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3FC188E8-6B94-4372-B231-4C382239CB0B}" xr6:coauthVersionLast="46" xr6:coauthVersionMax="46" xr10:uidLastSave="{00000000-0000-0000-0000-000000000000}"/>
  <bookViews>
    <workbookView xWindow="20370" yWindow="-120" windowWidth="20730" windowHeight="11160" xr2:uid="{00000000-000D-0000-FFFF-FFFF00000000}"/>
  </bookViews>
  <sheets>
    <sheet name="Exemplo" sheetId="17" r:id="rId1"/>
    <sheet name="JAN" sheetId="15" r:id="rId2"/>
    <sheet name="FEV" sheetId="4" r:id="rId3"/>
    <sheet name="MAR" sheetId="5" r:id="rId4"/>
    <sheet name="ABR" sheetId="6" r:id="rId5"/>
    <sheet name="MAI" sheetId="7" r:id="rId6"/>
    <sheet name="JUN" sheetId="8" r:id="rId7"/>
    <sheet name="JUL" sheetId="9" r:id="rId8"/>
    <sheet name="AGO" sheetId="10" r:id="rId9"/>
    <sheet name="SET" sheetId="11" r:id="rId10"/>
    <sheet name="OUT" sheetId="12" r:id="rId11"/>
    <sheet name="NOV" sheetId="13" r:id="rId12"/>
    <sheet name="DEZ" sheetId="14" r:id="rId13"/>
    <sheet name="Resumo" sheetId="2" r:id="rId14"/>
  </sheets>
  <definedNames>
    <definedName name="Receita">#REF!</definedName>
  </definedNames>
  <calcPr calcId="181029"/>
</workbook>
</file>

<file path=xl/calcChain.xml><?xml version="1.0" encoding="utf-8"?>
<calcChain xmlns="http://schemas.openxmlformats.org/spreadsheetml/2006/main">
  <c r="O65" i="17" l="1"/>
  <c r="P64" i="17"/>
  <c r="Q64" i="17" s="1"/>
  <c r="I64" i="17"/>
  <c r="P63" i="17"/>
  <c r="Q63" i="17" s="1"/>
  <c r="J63" i="17"/>
  <c r="K63" i="17" s="1"/>
  <c r="P62" i="17"/>
  <c r="Q62" i="17" s="1"/>
  <c r="J62" i="17"/>
  <c r="K62" i="17" s="1"/>
  <c r="J61" i="17"/>
  <c r="K61" i="17" s="1"/>
  <c r="J60" i="17"/>
  <c r="O59" i="17"/>
  <c r="P58" i="17"/>
  <c r="Q58" i="17" s="1"/>
  <c r="P57" i="17"/>
  <c r="Q57" i="17" s="1"/>
  <c r="I57" i="17"/>
  <c r="P56" i="17"/>
  <c r="Q56" i="17" s="1"/>
  <c r="J56" i="17"/>
  <c r="K56" i="17" s="1"/>
  <c r="P55" i="17"/>
  <c r="Q55" i="17" s="1"/>
  <c r="J55" i="17"/>
  <c r="K55" i="17" s="1"/>
  <c r="J54" i="17"/>
  <c r="O52" i="17"/>
  <c r="P51" i="17"/>
  <c r="Q51" i="17" s="1"/>
  <c r="I51" i="17"/>
  <c r="P50" i="17"/>
  <c r="Q50" i="17" s="1"/>
  <c r="J50" i="17"/>
  <c r="K50" i="17" s="1"/>
  <c r="P49" i="17"/>
  <c r="Q49" i="17" s="1"/>
  <c r="J49" i="17"/>
  <c r="K49" i="17" s="1"/>
  <c r="P48" i="17"/>
  <c r="Q48" i="17" s="1"/>
  <c r="J48" i="17"/>
  <c r="K48" i="17" s="1"/>
  <c r="P47" i="17"/>
  <c r="Q47" i="17" s="1"/>
  <c r="J47" i="17"/>
  <c r="K47" i="17" s="1"/>
  <c r="P46" i="17"/>
  <c r="Q46" i="17" s="1"/>
  <c r="J46" i="17"/>
  <c r="K46" i="17" s="1"/>
  <c r="P45" i="17"/>
  <c r="Q45" i="17" s="1"/>
  <c r="J45" i="17"/>
  <c r="K45" i="17" s="1"/>
  <c r="J44" i="17"/>
  <c r="K44" i="17" s="1"/>
  <c r="J43" i="17"/>
  <c r="K43" i="17" s="1"/>
  <c r="O42" i="17"/>
  <c r="J42" i="17"/>
  <c r="K42" i="17" s="1"/>
  <c r="P41" i="17"/>
  <c r="Q41" i="17" s="1"/>
  <c r="J41" i="17"/>
  <c r="P40" i="17"/>
  <c r="Q40" i="17" s="1"/>
  <c r="P39" i="17"/>
  <c r="Q39" i="17" s="1"/>
  <c r="P38" i="17"/>
  <c r="Q38" i="17" s="1"/>
  <c r="I38" i="17"/>
  <c r="P37" i="17"/>
  <c r="Q37" i="17" s="1"/>
  <c r="J37" i="17"/>
  <c r="K37" i="17" s="1"/>
  <c r="J36" i="17"/>
  <c r="K36" i="17" s="1"/>
  <c r="J35" i="17"/>
  <c r="K35" i="17" s="1"/>
  <c r="O34" i="17"/>
  <c r="J34" i="17"/>
  <c r="K34" i="17" s="1"/>
  <c r="P33" i="17"/>
  <c r="Q33" i="17" s="1"/>
  <c r="J33" i="17"/>
  <c r="K33" i="17" s="1"/>
  <c r="P32" i="17"/>
  <c r="Q32" i="17" s="1"/>
  <c r="J32" i="17"/>
  <c r="P31" i="17"/>
  <c r="Q31" i="17" s="1"/>
  <c r="P30" i="17"/>
  <c r="Q30" i="17" s="1"/>
  <c r="P29" i="17"/>
  <c r="Q29" i="17" s="1"/>
  <c r="I29" i="17"/>
  <c r="P28" i="17"/>
  <c r="Q28" i="17" s="1"/>
  <c r="J28" i="17"/>
  <c r="K28" i="17" s="1"/>
  <c r="P27" i="17"/>
  <c r="Q27" i="17" s="1"/>
  <c r="J27" i="17"/>
  <c r="K27" i="17" s="1"/>
  <c r="J26" i="17"/>
  <c r="K26" i="17" s="1"/>
  <c r="J25" i="17"/>
  <c r="O24" i="17"/>
  <c r="P23" i="17"/>
  <c r="Q23" i="17" s="1"/>
  <c r="P22" i="17"/>
  <c r="Q22" i="17" s="1"/>
  <c r="I22" i="17"/>
  <c r="P21" i="17"/>
  <c r="Q21" i="17" s="1"/>
  <c r="J21" i="17"/>
  <c r="K21" i="17" s="1"/>
  <c r="P20" i="17"/>
  <c r="Q20" i="17" s="1"/>
  <c r="J20" i="17"/>
  <c r="K20" i="17" s="1"/>
  <c r="P19" i="17"/>
  <c r="Q19" i="17" s="1"/>
  <c r="J19" i="17"/>
  <c r="K19" i="17" s="1"/>
  <c r="P18" i="17"/>
  <c r="Q18" i="17" s="1"/>
  <c r="J18" i="17"/>
  <c r="K18" i="17" s="1"/>
  <c r="P17" i="17"/>
  <c r="Q17" i="17" s="1"/>
  <c r="J17" i="17"/>
  <c r="K17" i="17" s="1"/>
  <c r="P16" i="17"/>
  <c r="Q16" i="17" s="1"/>
  <c r="J16" i="17"/>
  <c r="K16" i="17" s="1"/>
  <c r="P15" i="17"/>
  <c r="Q15" i="17" s="1"/>
  <c r="J15" i="17"/>
  <c r="K15" i="17" s="1"/>
  <c r="P14" i="17"/>
  <c r="Q14" i="17" s="1"/>
  <c r="J14" i="17"/>
  <c r="K14" i="17" s="1"/>
  <c r="P13" i="17"/>
  <c r="Q13" i="17" s="1"/>
  <c r="J13" i="17"/>
  <c r="K13" i="17" s="1"/>
  <c r="P12" i="17"/>
  <c r="Q12" i="17" s="1"/>
  <c r="J12" i="17"/>
  <c r="D9" i="17"/>
  <c r="K6" i="17"/>
  <c r="I6" i="17"/>
  <c r="N6" i="2"/>
  <c r="N5" i="2"/>
  <c r="M6" i="2"/>
  <c r="M5" i="2"/>
  <c r="L6" i="2"/>
  <c r="L5" i="2"/>
  <c r="K6" i="2"/>
  <c r="K5" i="2"/>
  <c r="J6" i="2"/>
  <c r="J5" i="2"/>
  <c r="I6" i="2"/>
  <c r="I5" i="2"/>
  <c r="H6" i="2"/>
  <c r="H5" i="2"/>
  <c r="G6" i="2"/>
  <c r="G5" i="2"/>
  <c r="F6" i="2"/>
  <c r="F5" i="2"/>
  <c r="E6" i="2"/>
  <c r="E5" i="2"/>
  <c r="D6" i="2"/>
  <c r="D5" i="2"/>
  <c r="C6" i="2"/>
  <c r="C5" i="2"/>
  <c r="O65" i="14"/>
  <c r="P64" i="14"/>
  <c r="Q64" i="14" s="1"/>
  <c r="I64" i="14"/>
  <c r="P63" i="14"/>
  <c r="Q63" i="14" s="1"/>
  <c r="J63" i="14"/>
  <c r="K63" i="14" s="1"/>
  <c r="P62" i="14"/>
  <c r="Q62" i="14" s="1"/>
  <c r="J62" i="14"/>
  <c r="K62" i="14" s="1"/>
  <c r="J61" i="14"/>
  <c r="K61" i="14" s="1"/>
  <c r="J60" i="14"/>
  <c r="O59" i="14"/>
  <c r="P58" i="14"/>
  <c r="Q58" i="14" s="1"/>
  <c r="P57" i="14"/>
  <c r="Q57" i="14" s="1"/>
  <c r="I57" i="14"/>
  <c r="P56" i="14"/>
  <c r="Q56" i="14" s="1"/>
  <c r="J56" i="14"/>
  <c r="K56" i="14" s="1"/>
  <c r="P55" i="14"/>
  <c r="Q55" i="14" s="1"/>
  <c r="J55" i="14"/>
  <c r="K55" i="14" s="1"/>
  <c r="J54" i="14"/>
  <c r="O52" i="14"/>
  <c r="P51" i="14"/>
  <c r="Q51" i="14" s="1"/>
  <c r="I51" i="14"/>
  <c r="P50" i="14"/>
  <c r="Q50" i="14" s="1"/>
  <c r="J50" i="14"/>
  <c r="K50" i="14" s="1"/>
  <c r="P49" i="14"/>
  <c r="Q49" i="14" s="1"/>
  <c r="J49" i="14"/>
  <c r="K49" i="14" s="1"/>
  <c r="P48" i="14"/>
  <c r="Q48" i="14" s="1"/>
  <c r="J48" i="14"/>
  <c r="K48" i="14" s="1"/>
  <c r="P47" i="14"/>
  <c r="Q47" i="14" s="1"/>
  <c r="J47" i="14"/>
  <c r="K47" i="14" s="1"/>
  <c r="P46" i="14"/>
  <c r="Q46" i="14" s="1"/>
  <c r="J46" i="14"/>
  <c r="K46" i="14" s="1"/>
  <c r="P45" i="14"/>
  <c r="Q45" i="14" s="1"/>
  <c r="J45" i="14"/>
  <c r="K45" i="14" s="1"/>
  <c r="J44" i="14"/>
  <c r="K44" i="14" s="1"/>
  <c r="J43" i="14"/>
  <c r="K43" i="14" s="1"/>
  <c r="O42" i="14"/>
  <c r="J42" i="14"/>
  <c r="K42" i="14" s="1"/>
  <c r="P41" i="14"/>
  <c r="Q41" i="14" s="1"/>
  <c r="J41" i="14"/>
  <c r="P40" i="14"/>
  <c r="Q40" i="14" s="1"/>
  <c r="P39" i="14"/>
  <c r="Q39" i="14" s="1"/>
  <c r="P38" i="14"/>
  <c r="Q38" i="14" s="1"/>
  <c r="I38" i="14"/>
  <c r="P37" i="14"/>
  <c r="Q37" i="14" s="1"/>
  <c r="J37" i="14"/>
  <c r="K37" i="14" s="1"/>
  <c r="J36" i="14"/>
  <c r="K36" i="14" s="1"/>
  <c r="J35" i="14"/>
  <c r="K35" i="14" s="1"/>
  <c r="O34" i="14"/>
  <c r="J34" i="14"/>
  <c r="K34" i="14" s="1"/>
  <c r="P33" i="14"/>
  <c r="Q33" i="14" s="1"/>
  <c r="J33" i="14"/>
  <c r="K33" i="14" s="1"/>
  <c r="P32" i="14"/>
  <c r="Q32" i="14" s="1"/>
  <c r="J32" i="14"/>
  <c r="P31" i="14"/>
  <c r="Q31" i="14" s="1"/>
  <c r="P30" i="14"/>
  <c r="Q30" i="14" s="1"/>
  <c r="P29" i="14"/>
  <c r="Q29" i="14" s="1"/>
  <c r="I29" i="14"/>
  <c r="P28" i="14"/>
  <c r="Q28" i="14" s="1"/>
  <c r="J28" i="14"/>
  <c r="K28" i="14" s="1"/>
  <c r="P27" i="14"/>
  <c r="Q27" i="14" s="1"/>
  <c r="J27" i="14"/>
  <c r="K27" i="14" s="1"/>
  <c r="J26" i="14"/>
  <c r="K26" i="14" s="1"/>
  <c r="J25" i="14"/>
  <c r="O24" i="14"/>
  <c r="P23" i="14"/>
  <c r="Q23" i="14" s="1"/>
  <c r="P22" i="14"/>
  <c r="Q22" i="14" s="1"/>
  <c r="I22" i="14"/>
  <c r="P21" i="14"/>
  <c r="Q21" i="14" s="1"/>
  <c r="J21" i="14"/>
  <c r="K21" i="14" s="1"/>
  <c r="P20" i="14"/>
  <c r="Q20" i="14" s="1"/>
  <c r="J20" i="14"/>
  <c r="K20" i="14" s="1"/>
  <c r="P19" i="14"/>
  <c r="Q19" i="14" s="1"/>
  <c r="J19" i="14"/>
  <c r="K19" i="14" s="1"/>
  <c r="P18" i="14"/>
  <c r="Q18" i="14" s="1"/>
  <c r="J18" i="14"/>
  <c r="K18" i="14" s="1"/>
  <c r="P17" i="14"/>
  <c r="Q17" i="14" s="1"/>
  <c r="J17" i="14"/>
  <c r="K17" i="14" s="1"/>
  <c r="P16" i="14"/>
  <c r="Q16" i="14" s="1"/>
  <c r="J16" i="14"/>
  <c r="K16" i="14" s="1"/>
  <c r="P15" i="14"/>
  <c r="Q15" i="14" s="1"/>
  <c r="J15" i="14"/>
  <c r="K15" i="14" s="1"/>
  <c r="P14" i="14"/>
  <c r="Q14" i="14" s="1"/>
  <c r="J14" i="14"/>
  <c r="K14" i="14" s="1"/>
  <c r="P13" i="14"/>
  <c r="Q13" i="14" s="1"/>
  <c r="J13" i="14"/>
  <c r="K13" i="14" s="1"/>
  <c r="P12" i="14"/>
  <c r="Q12" i="14" s="1"/>
  <c r="J12" i="14"/>
  <c r="D9" i="14"/>
  <c r="K6" i="14"/>
  <c r="N4" i="2" s="1"/>
  <c r="I6" i="14"/>
  <c r="O65" i="13"/>
  <c r="P64" i="13"/>
  <c r="Q64" i="13" s="1"/>
  <c r="I64" i="13"/>
  <c r="P63" i="13"/>
  <c r="Q63" i="13" s="1"/>
  <c r="J63" i="13"/>
  <c r="K63" i="13" s="1"/>
  <c r="P62" i="13"/>
  <c r="Q62" i="13" s="1"/>
  <c r="J62" i="13"/>
  <c r="K62" i="13" s="1"/>
  <c r="J61" i="13"/>
  <c r="K61" i="13" s="1"/>
  <c r="J60" i="13"/>
  <c r="O59" i="13"/>
  <c r="P58" i="13"/>
  <c r="Q58" i="13" s="1"/>
  <c r="P57" i="13"/>
  <c r="Q57" i="13" s="1"/>
  <c r="I57" i="13"/>
  <c r="P56" i="13"/>
  <c r="Q56" i="13" s="1"/>
  <c r="J56" i="13"/>
  <c r="K56" i="13" s="1"/>
  <c r="P55" i="13"/>
  <c r="Q55" i="13" s="1"/>
  <c r="J55" i="13"/>
  <c r="K55" i="13" s="1"/>
  <c r="J54" i="13"/>
  <c r="O52" i="13"/>
  <c r="P51" i="13"/>
  <c r="Q51" i="13" s="1"/>
  <c r="I51" i="13"/>
  <c r="P50" i="13"/>
  <c r="Q50" i="13" s="1"/>
  <c r="J50" i="13"/>
  <c r="K50" i="13" s="1"/>
  <c r="P49" i="13"/>
  <c r="Q49" i="13" s="1"/>
  <c r="J49" i="13"/>
  <c r="K49" i="13" s="1"/>
  <c r="P48" i="13"/>
  <c r="Q48" i="13" s="1"/>
  <c r="J48" i="13"/>
  <c r="K48" i="13" s="1"/>
  <c r="P47" i="13"/>
  <c r="Q47" i="13" s="1"/>
  <c r="J47" i="13"/>
  <c r="K47" i="13" s="1"/>
  <c r="P46" i="13"/>
  <c r="Q46" i="13" s="1"/>
  <c r="J46" i="13"/>
  <c r="K46" i="13" s="1"/>
  <c r="P45" i="13"/>
  <c r="Q45" i="13" s="1"/>
  <c r="J45" i="13"/>
  <c r="K45" i="13" s="1"/>
  <c r="J44" i="13"/>
  <c r="K44" i="13" s="1"/>
  <c r="J43" i="13"/>
  <c r="K43" i="13" s="1"/>
  <c r="O42" i="13"/>
  <c r="J42" i="13"/>
  <c r="K42" i="13" s="1"/>
  <c r="P41" i="13"/>
  <c r="Q41" i="13" s="1"/>
  <c r="J41" i="13"/>
  <c r="K41" i="13" s="1"/>
  <c r="Q40" i="13"/>
  <c r="P40" i="13"/>
  <c r="P39" i="13"/>
  <c r="Q39" i="13" s="1"/>
  <c r="P38" i="13"/>
  <c r="Q38" i="13" s="1"/>
  <c r="I38" i="13"/>
  <c r="P37" i="13"/>
  <c r="Q37" i="13" s="1"/>
  <c r="J37" i="13"/>
  <c r="K37" i="13" s="1"/>
  <c r="J36" i="13"/>
  <c r="K36" i="13" s="1"/>
  <c r="J35" i="13"/>
  <c r="K35" i="13" s="1"/>
  <c r="O34" i="13"/>
  <c r="J34" i="13"/>
  <c r="K34" i="13" s="1"/>
  <c r="P33" i="13"/>
  <c r="Q33" i="13" s="1"/>
  <c r="J33" i="13"/>
  <c r="K33" i="13" s="1"/>
  <c r="P32" i="13"/>
  <c r="Q32" i="13" s="1"/>
  <c r="J32" i="13"/>
  <c r="P31" i="13"/>
  <c r="Q31" i="13" s="1"/>
  <c r="P30" i="13"/>
  <c r="Q30" i="13" s="1"/>
  <c r="P29" i="13"/>
  <c r="Q29" i="13" s="1"/>
  <c r="I29" i="13"/>
  <c r="P28" i="13"/>
  <c r="Q28" i="13" s="1"/>
  <c r="J28" i="13"/>
  <c r="K28" i="13" s="1"/>
  <c r="P27" i="13"/>
  <c r="Q27" i="13" s="1"/>
  <c r="J27" i="13"/>
  <c r="K27" i="13" s="1"/>
  <c r="J26" i="13"/>
  <c r="K26" i="13" s="1"/>
  <c r="J25" i="13"/>
  <c r="O24" i="13"/>
  <c r="P23" i="13"/>
  <c r="Q23" i="13" s="1"/>
  <c r="P22" i="13"/>
  <c r="Q22" i="13" s="1"/>
  <c r="I22" i="13"/>
  <c r="P21" i="13"/>
  <c r="Q21" i="13" s="1"/>
  <c r="J21" i="13"/>
  <c r="K21" i="13" s="1"/>
  <c r="P20" i="13"/>
  <c r="Q20" i="13" s="1"/>
  <c r="J20" i="13"/>
  <c r="K20" i="13" s="1"/>
  <c r="P19" i="13"/>
  <c r="Q19" i="13" s="1"/>
  <c r="J19" i="13"/>
  <c r="K19" i="13" s="1"/>
  <c r="P18" i="13"/>
  <c r="Q18" i="13" s="1"/>
  <c r="J18" i="13"/>
  <c r="K18" i="13" s="1"/>
  <c r="P17" i="13"/>
  <c r="Q17" i="13" s="1"/>
  <c r="J17" i="13"/>
  <c r="K17" i="13" s="1"/>
  <c r="P16" i="13"/>
  <c r="Q16" i="13" s="1"/>
  <c r="J16" i="13"/>
  <c r="K16" i="13" s="1"/>
  <c r="P15" i="13"/>
  <c r="Q15" i="13" s="1"/>
  <c r="J15" i="13"/>
  <c r="K15" i="13" s="1"/>
  <c r="P14" i="13"/>
  <c r="Q14" i="13" s="1"/>
  <c r="J14" i="13"/>
  <c r="K14" i="13" s="1"/>
  <c r="P13" i="13"/>
  <c r="Q13" i="13" s="1"/>
  <c r="J13" i="13"/>
  <c r="K13" i="13" s="1"/>
  <c r="P12" i="13"/>
  <c r="Q12" i="13" s="1"/>
  <c r="J12" i="13"/>
  <c r="D9" i="13"/>
  <c r="K6" i="13"/>
  <c r="M4" i="2" s="1"/>
  <c r="I6" i="13"/>
  <c r="O65" i="12"/>
  <c r="P64" i="12"/>
  <c r="Q64" i="12" s="1"/>
  <c r="I64" i="12"/>
  <c r="P63" i="12"/>
  <c r="Q63" i="12" s="1"/>
  <c r="J63" i="12"/>
  <c r="K63" i="12" s="1"/>
  <c r="P62" i="12"/>
  <c r="Q62" i="12" s="1"/>
  <c r="J62" i="12"/>
  <c r="K62" i="12" s="1"/>
  <c r="J61" i="12"/>
  <c r="K61" i="12" s="1"/>
  <c r="J60" i="12"/>
  <c r="O59" i="12"/>
  <c r="Q58" i="12"/>
  <c r="P58" i="12"/>
  <c r="P57" i="12"/>
  <c r="Q57" i="12" s="1"/>
  <c r="I57" i="12"/>
  <c r="P56" i="12"/>
  <c r="Q56" i="12" s="1"/>
  <c r="J56" i="12"/>
  <c r="K56" i="12" s="1"/>
  <c r="P55" i="12"/>
  <c r="Q55" i="12" s="1"/>
  <c r="J55" i="12"/>
  <c r="K55" i="12" s="1"/>
  <c r="J54" i="12"/>
  <c r="O52" i="12"/>
  <c r="P51" i="12"/>
  <c r="Q51" i="12" s="1"/>
  <c r="I51" i="12"/>
  <c r="P50" i="12"/>
  <c r="Q50" i="12" s="1"/>
  <c r="J50" i="12"/>
  <c r="K50" i="12" s="1"/>
  <c r="P49" i="12"/>
  <c r="Q49" i="12" s="1"/>
  <c r="J49" i="12"/>
  <c r="K49" i="12" s="1"/>
  <c r="P48" i="12"/>
  <c r="Q48" i="12" s="1"/>
  <c r="J48" i="12"/>
  <c r="K48" i="12" s="1"/>
  <c r="P47" i="12"/>
  <c r="Q47" i="12" s="1"/>
  <c r="J47" i="12"/>
  <c r="K47" i="12" s="1"/>
  <c r="P46" i="12"/>
  <c r="Q46" i="12" s="1"/>
  <c r="J46" i="12"/>
  <c r="K46" i="12" s="1"/>
  <c r="P45" i="12"/>
  <c r="Q45" i="12" s="1"/>
  <c r="J45" i="12"/>
  <c r="K45" i="12" s="1"/>
  <c r="J44" i="12"/>
  <c r="K44" i="12" s="1"/>
  <c r="J43" i="12"/>
  <c r="K43" i="12" s="1"/>
  <c r="O42" i="12"/>
  <c r="J42" i="12"/>
  <c r="K42" i="12" s="1"/>
  <c r="P41" i="12"/>
  <c r="Q41" i="12" s="1"/>
  <c r="J41" i="12"/>
  <c r="P40" i="12"/>
  <c r="Q40" i="12" s="1"/>
  <c r="P39" i="12"/>
  <c r="Q39" i="12" s="1"/>
  <c r="P38" i="12"/>
  <c r="Q38" i="12" s="1"/>
  <c r="I38" i="12"/>
  <c r="P37" i="12"/>
  <c r="Q37" i="12" s="1"/>
  <c r="J37" i="12"/>
  <c r="K37" i="12" s="1"/>
  <c r="J36" i="12"/>
  <c r="K36" i="12" s="1"/>
  <c r="J35" i="12"/>
  <c r="K35" i="12" s="1"/>
  <c r="O34" i="12"/>
  <c r="J34" i="12"/>
  <c r="K34" i="12" s="1"/>
  <c r="P33" i="12"/>
  <c r="Q33" i="12" s="1"/>
  <c r="J33" i="12"/>
  <c r="K33" i="12" s="1"/>
  <c r="P32" i="12"/>
  <c r="Q32" i="12" s="1"/>
  <c r="J32" i="12"/>
  <c r="J38" i="12" s="1"/>
  <c r="L11" i="2" s="1"/>
  <c r="P31" i="12"/>
  <c r="Q31" i="12" s="1"/>
  <c r="P30" i="12"/>
  <c r="Q30" i="12" s="1"/>
  <c r="P29" i="12"/>
  <c r="Q29" i="12" s="1"/>
  <c r="I29" i="12"/>
  <c r="P28" i="12"/>
  <c r="Q28" i="12" s="1"/>
  <c r="J28" i="12"/>
  <c r="K28" i="12" s="1"/>
  <c r="P27" i="12"/>
  <c r="Q27" i="12" s="1"/>
  <c r="J27" i="12"/>
  <c r="K27" i="12" s="1"/>
  <c r="J26" i="12"/>
  <c r="K26" i="12" s="1"/>
  <c r="J25" i="12"/>
  <c r="O24" i="12"/>
  <c r="P23" i="12"/>
  <c r="Q23" i="12" s="1"/>
  <c r="P22" i="12"/>
  <c r="Q22" i="12" s="1"/>
  <c r="I22" i="12"/>
  <c r="I7" i="12" s="1"/>
  <c r="P21" i="12"/>
  <c r="Q21" i="12" s="1"/>
  <c r="J21" i="12"/>
  <c r="K21" i="12" s="1"/>
  <c r="P20" i="12"/>
  <c r="Q20" i="12" s="1"/>
  <c r="J20" i="12"/>
  <c r="K20" i="12" s="1"/>
  <c r="P19" i="12"/>
  <c r="Q19" i="12" s="1"/>
  <c r="J19" i="12"/>
  <c r="K19" i="12" s="1"/>
  <c r="P18" i="12"/>
  <c r="Q18" i="12" s="1"/>
  <c r="J18" i="12"/>
  <c r="K18" i="12" s="1"/>
  <c r="P17" i="12"/>
  <c r="Q17" i="12" s="1"/>
  <c r="J17" i="12"/>
  <c r="K17" i="12" s="1"/>
  <c r="P16" i="12"/>
  <c r="Q16" i="12" s="1"/>
  <c r="J16" i="12"/>
  <c r="K16" i="12" s="1"/>
  <c r="P15" i="12"/>
  <c r="Q15" i="12" s="1"/>
  <c r="J15" i="12"/>
  <c r="K15" i="12" s="1"/>
  <c r="P14" i="12"/>
  <c r="Q14" i="12" s="1"/>
  <c r="J14" i="12"/>
  <c r="K14" i="12" s="1"/>
  <c r="P13" i="12"/>
  <c r="Q13" i="12" s="1"/>
  <c r="J13" i="12"/>
  <c r="K13" i="12" s="1"/>
  <c r="P12" i="12"/>
  <c r="Q12" i="12" s="1"/>
  <c r="J12" i="12"/>
  <c r="J22" i="12" s="1"/>
  <c r="L9" i="2" s="1"/>
  <c r="D9" i="12"/>
  <c r="K6" i="12"/>
  <c r="L4" i="2" s="1"/>
  <c r="I6" i="12"/>
  <c r="O65" i="11"/>
  <c r="P64" i="11"/>
  <c r="Q64" i="11" s="1"/>
  <c r="I64" i="11"/>
  <c r="P63" i="11"/>
  <c r="Q63" i="11" s="1"/>
  <c r="J63" i="11"/>
  <c r="K63" i="11" s="1"/>
  <c r="P62" i="11"/>
  <c r="Q62" i="11" s="1"/>
  <c r="J62" i="11"/>
  <c r="K62" i="11" s="1"/>
  <c r="J61" i="11"/>
  <c r="K61" i="11" s="1"/>
  <c r="J60" i="11"/>
  <c r="O59" i="11"/>
  <c r="P58" i="11"/>
  <c r="Q58" i="11" s="1"/>
  <c r="P57" i="11"/>
  <c r="Q57" i="11" s="1"/>
  <c r="I57" i="11"/>
  <c r="P56" i="11"/>
  <c r="Q56" i="11" s="1"/>
  <c r="J56" i="11"/>
  <c r="K56" i="11" s="1"/>
  <c r="P55" i="11"/>
  <c r="Q55" i="11" s="1"/>
  <c r="J55" i="11"/>
  <c r="K55" i="11" s="1"/>
  <c r="J54" i="11"/>
  <c r="O52" i="11"/>
  <c r="P51" i="11"/>
  <c r="Q51" i="11" s="1"/>
  <c r="I51" i="11"/>
  <c r="P50" i="11"/>
  <c r="Q50" i="11" s="1"/>
  <c r="J50" i="11"/>
  <c r="K50" i="11" s="1"/>
  <c r="P49" i="11"/>
  <c r="Q49" i="11" s="1"/>
  <c r="J49" i="11"/>
  <c r="K49" i="11" s="1"/>
  <c r="P48" i="11"/>
  <c r="Q48" i="11" s="1"/>
  <c r="J48" i="11"/>
  <c r="K48" i="11" s="1"/>
  <c r="P47" i="11"/>
  <c r="Q47" i="11" s="1"/>
  <c r="J47" i="11"/>
  <c r="K47" i="11" s="1"/>
  <c r="P46" i="11"/>
  <c r="Q46" i="11" s="1"/>
  <c r="J46" i="11"/>
  <c r="K46" i="11" s="1"/>
  <c r="P45" i="11"/>
  <c r="Q45" i="11" s="1"/>
  <c r="J45" i="11"/>
  <c r="K45" i="11" s="1"/>
  <c r="J44" i="11"/>
  <c r="K44" i="11" s="1"/>
  <c r="J43" i="11"/>
  <c r="K43" i="11" s="1"/>
  <c r="O42" i="11"/>
  <c r="J42" i="11"/>
  <c r="K42" i="11" s="1"/>
  <c r="P41" i="11"/>
  <c r="Q41" i="11" s="1"/>
  <c r="J41" i="11"/>
  <c r="P40" i="11"/>
  <c r="Q40" i="11" s="1"/>
  <c r="P39" i="11"/>
  <c r="Q39" i="11" s="1"/>
  <c r="P38" i="11"/>
  <c r="Q38" i="11" s="1"/>
  <c r="I38" i="11"/>
  <c r="P37" i="11"/>
  <c r="Q37" i="11" s="1"/>
  <c r="J37" i="11"/>
  <c r="K37" i="11" s="1"/>
  <c r="J36" i="11"/>
  <c r="K36" i="11" s="1"/>
  <c r="J35" i="11"/>
  <c r="K35" i="11" s="1"/>
  <c r="O34" i="11"/>
  <c r="J34" i="11"/>
  <c r="K34" i="11" s="1"/>
  <c r="P33" i="11"/>
  <c r="Q33" i="11" s="1"/>
  <c r="J33" i="11"/>
  <c r="K33" i="11" s="1"/>
  <c r="P32" i="11"/>
  <c r="Q32" i="11" s="1"/>
  <c r="J32" i="11"/>
  <c r="J38" i="11" s="1"/>
  <c r="K11" i="2" s="1"/>
  <c r="P31" i="11"/>
  <c r="Q31" i="11" s="1"/>
  <c r="P30" i="11"/>
  <c r="Q30" i="11" s="1"/>
  <c r="P29" i="11"/>
  <c r="Q29" i="11" s="1"/>
  <c r="I29" i="11"/>
  <c r="P28" i="11"/>
  <c r="Q28" i="11" s="1"/>
  <c r="J28" i="11"/>
  <c r="K28" i="11" s="1"/>
  <c r="P27" i="11"/>
  <c r="Q27" i="11" s="1"/>
  <c r="J27" i="11"/>
  <c r="K27" i="11" s="1"/>
  <c r="J26" i="11"/>
  <c r="K26" i="11" s="1"/>
  <c r="J25" i="11"/>
  <c r="O24" i="11"/>
  <c r="P23" i="11"/>
  <c r="Q23" i="11" s="1"/>
  <c r="P22" i="11"/>
  <c r="Q22" i="11" s="1"/>
  <c r="I22" i="11"/>
  <c r="P21" i="11"/>
  <c r="Q21" i="11" s="1"/>
  <c r="J21" i="11"/>
  <c r="K21" i="11" s="1"/>
  <c r="P20" i="11"/>
  <c r="Q20" i="11" s="1"/>
  <c r="J20" i="11"/>
  <c r="K20" i="11" s="1"/>
  <c r="P19" i="11"/>
  <c r="Q19" i="11" s="1"/>
  <c r="J19" i="11"/>
  <c r="K19" i="11" s="1"/>
  <c r="P18" i="11"/>
  <c r="Q18" i="11" s="1"/>
  <c r="J18" i="11"/>
  <c r="K18" i="11" s="1"/>
  <c r="P17" i="11"/>
  <c r="Q17" i="11" s="1"/>
  <c r="J17" i="11"/>
  <c r="K17" i="11" s="1"/>
  <c r="P16" i="11"/>
  <c r="Q16" i="11" s="1"/>
  <c r="J16" i="11"/>
  <c r="K16" i="11" s="1"/>
  <c r="P15" i="11"/>
  <c r="Q15" i="11" s="1"/>
  <c r="J15" i="11"/>
  <c r="K15" i="11" s="1"/>
  <c r="P14" i="11"/>
  <c r="Q14" i="11" s="1"/>
  <c r="J14" i="11"/>
  <c r="K14" i="11" s="1"/>
  <c r="P13" i="11"/>
  <c r="Q13" i="11" s="1"/>
  <c r="J13" i="11"/>
  <c r="K13" i="11" s="1"/>
  <c r="P12" i="11"/>
  <c r="Q12" i="11" s="1"/>
  <c r="J12" i="11"/>
  <c r="D9" i="11"/>
  <c r="K6" i="11"/>
  <c r="K4" i="2" s="1"/>
  <c r="I6" i="11"/>
  <c r="O65" i="10"/>
  <c r="P64" i="10"/>
  <c r="Q64" i="10" s="1"/>
  <c r="I64" i="10"/>
  <c r="P63" i="10"/>
  <c r="Q63" i="10" s="1"/>
  <c r="J63" i="10"/>
  <c r="K63" i="10" s="1"/>
  <c r="P62" i="10"/>
  <c r="J62" i="10"/>
  <c r="K62" i="10" s="1"/>
  <c r="J61" i="10"/>
  <c r="K61" i="10" s="1"/>
  <c r="J60" i="10"/>
  <c r="O59" i="10"/>
  <c r="P58" i="10"/>
  <c r="Q58" i="10" s="1"/>
  <c r="P57" i="10"/>
  <c r="Q57" i="10" s="1"/>
  <c r="I57" i="10"/>
  <c r="P56" i="10"/>
  <c r="Q56" i="10" s="1"/>
  <c r="K56" i="10"/>
  <c r="J56" i="10"/>
  <c r="P55" i="10"/>
  <c r="Q55" i="10" s="1"/>
  <c r="J55" i="10"/>
  <c r="K55" i="10" s="1"/>
  <c r="J54" i="10"/>
  <c r="K54" i="10" s="1"/>
  <c r="O52" i="10"/>
  <c r="P51" i="10"/>
  <c r="Q51" i="10" s="1"/>
  <c r="I51" i="10"/>
  <c r="Q50" i="10"/>
  <c r="P50" i="10"/>
  <c r="J50" i="10"/>
  <c r="K50" i="10" s="1"/>
  <c r="P49" i="10"/>
  <c r="Q49" i="10" s="1"/>
  <c r="J49" i="10"/>
  <c r="K49" i="10" s="1"/>
  <c r="P48" i="10"/>
  <c r="Q48" i="10" s="1"/>
  <c r="J48" i="10"/>
  <c r="K48" i="10" s="1"/>
  <c r="P47" i="10"/>
  <c r="Q47" i="10" s="1"/>
  <c r="J47" i="10"/>
  <c r="K47" i="10" s="1"/>
  <c r="P46" i="10"/>
  <c r="Q46" i="10" s="1"/>
  <c r="J46" i="10"/>
  <c r="K46" i="10" s="1"/>
  <c r="P45" i="10"/>
  <c r="P52" i="10" s="1"/>
  <c r="J18" i="2" s="1"/>
  <c r="J45" i="10"/>
  <c r="K45" i="10" s="1"/>
  <c r="J44" i="10"/>
  <c r="K44" i="10" s="1"/>
  <c r="J43" i="10"/>
  <c r="K43" i="10" s="1"/>
  <c r="O42" i="10"/>
  <c r="J42" i="10"/>
  <c r="K42" i="10" s="1"/>
  <c r="P41" i="10"/>
  <c r="Q41" i="10" s="1"/>
  <c r="J41" i="10"/>
  <c r="P40" i="10"/>
  <c r="Q40" i="10" s="1"/>
  <c r="P39" i="10"/>
  <c r="Q39" i="10" s="1"/>
  <c r="P38" i="10"/>
  <c r="Q38" i="10" s="1"/>
  <c r="I38" i="10"/>
  <c r="P37" i="10"/>
  <c r="P42" i="10" s="1"/>
  <c r="J17" i="2" s="1"/>
  <c r="J37" i="10"/>
  <c r="K37" i="10" s="1"/>
  <c r="J36" i="10"/>
  <c r="K36" i="10" s="1"/>
  <c r="J35" i="10"/>
  <c r="K35" i="10" s="1"/>
  <c r="O34" i="10"/>
  <c r="J34" i="10"/>
  <c r="K34" i="10" s="1"/>
  <c r="P33" i="10"/>
  <c r="Q33" i="10" s="1"/>
  <c r="J33" i="10"/>
  <c r="K33" i="10" s="1"/>
  <c r="P32" i="10"/>
  <c r="Q32" i="10" s="1"/>
  <c r="J32" i="10"/>
  <c r="P31" i="10"/>
  <c r="Q31" i="10" s="1"/>
  <c r="P30" i="10"/>
  <c r="Q30" i="10" s="1"/>
  <c r="P29" i="10"/>
  <c r="Q29" i="10" s="1"/>
  <c r="I29" i="10"/>
  <c r="P28" i="10"/>
  <c r="Q28" i="10" s="1"/>
  <c r="J28" i="10"/>
  <c r="K28" i="10" s="1"/>
  <c r="P27" i="10"/>
  <c r="J27" i="10"/>
  <c r="K27" i="10" s="1"/>
  <c r="J26" i="10"/>
  <c r="K26" i="10" s="1"/>
  <c r="J25" i="10"/>
  <c r="K25" i="10" s="1"/>
  <c r="O24" i="10"/>
  <c r="P23" i="10"/>
  <c r="Q23" i="10" s="1"/>
  <c r="P22" i="10"/>
  <c r="Q22" i="10" s="1"/>
  <c r="I22" i="10"/>
  <c r="P21" i="10"/>
  <c r="Q21" i="10" s="1"/>
  <c r="J21" i="10"/>
  <c r="K21" i="10" s="1"/>
  <c r="P20" i="10"/>
  <c r="Q20" i="10" s="1"/>
  <c r="J20" i="10"/>
  <c r="K20" i="10" s="1"/>
  <c r="P19" i="10"/>
  <c r="Q19" i="10" s="1"/>
  <c r="J19" i="10"/>
  <c r="K19" i="10" s="1"/>
  <c r="P18" i="10"/>
  <c r="Q18" i="10" s="1"/>
  <c r="J18" i="10"/>
  <c r="K18" i="10" s="1"/>
  <c r="P17" i="10"/>
  <c r="Q17" i="10" s="1"/>
  <c r="J17" i="10"/>
  <c r="K17" i="10" s="1"/>
  <c r="P16" i="10"/>
  <c r="Q16" i="10" s="1"/>
  <c r="J16" i="10"/>
  <c r="K16" i="10" s="1"/>
  <c r="P15" i="10"/>
  <c r="Q15" i="10" s="1"/>
  <c r="J15" i="10"/>
  <c r="K15" i="10" s="1"/>
  <c r="P14" i="10"/>
  <c r="Q14" i="10" s="1"/>
  <c r="J14" i="10"/>
  <c r="K14" i="10" s="1"/>
  <c r="P13" i="10"/>
  <c r="Q13" i="10" s="1"/>
  <c r="J13" i="10"/>
  <c r="K13" i="10" s="1"/>
  <c r="P12" i="10"/>
  <c r="J12" i="10"/>
  <c r="J22" i="10" s="1"/>
  <c r="J9" i="2" s="1"/>
  <c r="D9" i="10"/>
  <c r="K6" i="10"/>
  <c r="I6" i="10"/>
  <c r="N6" i="10" s="1"/>
  <c r="O65" i="9"/>
  <c r="P64" i="9"/>
  <c r="Q64" i="9" s="1"/>
  <c r="I64" i="9"/>
  <c r="P63" i="9"/>
  <c r="Q63" i="9" s="1"/>
  <c r="J63" i="9"/>
  <c r="K63" i="9" s="1"/>
  <c r="P62" i="9"/>
  <c r="Q62" i="9" s="1"/>
  <c r="J62" i="9"/>
  <c r="K62" i="9" s="1"/>
  <c r="J61" i="9"/>
  <c r="K61" i="9" s="1"/>
  <c r="J60" i="9"/>
  <c r="O59" i="9"/>
  <c r="P58" i="9"/>
  <c r="Q58" i="9" s="1"/>
  <c r="P57" i="9"/>
  <c r="Q57" i="9" s="1"/>
  <c r="I57" i="9"/>
  <c r="P56" i="9"/>
  <c r="Q56" i="9" s="1"/>
  <c r="J56" i="9"/>
  <c r="K56" i="9" s="1"/>
  <c r="P55" i="9"/>
  <c r="Q55" i="9" s="1"/>
  <c r="J55" i="9"/>
  <c r="K55" i="9" s="1"/>
  <c r="J54" i="9"/>
  <c r="O52" i="9"/>
  <c r="P51" i="9"/>
  <c r="Q51" i="9" s="1"/>
  <c r="I51" i="9"/>
  <c r="P50" i="9"/>
  <c r="Q50" i="9" s="1"/>
  <c r="J50" i="9"/>
  <c r="K50" i="9" s="1"/>
  <c r="P49" i="9"/>
  <c r="Q49" i="9" s="1"/>
  <c r="J49" i="9"/>
  <c r="K49" i="9" s="1"/>
  <c r="P48" i="9"/>
  <c r="Q48" i="9" s="1"/>
  <c r="J48" i="9"/>
  <c r="K48" i="9" s="1"/>
  <c r="P47" i="9"/>
  <c r="Q47" i="9" s="1"/>
  <c r="J47" i="9"/>
  <c r="K47" i="9" s="1"/>
  <c r="P46" i="9"/>
  <c r="Q46" i="9" s="1"/>
  <c r="J46" i="9"/>
  <c r="K46" i="9" s="1"/>
  <c r="P45" i="9"/>
  <c r="Q45" i="9" s="1"/>
  <c r="J45" i="9"/>
  <c r="K45" i="9" s="1"/>
  <c r="J44" i="9"/>
  <c r="K44" i="9" s="1"/>
  <c r="J43" i="9"/>
  <c r="K43" i="9" s="1"/>
  <c r="O42" i="9"/>
  <c r="K42" i="9"/>
  <c r="J42" i="9"/>
  <c r="P41" i="9"/>
  <c r="Q41" i="9" s="1"/>
  <c r="J41" i="9"/>
  <c r="K41" i="9" s="1"/>
  <c r="P40" i="9"/>
  <c r="Q40" i="9" s="1"/>
  <c r="P39" i="9"/>
  <c r="Q39" i="9" s="1"/>
  <c r="P38" i="9"/>
  <c r="Q38" i="9" s="1"/>
  <c r="I38" i="9"/>
  <c r="P37" i="9"/>
  <c r="Q37" i="9" s="1"/>
  <c r="J37" i="9"/>
  <c r="K37" i="9" s="1"/>
  <c r="J36" i="9"/>
  <c r="K36" i="9" s="1"/>
  <c r="J35" i="9"/>
  <c r="K35" i="9" s="1"/>
  <c r="O34" i="9"/>
  <c r="J34" i="9"/>
  <c r="K34" i="9" s="1"/>
  <c r="Q33" i="9"/>
  <c r="P33" i="9"/>
  <c r="J33" i="9"/>
  <c r="K33" i="9" s="1"/>
  <c r="P32" i="9"/>
  <c r="Q32" i="9" s="1"/>
  <c r="J32" i="9"/>
  <c r="P31" i="9"/>
  <c r="Q31" i="9" s="1"/>
  <c r="P30" i="9"/>
  <c r="Q30" i="9" s="1"/>
  <c r="P29" i="9"/>
  <c r="Q29" i="9" s="1"/>
  <c r="I29" i="9"/>
  <c r="P28" i="9"/>
  <c r="Q28" i="9" s="1"/>
  <c r="J28" i="9"/>
  <c r="K28" i="9" s="1"/>
  <c r="P27" i="9"/>
  <c r="Q27" i="9" s="1"/>
  <c r="J27" i="9"/>
  <c r="K27" i="9" s="1"/>
  <c r="J26" i="9"/>
  <c r="K26" i="9" s="1"/>
  <c r="J25" i="9"/>
  <c r="O24" i="9"/>
  <c r="P23" i="9"/>
  <c r="Q23" i="9" s="1"/>
  <c r="Q22" i="9"/>
  <c r="P22" i="9"/>
  <c r="I22" i="9"/>
  <c r="P21" i="9"/>
  <c r="Q21" i="9" s="1"/>
  <c r="J21" i="9"/>
  <c r="K21" i="9" s="1"/>
  <c r="P20" i="9"/>
  <c r="Q20" i="9" s="1"/>
  <c r="J20" i="9"/>
  <c r="K20" i="9" s="1"/>
  <c r="P19" i="9"/>
  <c r="Q19" i="9" s="1"/>
  <c r="J19" i="9"/>
  <c r="K19" i="9" s="1"/>
  <c r="P18" i="9"/>
  <c r="Q18" i="9" s="1"/>
  <c r="J18" i="9"/>
  <c r="K18" i="9" s="1"/>
  <c r="P17" i="9"/>
  <c r="Q17" i="9" s="1"/>
  <c r="J17" i="9"/>
  <c r="K17" i="9" s="1"/>
  <c r="P16" i="9"/>
  <c r="Q16" i="9" s="1"/>
  <c r="J16" i="9"/>
  <c r="K16" i="9" s="1"/>
  <c r="P15" i="9"/>
  <c r="Q15" i="9" s="1"/>
  <c r="J15" i="9"/>
  <c r="K15" i="9" s="1"/>
  <c r="P14" i="9"/>
  <c r="Q14" i="9" s="1"/>
  <c r="J14" i="9"/>
  <c r="K14" i="9" s="1"/>
  <c r="P13" i="9"/>
  <c r="Q13" i="9" s="1"/>
  <c r="J13" i="9"/>
  <c r="K13" i="9" s="1"/>
  <c r="P12" i="9"/>
  <c r="Q12" i="9" s="1"/>
  <c r="J12" i="9"/>
  <c r="D9" i="9"/>
  <c r="I7" i="9"/>
  <c r="K6" i="9"/>
  <c r="I4" i="2" s="1"/>
  <c r="I6" i="9"/>
  <c r="O65" i="8"/>
  <c r="P64" i="8"/>
  <c r="Q64" i="8" s="1"/>
  <c r="I64" i="8"/>
  <c r="P63" i="8"/>
  <c r="Q63" i="8" s="1"/>
  <c r="J63" i="8"/>
  <c r="K63" i="8" s="1"/>
  <c r="P62" i="8"/>
  <c r="Q62" i="8" s="1"/>
  <c r="J62" i="8"/>
  <c r="K62" i="8" s="1"/>
  <c r="J61" i="8"/>
  <c r="K61" i="8" s="1"/>
  <c r="J60" i="8"/>
  <c r="O59" i="8"/>
  <c r="P58" i="8"/>
  <c r="Q58" i="8" s="1"/>
  <c r="P57" i="8"/>
  <c r="Q57" i="8" s="1"/>
  <c r="I57" i="8"/>
  <c r="P56" i="8"/>
  <c r="Q56" i="8" s="1"/>
  <c r="J56" i="8"/>
  <c r="K56" i="8" s="1"/>
  <c r="P55" i="8"/>
  <c r="Q55" i="8" s="1"/>
  <c r="J55" i="8"/>
  <c r="K55" i="8" s="1"/>
  <c r="J54" i="8"/>
  <c r="O52" i="8"/>
  <c r="P51" i="8"/>
  <c r="Q51" i="8" s="1"/>
  <c r="I51" i="8"/>
  <c r="P50" i="8"/>
  <c r="Q50" i="8" s="1"/>
  <c r="J50" i="8"/>
  <c r="K50" i="8" s="1"/>
  <c r="P49" i="8"/>
  <c r="Q49" i="8" s="1"/>
  <c r="J49" i="8"/>
  <c r="K49" i="8" s="1"/>
  <c r="P48" i="8"/>
  <c r="Q48" i="8" s="1"/>
  <c r="J48" i="8"/>
  <c r="K48" i="8" s="1"/>
  <c r="P47" i="8"/>
  <c r="Q47" i="8" s="1"/>
  <c r="J47" i="8"/>
  <c r="K47" i="8" s="1"/>
  <c r="P46" i="8"/>
  <c r="Q46" i="8" s="1"/>
  <c r="J46" i="8"/>
  <c r="K46" i="8" s="1"/>
  <c r="P45" i="8"/>
  <c r="Q45" i="8" s="1"/>
  <c r="J45" i="8"/>
  <c r="K45" i="8" s="1"/>
  <c r="J44" i="8"/>
  <c r="K44" i="8" s="1"/>
  <c r="J43" i="8"/>
  <c r="K43" i="8" s="1"/>
  <c r="O42" i="8"/>
  <c r="J42" i="8"/>
  <c r="K42" i="8" s="1"/>
  <c r="P41" i="8"/>
  <c r="Q41" i="8" s="1"/>
  <c r="J41" i="8"/>
  <c r="P40" i="8"/>
  <c r="Q40" i="8" s="1"/>
  <c r="P39" i="8"/>
  <c r="Q39" i="8" s="1"/>
  <c r="P38" i="8"/>
  <c r="Q38" i="8" s="1"/>
  <c r="I38" i="8"/>
  <c r="P37" i="8"/>
  <c r="Q37" i="8" s="1"/>
  <c r="J37" i="8"/>
  <c r="K37" i="8" s="1"/>
  <c r="J36" i="8"/>
  <c r="K36" i="8" s="1"/>
  <c r="J35" i="8"/>
  <c r="K35" i="8" s="1"/>
  <c r="O34" i="8"/>
  <c r="J34" i="8"/>
  <c r="K34" i="8" s="1"/>
  <c r="P33" i="8"/>
  <c r="Q33" i="8" s="1"/>
  <c r="J33" i="8"/>
  <c r="K33" i="8" s="1"/>
  <c r="P32" i="8"/>
  <c r="Q32" i="8" s="1"/>
  <c r="J32" i="8"/>
  <c r="P31" i="8"/>
  <c r="Q31" i="8" s="1"/>
  <c r="P30" i="8"/>
  <c r="Q30" i="8" s="1"/>
  <c r="P29" i="8"/>
  <c r="Q29" i="8" s="1"/>
  <c r="I29" i="8"/>
  <c r="P28" i="8"/>
  <c r="Q28" i="8" s="1"/>
  <c r="J28" i="8"/>
  <c r="K28" i="8" s="1"/>
  <c r="P27" i="8"/>
  <c r="Q27" i="8" s="1"/>
  <c r="J27" i="8"/>
  <c r="K27" i="8" s="1"/>
  <c r="J26" i="8"/>
  <c r="K26" i="8" s="1"/>
  <c r="J25" i="8"/>
  <c r="O24" i="8"/>
  <c r="P23" i="8"/>
  <c r="Q23" i="8" s="1"/>
  <c r="P22" i="8"/>
  <c r="Q22" i="8" s="1"/>
  <c r="I22" i="8"/>
  <c r="P21" i="8"/>
  <c r="Q21" i="8" s="1"/>
  <c r="J21" i="8"/>
  <c r="K21" i="8" s="1"/>
  <c r="P20" i="8"/>
  <c r="Q20" i="8" s="1"/>
  <c r="J20" i="8"/>
  <c r="K20" i="8" s="1"/>
  <c r="P19" i="8"/>
  <c r="Q19" i="8" s="1"/>
  <c r="J19" i="8"/>
  <c r="K19" i="8" s="1"/>
  <c r="P18" i="8"/>
  <c r="Q18" i="8" s="1"/>
  <c r="J18" i="8"/>
  <c r="K18" i="8" s="1"/>
  <c r="P17" i="8"/>
  <c r="Q17" i="8" s="1"/>
  <c r="J17" i="8"/>
  <c r="K17" i="8" s="1"/>
  <c r="P16" i="8"/>
  <c r="Q16" i="8" s="1"/>
  <c r="J16" i="8"/>
  <c r="K16" i="8" s="1"/>
  <c r="P15" i="8"/>
  <c r="Q15" i="8" s="1"/>
  <c r="J15" i="8"/>
  <c r="K15" i="8" s="1"/>
  <c r="P14" i="8"/>
  <c r="Q14" i="8" s="1"/>
  <c r="J14" i="8"/>
  <c r="K14" i="8" s="1"/>
  <c r="P13" i="8"/>
  <c r="Q13" i="8" s="1"/>
  <c r="J13" i="8"/>
  <c r="K13" i="8" s="1"/>
  <c r="P12" i="8"/>
  <c r="Q12" i="8" s="1"/>
  <c r="J12" i="8"/>
  <c r="D9" i="8"/>
  <c r="K6" i="8"/>
  <c r="H4" i="2" s="1"/>
  <c r="I6" i="8"/>
  <c r="O65" i="7"/>
  <c r="P64" i="7"/>
  <c r="Q64" i="7" s="1"/>
  <c r="I64" i="7"/>
  <c r="P63" i="7"/>
  <c r="Q63" i="7" s="1"/>
  <c r="J63" i="7"/>
  <c r="K63" i="7" s="1"/>
  <c r="P62" i="7"/>
  <c r="Q62" i="7" s="1"/>
  <c r="J62" i="7"/>
  <c r="K62" i="7" s="1"/>
  <c r="J61" i="7"/>
  <c r="K61" i="7" s="1"/>
  <c r="J60" i="7"/>
  <c r="O59" i="7"/>
  <c r="Q58" i="7"/>
  <c r="P58" i="7"/>
  <c r="P57" i="7"/>
  <c r="Q57" i="7" s="1"/>
  <c r="I57" i="7"/>
  <c r="P56" i="7"/>
  <c r="Q56" i="7" s="1"/>
  <c r="J56" i="7"/>
  <c r="K56" i="7" s="1"/>
  <c r="P55" i="7"/>
  <c r="Q55" i="7" s="1"/>
  <c r="J55" i="7"/>
  <c r="K55" i="7" s="1"/>
  <c r="J54" i="7"/>
  <c r="O52" i="7"/>
  <c r="P51" i="7"/>
  <c r="Q51" i="7" s="1"/>
  <c r="I51" i="7"/>
  <c r="P50" i="7"/>
  <c r="Q50" i="7" s="1"/>
  <c r="J50" i="7"/>
  <c r="K50" i="7" s="1"/>
  <c r="P49" i="7"/>
  <c r="Q49" i="7" s="1"/>
  <c r="J49" i="7"/>
  <c r="K49" i="7" s="1"/>
  <c r="P48" i="7"/>
  <c r="Q48" i="7" s="1"/>
  <c r="J48" i="7"/>
  <c r="K48" i="7" s="1"/>
  <c r="P47" i="7"/>
  <c r="Q47" i="7" s="1"/>
  <c r="J47" i="7"/>
  <c r="K47" i="7" s="1"/>
  <c r="P46" i="7"/>
  <c r="Q46" i="7" s="1"/>
  <c r="J46" i="7"/>
  <c r="K46" i="7" s="1"/>
  <c r="P45" i="7"/>
  <c r="Q45" i="7" s="1"/>
  <c r="J45" i="7"/>
  <c r="K45" i="7" s="1"/>
  <c r="J44" i="7"/>
  <c r="K44" i="7" s="1"/>
  <c r="J43" i="7"/>
  <c r="K43" i="7" s="1"/>
  <c r="O42" i="7"/>
  <c r="J42" i="7"/>
  <c r="K42" i="7" s="1"/>
  <c r="P41" i="7"/>
  <c r="Q41" i="7" s="1"/>
  <c r="J41" i="7"/>
  <c r="K41" i="7" s="1"/>
  <c r="P40" i="7"/>
  <c r="Q40" i="7" s="1"/>
  <c r="Q39" i="7"/>
  <c r="P39" i="7"/>
  <c r="P38" i="7"/>
  <c r="Q38" i="7" s="1"/>
  <c r="I38" i="7"/>
  <c r="P37" i="7"/>
  <c r="Q37" i="7" s="1"/>
  <c r="J37" i="7"/>
  <c r="K37" i="7" s="1"/>
  <c r="J36" i="7"/>
  <c r="K36" i="7" s="1"/>
  <c r="J35" i="7"/>
  <c r="K35" i="7" s="1"/>
  <c r="O34" i="7"/>
  <c r="I7" i="7" s="1"/>
  <c r="J34" i="7"/>
  <c r="K34" i="7" s="1"/>
  <c r="P33" i="7"/>
  <c r="Q33" i="7" s="1"/>
  <c r="J33" i="7"/>
  <c r="K33" i="7" s="1"/>
  <c r="Q32" i="7"/>
  <c r="P32" i="7"/>
  <c r="J32" i="7"/>
  <c r="P31" i="7"/>
  <c r="Q31" i="7" s="1"/>
  <c r="P30" i="7"/>
  <c r="Q30" i="7" s="1"/>
  <c r="Q29" i="7"/>
  <c r="P29" i="7"/>
  <c r="I29" i="7"/>
  <c r="P28" i="7"/>
  <c r="Q28" i="7" s="1"/>
  <c r="J28" i="7"/>
  <c r="K28" i="7" s="1"/>
  <c r="P27" i="7"/>
  <c r="Q27" i="7" s="1"/>
  <c r="J27" i="7"/>
  <c r="K27" i="7" s="1"/>
  <c r="J26" i="7"/>
  <c r="K26" i="7" s="1"/>
  <c r="J25" i="7"/>
  <c r="O24" i="7"/>
  <c r="P23" i="7"/>
  <c r="Q23" i="7" s="1"/>
  <c r="P22" i="7"/>
  <c r="Q22" i="7" s="1"/>
  <c r="I22" i="7"/>
  <c r="P21" i="7"/>
  <c r="Q21" i="7" s="1"/>
  <c r="J21" i="7"/>
  <c r="K21" i="7" s="1"/>
  <c r="P20" i="7"/>
  <c r="Q20" i="7" s="1"/>
  <c r="J20" i="7"/>
  <c r="K20" i="7" s="1"/>
  <c r="P19" i="7"/>
  <c r="Q19" i="7" s="1"/>
  <c r="J19" i="7"/>
  <c r="K19" i="7" s="1"/>
  <c r="P18" i="7"/>
  <c r="Q18" i="7" s="1"/>
  <c r="J18" i="7"/>
  <c r="K18" i="7" s="1"/>
  <c r="P17" i="7"/>
  <c r="Q17" i="7" s="1"/>
  <c r="J17" i="7"/>
  <c r="K17" i="7" s="1"/>
  <c r="P16" i="7"/>
  <c r="Q16" i="7" s="1"/>
  <c r="J16" i="7"/>
  <c r="K16" i="7" s="1"/>
  <c r="P15" i="7"/>
  <c r="Q15" i="7" s="1"/>
  <c r="J15" i="7"/>
  <c r="K15" i="7" s="1"/>
  <c r="P14" i="7"/>
  <c r="Q14" i="7" s="1"/>
  <c r="J14" i="7"/>
  <c r="K14" i="7" s="1"/>
  <c r="P13" i="7"/>
  <c r="Q13" i="7" s="1"/>
  <c r="J13" i="7"/>
  <c r="K13" i="7" s="1"/>
  <c r="P12" i="7"/>
  <c r="Q12" i="7" s="1"/>
  <c r="J12" i="7"/>
  <c r="D9" i="7"/>
  <c r="K6" i="7"/>
  <c r="G4" i="2" s="1"/>
  <c r="I6" i="7"/>
  <c r="O65" i="6"/>
  <c r="P64" i="6"/>
  <c r="Q64" i="6" s="1"/>
  <c r="I64" i="6"/>
  <c r="P63" i="6"/>
  <c r="Q63" i="6" s="1"/>
  <c r="J63" i="6"/>
  <c r="K63" i="6" s="1"/>
  <c r="P62" i="6"/>
  <c r="Q62" i="6" s="1"/>
  <c r="J62" i="6"/>
  <c r="K62" i="6" s="1"/>
  <c r="J61" i="6"/>
  <c r="K61" i="6" s="1"/>
  <c r="J60" i="6"/>
  <c r="O59" i="6"/>
  <c r="P58" i="6"/>
  <c r="Q58" i="6" s="1"/>
  <c r="P57" i="6"/>
  <c r="Q57" i="6" s="1"/>
  <c r="I57" i="6"/>
  <c r="P56" i="6"/>
  <c r="Q56" i="6" s="1"/>
  <c r="J56" i="6"/>
  <c r="K56" i="6" s="1"/>
  <c r="P55" i="6"/>
  <c r="Q55" i="6" s="1"/>
  <c r="J55" i="6"/>
  <c r="K55" i="6" s="1"/>
  <c r="J54" i="6"/>
  <c r="O52" i="6"/>
  <c r="Q51" i="6"/>
  <c r="P51" i="6"/>
  <c r="I51" i="6"/>
  <c r="P50" i="6"/>
  <c r="Q50" i="6" s="1"/>
  <c r="J50" i="6"/>
  <c r="K50" i="6" s="1"/>
  <c r="P49" i="6"/>
  <c r="Q49" i="6" s="1"/>
  <c r="J49" i="6"/>
  <c r="K49" i="6" s="1"/>
  <c r="P48" i="6"/>
  <c r="Q48" i="6" s="1"/>
  <c r="J48" i="6"/>
  <c r="K48" i="6" s="1"/>
  <c r="P47" i="6"/>
  <c r="Q47" i="6" s="1"/>
  <c r="J47" i="6"/>
  <c r="K47" i="6" s="1"/>
  <c r="P46" i="6"/>
  <c r="Q46" i="6" s="1"/>
  <c r="J46" i="6"/>
  <c r="K46" i="6" s="1"/>
  <c r="P45" i="6"/>
  <c r="Q45" i="6" s="1"/>
  <c r="J45" i="6"/>
  <c r="K45" i="6" s="1"/>
  <c r="J44" i="6"/>
  <c r="K44" i="6" s="1"/>
  <c r="J43" i="6"/>
  <c r="K43" i="6" s="1"/>
  <c r="O42" i="6"/>
  <c r="J42" i="6"/>
  <c r="K42" i="6" s="1"/>
  <c r="P41" i="6"/>
  <c r="Q41" i="6" s="1"/>
  <c r="J41" i="6"/>
  <c r="K41" i="6" s="1"/>
  <c r="P40" i="6"/>
  <c r="Q40" i="6" s="1"/>
  <c r="P39" i="6"/>
  <c r="Q39" i="6" s="1"/>
  <c r="P38" i="6"/>
  <c r="Q38" i="6" s="1"/>
  <c r="I38" i="6"/>
  <c r="P37" i="6"/>
  <c r="Q37" i="6" s="1"/>
  <c r="J37" i="6"/>
  <c r="K37" i="6" s="1"/>
  <c r="J36" i="6"/>
  <c r="K36" i="6" s="1"/>
  <c r="J35" i="6"/>
  <c r="K35" i="6" s="1"/>
  <c r="O34" i="6"/>
  <c r="J34" i="6"/>
  <c r="K34" i="6" s="1"/>
  <c r="P33" i="6"/>
  <c r="Q33" i="6" s="1"/>
  <c r="J33" i="6"/>
  <c r="K33" i="6" s="1"/>
  <c r="P32" i="6"/>
  <c r="Q32" i="6" s="1"/>
  <c r="J32" i="6"/>
  <c r="P31" i="6"/>
  <c r="Q31" i="6" s="1"/>
  <c r="P30" i="6"/>
  <c r="Q30" i="6" s="1"/>
  <c r="P29" i="6"/>
  <c r="Q29" i="6" s="1"/>
  <c r="I29" i="6"/>
  <c r="P28" i="6"/>
  <c r="Q28" i="6" s="1"/>
  <c r="J28" i="6"/>
  <c r="K28" i="6" s="1"/>
  <c r="P27" i="6"/>
  <c r="Q27" i="6" s="1"/>
  <c r="J27" i="6"/>
  <c r="K27" i="6" s="1"/>
  <c r="J26" i="6"/>
  <c r="K26" i="6" s="1"/>
  <c r="J25" i="6"/>
  <c r="O24" i="6"/>
  <c r="P23" i="6"/>
  <c r="Q23" i="6" s="1"/>
  <c r="P22" i="6"/>
  <c r="Q22" i="6" s="1"/>
  <c r="I22" i="6"/>
  <c r="I7" i="6" s="1"/>
  <c r="P21" i="6"/>
  <c r="Q21" i="6" s="1"/>
  <c r="J21" i="6"/>
  <c r="K21" i="6" s="1"/>
  <c r="P20" i="6"/>
  <c r="Q20" i="6" s="1"/>
  <c r="J20" i="6"/>
  <c r="K20" i="6" s="1"/>
  <c r="P19" i="6"/>
  <c r="Q19" i="6" s="1"/>
  <c r="J19" i="6"/>
  <c r="K19" i="6" s="1"/>
  <c r="P18" i="6"/>
  <c r="Q18" i="6" s="1"/>
  <c r="J18" i="6"/>
  <c r="K18" i="6" s="1"/>
  <c r="P17" i="6"/>
  <c r="Q17" i="6" s="1"/>
  <c r="J17" i="6"/>
  <c r="K17" i="6" s="1"/>
  <c r="P16" i="6"/>
  <c r="Q16" i="6" s="1"/>
  <c r="J16" i="6"/>
  <c r="K16" i="6" s="1"/>
  <c r="P15" i="6"/>
  <c r="Q15" i="6" s="1"/>
  <c r="J15" i="6"/>
  <c r="K15" i="6" s="1"/>
  <c r="P14" i="6"/>
  <c r="Q14" i="6" s="1"/>
  <c r="J14" i="6"/>
  <c r="K14" i="6" s="1"/>
  <c r="P13" i="6"/>
  <c r="Q13" i="6" s="1"/>
  <c r="J13" i="6"/>
  <c r="K13" i="6" s="1"/>
  <c r="P12" i="6"/>
  <c r="Q12" i="6" s="1"/>
  <c r="J12" i="6"/>
  <c r="D9" i="6"/>
  <c r="K6" i="6"/>
  <c r="F4" i="2" s="1"/>
  <c r="I6" i="6"/>
  <c r="N6" i="6" s="1"/>
  <c r="O65" i="5"/>
  <c r="P64" i="5"/>
  <c r="Q64" i="5" s="1"/>
  <c r="I64" i="5"/>
  <c r="P63" i="5"/>
  <c r="Q63" i="5" s="1"/>
  <c r="J63" i="5"/>
  <c r="K63" i="5" s="1"/>
  <c r="P62" i="5"/>
  <c r="Q62" i="5" s="1"/>
  <c r="J62" i="5"/>
  <c r="K62" i="5" s="1"/>
  <c r="J61" i="5"/>
  <c r="K61" i="5" s="1"/>
  <c r="J60" i="5"/>
  <c r="O59" i="5"/>
  <c r="P58" i="5"/>
  <c r="Q58" i="5" s="1"/>
  <c r="P57" i="5"/>
  <c r="Q57" i="5" s="1"/>
  <c r="I57" i="5"/>
  <c r="P56" i="5"/>
  <c r="Q56" i="5" s="1"/>
  <c r="J56" i="5"/>
  <c r="K56" i="5" s="1"/>
  <c r="P55" i="5"/>
  <c r="Q55" i="5" s="1"/>
  <c r="J55" i="5"/>
  <c r="K55" i="5" s="1"/>
  <c r="J54" i="5"/>
  <c r="O52" i="5"/>
  <c r="P51" i="5"/>
  <c r="Q51" i="5" s="1"/>
  <c r="I51" i="5"/>
  <c r="P50" i="5"/>
  <c r="Q50" i="5" s="1"/>
  <c r="J50" i="5"/>
  <c r="K50" i="5" s="1"/>
  <c r="P49" i="5"/>
  <c r="Q49" i="5" s="1"/>
  <c r="J49" i="5"/>
  <c r="K49" i="5" s="1"/>
  <c r="P48" i="5"/>
  <c r="Q48" i="5" s="1"/>
  <c r="J48" i="5"/>
  <c r="K48" i="5" s="1"/>
  <c r="P47" i="5"/>
  <c r="Q47" i="5" s="1"/>
  <c r="J47" i="5"/>
  <c r="K47" i="5" s="1"/>
  <c r="P46" i="5"/>
  <c r="Q46" i="5" s="1"/>
  <c r="J46" i="5"/>
  <c r="K46" i="5" s="1"/>
  <c r="P45" i="5"/>
  <c r="Q45" i="5" s="1"/>
  <c r="J45" i="5"/>
  <c r="K45" i="5" s="1"/>
  <c r="J44" i="5"/>
  <c r="K44" i="5" s="1"/>
  <c r="J43" i="5"/>
  <c r="K43" i="5" s="1"/>
  <c r="O42" i="5"/>
  <c r="J42" i="5"/>
  <c r="K42" i="5" s="1"/>
  <c r="P41" i="5"/>
  <c r="Q41" i="5" s="1"/>
  <c r="J41" i="5"/>
  <c r="P40" i="5"/>
  <c r="Q40" i="5" s="1"/>
  <c r="P39" i="5"/>
  <c r="Q39" i="5" s="1"/>
  <c r="P38" i="5"/>
  <c r="Q38" i="5" s="1"/>
  <c r="I38" i="5"/>
  <c r="P37" i="5"/>
  <c r="Q37" i="5" s="1"/>
  <c r="J37" i="5"/>
  <c r="K37" i="5" s="1"/>
  <c r="J36" i="5"/>
  <c r="K36" i="5" s="1"/>
  <c r="J35" i="5"/>
  <c r="K35" i="5" s="1"/>
  <c r="O34" i="5"/>
  <c r="J34" i="5"/>
  <c r="K34" i="5" s="1"/>
  <c r="P33" i="5"/>
  <c r="Q33" i="5" s="1"/>
  <c r="J33" i="5"/>
  <c r="K33" i="5" s="1"/>
  <c r="P32" i="5"/>
  <c r="Q32" i="5" s="1"/>
  <c r="J32" i="5"/>
  <c r="P31" i="5"/>
  <c r="Q31" i="5" s="1"/>
  <c r="P30" i="5"/>
  <c r="Q30" i="5" s="1"/>
  <c r="P29" i="5"/>
  <c r="Q29" i="5" s="1"/>
  <c r="I29" i="5"/>
  <c r="P28" i="5"/>
  <c r="Q28" i="5" s="1"/>
  <c r="J28" i="5"/>
  <c r="K28" i="5" s="1"/>
  <c r="P27" i="5"/>
  <c r="Q27" i="5" s="1"/>
  <c r="J27" i="5"/>
  <c r="K27" i="5" s="1"/>
  <c r="J26" i="5"/>
  <c r="K26" i="5" s="1"/>
  <c r="J25" i="5"/>
  <c r="O24" i="5"/>
  <c r="P23" i="5"/>
  <c r="Q23" i="5" s="1"/>
  <c r="P22" i="5"/>
  <c r="Q22" i="5" s="1"/>
  <c r="I22" i="5"/>
  <c r="P21" i="5"/>
  <c r="Q21" i="5" s="1"/>
  <c r="J21" i="5"/>
  <c r="K21" i="5" s="1"/>
  <c r="P20" i="5"/>
  <c r="Q20" i="5" s="1"/>
  <c r="J20" i="5"/>
  <c r="K20" i="5" s="1"/>
  <c r="P19" i="5"/>
  <c r="Q19" i="5" s="1"/>
  <c r="J19" i="5"/>
  <c r="K19" i="5" s="1"/>
  <c r="P18" i="5"/>
  <c r="Q18" i="5" s="1"/>
  <c r="J18" i="5"/>
  <c r="K18" i="5" s="1"/>
  <c r="P17" i="5"/>
  <c r="Q17" i="5" s="1"/>
  <c r="J17" i="5"/>
  <c r="K17" i="5" s="1"/>
  <c r="P16" i="5"/>
  <c r="Q16" i="5" s="1"/>
  <c r="J16" i="5"/>
  <c r="K16" i="5" s="1"/>
  <c r="P15" i="5"/>
  <c r="Q15" i="5" s="1"/>
  <c r="J15" i="5"/>
  <c r="K15" i="5" s="1"/>
  <c r="P14" i="5"/>
  <c r="Q14" i="5" s="1"/>
  <c r="J14" i="5"/>
  <c r="K14" i="5" s="1"/>
  <c r="P13" i="5"/>
  <c r="Q13" i="5" s="1"/>
  <c r="J13" i="5"/>
  <c r="K13" i="5" s="1"/>
  <c r="P12" i="5"/>
  <c r="Q12" i="5" s="1"/>
  <c r="J12" i="5"/>
  <c r="D9" i="5"/>
  <c r="K6" i="5"/>
  <c r="E4" i="2" s="1"/>
  <c r="I6" i="5"/>
  <c r="O65" i="4"/>
  <c r="P64" i="4"/>
  <c r="Q64" i="4" s="1"/>
  <c r="I64" i="4"/>
  <c r="P63" i="4"/>
  <c r="Q63" i="4" s="1"/>
  <c r="J63" i="4"/>
  <c r="K63" i="4" s="1"/>
  <c r="P62" i="4"/>
  <c r="Q62" i="4" s="1"/>
  <c r="J62" i="4"/>
  <c r="K62" i="4" s="1"/>
  <c r="J61" i="4"/>
  <c r="K61" i="4" s="1"/>
  <c r="J60" i="4"/>
  <c r="O59" i="4"/>
  <c r="P58" i="4"/>
  <c r="Q58" i="4" s="1"/>
  <c r="P57" i="4"/>
  <c r="Q57" i="4" s="1"/>
  <c r="I57" i="4"/>
  <c r="P56" i="4"/>
  <c r="Q56" i="4" s="1"/>
  <c r="J56" i="4"/>
  <c r="K56" i="4" s="1"/>
  <c r="P55" i="4"/>
  <c r="Q55" i="4" s="1"/>
  <c r="J55" i="4"/>
  <c r="K55" i="4" s="1"/>
  <c r="J54" i="4"/>
  <c r="O52" i="4"/>
  <c r="P51" i="4"/>
  <c r="Q51" i="4" s="1"/>
  <c r="I51" i="4"/>
  <c r="P50" i="4"/>
  <c r="Q50" i="4" s="1"/>
  <c r="J50" i="4"/>
  <c r="K50" i="4" s="1"/>
  <c r="P49" i="4"/>
  <c r="Q49" i="4" s="1"/>
  <c r="J49" i="4"/>
  <c r="K49" i="4" s="1"/>
  <c r="P48" i="4"/>
  <c r="Q48" i="4" s="1"/>
  <c r="J48" i="4"/>
  <c r="K48" i="4" s="1"/>
  <c r="P47" i="4"/>
  <c r="Q47" i="4" s="1"/>
  <c r="J47" i="4"/>
  <c r="K47" i="4" s="1"/>
  <c r="P46" i="4"/>
  <c r="Q46" i="4" s="1"/>
  <c r="J46" i="4"/>
  <c r="K46" i="4" s="1"/>
  <c r="P45" i="4"/>
  <c r="Q45" i="4" s="1"/>
  <c r="J45" i="4"/>
  <c r="K45" i="4" s="1"/>
  <c r="J44" i="4"/>
  <c r="K44" i="4" s="1"/>
  <c r="J43" i="4"/>
  <c r="K43" i="4" s="1"/>
  <c r="O42" i="4"/>
  <c r="J42" i="4"/>
  <c r="K42" i="4" s="1"/>
  <c r="P41" i="4"/>
  <c r="Q41" i="4" s="1"/>
  <c r="J41" i="4"/>
  <c r="P40" i="4"/>
  <c r="Q40" i="4" s="1"/>
  <c r="P39" i="4"/>
  <c r="Q39" i="4" s="1"/>
  <c r="P38" i="4"/>
  <c r="Q38" i="4" s="1"/>
  <c r="I38" i="4"/>
  <c r="P37" i="4"/>
  <c r="Q37" i="4" s="1"/>
  <c r="J37" i="4"/>
  <c r="K37" i="4" s="1"/>
  <c r="J36" i="4"/>
  <c r="K36" i="4" s="1"/>
  <c r="J35" i="4"/>
  <c r="K35" i="4" s="1"/>
  <c r="O34" i="4"/>
  <c r="J34" i="4"/>
  <c r="K34" i="4" s="1"/>
  <c r="P33" i="4"/>
  <c r="Q33" i="4" s="1"/>
  <c r="J33" i="4"/>
  <c r="K33" i="4" s="1"/>
  <c r="P32" i="4"/>
  <c r="Q32" i="4" s="1"/>
  <c r="J32" i="4"/>
  <c r="P31" i="4"/>
  <c r="Q31" i="4" s="1"/>
  <c r="P30" i="4"/>
  <c r="Q30" i="4" s="1"/>
  <c r="P29" i="4"/>
  <c r="Q29" i="4" s="1"/>
  <c r="I29" i="4"/>
  <c r="P28" i="4"/>
  <c r="Q28" i="4" s="1"/>
  <c r="J28" i="4"/>
  <c r="K28" i="4" s="1"/>
  <c r="P27" i="4"/>
  <c r="Q27" i="4" s="1"/>
  <c r="J27" i="4"/>
  <c r="K27" i="4" s="1"/>
  <c r="J26" i="4"/>
  <c r="K26" i="4" s="1"/>
  <c r="J25" i="4"/>
  <c r="O24" i="4"/>
  <c r="P23" i="4"/>
  <c r="Q23" i="4" s="1"/>
  <c r="P22" i="4"/>
  <c r="Q22" i="4" s="1"/>
  <c r="I22" i="4"/>
  <c r="P21" i="4"/>
  <c r="Q21" i="4" s="1"/>
  <c r="J21" i="4"/>
  <c r="K21" i="4" s="1"/>
  <c r="P20" i="4"/>
  <c r="Q20" i="4" s="1"/>
  <c r="J20" i="4"/>
  <c r="K20" i="4" s="1"/>
  <c r="P19" i="4"/>
  <c r="Q19" i="4" s="1"/>
  <c r="J19" i="4"/>
  <c r="K19" i="4" s="1"/>
  <c r="P18" i="4"/>
  <c r="Q18" i="4" s="1"/>
  <c r="J18" i="4"/>
  <c r="K18" i="4" s="1"/>
  <c r="P17" i="4"/>
  <c r="Q17" i="4" s="1"/>
  <c r="J17" i="4"/>
  <c r="K17" i="4" s="1"/>
  <c r="P16" i="4"/>
  <c r="Q16" i="4" s="1"/>
  <c r="J16" i="4"/>
  <c r="K16" i="4" s="1"/>
  <c r="P15" i="4"/>
  <c r="Q15" i="4" s="1"/>
  <c r="J15" i="4"/>
  <c r="K15" i="4" s="1"/>
  <c r="P14" i="4"/>
  <c r="Q14" i="4" s="1"/>
  <c r="J14" i="4"/>
  <c r="K14" i="4" s="1"/>
  <c r="P13" i="4"/>
  <c r="Q13" i="4" s="1"/>
  <c r="J13" i="4"/>
  <c r="K13" i="4" s="1"/>
  <c r="P12" i="4"/>
  <c r="Q12" i="4" s="1"/>
  <c r="J12" i="4"/>
  <c r="D9" i="4"/>
  <c r="K6" i="4"/>
  <c r="D4" i="2" s="1"/>
  <c r="I6" i="4"/>
  <c r="I51" i="15"/>
  <c r="O34" i="15"/>
  <c r="P64" i="15"/>
  <c r="P63" i="15"/>
  <c r="P62" i="15"/>
  <c r="P65" i="15" s="1"/>
  <c r="C19" i="2" s="1"/>
  <c r="P58" i="15"/>
  <c r="P57" i="15"/>
  <c r="P56" i="15"/>
  <c r="P55" i="15"/>
  <c r="P59" i="15" s="1"/>
  <c r="C20" i="2" s="1"/>
  <c r="P51" i="15"/>
  <c r="P50" i="15"/>
  <c r="P49" i="15"/>
  <c r="P48" i="15"/>
  <c r="P47" i="15"/>
  <c r="P46" i="15"/>
  <c r="P45" i="15"/>
  <c r="P41" i="15"/>
  <c r="P40" i="15"/>
  <c r="P39" i="15"/>
  <c r="P38" i="15"/>
  <c r="P37" i="15"/>
  <c r="P33" i="15"/>
  <c r="Q33" i="15" s="1"/>
  <c r="P32" i="15"/>
  <c r="P31" i="15"/>
  <c r="P30" i="15"/>
  <c r="P29" i="15"/>
  <c r="P28" i="15"/>
  <c r="P27" i="15"/>
  <c r="P23" i="15"/>
  <c r="P22" i="15"/>
  <c r="P21" i="15"/>
  <c r="P20" i="15"/>
  <c r="P19" i="15"/>
  <c r="P18" i="15"/>
  <c r="P17" i="15"/>
  <c r="P16" i="15"/>
  <c r="P15" i="15"/>
  <c r="P14" i="15"/>
  <c r="P13" i="15"/>
  <c r="P12" i="15"/>
  <c r="J63" i="15"/>
  <c r="J62" i="15"/>
  <c r="J61" i="15"/>
  <c r="J60" i="15"/>
  <c r="J56" i="15"/>
  <c r="J55" i="15"/>
  <c r="J54" i="15"/>
  <c r="J50" i="15"/>
  <c r="K50" i="15" s="1"/>
  <c r="J41" i="15"/>
  <c r="J49" i="15"/>
  <c r="J48" i="15"/>
  <c r="J47" i="15"/>
  <c r="J46" i="15"/>
  <c r="J45" i="15"/>
  <c r="J44" i="15"/>
  <c r="J43" i="15"/>
  <c r="J42" i="15"/>
  <c r="J37" i="15"/>
  <c r="J36" i="15"/>
  <c r="J35" i="15"/>
  <c r="J34" i="15"/>
  <c r="J33" i="15"/>
  <c r="J32" i="15"/>
  <c r="J28" i="15"/>
  <c r="J27" i="15"/>
  <c r="J26" i="15"/>
  <c r="J25" i="15"/>
  <c r="J21" i="15"/>
  <c r="J20" i="15"/>
  <c r="J19" i="15"/>
  <c r="J18" i="15"/>
  <c r="J17" i="15"/>
  <c r="J16" i="15"/>
  <c r="J15" i="15"/>
  <c r="K15" i="15" s="1"/>
  <c r="J14" i="15"/>
  <c r="K14" i="15" s="1"/>
  <c r="J13" i="15"/>
  <c r="J12" i="15"/>
  <c r="I7" i="5" l="1"/>
  <c r="I8" i="5" s="1"/>
  <c r="I7" i="8"/>
  <c r="I8" i="8" s="1"/>
  <c r="P24" i="10"/>
  <c r="J15" i="2" s="1"/>
  <c r="P34" i="10"/>
  <c r="J16" i="2" s="1"/>
  <c r="J64" i="10"/>
  <c r="J14" i="2" s="1"/>
  <c r="J51" i="12"/>
  <c r="L12" i="2" s="1"/>
  <c r="J64" i="12"/>
  <c r="L14" i="2" s="1"/>
  <c r="I7" i="13"/>
  <c r="I8" i="13" s="1"/>
  <c r="J38" i="13"/>
  <c r="M11" i="2" s="1"/>
  <c r="N6" i="7"/>
  <c r="J29" i="7"/>
  <c r="G10" i="2" s="1"/>
  <c r="J57" i="9"/>
  <c r="I13" i="2" s="1"/>
  <c r="J29" i="10"/>
  <c r="J10" i="2" s="1"/>
  <c r="I7" i="11"/>
  <c r="J29" i="12"/>
  <c r="L10" i="2" s="1"/>
  <c r="K41" i="12"/>
  <c r="J57" i="12"/>
  <c r="L13" i="2" s="1"/>
  <c r="J57" i="6"/>
  <c r="F13" i="2" s="1"/>
  <c r="K32" i="12"/>
  <c r="I7" i="14"/>
  <c r="I8" i="14" s="1"/>
  <c r="J57" i="14"/>
  <c r="N13" i="2" s="1"/>
  <c r="J51" i="14"/>
  <c r="N12" i="2" s="1"/>
  <c r="J38" i="14"/>
  <c r="N11" i="2" s="1"/>
  <c r="N6" i="13"/>
  <c r="N6" i="12"/>
  <c r="N6" i="8"/>
  <c r="I8" i="6"/>
  <c r="I7" i="4"/>
  <c r="I8" i="4" s="1"/>
  <c r="K41" i="14"/>
  <c r="J22" i="14"/>
  <c r="N9" i="2" s="1"/>
  <c r="K32" i="14"/>
  <c r="J64" i="14"/>
  <c r="N14" i="2" s="1"/>
  <c r="J29" i="14"/>
  <c r="N10" i="2" s="1"/>
  <c r="J22" i="13"/>
  <c r="M9" i="2" s="1"/>
  <c r="K32" i="13"/>
  <c r="J64" i="13"/>
  <c r="M14" i="2" s="1"/>
  <c r="J29" i="13"/>
  <c r="M10" i="2" s="1"/>
  <c r="J51" i="13"/>
  <c r="M12" i="2" s="1"/>
  <c r="J57" i="13"/>
  <c r="M13" i="2" s="1"/>
  <c r="J64" i="11"/>
  <c r="K14" i="2" s="1"/>
  <c r="J22" i="11"/>
  <c r="K9" i="2" s="1"/>
  <c r="J51" i="11"/>
  <c r="K12" i="2" s="1"/>
  <c r="J38" i="10"/>
  <c r="J11" i="2" s="1"/>
  <c r="J57" i="10"/>
  <c r="J13" i="2" s="1"/>
  <c r="K64" i="10"/>
  <c r="Q12" i="10"/>
  <c r="Q37" i="10"/>
  <c r="Q45" i="10"/>
  <c r="K60" i="10"/>
  <c r="Q27" i="10"/>
  <c r="P59" i="10"/>
  <c r="J20" i="2" s="1"/>
  <c r="J51" i="10"/>
  <c r="J12" i="2" s="1"/>
  <c r="P65" i="10"/>
  <c r="J19" i="2" s="1"/>
  <c r="K12" i="10"/>
  <c r="K29" i="10"/>
  <c r="Q62" i="10"/>
  <c r="J51" i="9"/>
  <c r="I12" i="2" s="1"/>
  <c r="J38" i="9"/>
  <c r="I11" i="2" s="1"/>
  <c r="J22" i="9"/>
  <c r="I9" i="2" s="1"/>
  <c r="K32" i="9"/>
  <c r="J64" i="9"/>
  <c r="I14" i="2" s="1"/>
  <c r="K38" i="9"/>
  <c r="J29" i="9"/>
  <c r="I10" i="2" s="1"/>
  <c r="J38" i="8"/>
  <c r="H11" i="2" s="1"/>
  <c r="J22" i="8"/>
  <c r="H9" i="2" s="1"/>
  <c r="J51" i="8"/>
  <c r="H12" i="2" s="1"/>
  <c r="J57" i="8"/>
  <c r="H13" i="2" s="1"/>
  <c r="J57" i="7"/>
  <c r="G13" i="2" s="1"/>
  <c r="J38" i="7"/>
  <c r="G11" i="2" s="1"/>
  <c r="J22" i="7"/>
  <c r="G9" i="2" s="1"/>
  <c r="K32" i="7"/>
  <c r="J51" i="7"/>
  <c r="G12" i="2" s="1"/>
  <c r="J64" i="7"/>
  <c r="G14" i="2" s="1"/>
  <c r="J38" i="6"/>
  <c r="F11" i="2" s="1"/>
  <c r="J22" i="6"/>
  <c r="F9" i="2" s="1"/>
  <c r="K32" i="6"/>
  <c r="J64" i="6"/>
  <c r="F14" i="2" s="1"/>
  <c r="J29" i="6"/>
  <c r="F10" i="2" s="1"/>
  <c r="J51" i="6"/>
  <c r="F12" i="2" s="1"/>
  <c r="J57" i="5"/>
  <c r="E13" i="2" s="1"/>
  <c r="J57" i="4"/>
  <c r="D13" i="2" s="1"/>
  <c r="J64" i="4"/>
  <c r="D14" i="2" s="1"/>
  <c r="J22" i="4"/>
  <c r="D9" i="2" s="1"/>
  <c r="N6" i="14"/>
  <c r="I8" i="12"/>
  <c r="I8" i="11"/>
  <c r="I8" i="9"/>
  <c r="N6" i="9"/>
  <c r="I8" i="7"/>
  <c r="N6" i="5"/>
  <c r="J38" i="5"/>
  <c r="E11" i="2" s="1"/>
  <c r="J22" i="5"/>
  <c r="E9" i="2" s="1"/>
  <c r="K32" i="5"/>
  <c r="J51" i="5"/>
  <c r="E12" i="2" s="1"/>
  <c r="K41" i="5"/>
  <c r="J64" i="5"/>
  <c r="E14" i="2" s="1"/>
  <c r="J29" i="5"/>
  <c r="E10" i="2" s="1"/>
  <c r="K22" i="10"/>
  <c r="J22" i="17"/>
  <c r="K22" i="17" s="1"/>
  <c r="I7" i="17"/>
  <c r="I8" i="17" s="1"/>
  <c r="N6" i="17"/>
  <c r="J38" i="17"/>
  <c r="K38" i="17" s="1"/>
  <c r="J51" i="17"/>
  <c r="K51" i="17" s="1"/>
  <c r="J57" i="17"/>
  <c r="K57" i="17" s="1"/>
  <c r="J64" i="17"/>
  <c r="K64" i="17" s="1"/>
  <c r="P34" i="15"/>
  <c r="C16" i="2" s="1"/>
  <c r="J29" i="17"/>
  <c r="K29" i="17" s="1"/>
  <c r="K32" i="17"/>
  <c r="K41" i="17"/>
  <c r="P24" i="17"/>
  <c r="P34" i="17"/>
  <c r="Q34" i="17" s="1"/>
  <c r="P42" i="17"/>
  <c r="Q42" i="17" s="1"/>
  <c r="P52" i="17"/>
  <c r="Q52" i="17" s="1"/>
  <c r="P59" i="17"/>
  <c r="Q59" i="17" s="1"/>
  <c r="P65" i="17"/>
  <c r="Q65" i="17" s="1"/>
  <c r="K12" i="17"/>
  <c r="K25" i="17"/>
  <c r="K54" i="17"/>
  <c r="K60" i="17"/>
  <c r="N6" i="11"/>
  <c r="J57" i="11"/>
  <c r="K13" i="2" s="1"/>
  <c r="J29" i="11"/>
  <c r="K10" i="2" s="1"/>
  <c r="K32" i="11"/>
  <c r="K41" i="11"/>
  <c r="J64" i="8"/>
  <c r="H14" i="2" s="1"/>
  <c r="J29" i="8"/>
  <c r="H10" i="2" s="1"/>
  <c r="K32" i="8"/>
  <c r="K41" i="8"/>
  <c r="K38" i="14"/>
  <c r="K51" i="14"/>
  <c r="P24" i="14"/>
  <c r="P34" i="14"/>
  <c r="P42" i="14"/>
  <c r="P52" i="14"/>
  <c r="P59" i="14"/>
  <c r="P65" i="14"/>
  <c r="K12" i="14"/>
  <c r="K25" i="14"/>
  <c r="K54" i="14"/>
  <c r="K60" i="14"/>
  <c r="K22" i="13"/>
  <c r="K29" i="13"/>
  <c r="K38" i="13"/>
  <c r="K51" i="13"/>
  <c r="P24" i="13"/>
  <c r="P34" i="13"/>
  <c r="P42" i="13"/>
  <c r="P52" i="13"/>
  <c r="P59" i="13"/>
  <c r="P65" i="13"/>
  <c r="K12" i="13"/>
  <c r="K25" i="13"/>
  <c r="K54" i="13"/>
  <c r="K60" i="13"/>
  <c r="K22" i="12"/>
  <c r="K29" i="12"/>
  <c r="K38" i="12"/>
  <c r="K51" i="12"/>
  <c r="K57" i="12"/>
  <c r="K64" i="12"/>
  <c r="P24" i="12"/>
  <c r="P34" i="12"/>
  <c r="L16" i="2" s="1"/>
  <c r="P42" i="12"/>
  <c r="P52" i="12"/>
  <c r="P59" i="12"/>
  <c r="P65" i="12"/>
  <c r="K12" i="12"/>
  <c r="K25" i="12"/>
  <c r="K54" i="12"/>
  <c r="K60" i="12"/>
  <c r="K22" i="11"/>
  <c r="K29" i="11"/>
  <c r="K38" i="11"/>
  <c r="K51" i="11"/>
  <c r="P24" i="11"/>
  <c r="P34" i="11"/>
  <c r="P42" i="11"/>
  <c r="P52" i="11"/>
  <c r="P59" i="11"/>
  <c r="P65" i="11"/>
  <c r="K12" i="11"/>
  <c r="K25" i="11"/>
  <c r="K54" i="11"/>
  <c r="K60" i="11"/>
  <c r="Q24" i="10"/>
  <c r="K38" i="10"/>
  <c r="Q52" i="10"/>
  <c r="Q34" i="10"/>
  <c r="Q42" i="10"/>
  <c r="Q59" i="10"/>
  <c r="Q65" i="10"/>
  <c r="I7" i="10"/>
  <c r="K32" i="10"/>
  <c r="K41" i="10"/>
  <c r="K29" i="9"/>
  <c r="K51" i="9"/>
  <c r="P24" i="9"/>
  <c r="I15" i="2" s="1"/>
  <c r="P34" i="9"/>
  <c r="P42" i="9"/>
  <c r="P52" i="9"/>
  <c r="P59" i="9"/>
  <c r="P65" i="9"/>
  <c r="K12" i="9"/>
  <c r="K25" i="9"/>
  <c r="K54" i="9"/>
  <c r="K60" i="9"/>
  <c r="K64" i="8"/>
  <c r="K22" i="8"/>
  <c r="K29" i="8"/>
  <c r="K38" i="8"/>
  <c r="K51" i="8"/>
  <c r="P24" i="8"/>
  <c r="P34" i="8"/>
  <c r="P42" i="8"/>
  <c r="P52" i="8"/>
  <c r="P59" i="8"/>
  <c r="P65" i="8"/>
  <c r="H19" i="2" s="1"/>
  <c r="K12" i="8"/>
  <c r="K25" i="8"/>
  <c r="K54" i="8"/>
  <c r="K60" i="8"/>
  <c r="K29" i="7"/>
  <c r="K57" i="7"/>
  <c r="K64" i="7"/>
  <c r="P24" i="7"/>
  <c r="Q24" i="7" s="1"/>
  <c r="P34" i="7"/>
  <c r="P42" i="7"/>
  <c r="G17" i="2" s="1"/>
  <c r="P52" i="7"/>
  <c r="P59" i="7"/>
  <c r="G20" i="2" s="1"/>
  <c r="P65" i="7"/>
  <c r="K12" i="7"/>
  <c r="K25" i="7"/>
  <c r="K54" i="7"/>
  <c r="K60" i="7"/>
  <c r="K57" i="6"/>
  <c r="K64" i="6"/>
  <c r="P24" i="6"/>
  <c r="P34" i="6"/>
  <c r="P42" i="6"/>
  <c r="P52" i="6"/>
  <c r="P59" i="6"/>
  <c r="P65" i="6"/>
  <c r="K12" i="6"/>
  <c r="K25" i="6"/>
  <c r="K54" i="6"/>
  <c r="K60" i="6"/>
  <c r="K38" i="5"/>
  <c r="P24" i="5"/>
  <c r="P34" i="5"/>
  <c r="P42" i="5"/>
  <c r="P52" i="5"/>
  <c r="P59" i="5"/>
  <c r="P65" i="5"/>
  <c r="K12" i="5"/>
  <c r="K25" i="5"/>
  <c r="K54" i="5"/>
  <c r="K60" i="5"/>
  <c r="J38" i="4"/>
  <c r="D11" i="2" s="1"/>
  <c r="J51" i="4"/>
  <c r="D12" i="2" s="1"/>
  <c r="N6" i="4"/>
  <c r="J29" i="4"/>
  <c r="D10" i="2" s="1"/>
  <c r="K32" i="4"/>
  <c r="K41" i="4"/>
  <c r="P24" i="4"/>
  <c r="P34" i="4"/>
  <c r="P42" i="4"/>
  <c r="P52" i="4"/>
  <c r="P59" i="4"/>
  <c r="P65" i="4"/>
  <c r="K12" i="4"/>
  <c r="K25" i="4"/>
  <c r="K54" i="4"/>
  <c r="K60" i="4"/>
  <c r="P52" i="15"/>
  <c r="C18" i="2" s="1"/>
  <c r="J51" i="15"/>
  <c r="C12" i="2" s="1"/>
  <c r="Q40" i="15"/>
  <c r="D9" i="15"/>
  <c r="I6" i="15"/>
  <c r="K6" i="15"/>
  <c r="C4" i="2" s="1"/>
  <c r="I64" i="15"/>
  <c r="O65" i="15"/>
  <c r="K63" i="15"/>
  <c r="Q64" i="15"/>
  <c r="K62" i="15"/>
  <c r="Q63" i="15"/>
  <c r="K61" i="15"/>
  <c r="K60" i="15"/>
  <c r="O59" i="15"/>
  <c r="I57" i="15"/>
  <c r="Q58" i="15"/>
  <c r="K56" i="15"/>
  <c r="Q57" i="15"/>
  <c r="K55" i="15"/>
  <c r="Q56" i="15"/>
  <c r="J57" i="15"/>
  <c r="C13" i="2" s="1"/>
  <c r="Q55" i="15"/>
  <c r="O52" i="15"/>
  <c r="Q51" i="15"/>
  <c r="K49" i="15"/>
  <c r="Q50" i="15"/>
  <c r="K48" i="15"/>
  <c r="Q49" i="15"/>
  <c r="K47" i="15"/>
  <c r="Q48" i="15"/>
  <c r="K46" i="15"/>
  <c r="Q47" i="15"/>
  <c r="K45" i="15"/>
  <c r="Q46" i="15"/>
  <c r="K44" i="15"/>
  <c r="K43" i="15"/>
  <c r="K42" i="15"/>
  <c r="O42" i="15"/>
  <c r="Q41" i="15"/>
  <c r="I38" i="15"/>
  <c r="Q39" i="15"/>
  <c r="K37" i="15"/>
  <c r="Q38" i="15"/>
  <c r="K36" i="15"/>
  <c r="K35" i="15"/>
  <c r="K34" i="15"/>
  <c r="K33" i="15"/>
  <c r="Q32" i="15"/>
  <c r="Q31" i="15"/>
  <c r="Q30" i="15"/>
  <c r="I29" i="15"/>
  <c r="Q28" i="15"/>
  <c r="K28" i="15"/>
  <c r="Q27" i="15"/>
  <c r="K27" i="15"/>
  <c r="K26" i="15"/>
  <c r="O24" i="15"/>
  <c r="Q23" i="15"/>
  <c r="Q22" i="15"/>
  <c r="I22" i="15"/>
  <c r="Q21" i="15"/>
  <c r="K21" i="15"/>
  <c r="Q20" i="15"/>
  <c r="K20" i="15"/>
  <c r="Q19" i="15"/>
  <c r="K19" i="15"/>
  <c r="Q18" i="15"/>
  <c r="K18" i="15"/>
  <c r="Q17" i="15"/>
  <c r="K17" i="15"/>
  <c r="Q16" i="15"/>
  <c r="K16" i="15"/>
  <c r="Q15" i="15"/>
  <c r="Q14" i="15"/>
  <c r="Q13" i="15"/>
  <c r="K13" i="15"/>
  <c r="Q12" i="15"/>
  <c r="O34" i="2"/>
  <c r="O33" i="2"/>
  <c r="O32" i="2"/>
  <c r="O31" i="2"/>
  <c r="O30" i="2"/>
  <c r="O29" i="2"/>
  <c r="O28" i="2"/>
  <c r="O27" i="2"/>
  <c r="O26" i="2"/>
  <c r="O25" i="2"/>
  <c r="K51" i="6" l="1"/>
  <c r="K22" i="9"/>
  <c r="K64" i="14"/>
  <c r="Q42" i="7"/>
  <c r="K57" i="9"/>
  <c r="K51" i="10"/>
  <c r="K64" i="13"/>
  <c r="K7" i="10"/>
  <c r="J8" i="2" s="1"/>
  <c r="J22" i="2" s="1"/>
  <c r="K57" i="10"/>
  <c r="K57" i="8"/>
  <c r="K64" i="11"/>
  <c r="K57" i="14"/>
  <c r="K57" i="4"/>
  <c r="K22" i="4"/>
  <c r="K64" i="4"/>
  <c r="K29" i="14"/>
  <c r="K22" i="14"/>
  <c r="K57" i="13"/>
  <c r="K64" i="9"/>
  <c r="K22" i="7"/>
  <c r="K51" i="7"/>
  <c r="K38" i="7"/>
  <c r="K38" i="6"/>
  <c r="K29" i="6"/>
  <c r="K22" i="6"/>
  <c r="K22" i="5"/>
  <c r="K57" i="5"/>
  <c r="K29" i="4"/>
  <c r="K51" i="5"/>
  <c r="K64" i="5"/>
  <c r="K29" i="5"/>
  <c r="Q52" i="14"/>
  <c r="N18" i="2"/>
  <c r="Q42" i="14"/>
  <c r="N17" i="2"/>
  <c r="Q34" i="14"/>
  <c r="N16" i="2"/>
  <c r="K7" i="14"/>
  <c r="N8" i="2" s="1"/>
  <c r="N22" i="2" s="1"/>
  <c r="N15" i="2"/>
  <c r="Q65" i="14"/>
  <c r="N19" i="2"/>
  <c r="Q59" i="14"/>
  <c r="N20" i="2"/>
  <c r="Q34" i="13"/>
  <c r="M16" i="2"/>
  <c r="Q24" i="13"/>
  <c r="M15" i="2"/>
  <c r="Q65" i="13"/>
  <c r="M19" i="2"/>
  <c r="Q59" i="13"/>
  <c r="M20" i="2"/>
  <c r="Q52" i="13"/>
  <c r="M18" i="2"/>
  <c r="Q42" i="13"/>
  <c r="M17" i="2"/>
  <c r="Q42" i="12"/>
  <c r="L17" i="2"/>
  <c r="K7" i="12"/>
  <c r="L8" i="2" s="1"/>
  <c r="L22" i="2" s="1"/>
  <c r="Q24" i="12"/>
  <c r="L15" i="2"/>
  <c r="Q65" i="12"/>
  <c r="L19" i="2"/>
  <c r="Q59" i="12"/>
  <c r="L20" i="2"/>
  <c r="Q52" i="12"/>
  <c r="L18" i="2"/>
  <c r="K57" i="11"/>
  <c r="K8" i="10"/>
  <c r="Q52" i="9"/>
  <c r="I18" i="2"/>
  <c r="Q42" i="9"/>
  <c r="I17" i="2"/>
  <c r="Q65" i="9"/>
  <c r="I19" i="2"/>
  <c r="Q34" i="9"/>
  <c r="I16" i="2"/>
  <c r="K7" i="9"/>
  <c r="I8" i="2" s="1"/>
  <c r="I22" i="2" s="1"/>
  <c r="Q59" i="9"/>
  <c r="I20" i="2"/>
  <c r="Q65" i="7"/>
  <c r="G19" i="2"/>
  <c r="Q52" i="7"/>
  <c r="G18" i="2"/>
  <c r="Q59" i="7"/>
  <c r="K7" i="7"/>
  <c r="G8" i="2" s="1"/>
  <c r="G22" i="2" s="1"/>
  <c r="G15" i="2"/>
  <c r="Q34" i="7"/>
  <c r="G16" i="2"/>
  <c r="Q65" i="6"/>
  <c r="F19" i="2"/>
  <c r="Q59" i="6"/>
  <c r="F20" i="2"/>
  <c r="Q52" i="6"/>
  <c r="F18" i="2"/>
  <c r="K7" i="6"/>
  <c r="F8" i="2" s="1"/>
  <c r="F22" i="2" s="1"/>
  <c r="F15" i="2"/>
  <c r="Q42" i="6"/>
  <c r="F17" i="2"/>
  <c r="Q34" i="6"/>
  <c r="F16" i="2"/>
  <c r="Q34" i="5"/>
  <c r="E16" i="2"/>
  <c r="Q24" i="5"/>
  <c r="E15" i="2"/>
  <c r="Q59" i="5"/>
  <c r="E20" i="2"/>
  <c r="Q52" i="5"/>
  <c r="E18" i="2"/>
  <c r="Q65" i="5"/>
  <c r="E19" i="2"/>
  <c r="Q42" i="5"/>
  <c r="E17" i="2"/>
  <c r="Q52" i="4"/>
  <c r="D18" i="2"/>
  <c r="Q34" i="4"/>
  <c r="D16" i="2"/>
  <c r="Q24" i="4"/>
  <c r="D15" i="2"/>
  <c r="K51" i="4"/>
  <c r="Q59" i="4"/>
  <c r="D20" i="2"/>
  <c r="Q42" i="4"/>
  <c r="D17" i="2"/>
  <c r="Q65" i="4"/>
  <c r="D19" i="2"/>
  <c r="K38" i="4"/>
  <c r="N6" i="15"/>
  <c r="K7" i="17"/>
  <c r="K8" i="17" s="1"/>
  <c r="Q24" i="17"/>
  <c r="Q59" i="11"/>
  <c r="K20" i="2"/>
  <c r="Q42" i="11"/>
  <c r="K17" i="2"/>
  <c r="K7" i="11"/>
  <c r="K8" i="2" s="1"/>
  <c r="K22" i="2" s="1"/>
  <c r="K15" i="2"/>
  <c r="Q65" i="11"/>
  <c r="K19" i="2"/>
  <c r="Q52" i="11"/>
  <c r="K18" i="2"/>
  <c r="Q34" i="11"/>
  <c r="K16" i="2"/>
  <c r="Q52" i="8"/>
  <c r="H18" i="2"/>
  <c r="Q34" i="8"/>
  <c r="H16" i="2"/>
  <c r="Q65" i="8"/>
  <c r="Q59" i="8"/>
  <c r="H20" i="2"/>
  <c r="Q42" i="8"/>
  <c r="H17" i="2"/>
  <c r="Q24" i="8"/>
  <c r="H15" i="2"/>
  <c r="Q24" i="14"/>
  <c r="K7" i="13"/>
  <c r="M8" i="2" s="1"/>
  <c r="M22" i="2" s="1"/>
  <c r="Q34" i="12"/>
  <c r="Q24" i="11"/>
  <c r="I8" i="10"/>
  <c r="Q24" i="9"/>
  <c r="K7" i="8"/>
  <c r="H8" i="2" s="1"/>
  <c r="Q24" i="6"/>
  <c r="K7" i="5"/>
  <c r="E8" i="2" s="1"/>
  <c r="E22" i="2" s="1"/>
  <c r="K7" i="4"/>
  <c r="D8" i="2" s="1"/>
  <c r="D22" i="2" s="1"/>
  <c r="I7" i="15"/>
  <c r="I8" i="15" s="1"/>
  <c r="J29" i="15"/>
  <c r="C10" i="2" s="1"/>
  <c r="K25" i="15"/>
  <c r="J38" i="15"/>
  <c r="C11" i="2" s="1"/>
  <c r="P42" i="15"/>
  <c r="C17" i="2" s="1"/>
  <c r="Q34" i="15"/>
  <c r="Q45" i="15"/>
  <c r="Q52" i="15"/>
  <c r="J22" i="15"/>
  <c r="C9" i="2" s="1"/>
  <c r="Q65" i="15"/>
  <c r="K51" i="15"/>
  <c r="K57" i="15"/>
  <c r="P24" i="15"/>
  <c r="C15" i="2" s="1"/>
  <c r="Q29" i="15"/>
  <c r="K32" i="15"/>
  <c r="Q37" i="15"/>
  <c r="K41" i="15"/>
  <c r="Q59" i="15"/>
  <c r="J64" i="15"/>
  <c r="C14" i="2" s="1"/>
  <c r="K12" i="15"/>
  <c r="K54" i="15"/>
  <c r="Q62" i="15"/>
  <c r="N7" i="10" l="1"/>
  <c r="N7" i="12"/>
  <c r="K8" i="12"/>
  <c r="K8" i="11"/>
  <c r="N7" i="9"/>
  <c r="K29" i="15"/>
  <c r="N7" i="14"/>
  <c r="K8" i="14"/>
  <c r="K8" i="9"/>
  <c r="K8" i="7"/>
  <c r="N7" i="7"/>
  <c r="N7" i="6"/>
  <c r="K8" i="6"/>
  <c r="K38" i="15"/>
  <c r="Q24" i="15"/>
  <c r="Q42" i="15"/>
  <c r="N7" i="17"/>
  <c r="N7" i="11"/>
  <c r="H22" i="2"/>
  <c r="H35" i="2" s="1"/>
  <c r="N7" i="13"/>
  <c r="K8" i="13"/>
  <c r="K8" i="8"/>
  <c r="N7" i="8"/>
  <c r="K8" i="5"/>
  <c r="N7" i="5"/>
  <c r="K8" i="4"/>
  <c r="N7" i="4"/>
  <c r="K7" i="15"/>
  <c r="C8" i="2" s="1"/>
  <c r="C22" i="2" s="1"/>
  <c r="K22" i="15"/>
  <c r="K64" i="15"/>
  <c r="I35" i="2"/>
  <c r="G35" i="2"/>
  <c r="F35" i="2"/>
  <c r="E35" i="2"/>
  <c r="D35" i="2"/>
  <c r="O8" i="2" l="1"/>
  <c r="N7" i="15"/>
  <c r="K8" i="15"/>
  <c r="O16" i="2"/>
  <c r="O14" i="2"/>
  <c r="O13" i="2"/>
  <c r="O11" i="2"/>
  <c r="O20" i="2"/>
  <c r="O18" i="2"/>
  <c r="O19" i="2"/>
  <c r="O17" i="2"/>
  <c r="O10" i="2"/>
  <c r="O12" i="2"/>
  <c r="O15" i="2"/>
  <c r="O9" i="2"/>
  <c r="M35" i="2" l="1"/>
  <c r="N35" i="2"/>
  <c r="K35" i="2"/>
  <c r="L35" i="2"/>
  <c r="J35" i="2"/>
  <c r="O5" i="2" l="1"/>
  <c r="O6" i="2"/>
  <c r="O4" i="2" l="1"/>
  <c r="C35" i="2"/>
  <c r="O22" i="2" l="1"/>
  <c r="O35" i="2" s="1"/>
</calcChain>
</file>

<file path=xl/sharedStrings.xml><?xml version="1.0" encoding="utf-8"?>
<sst xmlns="http://schemas.openxmlformats.org/spreadsheetml/2006/main" count="2009" uniqueCount="168">
  <si>
    <t>Renda 1</t>
  </si>
  <si>
    <t>MORADIA</t>
  </si>
  <si>
    <t>Diferença</t>
  </si>
  <si>
    <t>Gás</t>
  </si>
  <si>
    <t>Shows</t>
  </si>
  <si>
    <t>Outros</t>
  </si>
  <si>
    <t>Suprimentos</t>
  </si>
  <si>
    <t>TRANSPORTE</t>
  </si>
  <si>
    <t>Seguro</t>
  </si>
  <si>
    <t>Licenciamento</t>
  </si>
  <si>
    <t>Combustível</t>
  </si>
  <si>
    <t>Manutenção</t>
  </si>
  <si>
    <t>Alimentação</t>
  </si>
  <si>
    <t>Vestuário</t>
  </si>
  <si>
    <t>Academia</t>
  </si>
  <si>
    <t>Moradia</t>
  </si>
  <si>
    <t>Transporte</t>
  </si>
  <si>
    <t>Lazer</t>
  </si>
  <si>
    <t>Renda 2</t>
  </si>
  <si>
    <t>Aluguel</t>
  </si>
  <si>
    <t>Financiamento Imóvel</t>
  </si>
  <si>
    <t>IPTU</t>
  </si>
  <si>
    <t>Condomínio</t>
  </si>
  <si>
    <t>Energia</t>
  </si>
  <si>
    <t>Água</t>
  </si>
  <si>
    <t>Internet</t>
  </si>
  <si>
    <t>Celular</t>
  </si>
  <si>
    <t>Previsto</t>
  </si>
  <si>
    <t>Real</t>
  </si>
  <si>
    <t>ALIMENTAÇÃO</t>
  </si>
  <si>
    <t>Supermercado</t>
  </si>
  <si>
    <t>Restaurante</t>
  </si>
  <si>
    <t>Café</t>
  </si>
  <si>
    <t>Táxi</t>
  </si>
  <si>
    <t>Financiamento</t>
  </si>
  <si>
    <t>IPVA</t>
  </si>
  <si>
    <t>Estacionamento</t>
  </si>
  <si>
    <t>Assistência Médica</t>
  </si>
  <si>
    <t>Farmácia</t>
  </si>
  <si>
    <t>Cosméticos</t>
  </si>
  <si>
    <t>Cabelo e Unha</t>
  </si>
  <si>
    <t>Exames médicos</t>
  </si>
  <si>
    <t>Médicos particular</t>
  </si>
  <si>
    <t>Dentista</t>
  </si>
  <si>
    <t>Suplementos</t>
  </si>
  <si>
    <t>TOTAL</t>
  </si>
  <si>
    <t>PET</t>
  </si>
  <si>
    <t>Veterinário</t>
  </si>
  <si>
    <t>Acessórios</t>
  </si>
  <si>
    <t>LAZER</t>
  </si>
  <si>
    <t>Cinema</t>
  </si>
  <si>
    <t>Esportes</t>
  </si>
  <si>
    <t>SALDO</t>
  </si>
  <si>
    <t>Pet</t>
  </si>
  <si>
    <t>FINANCEIRO</t>
  </si>
  <si>
    <t>Juros Cartão de Crédito</t>
  </si>
  <si>
    <t>Empréstimos</t>
  </si>
  <si>
    <t>Presentes</t>
  </si>
  <si>
    <t>Doações</t>
  </si>
  <si>
    <t>OUTROS</t>
  </si>
  <si>
    <t>EDUCAÇÃO</t>
  </si>
  <si>
    <t>Mensalidades</t>
  </si>
  <si>
    <t>Idiomas</t>
  </si>
  <si>
    <t>FIES</t>
  </si>
  <si>
    <t>Despesas Gerais</t>
  </si>
  <si>
    <t>Cursos</t>
  </si>
  <si>
    <t>VESTUÁRIO</t>
  </si>
  <si>
    <t>Roupas</t>
  </si>
  <si>
    <t>Viagens</t>
  </si>
  <si>
    <t>SAÚDE E CUIDADOS</t>
  </si>
  <si>
    <t>Passagens</t>
  </si>
  <si>
    <t>Aplicativos</t>
  </si>
  <si>
    <t>COMUNICAÇÃO</t>
  </si>
  <si>
    <t>TV a Cabo</t>
  </si>
  <si>
    <t>Remédios</t>
  </si>
  <si>
    <t>Telefonia Fixa</t>
  </si>
  <si>
    <t>ARTIGOS RESIDÊNCIA</t>
  </si>
  <si>
    <t>Móveis</t>
  </si>
  <si>
    <t>Eletrodomésticos</t>
  </si>
  <si>
    <t>Consertos</t>
  </si>
  <si>
    <t>Cama, Mesa e Banho</t>
  </si>
  <si>
    <t>TV, Som e Informática</t>
  </si>
  <si>
    <t>Utensílios e decoração</t>
  </si>
  <si>
    <t>Cigarro</t>
  </si>
  <si>
    <t>Despesa</t>
  </si>
  <si>
    <t>Valor</t>
  </si>
  <si>
    <t>Área</t>
  </si>
  <si>
    <t>Data</t>
  </si>
  <si>
    <t>Educação</t>
  </si>
  <si>
    <t>Comunicação</t>
  </si>
  <si>
    <t>Outros Moradia</t>
  </si>
  <si>
    <t>Outros Lazer</t>
  </si>
  <si>
    <t>Outros Transporte</t>
  </si>
  <si>
    <t>Outros Alimentação</t>
  </si>
  <si>
    <t>Outros Vestuário</t>
  </si>
  <si>
    <t>Outros Financeiro</t>
  </si>
  <si>
    <t>Outros Pet</t>
  </si>
  <si>
    <t>Outros Comunicação</t>
  </si>
  <si>
    <t>Livros e Revistas</t>
  </si>
  <si>
    <t>Outros Saúde</t>
  </si>
  <si>
    <t>Outros Artigos</t>
  </si>
  <si>
    <t>Outros Educação</t>
  </si>
  <si>
    <t xml:space="preserve">Saúde  </t>
  </si>
  <si>
    <t>Artigos Residenciais</t>
  </si>
  <si>
    <t>Financeiro</t>
  </si>
  <si>
    <t>iptu</t>
  </si>
  <si>
    <t>pedágio</t>
  </si>
  <si>
    <t>Transporte Público</t>
  </si>
  <si>
    <t>seguro</t>
  </si>
  <si>
    <t>espetinhos</t>
  </si>
  <si>
    <t>DESPESA TOTAL</t>
  </si>
  <si>
    <t>RENDA TOTAL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</si>
  <si>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</si>
  <si>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</si>
  <si>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</si>
  <si>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</si>
  <si>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</si>
  <si>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</si>
  <si>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</si>
  <si>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</si>
  <si>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</si>
  <si>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</si>
  <si>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</si>
  <si>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</si>
  <si>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aluguel</t>
  </si>
  <si>
    <t>água</t>
  </si>
  <si>
    <t>gás</t>
  </si>
  <si>
    <t>INVESTIMENTOS</t>
  </si>
  <si>
    <t>Renda Fixa</t>
  </si>
  <si>
    <t>FII</t>
  </si>
  <si>
    <t>Poupança</t>
  </si>
  <si>
    <t>CDB</t>
  </si>
  <si>
    <t>Previdência</t>
  </si>
  <si>
    <t>Ações</t>
  </si>
  <si>
    <t>Fundos</t>
  </si>
  <si>
    <t>Dólar</t>
  </si>
  <si>
    <t>Criptoativos</t>
  </si>
  <si>
    <t>ipva</t>
  </si>
  <si>
    <t>Despesas</t>
  </si>
  <si>
    <t>Saldo</t>
  </si>
  <si>
    <t>Renda Total</t>
  </si>
  <si>
    <t>Streaming</t>
  </si>
  <si>
    <t>Despesas Mensais</t>
  </si>
  <si>
    <t>internet</t>
  </si>
  <si>
    <t>mercadinho</t>
  </si>
  <si>
    <t>vídeo</t>
  </si>
  <si>
    <t>áudio</t>
  </si>
  <si>
    <t>tv</t>
  </si>
  <si>
    <t>celular</t>
  </si>
  <si>
    <t>mecânico</t>
  </si>
  <si>
    <t>energia</t>
  </si>
  <si>
    <t>supermercado</t>
  </si>
  <si>
    <t>mercado</t>
  </si>
  <si>
    <t>agência</t>
  </si>
  <si>
    <t>show</t>
  </si>
  <si>
    <t>academia</t>
  </si>
  <si>
    <t>etanol</t>
  </si>
  <si>
    <t>app</t>
  </si>
  <si>
    <t>salão</t>
  </si>
  <si>
    <t>cosméticos</t>
  </si>
  <si>
    <t>cinema</t>
  </si>
  <si>
    <t>inglês</t>
  </si>
  <si>
    <t>faculdade</t>
  </si>
  <si>
    <t>vet</t>
  </si>
  <si>
    <t>Barzinho</t>
  </si>
  <si>
    <t xml:space="preserve"> </t>
  </si>
  <si>
    <t xml:space="preserve">    </t>
  </si>
  <si>
    <r>
      <t xml:space="preserve">  </t>
    </r>
    <r>
      <rPr>
        <b/>
        <sz val="26"/>
        <color theme="0"/>
        <rFont val="Work Sans"/>
      </rPr>
      <t xml:space="preserve">Resumo Anual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</si>
</sst>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"/>
    <numFmt numFmtId="165" formatCode="_(* #,##0_);_(* \(#,##0\);_(* &quot;-&quot;_);_(@_)"/>
    <numFmt numFmtId="166" formatCode="_(* #,##0.00_);_(* \(#,##0.00\);_(* &quot;-&quot;??_);_(@_)"/>
    <numFmt numFmtId="167" formatCode="_-[$R$-416]\ * #,##0_-;\-[$R$-416]\ * #,##0_-;_-[$R$-416]\ * &quot;-&quot;??_-;_-@_-"/>
    <numFmt numFmtId="168" formatCode="_-&quot;R$&quot;\ * #,##0_-;\-&quot;R$&quot;\ * #,##0_-;_-&quot;R$&quot;\ * &quot;-&quot;??_-;_-@_-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20"/>
      <color theme="3"/>
      <name val="Cambria"/>
      <family val="2"/>
      <scheme val="major"/>
    </font>
    <font>
      <b/>
      <sz val="12"/>
      <color theme="0"/>
      <name val="Cambria"/>
      <family val="2"/>
      <scheme val="major"/>
    </font>
    <font>
      <b/>
      <sz val="11"/>
      <color theme="0"/>
      <name val="Cambria"/>
      <family val="2"/>
      <scheme val="major"/>
    </font>
    <font>
      <sz val="11"/>
      <name val="Cambria"/>
      <family val="2"/>
      <scheme val="major"/>
    </font>
    <font>
      <sz val="11"/>
      <color theme="3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26"/>
      <color theme="1"/>
      <name val="Corbel"/>
      <family val="2"/>
    </font>
    <font>
      <sz val="11"/>
      <color theme="1"/>
      <name val="Corbel"/>
      <family val="2"/>
    </font>
    <font>
      <sz val="10"/>
      <color theme="1"/>
      <name val="Corbel"/>
      <family val="2"/>
    </font>
    <font>
      <sz val="8"/>
      <color theme="1"/>
      <name val="Corbel"/>
      <family val="2"/>
    </font>
    <font>
      <sz val="11"/>
      <color theme="1"/>
      <name val="Work Sans"/>
    </font>
    <font>
      <sz val="8"/>
      <color theme="1"/>
      <name val="Work Sans"/>
    </font>
    <font>
      <b/>
      <sz val="14"/>
      <color theme="2" tint="-9.9978637043366805E-2"/>
      <name val="Work Sans"/>
    </font>
    <font>
      <b/>
      <sz val="12"/>
      <color theme="2" tint="-9.9978637043366805E-2"/>
      <name val="Work Sans"/>
    </font>
    <font>
      <b/>
      <sz val="14"/>
      <color theme="2"/>
      <name val="Work Sans"/>
    </font>
    <font>
      <sz val="10"/>
      <color theme="1"/>
      <name val="Work Sans"/>
    </font>
    <font>
      <b/>
      <sz val="11"/>
      <color theme="2" tint="-9.9978637043366805E-2"/>
      <name val="Work Sans"/>
    </font>
    <font>
      <sz val="10"/>
      <color theme="2" tint="-9.9978637043366805E-2"/>
      <name val="Work Sans"/>
    </font>
    <font>
      <b/>
      <sz val="10"/>
      <color theme="2" tint="-9.9978637043366805E-2"/>
      <name val="Work Sans"/>
    </font>
    <font>
      <b/>
      <sz val="11"/>
      <color theme="1"/>
      <name val="Work Sans"/>
    </font>
    <font>
      <b/>
      <sz val="9"/>
      <color theme="3"/>
      <name val="Work Sans"/>
    </font>
    <font>
      <sz val="8"/>
      <color theme="3"/>
      <name val="Work Sans"/>
    </font>
    <font>
      <b/>
      <sz val="26"/>
      <color theme="4"/>
      <name val="Work Sans"/>
    </font>
    <font>
      <b/>
      <sz val="10"/>
      <color theme="3" tint="-0.249977111117893"/>
      <name val="Work Sans"/>
    </font>
    <font>
      <sz val="10"/>
      <color theme="0" tint="-0.499984740745262"/>
      <name val="Work Sans"/>
    </font>
    <font>
      <sz val="10"/>
      <color theme="1" tint="-0.249977111117893"/>
      <name val="Work Sans"/>
    </font>
    <font>
      <b/>
      <sz val="12"/>
      <color theme="2"/>
      <name val="Work Sans"/>
    </font>
    <font>
      <b/>
      <sz val="11"/>
      <color theme="2"/>
      <name val="Work Sans"/>
    </font>
    <font>
      <b/>
      <sz val="11"/>
      <color theme="3"/>
      <name val="Work Sans"/>
    </font>
    <font>
      <sz val="10"/>
      <color theme="0"/>
      <name val="Work Sans"/>
    </font>
    <font>
      <b/>
      <sz val="10"/>
      <color theme="0"/>
      <name val="Work Sans"/>
    </font>
    <font>
      <sz val="11"/>
      <color theme="3" tint="0.39997558519241921"/>
      <name val="Work Sans"/>
    </font>
    <font>
      <b/>
      <sz val="10"/>
      <color theme="6" tint="-0.249977111117893"/>
      <name val="Work Sans"/>
    </font>
    <font>
      <b/>
      <sz val="10"/>
      <color rgb="FFC00000"/>
      <name val="Work Sans"/>
    </font>
    <font>
      <b/>
      <sz val="10"/>
      <color theme="3" tint="0.39997558519241921"/>
      <name val="Work Sans"/>
    </font>
    <font>
      <b/>
      <sz val="10"/>
      <color theme="0" tint="-0.499984740745262"/>
      <name val="Work Sans"/>
    </font>
    <font>
      <b/>
      <sz val="12"/>
      <color theme="0"/>
      <name val="Work Sans"/>
    </font>
    <font>
      <b/>
      <sz val="11"/>
      <color theme="0"/>
      <name val="Work Sans"/>
    </font>
    <font>
      <b/>
      <sz val="10"/>
      <color theme="4"/>
      <name val="Work Sans"/>
    </font>
    <font>
      <sz val="10"/>
      <color theme="4"/>
      <name val="Work Sans"/>
    </font>
    <font>
      <b/>
      <sz val="26"/>
      <color theme="0"/>
      <name val="Work Sans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9D9FF"/>
        <bgColor indexed="64"/>
      </patternFill>
    </fill>
    <fill>
      <patternFill patternType="solid">
        <fgColor rgb="FFB0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3F9CB"/>
        <bgColor indexed="64"/>
      </patternFill>
    </fill>
    <fill>
      <patternFill patternType="solid">
        <fgColor rgb="FFFFE5E5"/>
        <bgColor indexed="64"/>
      </patternFill>
    </fill>
    <fill>
      <patternFill patternType="solid">
        <fgColor rgb="FFE5E5FF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0067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rgb="FFD9FFEA"/>
        <bgColor indexed="64"/>
      </patternFill>
    </fill>
  </fills>
  <borders count="4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medium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3" tint="0.79998168889431442"/>
      </bottom>
      <diagonal/>
    </border>
    <border>
      <left/>
      <right/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0"/>
      </left>
      <right style="thin">
        <color theme="0"/>
      </right>
      <top/>
      <bottom style="medium">
        <color theme="3" tint="-0.249977111117893"/>
      </bottom>
      <diagonal/>
    </border>
    <border>
      <left/>
      <right style="thin">
        <color theme="0"/>
      </right>
      <top/>
      <bottom style="medium">
        <color theme="3" tint="-0.249977111117893"/>
      </bottom>
      <diagonal/>
    </border>
    <border>
      <left/>
      <right/>
      <top style="thin">
        <color theme="3" tint="0.79998168889431442"/>
      </top>
      <bottom style="medium">
        <color theme="3" tint="-0.249977111117893"/>
      </bottom>
      <diagonal/>
    </border>
    <border>
      <left style="thin">
        <color theme="0"/>
      </left>
      <right style="thin">
        <color theme="0"/>
      </right>
      <top style="medium">
        <color theme="3" tint="-0.249977111117893"/>
      </top>
      <bottom style="medium">
        <color theme="0"/>
      </bottom>
      <diagonal/>
    </border>
    <border>
      <left/>
      <right/>
      <top style="medium">
        <color theme="3" tint="-0.249977111117893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/>
      <top style="medium">
        <color theme="3" tint="-0.249977111117893"/>
      </top>
      <bottom style="medium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theme="6" tint="-0.249977111117893"/>
      </bottom>
      <diagonal/>
    </border>
    <border>
      <left/>
      <right style="thin">
        <color theme="0"/>
      </right>
      <top style="thin">
        <color theme="0"/>
      </top>
      <bottom style="medium">
        <color theme="6" tint="-0.249977111117893"/>
      </bottom>
      <diagonal/>
    </border>
    <border>
      <left/>
      <right/>
      <top style="thin">
        <color theme="0"/>
      </top>
      <bottom style="medium">
        <color theme="6" tint="-0.249977111117893"/>
      </bottom>
      <diagonal/>
    </border>
    <border>
      <left/>
      <right/>
      <top/>
      <bottom style="medium">
        <color theme="6" tint="-0.249977111117893"/>
      </bottom>
      <diagonal/>
    </border>
    <border>
      <left/>
      <right style="thin">
        <color theme="3" tint="0.79998168889431442"/>
      </right>
      <top/>
      <bottom style="thin">
        <color theme="3" tint="0.79998168889431442"/>
      </bottom>
      <diagonal/>
    </border>
    <border>
      <left/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</borders>
  <cellStyleXfs count="51">
    <xf numFmtId="0" fontId="0" fillId="0" borderId="0"/>
    <xf numFmtId="0" fontId="2" fillId="0" borderId="0">
      <alignment vertical="center" wrapText="1"/>
    </xf>
    <xf numFmtId="0" fontId="4" fillId="0" borderId="0" applyNumberFormat="0" applyFill="0" applyBorder="0" applyAlignment="0" applyProtection="0"/>
    <xf numFmtId="0" fontId="5" fillId="35" borderId="8" applyNumberFormat="0" applyProtection="0">
      <alignment vertical="center"/>
    </xf>
    <xf numFmtId="0" fontId="6" fillId="34" borderId="10" applyNumberFormat="0" applyProtection="0">
      <alignment horizontal="center" vertical="center"/>
    </xf>
    <xf numFmtId="0" fontId="6" fillId="34" borderId="10" applyNumberFormat="0" applyProtection="0">
      <alignment vertical="center"/>
    </xf>
    <xf numFmtId="0" fontId="7" fillId="33" borderId="11" applyNumberFormat="0" applyProtection="0">
      <alignment vertical="center"/>
    </xf>
    <xf numFmtId="164" fontId="8" fillId="0" borderId="11" applyFill="0" applyProtection="0">
      <alignment vertical="center"/>
    </xf>
    <xf numFmtId="164" fontId="8" fillId="33" borderId="11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1" applyNumberFormat="0" applyAlignment="0" applyProtection="0"/>
    <xf numFmtId="0" fontId="14" fillId="6" borderId="2" applyNumberFormat="0" applyAlignment="0" applyProtection="0"/>
    <xf numFmtId="0" fontId="15" fillId="6" borderId="1" applyNumberFormat="0" applyAlignment="0" applyProtection="0"/>
    <xf numFmtId="0" fontId="16" fillId="0" borderId="3" applyNumberFormat="0" applyFill="0" applyAlignment="0" applyProtection="0"/>
    <xf numFmtId="0" fontId="17" fillId="7" borderId="4" applyNumberFormat="0" applyAlignment="0" applyProtection="0"/>
    <xf numFmtId="0" fontId="18" fillId="0" borderId="0" applyNumberFormat="0" applyFill="0" applyBorder="0" applyAlignment="0" applyProtection="0"/>
    <xf numFmtId="0" fontId="2" fillId="8" borderId="5" applyNumberFormat="0" applyFont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6">
    <xf numFmtId="0" fontId="0" fillId="0" borderId="0" xfId="0"/>
    <xf numFmtId="0" fontId="20" fillId="0" borderId="0" xfId="0" applyFont="1"/>
    <xf numFmtId="0" fontId="21" fillId="0" borderId="0" xfId="0" applyFont="1"/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24" fillId="0" borderId="0" xfId="0" applyFont="1"/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3" fillId="0" borderId="0" xfId="0" applyFont="1"/>
    <xf numFmtId="0" fontId="24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4" fillId="0" borderId="13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4" fillId="0" borderId="16" xfId="0" applyFont="1" applyBorder="1" applyAlignment="1">
      <alignment vertical="center"/>
    </xf>
    <xf numFmtId="0" fontId="24" fillId="0" borderId="19" xfId="0" applyFont="1" applyBorder="1" applyAlignment="1">
      <alignment vertical="center"/>
    </xf>
    <xf numFmtId="0" fontId="39" fillId="0" borderId="23" xfId="0" applyFont="1" applyBorder="1" applyAlignment="1">
      <alignment vertical="center"/>
    </xf>
    <xf numFmtId="167" fontId="39" fillId="0" borderId="23" xfId="0" applyNumberFormat="1" applyFont="1" applyBorder="1" applyAlignment="1">
      <alignment vertical="center"/>
    </xf>
    <xf numFmtId="0" fontId="39" fillId="0" borderId="24" xfId="0" applyFont="1" applyBorder="1" applyAlignment="1">
      <alignment vertical="center"/>
    </xf>
    <xf numFmtId="167" fontId="39" fillId="0" borderId="24" xfId="0" applyNumberFormat="1" applyFont="1" applyBorder="1" applyAlignment="1">
      <alignment vertical="center"/>
    </xf>
    <xf numFmtId="0" fontId="41" fillId="37" borderId="22" xfId="0" applyFont="1" applyFill="1" applyBorder="1" applyAlignment="1">
      <alignment vertical="center"/>
    </xf>
    <xf numFmtId="0" fontId="42" fillId="0" borderId="25" xfId="0" applyFont="1" applyBorder="1" applyAlignment="1">
      <alignment vertical="center"/>
    </xf>
    <xf numFmtId="0" fontId="34" fillId="41" borderId="0" xfId="0" applyFont="1" applyFill="1" applyAlignment="1">
      <alignment horizontal="center" vertical="center"/>
    </xf>
    <xf numFmtId="0" fontId="35" fillId="41" borderId="17" xfId="0" applyFont="1" applyFill="1" applyBorder="1" applyAlignment="1">
      <alignment horizontal="center" vertical="center"/>
    </xf>
    <xf numFmtId="0" fontId="24" fillId="0" borderId="12" xfId="0" applyFont="1" applyBorder="1" applyAlignment="1">
      <alignment vertical="center"/>
    </xf>
    <xf numFmtId="0" fontId="39" fillId="0" borderId="27" xfId="0" applyFont="1" applyBorder="1" applyAlignment="1">
      <alignment vertical="center"/>
    </xf>
    <xf numFmtId="167" fontId="39" fillId="0" borderId="27" xfId="0" applyNumberFormat="1" applyFont="1" applyBorder="1" applyAlignment="1">
      <alignment vertical="center"/>
    </xf>
    <xf numFmtId="0" fontId="35" fillId="41" borderId="20" xfId="0" applyFont="1" applyFill="1" applyBorder="1" applyAlignment="1">
      <alignment horizontal="center" vertical="center"/>
    </xf>
    <xf numFmtId="0" fontId="35" fillId="41" borderId="14" xfId="0" applyFont="1" applyFill="1" applyBorder="1" applyAlignment="1">
      <alignment horizontal="center" vertical="center"/>
    </xf>
    <xf numFmtId="0" fontId="41" fillId="37" borderId="9" xfId="0" applyFont="1" applyFill="1" applyBorder="1" applyAlignment="1">
      <alignment vertical="center"/>
    </xf>
    <xf numFmtId="0" fontId="42" fillId="0" borderId="26" xfId="0" applyFont="1" applyBorder="1" applyAlignment="1">
      <alignment vertical="center"/>
    </xf>
    <xf numFmtId="0" fontId="41" fillId="37" borderId="0" xfId="0" applyFont="1" applyFill="1" applyAlignment="1">
      <alignment vertical="center"/>
    </xf>
    <xf numFmtId="0" fontId="25" fillId="0" borderId="21" xfId="0" applyFont="1" applyBorder="1" applyAlignment="1">
      <alignment horizontal="center" vertical="center"/>
    </xf>
    <xf numFmtId="0" fontId="24" fillId="0" borderId="17" xfId="0" applyFont="1" applyBorder="1" applyAlignment="1">
      <alignment vertical="center"/>
    </xf>
    <xf numFmtId="167" fontId="43" fillId="40" borderId="28" xfId="0" applyNumberFormat="1" applyFont="1" applyFill="1" applyBorder="1" applyAlignment="1">
      <alignment vertical="center"/>
    </xf>
    <xf numFmtId="0" fontId="25" fillId="0" borderId="30" xfId="0" applyFont="1" applyBorder="1" applyAlignment="1">
      <alignment horizontal="center" vertical="center"/>
    </xf>
    <xf numFmtId="0" fontId="41" fillId="37" borderId="31" xfId="0" applyFont="1" applyFill="1" applyBorder="1" applyAlignment="1">
      <alignment vertical="center"/>
    </xf>
    <xf numFmtId="0" fontId="35" fillId="41" borderId="32" xfId="0" applyFont="1" applyFill="1" applyBorder="1" applyAlignment="1">
      <alignment horizontal="center" vertical="center"/>
    </xf>
    <xf numFmtId="0" fontId="35" fillId="41" borderId="33" xfId="0" applyFont="1" applyFill="1" applyBorder="1" applyAlignment="1">
      <alignment horizontal="center" vertical="center"/>
    </xf>
    <xf numFmtId="0" fontId="24" fillId="0" borderId="34" xfId="0" applyFont="1" applyBorder="1" applyAlignment="1">
      <alignment vertical="center"/>
    </xf>
    <xf numFmtId="0" fontId="44" fillId="40" borderId="29" xfId="0" applyFont="1" applyFill="1" applyBorder="1" applyAlignment="1">
      <alignment vertical="center"/>
    </xf>
    <xf numFmtId="0" fontId="44" fillId="40" borderId="35" xfId="0" applyFont="1" applyFill="1" applyBorder="1" applyAlignment="1">
      <alignment vertical="center"/>
    </xf>
    <xf numFmtId="0" fontId="37" fillId="38" borderId="16" xfId="0" applyFont="1" applyFill="1" applyBorder="1" applyAlignment="1">
      <alignment horizontal="center"/>
    </xf>
    <xf numFmtId="168" fontId="37" fillId="38" borderId="19" xfId="49" applyNumberFormat="1" applyFont="1" applyFill="1" applyBorder="1"/>
    <xf numFmtId="0" fontId="40" fillId="37" borderId="22" xfId="0" applyFont="1" applyFill="1" applyBorder="1" applyAlignment="1">
      <alignment horizontal="center" vertical="center"/>
    </xf>
    <xf numFmtId="0" fontId="27" fillId="42" borderId="15" xfId="0" applyFont="1" applyFill="1" applyBorder="1" applyAlignment="1">
      <alignment horizontal="center" vertical="center"/>
    </xf>
    <xf numFmtId="168" fontId="49" fillId="0" borderId="14" xfId="0" applyNumberFormat="1" applyFont="1" applyBorder="1" applyAlignment="1">
      <alignment horizontal="center" vertical="center"/>
    </xf>
    <xf numFmtId="168" fontId="49" fillId="0" borderId="12" xfId="0" applyNumberFormat="1" applyFont="1" applyBorder="1" applyAlignment="1">
      <alignment horizontal="center" vertical="center"/>
    </xf>
    <xf numFmtId="168" fontId="49" fillId="0" borderId="6" xfId="0" applyNumberFormat="1" applyFont="1" applyBorder="1" applyAlignment="1">
      <alignment horizontal="center" vertical="center"/>
    </xf>
    <xf numFmtId="0" fontId="38" fillId="0" borderId="0" xfId="0" applyFont="1" applyAlignment="1">
      <alignment vertical="center"/>
    </xf>
    <xf numFmtId="168" fontId="49" fillId="0" borderId="36" xfId="0" applyNumberFormat="1" applyFont="1" applyBorder="1" applyAlignment="1">
      <alignment horizontal="center" vertical="center"/>
    </xf>
    <xf numFmtId="168" fontId="49" fillId="0" borderId="37" xfId="0" applyNumberFormat="1" applyFont="1" applyBorder="1" applyAlignment="1">
      <alignment horizontal="center" vertical="center"/>
    </xf>
    <xf numFmtId="168" fontId="49" fillId="0" borderId="38" xfId="0" applyNumberFormat="1" applyFont="1" applyBorder="1" applyAlignment="1">
      <alignment horizontal="center" vertical="center"/>
    </xf>
    <xf numFmtId="0" fontId="38" fillId="0" borderId="39" xfId="0" applyFont="1" applyBorder="1" applyAlignment="1">
      <alignment vertical="center"/>
    </xf>
    <xf numFmtId="0" fontId="45" fillId="39" borderId="23" xfId="0" applyFont="1" applyFill="1" applyBorder="1" applyAlignment="1">
      <alignment vertical="center"/>
    </xf>
    <xf numFmtId="0" fontId="45" fillId="39" borderId="24" xfId="0" applyFont="1" applyFill="1" applyBorder="1" applyAlignment="1">
      <alignment vertical="center"/>
    </xf>
    <xf numFmtId="16" fontId="45" fillId="39" borderId="40" xfId="0" applyNumberFormat="1" applyFont="1" applyFill="1" applyBorder="1" applyAlignment="1">
      <alignment vertical="center"/>
    </xf>
    <xf numFmtId="16" fontId="45" fillId="39" borderId="41" xfId="0" applyNumberFormat="1" applyFont="1" applyFill="1" applyBorder="1" applyAlignment="1">
      <alignment vertical="center"/>
    </xf>
    <xf numFmtId="0" fontId="27" fillId="44" borderId="12" xfId="0" applyFont="1" applyFill="1" applyBorder="1" applyAlignment="1">
      <alignment horizontal="center" vertical="center"/>
    </xf>
    <xf numFmtId="0" fontId="50" fillId="45" borderId="15" xfId="0" applyFont="1" applyFill="1" applyBorder="1" applyAlignment="1">
      <alignment horizontal="center" vertical="center"/>
    </xf>
    <xf numFmtId="0" fontId="50" fillId="45" borderId="37" xfId="0" applyFont="1" applyFill="1" applyBorder="1" applyAlignment="1">
      <alignment horizontal="center" vertical="center"/>
    </xf>
    <xf numFmtId="168" fontId="46" fillId="46" borderId="14" xfId="0" applyNumberFormat="1" applyFont="1" applyFill="1" applyBorder="1" applyAlignment="1">
      <alignment horizontal="center" vertical="center"/>
    </xf>
    <xf numFmtId="168" fontId="46" fillId="46" borderId="12" xfId="0" applyNumberFormat="1" applyFont="1" applyFill="1" applyBorder="1" applyAlignment="1">
      <alignment horizontal="center" vertical="center"/>
    </xf>
    <xf numFmtId="168" fontId="46" fillId="46" borderId="6" xfId="0" applyNumberFormat="1" applyFont="1" applyFill="1" applyBorder="1" applyAlignment="1">
      <alignment horizontal="center" vertical="center"/>
    </xf>
    <xf numFmtId="168" fontId="46" fillId="46" borderId="14" xfId="0" applyNumberFormat="1" applyFont="1" applyFill="1" applyBorder="1" applyAlignment="1">
      <alignment horizontal="right" vertical="center"/>
    </xf>
    <xf numFmtId="168" fontId="47" fillId="47" borderId="17" xfId="0" applyNumberFormat="1" applyFont="1" applyFill="1" applyBorder="1" applyAlignment="1">
      <alignment horizontal="center" vertical="center"/>
    </xf>
    <xf numFmtId="168" fontId="47" fillId="47" borderId="15" xfId="0" applyNumberFormat="1" applyFont="1" applyFill="1" applyBorder="1" applyAlignment="1">
      <alignment horizontal="center" vertical="center"/>
    </xf>
    <xf numFmtId="168" fontId="47" fillId="47" borderId="21" xfId="0" applyNumberFormat="1" applyFont="1" applyFill="1" applyBorder="1" applyAlignment="1">
      <alignment horizontal="center" vertical="center"/>
    </xf>
    <xf numFmtId="168" fontId="47" fillId="47" borderId="17" xfId="0" applyNumberFormat="1" applyFont="1" applyFill="1" applyBorder="1" applyAlignment="1">
      <alignment horizontal="right" vertical="center"/>
    </xf>
    <xf numFmtId="0" fontId="48" fillId="48" borderId="7" xfId="0" applyFont="1" applyFill="1" applyBorder="1" applyAlignment="1">
      <alignment horizontal="center" vertical="center"/>
    </xf>
    <xf numFmtId="0" fontId="51" fillId="49" borderId="22" xfId="0" applyFont="1" applyFill="1" applyBorder="1" applyAlignment="1">
      <alignment vertical="center"/>
    </xf>
    <xf numFmtId="0" fontId="20" fillId="39" borderId="0" xfId="0" applyFont="1" applyFill="1"/>
    <xf numFmtId="0" fontId="36" fillId="50" borderId="0" xfId="0" applyFont="1" applyFill="1" applyAlignment="1">
      <alignment vertical="center"/>
    </xf>
    <xf numFmtId="0" fontId="52" fillId="49" borderId="13" xfId="0" applyFont="1" applyFill="1" applyBorder="1" applyAlignment="1">
      <alignment horizontal="center"/>
    </xf>
    <xf numFmtId="0" fontId="52" fillId="49" borderId="14" xfId="0" applyFont="1" applyFill="1" applyBorder="1" applyAlignment="1">
      <alignment horizontal="center"/>
    </xf>
    <xf numFmtId="0" fontId="29" fillId="0" borderId="12" xfId="0" applyFont="1" applyBorder="1"/>
    <xf numFmtId="168" fontId="29" fillId="0" borderId="13" xfId="0" applyNumberFormat="1" applyFont="1" applyBorder="1" applyAlignment="1">
      <alignment horizontal="center"/>
    </xf>
    <xf numFmtId="168" fontId="29" fillId="0" borderId="14" xfId="0" applyNumberFormat="1" applyFont="1" applyBorder="1" applyAlignment="1">
      <alignment horizontal="center"/>
    </xf>
    <xf numFmtId="0" fontId="39" fillId="0" borderId="0" xfId="0" applyFont="1" applyAlignment="1">
      <alignment vertical="center"/>
    </xf>
    <xf numFmtId="167" fontId="39" fillId="0" borderId="0" xfId="0" applyNumberFormat="1" applyFont="1" applyAlignment="1">
      <alignment vertical="center"/>
    </xf>
    <xf numFmtId="0" fontId="39" fillId="48" borderId="0" xfId="0" applyFont="1" applyFill="1" applyAlignment="1">
      <alignment vertical="center"/>
    </xf>
    <xf numFmtId="167" fontId="39" fillId="48" borderId="0" xfId="0" applyNumberFormat="1" applyFont="1" applyFill="1" applyAlignment="1">
      <alignment vertical="center"/>
    </xf>
    <xf numFmtId="0" fontId="39" fillId="51" borderId="0" xfId="0" applyFont="1" applyFill="1" applyAlignment="1">
      <alignment vertical="center"/>
    </xf>
    <xf numFmtId="167" fontId="39" fillId="51" borderId="0" xfId="0" applyNumberFormat="1" applyFont="1" applyFill="1" applyAlignment="1">
      <alignment vertical="center"/>
    </xf>
    <xf numFmtId="0" fontId="32" fillId="40" borderId="18" xfId="0" applyFont="1" applyFill="1" applyBorder="1"/>
    <xf numFmtId="168" fontId="31" fillId="40" borderId="19" xfId="0" applyNumberFormat="1" applyFont="1" applyFill="1" applyBorder="1" applyAlignment="1">
      <alignment horizontal="center"/>
    </xf>
    <xf numFmtId="168" fontId="31" fillId="40" borderId="20" xfId="0" applyNumberFormat="1" applyFont="1" applyFill="1" applyBorder="1" applyAlignment="1">
      <alignment horizontal="center"/>
    </xf>
    <xf numFmtId="0" fontId="32" fillId="42" borderId="22" xfId="0" applyFont="1" applyFill="1" applyBorder="1" applyAlignment="1">
      <alignment horizontal="center" vertical="center"/>
    </xf>
    <xf numFmtId="44" fontId="31" fillId="42" borderId="22" xfId="50" applyFont="1" applyFill="1" applyBorder="1" applyAlignment="1">
      <alignment horizontal="center" vertical="center"/>
    </xf>
    <xf numFmtId="0" fontId="29" fillId="0" borderId="0" xfId="0" applyFont="1"/>
    <xf numFmtId="168" fontId="29" fillId="0" borderId="0" xfId="0" applyNumberFormat="1" applyFont="1" applyAlignment="1">
      <alignment horizontal="center"/>
    </xf>
    <xf numFmtId="0" fontId="52" fillId="36" borderId="18" xfId="0" applyFont="1" applyFill="1" applyBorder="1"/>
    <xf numFmtId="168" fontId="53" fillId="36" borderId="19" xfId="0" applyNumberFormat="1" applyFont="1" applyFill="1" applyBorder="1" applyAlignment="1">
      <alignment horizontal="right"/>
    </xf>
    <xf numFmtId="0" fontId="30" fillId="43" borderId="0" xfId="0" applyFont="1" applyFill="1"/>
    <xf numFmtId="0" fontId="32" fillId="43" borderId="0" xfId="0" applyFont="1" applyFill="1" applyAlignment="1">
      <alignment horizontal="center"/>
    </xf>
    <xf numFmtId="0" fontId="39" fillId="52" borderId="0" xfId="0" applyFont="1" applyFill="1" applyAlignment="1">
      <alignment vertical="center"/>
    </xf>
    <xf numFmtId="167" fontId="39" fillId="52" borderId="0" xfId="0" applyNumberFormat="1" applyFont="1" applyFill="1" applyAlignment="1">
      <alignment vertical="center"/>
    </xf>
    <xf numFmtId="0" fontId="27" fillId="43" borderId="18" xfId="0" applyFont="1" applyFill="1" applyBorder="1"/>
    <xf numFmtId="168" fontId="31" fillId="43" borderId="19" xfId="0" applyNumberFormat="1" applyFont="1" applyFill="1" applyBorder="1" applyAlignment="1">
      <alignment horizontal="center"/>
    </xf>
    <xf numFmtId="0" fontId="36" fillId="0" borderId="0" xfId="0" applyFont="1" applyAlignment="1">
      <alignment vertical="center"/>
    </xf>
    <xf numFmtId="0" fontId="51" fillId="49" borderId="9" xfId="0" applyFont="1" applyFill="1" applyBorder="1" applyAlignment="1">
      <alignment horizontal="center" vertical="center"/>
    </xf>
    <xf numFmtId="0" fontId="51" fillId="49" borderId="22" xfId="0" applyFont="1" applyFill="1" applyBorder="1" applyAlignment="1">
      <alignment horizontal="center" vertical="center"/>
    </xf>
    <xf numFmtId="0" fontId="51" fillId="49" borderId="0" xfId="0" applyFont="1" applyFill="1" applyAlignment="1">
      <alignment horizontal="center" vertical="center"/>
    </xf>
    <xf numFmtId="0" fontId="36" fillId="50" borderId="0" xfId="0" applyFont="1" applyFill="1" applyAlignment="1">
      <alignment vertical="center"/>
    </xf>
    <xf numFmtId="0" fontId="37" fillId="38" borderId="15" xfId="0" applyFont="1" applyFill="1" applyBorder="1" applyAlignment="1">
      <alignment horizontal="center" vertical="center"/>
    </xf>
    <xf numFmtId="0" fontId="37" fillId="38" borderId="18" xfId="0" applyFont="1" applyFill="1" applyBorder="1" applyAlignment="1">
      <alignment horizontal="center" vertical="center"/>
    </xf>
    <xf numFmtId="0" fontId="37" fillId="38" borderId="16" xfId="0" applyFont="1" applyFill="1" applyBorder="1" applyAlignment="1">
      <alignment horizontal="center" vertical="center"/>
    </xf>
    <xf numFmtId="0" fontId="37" fillId="38" borderId="19" xfId="0" applyFont="1" applyFill="1" applyBorder="1" applyAlignment="1">
      <alignment horizontal="center" vertical="center"/>
    </xf>
    <xf numFmtId="0" fontId="37" fillId="38" borderId="20" xfId="0" applyFont="1" applyFill="1" applyBorder="1" applyAlignment="1">
      <alignment horizontal="center" vertical="center"/>
    </xf>
    <xf numFmtId="0" fontId="37" fillId="38" borderId="9" xfId="0" applyFont="1" applyFill="1" applyBorder="1" applyAlignment="1">
      <alignment horizontal="center" vertical="center"/>
    </xf>
    <xf numFmtId="168" fontId="48" fillId="48" borderId="20" xfId="0" applyNumberFormat="1" applyFont="1" applyFill="1" applyBorder="1" applyAlignment="1">
      <alignment vertical="center"/>
    </xf>
    <xf numFmtId="168" fontId="48" fillId="48" borderId="18" xfId="0" applyNumberFormat="1" applyFont="1" applyFill="1" applyBorder="1" applyAlignment="1">
      <alignment vertical="center"/>
    </xf>
    <xf numFmtId="168" fontId="48" fillId="48" borderId="7" xfId="0" applyNumberFormat="1" applyFont="1" applyFill="1" applyBorder="1" applyAlignment="1">
      <alignment vertical="center"/>
    </xf>
    <xf numFmtId="0" fontId="28" fillId="40" borderId="0" xfId="0" applyFont="1" applyFill="1" applyAlignment="1">
      <alignment horizontal="center" vertical="center"/>
    </xf>
    <xf numFmtId="0" fontId="28" fillId="40" borderId="6" xfId="0" applyFont="1" applyFill="1" applyBorder="1" applyAlignment="1">
      <alignment horizontal="center" vertical="center"/>
    </xf>
    <xf numFmtId="0" fontId="36" fillId="50" borderId="0" xfId="0" applyFont="1" applyFill="1" applyAlignment="1">
      <alignment horizontal="center" vertical="center"/>
    </xf>
  </cellXfs>
  <cellStyles count="51">
    <cellStyle name="20% - Ênfase1 2" xfId="26" xr:uid="{00000000-0005-0000-0000-000000000000}"/>
    <cellStyle name="20% - Ênfase2 2" xfId="30" xr:uid="{00000000-0005-0000-0000-000001000000}"/>
    <cellStyle name="20% - Ênfase3 2" xfId="34" xr:uid="{00000000-0005-0000-0000-000002000000}"/>
    <cellStyle name="20% - Ênfase4 2" xfId="38" xr:uid="{00000000-0005-0000-0000-000003000000}"/>
    <cellStyle name="20% - Ênfase5 2" xfId="42" xr:uid="{00000000-0005-0000-0000-000004000000}"/>
    <cellStyle name="20% - Ênfase6 2" xfId="46" xr:uid="{00000000-0005-0000-0000-000005000000}"/>
    <cellStyle name="40% - Ênfase1 2" xfId="27" xr:uid="{00000000-0005-0000-0000-000006000000}"/>
    <cellStyle name="40% - Ênfase2 2" xfId="31" xr:uid="{00000000-0005-0000-0000-000007000000}"/>
    <cellStyle name="40% - Ênfase3 2" xfId="35" xr:uid="{00000000-0005-0000-0000-000008000000}"/>
    <cellStyle name="40% - Ênfase4 2" xfId="39" xr:uid="{00000000-0005-0000-0000-000009000000}"/>
    <cellStyle name="40% - Ênfase5 2" xfId="43" xr:uid="{00000000-0005-0000-0000-00000A000000}"/>
    <cellStyle name="40% - Ênfase6 2" xfId="47" xr:uid="{00000000-0005-0000-0000-00000B000000}"/>
    <cellStyle name="60% - Ênfase1 2" xfId="28" xr:uid="{00000000-0005-0000-0000-00000C000000}"/>
    <cellStyle name="60% - Ênfase2 2" xfId="32" xr:uid="{00000000-0005-0000-0000-00000D000000}"/>
    <cellStyle name="60% - Ênfase3 2" xfId="36" xr:uid="{00000000-0005-0000-0000-00000E000000}"/>
    <cellStyle name="60% - Ênfase4 2" xfId="40" xr:uid="{00000000-0005-0000-0000-00000F000000}"/>
    <cellStyle name="60% - Ênfase5 2" xfId="44" xr:uid="{00000000-0005-0000-0000-000010000000}"/>
    <cellStyle name="60% - Ênfase6 2" xfId="48" xr:uid="{00000000-0005-0000-0000-000011000000}"/>
    <cellStyle name="Bom 2" xfId="15" xr:uid="{00000000-0005-0000-0000-000012000000}"/>
    <cellStyle name="Cálculo 2" xfId="20" xr:uid="{00000000-0005-0000-0000-000013000000}"/>
    <cellStyle name="Célula de Verificação 2" xfId="22" xr:uid="{00000000-0005-0000-0000-000014000000}"/>
    <cellStyle name="Célula Vinculada 2" xfId="21" xr:uid="{00000000-0005-0000-0000-000015000000}"/>
    <cellStyle name="Ênfase1 2" xfId="25" xr:uid="{00000000-0005-0000-0000-000016000000}"/>
    <cellStyle name="Ênfase2 2" xfId="29" xr:uid="{00000000-0005-0000-0000-000017000000}"/>
    <cellStyle name="Ênfase3 2" xfId="33" xr:uid="{00000000-0005-0000-0000-000018000000}"/>
    <cellStyle name="Ênfase4 2" xfId="37" xr:uid="{00000000-0005-0000-0000-000019000000}"/>
    <cellStyle name="Ênfase5 2" xfId="41" xr:uid="{00000000-0005-0000-0000-00001A000000}"/>
    <cellStyle name="Ênfase6 2" xfId="45" xr:uid="{00000000-0005-0000-0000-00001B000000}"/>
    <cellStyle name="Entrada 2" xfId="18" xr:uid="{00000000-0005-0000-0000-00001C000000}"/>
    <cellStyle name="Incorreto 2" xfId="16" xr:uid="{00000000-0005-0000-0000-00001D000000}"/>
    <cellStyle name="Moeda" xfId="50" builtinId="4"/>
    <cellStyle name="Moeda [0] 2" xfId="13" xr:uid="{00000000-0005-0000-0000-00001F000000}"/>
    <cellStyle name="Moeda 2" xfId="12" xr:uid="{00000000-0005-0000-0000-000020000000}"/>
    <cellStyle name="Neutra 2" xfId="17" xr:uid="{00000000-0005-0000-0000-000021000000}"/>
    <cellStyle name="Normal" xfId="0" builtinId="0"/>
    <cellStyle name="Normal 2" xfId="1" xr:uid="{00000000-0005-0000-0000-000023000000}"/>
    <cellStyle name="Nota 2" xfId="24" xr:uid="{00000000-0005-0000-0000-000024000000}"/>
    <cellStyle name="Porcentagem 2" xfId="14" xr:uid="{00000000-0005-0000-0000-000025000000}"/>
    <cellStyle name="Saída 2" xfId="19" xr:uid="{00000000-0005-0000-0000-000026000000}"/>
    <cellStyle name="Separador de milhares [0] 2" xfId="11" xr:uid="{00000000-0005-0000-0000-000027000000}"/>
    <cellStyle name="Texto de Aviso 2" xfId="23" xr:uid="{00000000-0005-0000-0000-000028000000}"/>
    <cellStyle name="Texto Explicativo 2" xfId="9" xr:uid="{00000000-0005-0000-0000-000029000000}"/>
    <cellStyle name="Título 1 2" xfId="3" xr:uid="{00000000-0005-0000-0000-00002A000000}"/>
    <cellStyle name="Título 2 2" xfId="4" xr:uid="{00000000-0005-0000-0000-00002B000000}"/>
    <cellStyle name="Título 3 2" xfId="5" xr:uid="{00000000-0005-0000-0000-00002C000000}"/>
    <cellStyle name="Título 4 2" xfId="6" xr:uid="{00000000-0005-0000-0000-00002D000000}"/>
    <cellStyle name="Título 5" xfId="2" xr:uid="{00000000-0005-0000-0000-00002E000000}"/>
    <cellStyle name="Total 2" xfId="7" xr:uid="{00000000-0005-0000-0000-00002F000000}"/>
    <cellStyle name="Valor" xfId="8" xr:uid="{00000000-0005-0000-0000-000030000000}"/>
    <cellStyle name="Vírgula" xfId="49" builtinId="3"/>
    <cellStyle name="Vírgula 2" xfId="10" xr:uid="{00000000-0005-0000-0000-000032000000}"/>
  </cellStyles>
  <dxfs count="39"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border>
        <vertical style="thin">
          <color theme="6" tint="0.39994506668294322"/>
        </vertical>
      </border>
    </dxf>
    <dxf>
      <fill>
        <patternFill>
          <bgColor theme="7" tint="0.79998168889431442"/>
        </patternFill>
      </fill>
      <border>
        <bottom style="thin">
          <color theme="0"/>
        </bottom>
        <vertical style="thin">
          <color theme="6" tint="0.39994506668294322"/>
        </vertical>
        <horizontal/>
      </border>
    </dxf>
    <dxf>
      <fill>
        <patternFill>
          <bgColor theme="7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</border>
    </dxf>
    <dxf>
      <font>
        <color theme="0"/>
      </font>
      <fill>
        <patternFill>
          <bgColor theme="6" tint="-0.24994659260841701"/>
        </patternFill>
      </fill>
      <border>
        <top style="thin">
          <color theme="0"/>
        </top>
        <bottom style="thin">
          <color theme="0"/>
        </bottom>
      </border>
    </dxf>
    <dxf>
      <font>
        <color auto="1"/>
      </font>
    </dxf>
    <dxf>
      <font>
        <b val="0"/>
        <i val="0"/>
      </font>
    </dxf>
    <dxf>
      <font>
        <b/>
        <i val="0"/>
      </font>
    </dxf>
    <dxf>
      <font>
        <b/>
        <i val="0"/>
        <color theme="3"/>
      </font>
      <fill>
        <patternFill>
          <bgColor theme="4"/>
        </patternFill>
      </fill>
    </dxf>
    <dxf>
      <font>
        <b val="0"/>
        <i val="0"/>
      </font>
    </dxf>
    <dxf>
      <font>
        <b/>
        <i val="0"/>
      </font>
    </dxf>
    <dxf>
      <font>
        <b/>
        <i val="0"/>
      </font>
    </dxf>
  </dxfs>
  <tableStyles count="3" defaultTableStyle="TableStyleMedium2" defaultPivotStyle="PivotStyleLight16">
    <tableStyle name="Orçamento" pivot="0" count="3" xr9:uid="{00000000-0011-0000-FFFF-FFFF00000000}">
      <tableStyleElement type="headerRow" dxfId="38"/>
      <tableStyleElement type="totalRow" dxfId="37"/>
      <tableStyleElement type="firstColumn" dxfId="36"/>
    </tableStyle>
    <tableStyle name="Transporte" pivot="0" count="3" xr9:uid="{00000000-0011-0000-FFFF-FFFF01000000}">
      <tableStyleElement type="headerRow" dxfId="35"/>
      <tableStyleElement type="totalRow" dxfId="34"/>
      <tableStyleElement type="firstColumn" dxfId="33"/>
    </tableStyle>
    <tableStyle name="Despesa" pivot="0" count="5" xr9:uid="{00000000-0011-0000-FFFF-FFFF02000000}">
      <tableStyleElement type="wholeTable" dxfId="32"/>
      <tableStyleElement type="headerRow" dxfId="31"/>
      <tableStyleElement type="totalRow" dxfId="30"/>
      <tableStyleElement type="firstRowStripe" dxfId="29"/>
      <tableStyleElement type="secondRowStripe" dxfId="28"/>
    </tableStyle>
  </tableStyles>
  <colors>
    <mruColors>
      <color rgb="FFD9FFEA"/>
      <color rgb="FFE5E5FF"/>
      <color rgb="FFFFEBFF"/>
      <color rgb="FF000067"/>
      <color rgb="FF000064"/>
      <color rgb="FF000058"/>
      <color rgb="FF00004C"/>
      <color rgb="FFD9D9FF"/>
      <color rgb="FFFFE5E5"/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63370165149109E-2"/>
          <c:y val="2.3210843808931438E-2"/>
          <c:w val="0.94178196861194818"/>
          <c:h val="0.454073354565397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65BB-4798-A12D-930DD05291AB}"/>
              </c:ext>
            </c:extLst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65BB-4798-A12D-930DD05291AB}"/>
              </c:ext>
            </c:extLst>
          </c:dPt>
          <c:dPt>
            <c:idx val="2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65BB-4798-A12D-930DD05291AB}"/>
              </c:ext>
            </c:extLst>
          </c:dPt>
          <c:dPt>
            <c:idx val="3"/>
            <c:bubble3D val="0"/>
            <c:spPr>
              <a:solidFill>
                <a:schemeClr val="accent3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65BB-4798-A12D-930DD05291AB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9-65BB-4798-A12D-930DD05291AB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65BB-4798-A12D-930DD05291AB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D-65BB-4798-A12D-930DD05291AB}"/>
              </c:ext>
            </c:extLst>
          </c:dPt>
          <c:dPt>
            <c:idx val="7"/>
            <c:bubble3D val="0"/>
            <c:spPr>
              <a:solidFill>
                <a:schemeClr val="accent1">
                  <a:lumMod val="1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F-65BB-4798-A12D-930DD05291AB}"/>
              </c:ext>
            </c:extLst>
          </c:dPt>
          <c:dPt>
            <c:idx val="8"/>
            <c:bubble3D val="0"/>
            <c:spPr>
              <a:solidFill>
                <a:schemeClr val="accent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1-65BB-4798-A12D-930DD05291AB}"/>
              </c:ext>
            </c:extLst>
          </c:dPt>
          <c:dPt>
            <c:idx val="9"/>
            <c:bubble3D val="0"/>
            <c:spPr>
              <a:solidFill>
                <a:schemeClr val="accent1">
                  <a:lumMod val="9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3-65BB-4798-A12D-930DD05291AB}"/>
              </c:ext>
            </c:extLst>
          </c:dPt>
          <c:dPt>
            <c:idx val="1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15-65BB-4798-A12D-930DD05291AB}"/>
              </c:ext>
            </c:extLst>
          </c:dPt>
          <c:dPt>
            <c:idx val="1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17-65BB-4798-A12D-930DD05291AB}"/>
              </c:ext>
            </c:extLst>
          </c:dPt>
          <c:dLbls>
            <c:dLbl>
              <c:idx val="2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5BB-4798-A12D-930DD05291AB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65BB-4798-A12D-930DD05291AB}"/>
                </c:ext>
              </c:extLst>
            </c:dLbl>
            <c:dLbl>
              <c:idx val="7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65BB-4798-A12D-930DD05291A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Resumo!$B$9:$B$20</c:f>
              <c:strCache>
                <c:ptCount val="12"/>
                <c:pt idx="0">
                  <c:v>Moradia</c:v>
                </c:pt>
                <c:pt idx="1">
                  <c:v>Alimentação</c:v>
                </c:pt>
                <c:pt idx="2">
                  <c:v>Comunicação</c:v>
                </c:pt>
                <c:pt idx="3">
                  <c:v>Saúde  </c:v>
                </c:pt>
                <c:pt idx="4">
                  <c:v>Vestuário</c:v>
                </c:pt>
                <c:pt idx="5">
                  <c:v>Pet</c:v>
                </c:pt>
                <c:pt idx="6">
                  <c:v>Transporte</c:v>
                </c:pt>
                <c:pt idx="7">
                  <c:v>Educação</c:v>
                </c:pt>
                <c:pt idx="8">
                  <c:v>Lazer</c:v>
                </c:pt>
                <c:pt idx="9">
                  <c:v>Artigos Residenciais</c:v>
                </c:pt>
                <c:pt idx="10">
                  <c:v>Financeiro</c:v>
                </c:pt>
                <c:pt idx="11">
                  <c:v>Outros</c:v>
                </c:pt>
              </c:strCache>
            </c:strRef>
          </c:cat>
          <c:val>
            <c:numRef>
              <c:f>Resumo!$O$9:$O$20</c:f>
              <c:numCache>
                <c:formatCode>_-[$R$-416]\ * #,##0_-;\-[$R$-416]\ * #,##0_-;_-[$R$-416]\ 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5BB-4798-A12D-930DD0529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3.6216852203819344E-2"/>
          <c:y val="0.51146491866330901"/>
          <c:w val="0.94794179463199268"/>
          <c:h val="0.46333948603518599"/>
        </c:manualLayout>
      </c:layout>
      <c:overlay val="0"/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  <a:effectLst>
      <a:outerShdw blurRad="342900" dist="38100" dir="2700000" algn="tl" rotWithShape="0">
        <a:prstClr val="black">
          <a:alpha val="24000"/>
        </a:prstClr>
      </a:outerShdw>
    </a:effectLst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11672</xdr:colOff>
      <xdr:row>0</xdr:row>
      <xdr:rowOff>0</xdr:rowOff>
    </xdr:from>
    <xdr:to>
      <xdr:col>17</xdr:col>
      <xdr:colOff>44950</xdr:colOff>
      <xdr:row>1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122" y="0"/>
          <a:ext cx="12387203" cy="1009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18</xdr:col>
      <xdr:colOff>203733</xdr:colOff>
      <xdr:row>0</xdr:row>
      <xdr:rowOff>1006162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0"/>
          <a:ext cx="12362116" cy="100616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11205</xdr:colOff>
      <xdr:row>0</xdr:row>
      <xdr:rowOff>0</xdr:rowOff>
    </xdr:from>
    <xdr:to>
      <xdr:col>18</xdr:col>
      <xdr:colOff>214938</xdr:colOff>
      <xdr:row>0</xdr:row>
      <xdr:rowOff>1006162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293" y="0"/>
          <a:ext cx="12362116" cy="100616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11206</xdr:colOff>
      <xdr:row>0</xdr:row>
      <xdr:rowOff>0</xdr:rowOff>
    </xdr:from>
    <xdr:to>
      <xdr:col>18</xdr:col>
      <xdr:colOff>214939</xdr:colOff>
      <xdr:row>0</xdr:row>
      <xdr:rowOff>1006162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294" y="0"/>
          <a:ext cx="12362116" cy="100616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11207</xdr:colOff>
      <xdr:row>0</xdr:row>
      <xdr:rowOff>0</xdr:rowOff>
    </xdr:from>
    <xdr:to>
      <xdr:col>18</xdr:col>
      <xdr:colOff>214940</xdr:colOff>
      <xdr:row>0</xdr:row>
      <xdr:rowOff>1006162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295" y="0"/>
          <a:ext cx="12362116" cy="100616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91441</xdr:colOff>
      <xdr:row>1</xdr:row>
      <xdr:rowOff>222884</xdr:rowOff>
    </xdr:from>
    <xdr:to>
      <xdr:col>19</xdr:col>
      <xdr:colOff>38100</xdr:colOff>
      <xdr:row>27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167640</xdr:colOff>
      <xdr:row>0</xdr:row>
      <xdr:rowOff>83820</xdr:rowOff>
    </xdr:from>
    <xdr:to>
      <xdr:col>4</xdr:col>
      <xdr:colOff>167640</xdr:colOff>
      <xdr:row>0</xdr:row>
      <xdr:rowOff>563880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/>
      </xdr:nvCxnSpPr>
      <xdr:spPr>
        <a:xfrm>
          <a:off x="2903220" y="83820"/>
          <a:ext cx="0" cy="48006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470647</xdr:colOff>
      <xdr:row>0</xdr:row>
      <xdr:rowOff>0</xdr:rowOff>
    </xdr:from>
    <xdr:to>
      <xdr:col>18</xdr:col>
      <xdr:colOff>100853</xdr:colOff>
      <xdr:row>1</xdr:row>
      <xdr:rowOff>8952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7647" y="0"/>
          <a:ext cx="8370794" cy="6813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18</xdr:col>
      <xdr:colOff>203733</xdr:colOff>
      <xdr:row>0</xdr:row>
      <xdr:rowOff>1006162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0"/>
          <a:ext cx="12362116" cy="10061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18</xdr:col>
      <xdr:colOff>203733</xdr:colOff>
      <xdr:row>0</xdr:row>
      <xdr:rowOff>1006162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0"/>
          <a:ext cx="12362116" cy="10061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18</xdr:col>
      <xdr:colOff>203733</xdr:colOff>
      <xdr:row>0</xdr:row>
      <xdr:rowOff>1006162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0"/>
          <a:ext cx="12362116" cy="10061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18</xdr:col>
      <xdr:colOff>136498</xdr:colOff>
      <xdr:row>0</xdr:row>
      <xdr:rowOff>1006162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0"/>
          <a:ext cx="12362116" cy="100616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18</xdr:col>
      <xdr:colOff>203733</xdr:colOff>
      <xdr:row>0</xdr:row>
      <xdr:rowOff>1006162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0"/>
          <a:ext cx="12362116" cy="10061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18</xdr:col>
      <xdr:colOff>203733</xdr:colOff>
      <xdr:row>0</xdr:row>
      <xdr:rowOff>1006162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0"/>
          <a:ext cx="12362116" cy="100616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18</xdr:col>
      <xdr:colOff>203733</xdr:colOff>
      <xdr:row>0</xdr:row>
      <xdr:rowOff>1006162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0"/>
          <a:ext cx="12362116" cy="100616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11205</xdr:colOff>
      <xdr:row>0</xdr:row>
      <xdr:rowOff>0</xdr:rowOff>
    </xdr:from>
    <xdr:to>
      <xdr:col>18</xdr:col>
      <xdr:colOff>214938</xdr:colOff>
      <xdr:row>0</xdr:row>
      <xdr:rowOff>1006162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293" y="0"/>
          <a:ext cx="12362116" cy="10061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Personalizada 3">
      <a:dk1>
        <a:srgbClr val="7F7F7F"/>
      </a:dk1>
      <a:lt1>
        <a:sysClr val="window" lastClr="FFFFFF"/>
      </a:lt1>
      <a:dk2>
        <a:srgbClr val="0000BF"/>
      </a:dk2>
      <a:lt2>
        <a:srgbClr val="FFFFFF"/>
      </a:lt2>
      <a:accent1>
        <a:srgbClr val="FEB2FF"/>
      </a:accent1>
      <a:accent2>
        <a:srgbClr val="953734"/>
      </a:accent2>
      <a:accent3>
        <a:srgbClr val="00B050"/>
      </a:accent3>
      <a:accent4>
        <a:srgbClr val="5F497A"/>
      </a:accent4>
      <a:accent5>
        <a:srgbClr val="31859B"/>
      </a:accent5>
      <a:accent6>
        <a:srgbClr val="E36C09"/>
      </a:accent6>
      <a:hlink>
        <a:srgbClr val="00B0F0"/>
      </a:hlink>
      <a:folHlink>
        <a:srgbClr val="5F006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</sheetPr>
  <dimension ref="B1:Q201"/>
  <sheetViews>
    <sheetView showGridLines="0" tabSelected="1" topLeftCell="B1" zoomScale="91" zoomScaleNormal="91" workbookViewId="0">
      <pane ySplit="9" topLeftCell="A10" activePane="bottomLeft" state="frozen"/>
      <selection pane="bottomLeft" activeCell="T3" sqref="T3"/>
    </sheetView>
  </sheetViews>
  <sheetFormatPr defaultColWidth="9.140625" defaultRowHeight="15"/>
  <cols>
    <col min="1" max="1" width="2.5703125" style="2" customWidth="1"/>
    <col min="2" max="2" width="11" style="2" customWidth="1"/>
    <col min="3" max="3" width="11.7109375" style="2" customWidth="1"/>
    <col min="4" max="5" width="11" style="2" customWidth="1"/>
    <col min="6" max="6" width="6.7109375" style="2" customWidth="1"/>
    <col min="7" max="7" width="5.7109375" style="3" customWidth="1"/>
    <col min="8" max="8" width="22.7109375" style="2" customWidth="1"/>
    <col min="9" max="11" width="11.7109375" style="2" customWidth="1"/>
    <col min="12" max="12" width="6.7109375" style="2" customWidth="1"/>
    <col min="13" max="13" width="5.7109375" style="3" customWidth="1"/>
    <col min="14" max="14" width="22.7109375" style="2" customWidth="1"/>
    <col min="15" max="17" width="11.7109375" style="2" customWidth="1"/>
    <col min="18" max="18" width="1.85546875" style="2" customWidth="1"/>
    <col min="19" max="19" width="7.140625" style="2" customWidth="1"/>
    <col min="20" max="20" width="16.7109375" style="2" customWidth="1"/>
    <col min="21" max="21" width="9.140625" style="2" customWidth="1"/>
    <col min="22" max="22" width="6.42578125" style="2" customWidth="1"/>
    <col min="23" max="23" width="1.7109375" style="2" customWidth="1"/>
    <col min="24" max="16384" width="9.140625" style="2"/>
  </cols>
  <sheetData>
    <row r="1" spans="2:17" s="71" customFormat="1" ht="79.900000000000006" customHeight="1"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</row>
    <row r="2" spans="2:17" ht="16.899999999999999" customHeight="1">
      <c r="B2" s="5"/>
      <c r="C2" s="5"/>
      <c r="D2" s="5"/>
      <c r="E2" s="5"/>
      <c r="F2" s="5"/>
      <c r="G2" s="6"/>
      <c r="H2" s="5"/>
      <c r="I2" s="5"/>
      <c r="J2" s="5"/>
      <c r="K2" s="5"/>
      <c r="L2" s="5"/>
      <c r="M2" s="5"/>
      <c r="N2" s="5"/>
      <c r="O2" s="5"/>
      <c r="P2" s="5"/>
      <c r="Q2" s="5"/>
    </row>
    <row r="3" spans="2:17" ht="16.899999999999999" customHeight="1">
      <c r="B3" s="5"/>
      <c r="C3" s="5"/>
      <c r="D3" s="5"/>
      <c r="E3" s="5"/>
      <c r="F3" s="5"/>
      <c r="G3" s="6"/>
      <c r="H3" s="70"/>
      <c r="I3" s="100" t="s">
        <v>27</v>
      </c>
      <c r="J3" s="101"/>
      <c r="K3" s="100" t="s">
        <v>28</v>
      </c>
      <c r="L3" s="102"/>
      <c r="M3" s="101"/>
      <c r="N3" s="70" t="s">
        <v>2</v>
      </c>
      <c r="O3" s="5"/>
      <c r="P3" s="5"/>
      <c r="Q3" s="5"/>
    </row>
    <row r="4" spans="2:17" ht="16.899999999999999" customHeight="1">
      <c r="B4" s="5"/>
      <c r="C4" s="5"/>
      <c r="D4" s="5"/>
      <c r="E4" s="5"/>
      <c r="F4" s="5"/>
      <c r="G4" s="6"/>
      <c r="H4" s="59" t="s">
        <v>0</v>
      </c>
      <c r="I4" s="46">
        <v>5000</v>
      </c>
      <c r="J4" s="47"/>
      <c r="K4" s="46">
        <v>5000</v>
      </c>
      <c r="L4" s="48"/>
      <c r="M4" s="47"/>
      <c r="N4" s="49"/>
      <c r="O4" s="5"/>
      <c r="P4" s="5"/>
      <c r="Q4" s="5"/>
    </row>
    <row r="5" spans="2:17" ht="16.899999999999999" customHeight="1" thickBot="1">
      <c r="B5" s="5"/>
      <c r="C5" s="5"/>
      <c r="D5" s="5"/>
      <c r="E5" s="5"/>
      <c r="F5" s="5"/>
      <c r="G5" s="6"/>
      <c r="H5" s="60" t="s">
        <v>18</v>
      </c>
      <c r="I5" s="50"/>
      <c r="J5" s="51"/>
      <c r="K5" s="50"/>
      <c r="L5" s="52"/>
      <c r="M5" s="51"/>
      <c r="N5" s="53"/>
      <c r="O5" s="5"/>
      <c r="P5" s="9"/>
      <c r="Q5" s="5"/>
    </row>
    <row r="6" spans="2:17" ht="16.899999999999999" customHeight="1">
      <c r="B6" s="113" t="s">
        <v>142</v>
      </c>
      <c r="C6" s="113"/>
      <c r="D6" s="113"/>
      <c r="E6" s="113"/>
      <c r="F6" s="5"/>
      <c r="G6" s="6"/>
      <c r="H6" s="58" t="s">
        <v>140</v>
      </c>
      <c r="I6" s="61">
        <f>+I4+I5</f>
        <v>5000</v>
      </c>
      <c r="J6" s="62"/>
      <c r="K6" s="61">
        <f>+K4+K5</f>
        <v>5000</v>
      </c>
      <c r="L6" s="63"/>
      <c r="M6" s="62"/>
      <c r="N6" s="64">
        <f>+I6-K6</f>
        <v>0</v>
      </c>
      <c r="O6" s="5"/>
      <c r="P6" s="5"/>
      <c r="Q6" s="5"/>
    </row>
    <row r="7" spans="2:17" ht="16.899999999999999" customHeight="1">
      <c r="B7" s="114"/>
      <c r="C7" s="114"/>
      <c r="D7" s="114"/>
      <c r="E7" s="114"/>
      <c r="F7" s="5"/>
      <c r="G7" s="6"/>
      <c r="H7" s="45" t="s">
        <v>138</v>
      </c>
      <c r="I7" s="65">
        <f>+SUM(I22,I29,O24,O34,I38,O42,I51,O52,I57,O59,I64,O65)</f>
        <v>4962</v>
      </c>
      <c r="J7" s="66"/>
      <c r="K7" s="65">
        <f>+SUM(J22,J29,P24,P34,J38,P42,P52,J51,P59,J57,J64,P65)</f>
        <v>6472</v>
      </c>
      <c r="L7" s="67"/>
      <c r="M7" s="66"/>
      <c r="N7" s="68">
        <f>+I7-K7</f>
        <v>-1510</v>
      </c>
      <c r="O7" s="5"/>
      <c r="P7" s="5"/>
      <c r="Q7" s="5"/>
    </row>
    <row r="8" spans="2:17" ht="16.899999999999999" customHeight="1">
      <c r="B8" s="104" t="s">
        <v>87</v>
      </c>
      <c r="C8" s="106" t="s">
        <v>84</v>
      </c>
      <c r="D8" s="42" t="s">
        <v>85</v>
      </c>
      <c r="E8" s="108" t="s">
        <v>86</v>
      </c>
      <c r="F8" s="5"/>
      <c r="G8" s="6"/>
      <c r="H8" s="44" t="s">
        <v>139</v>
      </c>
      <c r="I8" s="110">
        <f>+I6-I7</f>
        <v>38</v>
      </c>
      <c r="J8" s="111"/>
      <c r="K8" s="110">
        <f>+K6-K7</f>
        <v>-1472</v>
      </c>
      <c r="L8" s="112"/>
      <c r="M8" s="111"/>
      <c r="N8" s="69"/>
      <c r="O8" s="5"/>
      <c r="P8" s="5"/>
      <c r="Q8" s="5"/>
    </row>
    <row r="9" spans="2:17" ht="16.899999999999999" customHeight="1">
      <c r="B9" s="105"/>
      <c r="C9" s="107"/>
      <c r="D9" s="43">
        <f>SUM(D10:D112)</f>
        <v>6500</v>
      </c>
      <c r="E9" s="109"/>
      <c r="F9" s="5"/>
      <c r="G9" s="6"/>
      <c r="M9" s="2"/>
      <c r="O9" s="7"/>
      <c r="P9" s="7"/>
      <c r="Q9" s="7"/>
    </row>
    <row r="10" spans="2:17" s="11" customFormat="1" ht="18" customHeight="1">
      <c r="B10" s="56">
        <v>45139</v>
      </c>
      <c r="C10" s="54" t="s">
        <v>124</v>
      </c>
      <c r="D10" s="54">
        <v>1000</v>
      </c>
      <c r="E10" s="54">
        <v>1</v>
      </c>
      <c r="F10" s="10"/>
      <c r="G10" s="6"/>
      <c r="H10" s="10"/>
      <c r="I10" s="10"/>
      <c r="J10" s="10"/>
      <c r="K10" s="10"/>
      <c r="L10" s="10"/>
      <c r="M10" s="6"/>
      <c r="N10" s="10"/>
      <c r="O10" s="10"/>
      <c r="P10" s="10"/>
      <c r="Q10" s="10"/>
    </row>
    <row r="11" spans="2:17" s="11" customFormat="1" ht="18" customHeight="1" thickBot="1">
      <c r="B11" s="57">
        <v>45139</v>
      </c>
      <c r="C11" s="55" t="s">
        <v>105</v>
      </c>
      <c r="D11" s="55">
        <v>170</v>
      </c>
      <c r="E11" s="55">
        <v>3</v>
      </c>
      <c r="F11" s="10"/>
      <c r="G11" s="22" t="s">
        <v>86</v>
      </c>
      <c r="H11" s="20" t="s">
        <v>1</v>
      </c>
      <c r="I11" s="21" t="s">
        <v>27</v>
      </c>
      <c r="J11" s="21" t="s">
        <v>28</v>
      </c>
      <c r="K11" s="21" t="s">
        <v>2</v>
      </c>
      <c r="L11" s="12"/>
      <c r="N11" s="29" t="s">
        <v>7</v>
      </c>
      <c r="O11" s="30" t="s">
        <v>27</v>
      </c>
      <c r="P11" s="21" t="s">
        <v>28</v>
      </c>
      <c r="Q11" s="21" t="s">
        <v>2</v>
      </c>
    </row>
    <row r="12" spans="2:17" s="11" customFormat="1" ht="18" customHeight="1">
      <c r="B12" s="57">
        <v>45139</v>
      </c>
      <c r="C12" s="55" t="s">
        <v>137</v>
      </c>
      <c r="D12" s="55">
        <v>133</v>
      </c>
      <c r="E12" s="55">
        <v>44</v>
      </c>
      <c r="F12" s="10"/>
      <c r="G12" s="23">
        <v>1</v>
      </c>
      <c r="H12" s="16" t="s">
        <v>19</v>
      </c>
      <c r="I12" s="17">
        <v>1000</v>
      </c>
      <c r="J12" s="17">
        <f>SUMIF(E$10:E$144,"1",D$10:D$144)</f>
        <v>1000</v>
      </c>
      <c r="K12" s="17">
        <f>+I12-J12</f>
        <v>0</v>
      </c>
      <c r="L12" s="13"/>
      <c r="M12" s="28">
        <v>40</v>
      </c>
      <c r="N12" s="16" t="s">
        <v>71</v>
      </c>
      <c r="O12" s="17"/>
      <c r="P12" s="17">
        <f>SUMIF(E$10:E$144,"40",D$10:D$144)</f>
        <v>88</v>
      </c>
      <c r="Q12" s="17">
        <f>+O12-P12</f>
        <v>-88</v>
      </c>
    </row>
    <row r="13" spans="2:17" s="11" customFormat="1" ht="18" customHeight="1">
      <c r="B13" s="57">
        <v>45140</v>
      </c>
      <c r="C13" s="55" t="s">
        <v>143</v>
      </c>
      <c r="D13" s="55">
        <v>110</v>
      </c>
      <c r="E13" s="55">
        <v>16</v>
      </c>
      <c r="F13" s="10"/>
      <c r="G13" s="23">
        <v>2</v>
      </c>
      <c r="H13" s="18" t="s">
        <v>20</v>
      </c>
      <c r="I13" s="19"/>
      <c r="J13" s="19">
        <f>SUMIF(E$10:E$144,"2",D$10:D$144)</f>
        <v>0</v>
      </c>
      <c r="K13" s="19">
        <f t="shared" ref="K13:K21" si="0">+I13-J13</f>
        <v>0</v>
      </c>
      <c r="L13" s="13"/>
      <c r="M13" s="23">
        <v>41</v>
      </c>
      <c r="N13" s="18" t="s">
        <v>10</v>
      </c>
      <c r="O13" s="19">
        <v>300</v>
      </c>
      <c r="P13" s="19">
        <f>SUMIF(E$10:E$144,"41",D$10:D$144)</f>
        <v>295</v>
      </c>
      <c r="Q13" s="19">
        <f t="shared" ref="Q13:Q23" si="1">+O13-P13</f>
        <v>5</v>
      </c>
    </row>
    <row r="14" spans="2:17" s="11" customFormat="1" ht="18" customHeight="1">
      <c r="B14" s="57">
        <v>45140</v>
      </c>
      <c r="C14" s="55" t="s">
        <v>150</v>
      </c>
      <c r="D14" s="55">
        <v>100</v>
      </c>
      <c r="E14" s="55">
        <v>6</v>
      </c>
      <c r="F14" s="10"/>
      <c r="G14" s="23">
        <v>3</v>
      </c>
      <c r="H14" s="18" t="s">
        <v>21</v>
      </c>
      <c r="I14" s="19">
        <v>170</v>
      </c>
      <c r="J14" s="19">
        <f>SUMIF(E$10:E$144,"3",D$10:D$144)</f>
        <v>170</v>
      </c>
      <c r="K14" s="19">
        <f t="shared" si="0"/>
        <v>0</v>
      </c>
      <c r="L14" s="13"/>
      <c r="M14" s="23">
        <v>42</v>
      </c>
      <c r="N14" s="18" t="s">
        <v>36</v>
      </c>
      <c r="O14" s="19"/>
      <c r="P14" s="19">
        <f>SUMIF(E$10:E$144,"42",D$10:D$144)</f>
        <v>0</v>
      </c>
      <c r="Q14" s="19">
        <f t="shared" si="1"/>
        <v>0</v>
      </c>
    </row>
    <row r="15" spans="2:17" s="11" customFormat="1" ht="18" customHeight="1">
      <c r="B15" s="57">
        <v>45143</v>
      </c>
      <c r="C15" s="55" t="s">
        <v>125</v>
      </c>
      <c r="D15" s="55">
        <v>90</v>
      </c>
      <c r="E15" s="55">
        <v>7</v>
      </c>
      <c r="F15" s="10"/>
      <c r="G15" s="23">
        <v>4</v>
      </c>
      <c r="H15" s="18" t="s">
        <v>22</v>
      </c>
      <c r="I15" s="19"/>
      <c r="J15" s="19">
        <f>SUMIF(E$10:E$144,"4",D$10:D$144)</f>
        <v>0</v>
      </c>
      <c r="K15" s="19">
        <f t="shared" si="0"/>
        <v>0</v>
      </c>
      <c r="L15" s="13"/>
      <c r="M15" s="23">
        <v>43</v>
      </c>
      <c r="N15" s="18" t="s">
        <v>34</v>
      </c>
      <c r="O15" s="19"/>
      <c r="P15" s="19">
        <f>SUMIF(E$10:E$144,"43",D$10:D$144)</f>
        <v>0</v>
      </c>
      <c r="Q15" s="19">
        <f t="shared" si="1"/>
        <v>0</v>
      </c>
    </row>
    <row r="16" spans="2:17" s="11" customFormat="1" ht="18" customHeight="1">
      <c r="B16" s="57">
        <v>45143</v>
      </c>
      <c r="C16" s="55" t="s">
        <v>157</v>
      </c>
      <c r="D16" s="55">
        <v>28</v>
      </c>
      <c r="E16" s="55">
        <v>40</v>
      </c>
      <c r="F16" s="10"/>
      <c r="G16" s="23">
        <v>5</v>
      </c>
      <c r="H16" s="18" t="s">
        <v>11</v>
      </c>
      <c r="I16" s="19"/>
      <c r="J16" s="19">
        <f>SUMIF(E$10:E$144,"5",D$10:D$144)</f>
        <v>0</v>
      </c>
      <c r="K16" s="19">
        <f t="shared" si="0"/>
        <v>0</v>
      </c>
      <c r="L16" s="13"/>
      <c r="M16" s="23">
        <v>44</v>
      </c>
      <c r="N16" s="18" t="s">
        <v>35</v>
      </c>
      <c r="O16" s="19">
        <v>134</v>
      </c>
      <c r="P16" s="19">
        <f>SUMIF(E$10:E$144,"44",D$10:D$144)</f>
        <v>133</v>
      </c>
      <c r="Q16" s="19">
        <f t="shared" si="1"/>
        <v>1</v>
      </c>
    </row>
    <row r="17" spans="2:17" s="11" customFormat="1" ht="18" customHeight="1">
      <c r="B17" s="57">
        <v>45145</v>
      </c>
      <c r="C17" s="55" t="s">
        <v>144</v>
      </c>
      <c r="D17" s="55">
        <v>620</v>
      </c>
      <c r="E17" s="55">
        <v>11</v>
      </c>
      <c r="F17" s="10"/>
      <c r="G17" s="23">
        <v>6</v>
      </c>
      <c r="H17" s="18" t="s">
        <v>23</v>
      </c>
      <c r="I17" s="19">
        <v>100</v>
      </c>
      <c r="J17" s="19">
        <f>SUMIF(E$10:E$144,"6",D$10:D$144)</f>
        <v>100</v>
      </c>
      <c r="K17" s="19">
        <f t="shared" si="0"/>
        <v>0</v>
      </c>
      <c r="L17" s="13"/>
      <c r="M17" s="23">
        <v>45</v>
      </c>
      <c r="N17" s="18" t="s">
        <v>9</v>
      </c>
      <c r="O17" s="19"/>
      <c r="P17" s="19">
        <f>SUMIF(E$10:E$144,"45",D$10:D$144)</f>
        <v>0</v>
      </c>
      <c r="Q17" s="19">
        <f t="shared" si="1"/>
        <v>0</v>
      </c>
    </row>
    <row r="18" spans="2:17" s="11" customFormat="1" ht="18" customHeight="1">
      <c r="B18" s="57">
        <v>45146</v>
      </c>
      <c r="C18" s="55" t="s">
        <v>126</v>
      </c>
      <c r="D18" s="55">
        <v>110</v>
      </c>
      <c r="E18" s="55">
        <v>8</v>
      </c>
      <c r="F18" s="10"/>
      <c r="G18" s="23">
        <v>7</v>
      </c>
      <c r="H18" s="18" t="s">
        <v>24</v>
      </c>
      <c r="I18" s="19">
        <v>100</v>
      </c>
      <c r="J18" s="19">
        <f>SUMIF(E$10:E$144,"7",D$10:D$144)</f>
        <v>90</v>
      </c>
      <c r="K18" s="19">
        <f t="shared" si="0"/>
        <v>10</v>
      </c>
      <c r="L18" s="13"/>
      <c r="M18" s="23">
        <v>46</v>
      </c>
      <c r="N18" s="18" t="s">
        <v>11</v>
      </c>
      <c r="O18" s="19"/>
      <c r="P18" s="19">
        <f>SUMIF(E$10:E$144,"46",D$10:D$144)</f>
        <v>1000</v>
      </c>
      <c r="Q18" s="19">
        <f t="shared" si="1"/>
        <v>-1000</v>
      </c>
    </row>
    <row r="19" spans="2:17" s="11" customFormat="1" ht="18" customHeight="1">
      <c r="B19" s="57">
        <v>45146</v>
      </c>
      <c r="C19" s="55" t="s">
        <v>156</v>
      </c>
      <c r="D19" s="55">
        <v>100</v>
      </c>
      <c r="E19" s="55">
        <v>41</v>
      </c>
      <c r="F19" s="10"/>
      <c r="G19" s="23">
        <v>8</v>
      </c>
      <c r="H19" s="18" t="s">
        <v>3</v>
      </c>
      <c r="I19" s="19">
        <v>108</v>
      </c>
      <c r="J19" s="19">
        <f>SUMIF(E$10:E$144,"8",D$10:D$144)</f>
        <v>110</v>
      </c>
      <c r="K19" s="19">
        <f t="shared" si="0"/>
        <v>-2</v>
      </c>
      <c r="L19" s="13"/>
      <c r="M19" s="23">
        <v>47</v>
      </c>
      <c r="N19" s="18" t="s">
        <v>70</v>
      </c>
      <c r="O19" s="19"/>
      <c r="P19" s="19">
        <f>SUMIF(E$10:E$144,"47",D$10:D$144)</f>
        <v>0</v>
      </c>
      <c r="Q19" s="19">
        <f t="shared" si="1"/>
        <v>0</v>
      </c>
    </row>
    <row r="20" spans="2:17" s="11" customFormat="1" ht="18" customHeight="1">
      <c r="B20" s="57">
        <v>45150</v>
      </c>
      <c r="C20" s="55" t="s">
        <v>157</v>
      </c>
      <c r="D20" s="55">
        <v>37</v>
      </c>
      <c r="E20" s="55">
        <v>40</v>
      </c>
      <c r="F20" s="10"/>
      <c r="G20" s="23">
        <v>9</v>
      </c>
      <c r="H20" s="18" t="s">
        <v>6</v>
      </c>
      <c r="I20" s="19"/>
      <c r="J20" s="19">
        <f>SUMIF(E$10:E$144,"9",D$10:D$144)</f>
        <v>0</v>
      </c>
      <c r="K20" s="19">
        <f t="shared" si="0"/>
        <v>0</v>
      </c>
      <c r="L20" s="13"/>
      <c r="M20" s="23">
        <v>48</v>
      </c>
      <c r="N20" s="18" t="s">
        <v>8</v>
      </c>
      <c r="O20" s="19">
        <v>140</v>
      </c>
      <c r="P20" s="19">
        <f>SUMIF(E$10:E$144,"48",D$10:D$144)</f>
        <v>140</v>
      </c>
      <c r="Q20" s="19">
        <f t="shared" si="1"/>
        <v>0</v>
      </c>
    </row>
    <row r="21" spans="2:17" s="11" customFormat="1" ht="18" customHeight="1" thickBot="1">
      <c r="B21" s="57">
        <v>45150</v>
      </c>
      <c r="C21" s="55" t="s">
        <v>158</v>
      </c>
      <c r="D21" s="55">
        <v>150</v>
      </c>
      <c r="E21" s="55">
        <v>23</v>
      </c>
      <c r="F21" s="10"/>
      <c r="G21" s="27">
        <v>10</v>
      </c>
      <c r="H21" s="25" t="s">
        <v>90</v>
      </c>
      <c r="I21" s="26"/>
      <c r="J21" s="26">
        <f>SUMIF(E$10:E$144,"10",D$10:D$144)</f>
        <v>0</v>
      </c>
      <c r="K21" s="26">
        <f t="shared" si="0"/>
        <v>0</v>
      </c>
      <c r="L21" s="13"/>
      <c r="M21" s="23">
        <v>49</v>
      </c>
      <c r="N21" s="18" t="s">
        <v>33</v>
      </c>
      <c r="O21" s="19"/>
      <c r="P21" s="19">
        <f>SUMIF(E$10:E$144,"49",D$10:D$144)</f>
        <v>0</v>
      </c>
      <c r="Q21" s="19">
        <f t="shared" si="1"/>
        <v>0</v>
      </c>
    </row>
    <row r="22" spans="2:17" s="11" customFormat="1" ht="18" customHeight="1" thickBot="1">
      <c r="B22" s="57">
        <v>45153</v>
      </c>
      <c r="C22" s="55" t="s">
        <v>108</v>
      </c>
      <c r="D22" s="55">
        <v>140</v>
      </c>
      <c r="E22" s="55">
        <v>48</v>
      </c>
      <c r="F22" s="10"/>
      <c r="H22" s="40" t="s">
        <v>45</v>
      </c>
      <c r="I22" s="34">
        <f>SUM(I12:I21)</f>
        <v>1478</v>
      </c>
      <c r="J22" s="34">
        <f>SUM(J12:J21)</f>
        <v>1470</v>
      </c>
      <c r="K22" s="34">
        <f>+I22-J22</f>
        <v>8</v>
      </c>
      <c r="L22" s="14"/>
      <c r="M22" s="23">
        <v>50</v>
      </c>
      <c r="N22" s="18" t="s">
        <v>107</v>
      </c>
      <c r="O22" s="19"/>
      <c r="P22" s="19">
        <f>SUMIF(E$10:E$144,"50",D$10:D$144)</f>
        <v>0</v>
      </c>
      <c r="Q22" s="19">
        <f t="shared" si="1"/>
        <v>0</v>
      </c>
    </row>
    <row r="23" spans="2:17" s="11" customFormat="1" ht="18" customHeight="1" thickBot="1">
      <c r="B23" s="57">
        <v>45153</v>
      </c>
      <c r="C23" s="55" t="s">
        <v>159</v>
      </c>
      <c r="D23" s="55">
        <v>110</v>
      </c>
      <c r="E23" s="55">
        <v>24</v>
      </c>
      <c r="F23" s="10"/>
      <c r="G23" s="6"/>
      <c r="H23" s="24"/>
      <c r="I23" s="12"/>
      <c r="J23" s="12"/>
      <c r="K23" s="12"/>
      <c r="L23" s="14"/>
      <c r="M23" s="23">
        <v>51</v>
      </c>
      <c r="N23" s="18" t="s">
        <v>92</v>
      </c>
      <c r="O23" s="19"/>
      <c r="P23" s="19">
        <f>SUMIF(E$10:E$144,"51",D$10:D$144)</f>
        <v>16</v>
      </c>
      <c r="Q23" s="19">
        <f t="shared" si="1"/>
        <v>-16</v>
      </c>
    </row>
    <row r="24" spans="2:17" s="11" customFormat="1" ht="18" customHeight="1" thickBot="1">
      <c r="B24" s="57">
        <v>45153</v>
      </c>
      <c r="C24" s="55" t="s">
        <v>156</v>
      </c>
      <c r="D24" s="55">
        <v>110</v>
      </c>
      <c r="E24" s="55">
        <v>41</v>
      </c>
      <c r="F24" s="10"/>
      <c r="H24" s="31" t="s">
        <v>29</v>
      </c>
      <c r="I24" s="21" t="s">
        <v>27</v>
      </c>
      <c r="J24" s="21" t="s">
        <v>28</v>
      </c>
      <c r="K24" s="21" t="s">
        <v>2</v>
      </c>
      <c r="L24" s="14"/>
      <c r="N24" s="41" t="s">
        <v>45</v>
      </c>
      <c r="O24" s="34">
        <f>SUM(O12:O23)</f>
        <v>574</v>
      </c>
      <c r="P24" s="34">
        <f>SUM(P12:P23)</f>
        <v>1672</v>
      </c>
      <c r="Q24" s="34">
        <f>+O24-P24</f>
        <v>-1098</v>
      </c>
    </row>
    <row r="25" spans="2:17" s="11" customFormat="1" ht="18" customHeight="1">
      <c r="B25" s="57">
        <v>45153</v>
      </c>
      <c r="C25" s="55" t="s">
        <v>157</v>
      </c>
      <c r="D25" s="55">
        <v>23</v>
      </c>
      <c r="E25" s="55">
        <v>40</v>
      </c>
      <c r="F25" s="10"/>
      <c r="G25" s="23">
        <v>11</v>
      </c>
      <c r="H25" s="18" t="s">
        <v>30</v>
      </c>
      <c r="I25" s="17">
        <v>1000</v>
      </c>
      <c r="J25" s="17">
        <f>SUMIF(E$10:E$144,"11",D$10:D$144)</f>
        <v>975</v>
      </c>
      <c r="K25" s="17">
        <f t="shared" ref="K25:K28" si="2">+I25-J25</f>
        <v>25</v>
      </c>
      <c r="L25" s="33"/>
      <c r="M25" s="35"/>
      <c r="N25" s="10"/>
      <c r="O25" s="10"/>
      <c r="P25" s="10"/>
      <c r="Q25" s="10"/>
    </row>
    <row r="26" spans="2:17" s="11" customFormat="1" ht="18" customHeight="1" thickBot="1">
      <c r="B26" s="57">
        <v>45153</v>
      </c>
      <c r="C26" s="55" t="s">
        <v>145</v>
      </c>
      <c r="D26" s="55">
        <v>25</v>
      </c>
      <c r="E26" s="55">
        <v>17</v>
      </c>
      <c r="F26" s="10"/>
      <c r="G26" s="23">
        <v>12</v>
      </c>
      <c r="H26" s="18" t="s">
        <v>31</v>
      </c>
      <c r="I26" s="19"/>
      <c r="J26" s="19">
        <f>SUMIF(E$10:E$144,"12",D$10:D$144)</f>
        <v>200</v>
      </c>
      <c r="K26" s="19">
        <f t="shared" si="2"/>
        <v>-200</v>
      </c>
      <c r="L26" s="33"/>
      <c r="N26" s="36" t="s">
        <v>60</v>
      </c>
      <c r="O26" s="21" t="s">
        <v>27</v>
      </c>
      <c r="P26" s="21" t="s">
        <v>28</v>
      </c>
      <c r="Q26" s="21" t="s">
        <v>2</v>
      </c>
    </row>
    <row r="27" spans="2:17" s="11" customFormat="1" ht="18" customHeight="1">
      <c r="B27" s="57">
        <v>45154</v>
      </c>
      <c r="C27" s="55" t="s">
        <v>146</v>
      </c>
      <c r="D27" s="55">
        <v>25</v>
      </c>
      <c r="E27" s="55">
        <v>17</v>
      </c>
      <c r="F27" s="10"/>
      <c r="G27" s="23">
        <v>13</v>
      </c>
      <c r="H27" s="18" t="s">
        <v>32</v>
      </c>
      <c r="I27" s="19"/>
      <c r="J27" s="19">
        <f>SUMIF(E$10:E$144,"13",D$10:D$144)</f>
        <v>0</v>
      </c>
      <c r="K27" s="19">
        <f t="shared" si="2"/>
        <v>0</v>
      </c>
      <c r="L27" s="33"/>
      <c r="M27" s="37">
        <v>52</v>
      </c>
      <c r="N27" s="18" t="s">
        <v>61</v>
      </c>
      <c r="O27" s="17">
        <v>500</v>
      </c>
      <c r="P27" s="17">
        <f>SUMIF(E$10:E$144,"52",D$10:D$144)</f>
        <v>500</v>
      </c>
      <c r="Q27" s="17">
        <f t="shared" ref="Q27:Q33" si="3">+O27-P27</f>
        <v>0</v>
      </c>
    </row>
    <row r="28" spans="2:17" s="11" customFormat="1" ht="18" customHeight="1" thickBot="1">
      <c r="B28" s="57">
        <v>45155</v>
      </c>
      <c r="C28" s="55" t="s">
        <v>147</v>
      </c>
      <c r="D28" s="55">
        <v>150</v>
      </c>
      <c r="E28" s="55">
        <v>19</v>
      </c>
      <c r="F28" s="10"/>
      <c r="G28" s="23">
        <v>14</v>
      </c>
      <c r="H28" s="18" t="s">
        <v>93</v>
      </c>
      <c r="I28" s="19"/>
      <c r="J28" s="19">
        <f>SUMIF(E$10:E$144,"14",D$10:D$144)</f>
        <v>0</v>
      </c>
      <c r="K28" s="19">
        <f t="shared" si="2"/>
        <v>0</v>
      </c>
      <c r="L28" s="33"/>
      <c r="M28" s="38">
        <v>53</v>
      </c>
      <c r="N28" s="18" t="s">
        <v>62</v>
      </c>
      <c r="O28" s="19">
        <v>200</v>
      </c>
      <c r="P28" s="19">
        <f>SUMIF(E$10:E$144,"53",D$10:D$144)</f>
        <v>200</v>
      </c>
      <c r="Q28" s="19">
        <f t="shared" si="3"/>
        <v>0</v>
      </c>
    </row>
    <row r="29" spans="2:17" s="11" customFormat="1" ht="18" customHeight="1" thickBot="1">
      <c r="B29" s="57">
        <v>45156</v>
      </c>
      <c r="C29" s="55" t="s">
        <v>148</v>
      </c>
      <c r="D29" s="55">
        <v>100</v>
      </c>
      <c r="E29" s="55">
        <v>15</v>
      </c>
      <c r="F29" s="10"/>
      <c r="H29" s="40" t="s">
        <v>45</v>
      </c>
      <c r="I29" s="34">
        <f>SUM(I25:I28)</f>
        <v>1000</v>
      </c>
      <c r="J29" s="34">
        <f t="shared" ref="J29" si="4">SUM(J25:J28)</f>
        <v>1175</v>
      </c>
      <c r="K29" s="34">
        <f>+I29-J29</f>
        <v>-175</v>
      </c>
      <c r="L29" s="39"/>
      <c r="M29" s="28">
        <v>54</v>
      </c>
      <c r="N29" s="18" t="s">
        <v>64</v>
      </c>
      <c r="O29" s="19"/>
      <c r="P29" s="19">
        <f>SUMIF(E$10:E$144,"54",D$10:D$144)</f>
        <v>0</v>
      </c>
      <c r="Q29" s="19">
        <f t="shared" si="3"/>
        <v>0</v>
      </c>
    </row>
    <row r="30" spans="2:17" s="11" customFormat="1" ht="18" customHeight="1">
      <c r="B30" s="57">
        <v>45156</v>
      </c>
      <c r="C30" s="55" t="s">
        <v>149</v>
      </c>
      <c r="D30" s="55">
        <v>1000</v>
      </c>
      <c r="E30" s="55">
        <v>46</v>
      </c>
      <c r="F30" s="10"/>
      <c r="G30" s="6"/>
      <c r="H30" s="13"/>
      <c r="I30" s="14"/>
      <c r="J30" s="14"/>
      <c r="K30" s="14"/>
      <c r="L30" s="12"/>
      <c r="M30" s="23">
        <v>55</v>
      </c>
      <c r="N30" s="18" t="s">
        <v>65</v>
      </c>
      <c r="O30" s="19"/>
      <c r="P30" s="19">
        <f>SUMIF(E$10:E$144,"55",D$10:D$144)</f>
        <v>0</v>
      </c>
      <c r="Q30" s="19">
        <f t="shared" si="3"/>
        <v>0</v>
      </c>
    </row>
    <row r="31" spans="2:17" s="11" customFormat="1" ht="18" customHeight="1" thickBot="1">
      <c r="B31" s="57">
        <v>45157</v>
      </c>
      <c r="C31" s="55" t="s">
        <v>109</v>
      </c>
      <c r="D31" s="55">
        <v>200</v>
      </c>
      <c r="E31" s="55">
        <v>12</v>
      </c>
      <c r="F31" s="10"/>
      <c r="H31" s="31" t="s">
        <v>72</v>
      </c>
      <c r="I31" s="21" t="s">
        <v>27</v>
      </c>
      <c r="J31" s="21" t="s">
        <v>28</v>
      </c>
      <c r="K31" s="21" t="s">
        <v>2</v>
      </c>
      <c r="L31" s="14"/>
      <c r="M31" s="23">
        <v>56</v>
      </c>
      <c r="N31" s="18" t="s">
        <v>98</v>
      </c>
      <c r="O31" s="19"/>
      <c r="P31" s="19">
        <f>SUMIF(E$10:E$144,"56",D$10:D$144)</f>
        <v>0</v>
      </c>
      <c r="Q31" s="19">
        <f t="shared" si="3"/>
        <v>0</v>
      </c>
    </row>
    <row r="32" spans="2:17" s="11" customFormat="1" ht="18" customHeight="1">
      <c r="B32" s="57">
        <v>45157</v>
      </c>
      <c r="C32" s="55" t="s">
        <v>151</v>
      </c>
      <c r="D32" s="55">
        <v>150</v>
      </c>
      <c r="E32" s="55">
        <v>11</v>
      </c>
      <c r="F32" s="10"/>
      <c r="G32" s="23">
        <v>15</v>
      </c>
      <c r="H32" s="18" t="s">
        <v>26</v>
      </c>
      <c r="I32" s="17">
        <v>100</v>
      </c>
      <c r="J32" s="17">
        <f>SUMIF(E$10:E$144,"15",D$10:D$144)</f>
        <v>100</v>
      </c>
      <c r="K32" s="17">
        <f t="shared" ref="K32:K37" si="5">+I32-J32</f>
        <v>0</v>
      </c>
      <c r="L32" s="14"/>
      <c r="M32" s="23">
        <v>57</v>
      </c>
      <c r="N32" s="18" t="s">
        <v>63</v>
      </c>
      <c r="O32" s="19"/>
      <c r="P32" s="19">
        <f>SUMIF(E$10:E$144,"57",D$10:D$144)</f>
        <v>0</v>
      </c>
      <c r="Q32" s="19">
        <f t="shared" si="3"/>
        <v>0</v>
      </c>
    </row>
    <row r="33" spans="2:17" s="11" customFormat="1" ht="18" customHeight="1" thickBot="1">
      <c r="B33" s="57">
        <v>45157</v>
      </c>
      <c r="C33" s="55" t="s">
        <v>153</v>
      </c>
      <c r="D33" s="55">
        <v>100</v>
      </c>
      <c r="E33" s="55">
        <v>63</v>
      </c>
      <c r="F33" s="10"/>
      <c r="G33" s="23">
        <v>16</v>
      </c>
      <c r="H33" s="18" t="s">
        <v>25</v>
      </c>
      <c r="I33" s="19">
        <v>120</v>
      </c>
      <c r="J33" s="19">
        <f>SUMIF(E$10:E$144,"16",D$10:D$144)</f>
        <v>110</v>
      </c>
      <c r="K33" s="19">
        <f t="shared" si="5"/>
        <v>10</v>
      </c>
      <c r="L33" s="14"/>
      <c r="M33" s="23">
        <v>58</v>
      </c>
      <c r="N33" s="18" t="s">
        <v>101</v>
      </c>
      <c r="O33" s="19"/>
      <c r="P33" s="19">
        <f>SUMIF(E$10:E$144,"58",D$10:D$144)</f>
        <v>0</v>
      </c>
      <c r="Q33" s="19">
        <f t="shared" si="3"/>
        <v>0</v>
      </c>
    </row>
    <row r="34" spans="2:17" s="11" customFormat="1" ht="18" customHeight="1" thickBot="1">
      <c r="B34" s="57">
        <v>45158</v>
      </c>
      <c r="C34" s="55" t="s">
        <v>162</v>
      </c>
      <c r="D34" s="55">
        <v>500</v>
      </c>
      <c r="E34" s="55">
        <v>52</v>
      </c>
      <c r="F34" s="10"/>
      <c r="G34" s="23">
        <v>17</v>
      </c>
      <c r="H34" s="18" t="s">
        <v>141</v>
      </c>
      <c r="I34" s="19">
        <v>50</v>
      </c>
      <c r="J34" s="19">
        <f>SUMIF(E$10:E$144,"17",D$10:D$144)</f>
        <v>50</v>
      </c>
      <c r="K34" s="19">
        <f t="shared" si="5"/>
        <v>0</v>
      </c>
      <c r="L34" s="14"/>
      <c r="N34" s="41" t="s">
        <v>45</v>
      </c>
      <c r="O34" s="34">
        <f>SUM(O27:O33)</f>
        <v>700</v>
      </c>
      <c r="P34" s="34">
        <f>SUM(P27:P33)</f>
        <v>700</v>
      </c>
      <c r="Q34" s="34">
        <f>+O34-P34</f>
        <v>0</v>
      </c>
    </row>
    <row r="35" spans="2:17" s="11" customFormat="1" ht="18" customHeight="1">
      <c r="B35" s="57">
        <v>45158</v>
      </c>
      <c r="C35" s="55" t="s">
        <v>154</v>
      </c>
      <c r="D35" s="55">
        <v>200</v>
      </c>
      <c r="E35" s="55">
        <v>62</v>
      </c>
      <c r="F35" s="10"/>
      <c r="G35" s="23">
        <v>18</v>
      </c>
      <c r="H35" s="18" t="s">
        <v>75</v>
      </c>
      <c r="I35" s="19"/>
      <c r="J35" s="19">
        <f>SUMIF(E$10:E$144,"18",D$10:D$144)</f>
        <v>0</v>
      </c>
      <c r="K35" s="19">
        <f t="shared" si="5"/>
        <v>0</v>
      </c>
      <c r="L35" s="14"/>
      <c r="M35" s="32"/>
      <c r="N35" s="10" t="s">
        <v>165</v>
      </c>
      <c r="O35" s="10"/>
      <c r="P35" s="10"/>
      <c r="Q35" s="10"/>
    </row>
    <row r="36" spans="2:17" s="11" customFormat="1" ht="18" customHeight="1" thickBot="1">
      <c r="B36" s="57">
        <v>45158</v>
      </c>
      <c r="C36" s="55" t="s">
        <v>161</v>
      </c>
      <c r="D36" s="55">
        <v>200</v>
      </c>
      <c r="E36" s="55">
        <v>53</v>
      </c>
      <c r="F36" s="10"/>
      <c r="G36" s="23">
        <v>19</v>
      </c>
      <c r="H36" s="18" t="s">
        <v>73</v>
      </c>
      <c r="I36" s="19">
        <v>150</v>
      </c>
      <c r="J36" s="19">
        <f>SUMIF(E$10:E$144,"19",D$10:D$144)</f>
        <v>150</v>
      </c>
      <c r="K36" s="19">
        <f t="shared" si="5"/>
        <v>0</v>
      </c>
      <c r="L36" s="14"/>
      <c r="N36" s="29" t="s">
        <v>49</v>
      </c>
      <c r="O36" s="30" t="s">
        <v>27</v>
      </c>
      <c r="P36" s="21" t="s">
        <v>28</v>
      </c>
      <c r="Q36" s="21" t="s">
        <v>2</v>
      </c>
    </row>
    <row r="37" spans="2:17" s="11" customFormat="1" ht="18" customHeight="1" thickBot="1">
      <c r="B37" s="57">
        <v>45159</v>
      </c>
      <c r="C37" s="55" t="s">
        <v>152</v>
      </c>
      <c r="D37" s="55">
        <v>100</v>
      </c>
      <c r="E37" s="55">
        <v>11</v>
      </c>
      <c r="F37" s="10"/>
      <c r="G37" s="23">
        <v>20</v>
      </c>
      <c r="H37" s="18" t="s">
        <v>97</v>
      </c>
      <c r="I37" s="19"/>
      <c r="J37" s="19">
        <f>SUMIF(E$10:E$144,"20",D$10:D$144)</f>
        <v>0</v>
      </c>
      <c r="K37" s="19">
        <f t="shared" si="5"/>
        <v>0</v>
      </c>
      <c r="L37" s="14"/>
      <c r="M37" s="28">
        <v>60</v>
      </c>
      <c r="N37" s="16" t="s">
        <v>50</v>
      </c>
      <c r="O37" s="17">
        <v>40</v>
      </c>
      <c r="P37" s="17">
        <f>SUMIF(E$10:E$144,"60",D$10:D$144)</f>
        <v>60</v>
      </c>
      <c r="Q37" s="17">
        <f>+O37-P37</f>
        <v>-20</v>
      </c>
    </row>
    <row r="38" spans="2:17" s="11" customFormat="1" ht="18" customHeight="1" thickBot="1">
      <c r="B38" s="57">
        <v>45161</v>
      </c>
      <c r="C38" s="55" t="s">
        <v>152</v>
      </c>
      <c r="D38" s="55">
        <v>45</v>
      </c>
      <c r="E38" s="55">
        <v>11</v>
      </c>
      <c r="F38" s="10"/>
      <c r="H38" s="40" t="s">
        <v>45</v>
      </c>
      <c r="I38" s="34">
        <f>SUM(I32:I37)</f>
        <v>420</v>
      </c>
      <c r="J38" s="34">
        <f>SUM(J32:J37)</f>
        <v>410</v>
      </c>
      <c r="K38" s="34">
        <f>+I38-J38</f>
        <v>10</v>
      </c>
      <c r="L38" s="14"/>
      <c r="M38" s="23">
        <v>61</v>
      </c>
      <c r="N38" s="18" t="s">
        <v>51</v>
      </c>
      <c r="O38" s="19"/>
      <c r="P38" s="19">
        <f>SUMIF(E$10:E$144,"61",D$10:D$144)</f>
        <v>0</v>
      </c>
      <c r="Q38" s="19">
        <f t="shared" ref="Q38:Q40" si="6">+O38-P38</f>
        <v>0</v>
      </c>
    </row>
    <row r="39" spans="2:17" s="11" customFormat="1" ht="18" customHeight="1">
      <c r="B39" s="57">
        <v>45161</v>
      </c>
      <c r="C39" s="55"/>
      <c r="D39" s="55">
        <v>28</v>
      </c>
      <c r="E39" s="55"/>
      <c r="F39" s="10"/>
      <c r="G39" s="6"/>
      <c r="H39" s="10"/>
      <c r="I39" s="10"/>
      <c r="J39" s="10"/>
      <c r="K39" s="10"/>
      <c r="L39" s="14"/>
      <c r="M39" s="23">
        <v>62</v>
      </c>
      <c r="N39" s="18" t="s">
        <v>4</v>
      </c>
      <c r="O39" s="19">
        <v>200</v>
      </c>
      <c r="P39" s="19">
        <f>SUMIF(E$10:E$144,"62",D$10:D$144)</f>
        <v>200</v>
      </c>
      <c r="Q39" s="19">
        <f t="shared" si="6"/>
        <v>0</v>
      </c>
    </row>
    <row r="40" spans="2:17" s="11" customFormat="1" ht="18" customHeight="1" thickBot="1">
      <c r="B40" s="57">
        <v>45162</v>
      </c>
      <c r="C40" s="55" t="s">
        <v>151</v>
      </c>
      <c r="D40" s="55">
        <v>30</v>
      </c>
      <c r="E40" s="55">
        <v>11</v>
      </c>
      <c r="F40" s="10"/>
      <c r="H40" s="31" t="s">
        <v>69</v>
      </c>
      <c r="I40" s="21" t="s">
        <v>27</v>
      </c>
      <c r="J40" s="21" t="s">
        <v>28</v>
      </c>
      <c r="K40" s="21" t="s">
        <v>2</v>
      </c>
      <c r="L40" s="14"/>
      <c r="M40" s="23">
        <v>63</v>
      </c>
      <c r="N40" s="18" t="s">
        <v>68</v>
      </c>
      <c r="O40" s="19">
        <v>100</v>
      </c>
      <c r="P40" s="19">
        <f>SUMIF(E$10:E$144,"63",D$10:D$144)</f>
        <v>100</v>
      </c>
      <c r="Q40" s="19">
        <f t="shared" si="6"/>
        <v>0</v>
      </c>
    </row>
    <row r="41" spans="2:17" s="11" customFormat="1" ht="18" customHeight="1" thickBot="1">
      <c r="B41" s="57">
        <v>45163</v>
      </c>
      <c r="C41" s="55" t="s">
        <v>155</v>
      </c>
      <c r="D41" s="55">
        <v>150</v>
      </c>
      <c r="E41" s="55">
        <v>21</v>
      </c>
      <c r="F41" s="10"/>
      <c r="G41" s="23">
        <v>21</v>
      </c>
      <c r="H41" s="18" t="s">
        <v>14</v>
      </c>
      <c r="I41" s="17">
        <v>150</v>
      </c>
      <c r="J41" s="17">
        <f>SUMIF(E$10:E$144,"21",D$10:D$144)</f>
        <v>150</v>
      </c>
      <c r="K41" s="17">
        <f t="shared" ref="K41:K50" si="7">+I41-J41</f>
        <v>0</v>
      </c>
      <c r="L41" s="15"/>
      <c r="M41" s="23">
        <v>64</v>
      </c>
      <c r="N41" s="18" t="s">
        <v>91</v>
      </c>
      <c r="O41" s="19"/>
      <c r="P41" s="19">
        <f>SUMIF(E$10:E$144,"64",D$10:D$144)</f>
        <v>0</v>
      </c>
      <c r="Q41" s="19">
        <f>+O41-P41</f>
        <v>0</v>
      </c>
    </row>
    <row r="42" spans="2:17" s="11" customFormat="1" ht="18" customHeight="1" thickBot="1">
      <c r="B42" s="57">
        <v>45164</v>
      </c>
      <c r="C42" s="55" t="s">
        <v>106</v>
      </c>
      <c r="D42" s="55">
        <v>8</v>
      </c>
      <c r="E42" s="55">
        <v>51</v>
      </c>
      <c r="F42" s="10"/>
      <c r="G42" s="23">
        <v>22</v>
      </c>
      <c r="H42" s="18" t="s">
        <v>37</v>
      </c>
      <c r="I42" s="19"/>
      <c r="J42" s="19">
        <f>SUMIF(E$10:E$144,"22",D$10:D$144)</f>
        <v>0</v>
      </c>
      <c r="K42" s="19">
        <f t="shared" si="7"/>
        <v>0</v>
      </c>
      <c r="L42" s="10"/>
      <c r="N42" s="40" t="s">
        <v>45</v>
      </c>
      <c r="O42" s="34">
        <f>SUM(O37:O41)</f>
        <v>340</v>
      </c>
      <c r="P42" s="34">
        <f>SUM(P37:P41)</f>
        <v>360</v>
      </c>
      <c r="Q42" s="34">
        <f>+O42-P42</f>
        <v>-20</v>
      </c>
    </row>
    <row r="43" spans="2:17" s="11" customFormat="1" ht="18" customHeight="1">
      <c r="B43" s="57">
        <v>45165</v>
      </c>
      <c r="C43" s="55" t="s">
        <v>106</v>
      </c>
      <c r="D43" s="55">
        <v>8</v>
      </c>
      <c r="E43" s="55">
        <v>51</v>
      </c>
      <c r="F43" s="10"/>
      <c r="G43" s="23">
        <v>23</v>
      </c>
      <c r="H43" s="18" t="s">
        <v>40</v>
      </c>
      <c r="I43" s="19">
        <v>150</v>
      </c>
      <c r="J43" s="19">
        <f>SUMIF(E$10:E$144,"23",D$10:D$144)</f>
        <v>150</v>
      </c>
      <c r="K43" s="19">
        <f t="shared" si="7"/>
        <v>0</v>
      </c>
      <c r="L43" s="10"/>
      <c r="M43" s="6"/>
      <c r="N43" s="10"/>
      <c r="O43" s="10"/>
      <c r="P43" s="10"/>
      <c r="Q43" s="10"/>
    </row>
    <row r="44" spans="2:17" s="11" customFormat="1" ht="18" customHeight="1" thickBot="1">
      <c r="B44" s="57">
        <v>45166</v>
      </c>
      <c r="C44" s="55" t="s">
        <v>160</v>
      </c>
      <c r="D44" s="55">
        <v>30</v>
      </c>
      <c r="E44" s="55">
        <v>60</v>
      </c>
      <c r="F44" s="10"/>
      <c r="G44" s="23">
        <v>24</v>
      </c>
      <c r="H44" s="18" t="s">
        <v>39</v>
      </c>
      <c r="I44" s="19">
        <v>120</v>
      </c>
      <c r="J44" s="19">
        <f>SUMIF(E$10:E$144,"24",D$10:D$144)</f>
        <v>110</v>
      </c>
      <c r="K44" s="19">
        <f t="shared" si="7"/>
        <v>10</v>
      </c>
      <c r="L44" s="10"/>
      <c r="N44" s="31" t="s">
        <v>76</v>
      </c>
      <c r="O44" s="21" t="s">
        <v>27</v>
      </c>
      <c r="P44" s="21" t="s">
        <v>28</v>
      </c>
      <c r="Q44" s="21" t="s">
        <v>2</v>
      </c>
    </row>
    <row r="45" spans="2:17" s="11" customFormat="1" ht="18" customHeight="1">
      <c r="B45" s="57">
        <v>45167</v>
      </c>
      <c r="C45" s="55" t="s">
        <v>160</v>
      </c>
      <c r="D45" s="55">
        <v>30</v>
      </c>
      <c r="E45" s="55">
        <v>60</v>
      </c>
      <c r="F45" s="10"/>
      <c r="G45" s="23">
        <v>25</v>
      </c>
      <c r="H45" s="18" t="s">
        <v>43</v>
      </c>
      <c r="I45" s="19"/>
      <c r="J45" s="19">
        <f>SUMIF(E$10:E$144,"25",D$10:D$144)</f>
        <v>0</v>
      </c>
      <c r="K45" s="19">
        <f t="shared" si="7"/>
        <v>0</v>
      </c>
      <c r="L45" s="10"/>
      <c r="M45" s="23">
        <v>70</v>
      </c>
      <c r="N45" s="18" t="s">
        <v>80</v>
      </c>
      <c r="O45" s="19"/>
      <c r="P45" s="19">
        <f>SUMIF(E$10:E$144,"70",D$10:D$144)</f>
        <v>0</v>
      </c>
      <c r="Q45" s="19">
        <f t="shared" ref="Q45:Q51" si="8">+O45-P45</f>
        <v>0</v>
      </c>
    </row>
    <row r="46" spans="2:17" s="11" customFormat="1" ht="18" customHeight="1">
      <c r="B46" s="57"/>
      <c r="C46" s="55"/>
      <c r="D46" s="55">
        <v>0</v>
      </c>
      <c r="E46" s="55"/>
      <c r="F46" s="10"/>
      <c r="G46" s="23">
        <v>26</v>
      </c>
      <c r="H46" s="18" t="s">
        <v>41</v>
      </c>
      <c r="I46" s="19"/>
      <c r="J46" s="19">
        <f>SUMIF(E$10:E$144,"26",D$10:D$144)</f>
        <v>0</v>
      </c>
      <c r="K46" s="19">
        <f t="shared" si="7"/>
        <v>0</v>
      </c>
      <c r="L46" s="10"/>
      <c r="M46" s="23">
        <v>71</v>
      </c>
      <c r="N46" s="18" t="s">
        <v>79</v>
      </c>
      <c r="O46" s="19"/>
      <c r="P46" s="19">
        <f>SUMIF(E$10:E$144,"71",D$10:D$144)</f>
        <v>0</v>
      </c>
      <c r="Q46" s="19">
        <f t="shared" si="8"/>
        <v>0</v>
      </c>
    </row>
    <row r="47" spans="2:17" s="11" customFormat="1" ht="18" customHeight="1">
      <c r="B47" s="57">
        <v>45167</v>
      </c>
      <c r="C47" s="55" t="s">
        <v>156</v>
      </c>
      <c r="D47" s="55">
        <v>85</v>
      </c>
      <c r="E47" s="55">
        <v>41</v>
      </c>
      <c r="F47" s="10"/>
      <c r="G47" s="23">
        <v>27</v>
      </c>
      <c r="H47" s="18" t="s">
        <v>38</v>
      </c>
      <c r="I47" s="19">
        <v>30</v>
      </c>
      <c r="J47" s="19">
        <f>SUMIF(E$10:E$144,"27",D$10:D$144)</f>
        <v>0</v>
      </c>
      <c r="K47" s="19">
        <f t="shared" si="7"/>
        <v>30</v>
      </c>
      <c r="L47" s="10"/>
      <c r="M47" s="23">
        <v>72</v>
      </c>
      <c r="N47" s="18" t="s">
        <v>78</v>
      </c>
      <c r="O47" s="19"/>
      <c r="P47" s="19">
        <f>SUMIF(E$10:E$144,"72",D$10:D$144)</f>
        <v>0</v>
      </c>
      <c r="Q47" s="19">
        <f t="shared" si="8"/>
        <v>0</v>
      </c>
    </row>
    <row r="48" spans="2:17" s="11" customFormat="1" ht="18" customHeight="1">
      <c r="B48" s="57">
        <v>45168</v>
      </c>
      <c r="C48" s="55" t="s">
        <v>152</v>
      </c>
      <c r="D48" s="55">
        <v>30</v>
      </c>
      <c r="E48" s="55">
        <v>11</v>
      </c>
      <c r="F48" s="10"/>
      <c r="G48" s="23">
        <v>28</v>
      </c>
      <c r="H48" s="18" t="s">
        <v>42</v>
      </c>
      <c r="I48" s="19"/>
      <c r="J48" s="19">
        <f>SUMIF(E$10:E$144,"28",D$10:D$144)</f>
        <v>0</v>
      </c>
      <c r="K48" s="19">
        <f t="shared" si="7"/>
        <v>0</v>
      </c>
      <c r="L48" s="10"/>
      <c r="M48" s="23">
        <v>73</v>
      </c>
      <c r="N48" s="18" t="s">
        <v>77</v>
      </c>
      <c r="O48" s="19"/>
      <c r="P48" s="19">
        <f>SUMIF(E$10:E$144,"73",D$10:D$144)</f>
        <v>0</v>
      </c>
      <c r="Q48" s="19">
        <f t="shared" si="8"/>
        <v>0</v>
      </c>
    </row>
    <row r="49" spans="2:17" s="11" customFormat="1" ht="18" customHeight="1">
      <c r="B49" s="57">
        <v>45169</v>
      </c>
      <c r="C49" s="55" t="s">
        <v>163</v>
      </c>
      <c r="D49" s="55">
        <v>75</v>
      </c>
      <c r="E49" s="55">
        <v>35</v>
      </c>
      <c r="F49" s="10"/>
      <c r="G49" s="23">
        <v>29</v>
      </c>
      <c r="H49" s="18" t="s">
        <v>44</v>
      </c>
      <c r="I49" s="19"/>
      <c r="J49" s="19">
        <f>SUMIF(E$10:E$144,"29",D$10:D$144)</f>
        <v>0</v>
      </c>
      <c r="K49" s="19">
        <f t="shared" si="7"/>
        <v>0</v>
      </c>
      <c r="L49" s="10"/>
      <c r="M49" s="23">
        <v>74</v>
      </c>
      <c r="N49" s="18" t="s">
        <v>81</v>
      </c>
      <c r="O49" s="19"/>
      <c r="P49" s="19">
        <f>SUMIF(E$10:E$144,"74",D$10:D$144)</f>
        <v>0</v>
      </c>
      <c r="Q49" s="19">
        <f t="shared" si="8"/>
        <v>0</v>
      </c>
    </row>
    <row r="50" spans="2:17" s="11" customFormat="1" ht="18" customHeight="1" thickBot="1">
      <c r="B50" s="57">
        <v>45169</v>
      </c>
      <c r="C50" s="55" t="s">
        <v>163</v>
      </c>
      <c r="D50" s="55">
        <v>200</v>
      </c>
      <c r="E50" s="55">
        <v>34</v>
      </c>
      <c r="F50" s="10"/>
      <c r="G50" s="23">
        <v>30</v>
      </c>
      <c r="H50" s="18" t="s">
        <v>99</v>
      </c>
      <c r="I50" s="19"/>
      <c r="J50" s="19">
        <f>SUMIF(E$10:E$144,"30",D$10:D$144)</f>
        <v>0</v>
      </c>
      <c r="K50" s="19">
        <f t="shared" si="7"/>
        <v>0</v>
      </c>
      <c r="L50" s="10"/>
      <c r="M50" s="23">
        <v>75</v>
      </c>
      <c r="N50" s="18" t="s">
        <v>82</v>
      </c>
      <c r="O50" s="19"/>
      <c r="P50" s="19">
        <f>SUMIF(E$10:E$144,"75",D$10:D$144)</f>
        <v>0</v>
      </c>
      <c r="Q50" s="19">
        <f t="shared" si="8"/>
        <v>0</v>
      </c>
    </row>
    <row r="51" spans="2:17" s="11" customFormat="1" ht="18" customHeight="1" thickBot="1">
      <c r="B51" s="57"/>
      <c r="C51" s="55"/>
      <c r="D51" s="55"/>
      <c r="E51" s="55"/>
      <c r="F51" s="10"/>
      <c r="H51" s="40" t="s">
        <v>45</v>
      </c>
      <c r="I51" s="34">
        <f>SUM(I41:I50)</f>
        <v>450</v>
      </c>
      <c r="J51" s="34">
        <f>SUM(J41:J50)</f>
        <v>410</v>
      </c>
      <c r="K51" s="34">
        <f>+I51-J51</f>
        <v>40</v>
      </c>
      <c r="L51" s="10"/>
      <c r="M51" s="23">
        <v>76</v>
      </c>
      <c r="N51" s="18" t="s">
        <v>100</v>
      </c>
      <c r="O51" s="19"/>
      <c r="P51" s="19">
        <f>SUMIF(E$10:E$144,"76",D$10:D$144)</f>
        <v>0</v>
      </c>
      <c r="Q51" s="19">
        <f t="shared" si="8"/>
        <v>0</v>
      </c>
    </row>
    <row r="52" spans="2:17" s="11" customFormat="1" ht="18" customHeight="1" thickBot="1">
      <c r="B52" s="57"/>
      <c r="C52" s="55"/>
      <c r="D52" s="55"/>
      <c r="E52" s="55"/>
      <c r="F52" s="10"/>
      <c r="G52" s="6"/>
      <c r="H52" s="10"/>
      <c r="I52" s="10"/>
      <c r="J52" s="10"/>
      <c r="K52" s="10"/>
      <c r="L52" s="10"/>
      <c r="N52" s="40" t="s">
        <v>45</v>
      </c>
      <c r="O52" s="34">
        <f>SUM(O45:O51)</f>
        <v>0</v>
      </c>
      <c r="P52" s="34">
        <f>SUM(P45:P51)</f>
        <v>0</v>
      </c>
      <c r="Q52" s="34">
        <f>+O52-P52</f>
        <v>0</v>
      </c>
    </row>
    <row r="53" spans="2:17" s="11" customFormat="1" ht="18" customHeight="1" thickBot="1">
      <c r="B53" s="57"/>
      <c r="C53" s="55"/>
      <c r="D53" s="55"/>
      <c r="E53" s="55"/>
      <c r="F53" s="10"/>
      <c r="H53" s="31" t="s">
        <v>66</v>
      </c>
      <c r="I53" s="21" t="s">
        <v>27</v>
      </c>
      <c r="J53" s="21" t="s">
        <v>28</v>
      </c>
      <c r="K53" s="21" t="s">
        <v>2</v>
      </c>
      <c r="L53" s="10"/>
      <c r="M53" s="6"/>
      <c r="N53" s="10"/>
      <c r="O53" s="10"/>
      <c r="P53" s="10"/>
      <c r="Q53" s="10"/>
    </row>
    <row r="54" spans="2:17" s="11" customFormat="1" ht="18" customHeight="1" thickBot="1">
      <c r="B54" s="57"/>
      <c r="C54" s="55"/>
      <c r="D54" s="55"/>
      <c r="E54" s="55"/>
      <c r="F54" s="10"/>
      <c r="G54" s="23">
        <v>31</v>
      </c>
      <c r="H54" s="18" t="s">
        <v>67</v>
      </c>
      <c r="I54" s="19"/>
      <c r="J54" s="19">
        <f>SUMIF(E$10:E$144,"31",D$10:D$144)</f>
        <v>0</v>
      </c>
      <c r="K54" s="19">
        <f t="shared" ref="K54:K56" si="9">+I54-J54</f>
        <v>0</v>
      </c>
      <c r="L54" s="10"/>
      <c r="N54" s="31" t="s">
        <v>59</v>
      </c>
      <c r="O54" s="21" t="s">
        <v>27</v>
      </c>
      <c r="P54" s="21" t="s">
        <v>28</v>
      </c>
      <c r="Q54" s="21" t="s">
        <v>2</v>
      </c>
    </row>
    <row r="55" spans="2:17" s="11" customFormat="1" ht="18" customHeight="1">
      <c r="B55" s="57"/>
      <c r="C55" s="55"/>
      <c r="D55" s="55"/>
      <c r="E55" s="55"/>
      <c r="F55" s="10"/>
      <c r="G55" s="23">
        <v>32</v>
      </c>
      <c r="H55" s="18" t="s">
        <v>48</v>
      </c>
      <c r="I55" s="19"/>
      <c r="J55" s="19">
        <f>SUMIF(E$10:E$144,"32",D$10:D$144)</f>
        <v>0</v>
      </c>
      <c r="K55" s="19">
        <f t="shared" si="9"/>
        <v>0</v>
      </c>
      <c r="L55" s="10"/>
      <c r="M55" s="23">
        <v>80</v>
      </c>
      <c r="N55" s="18" t="s">
        <v>57</v>
      </c>
      <c r="O55" s="17"/>
      <c r="P55" s="17">
        <f>SUMIF(E$10:E$144,"80",D$10:D$144)</f>
        <v>0</v>
      </c>
      <c r="Q55" s="17">
        <f t="shared" ref="Q55:Q58" si="10">+O55-P55</f>
        <v>0</v>
      </c>
    </row>
    <row r="56" spans="2:17" s="11" customFormat="1" ht="18" customHeight="1" thickBot="1">
      <c r="B56" s="57"/>
      <c r="C56" s="55"/>
      <c r="D56" s="55"/>
      <c r="E56" s="55"/>
      <c r="F56" s="10"/>
      <c r="G56" s="23">
        <v>33</v>
      </c>
      <c r="H56" s="18" t="s">
        <v>94</v>
      </c>
      <c r="I56" s="19"/>
      <c r="J56" s="19">
        <f>SUMIF(E$10:E$144,"33",D$10:D$144)</f>
        <v>0</v>
      </c>
      <c r="K56" s="19">
        <f t="shared" si="9"/>
        <v>0</v>
      </c>
      <c r="L56" s="10"/>
      <c r="M56" s="23">
        <v>81</v>
      </c>
      <c r="N56" s="18" t="s">
        <v>58</v>
      </c>
      <c r="O56" s="19"/>
      <c r="P56" s="19">
        <f>SUMIF(E$10:E$144,"81",D$10:D$144)</f>
        <v>0</v>
      </c>
      <c r="Q56" s="19">
        <f t="shared" si="10"/>
        <v>0</v>
      </c>
    </row>
    <row r="57" spans="2:17" s="11" customFormat="1" ht="18" customHeight="1" thickBot="1">
      <c r="B57" s="57"/>
      <c r="C57" s="55"/>
      <c r="D57" s="55"/>
      <c r="E57" s="55"/>
      <c r="F57" s="10"/>
      <c r="H57" s="40" t="s">
        <v>45</v>
      </c>
      <c r="I57" s="34">
        <f>SUM(I54:I56)</f>
        <v>0</v>
      </c>
      <c r="J57" s="34">
        <f>SUM(J54:J56)</f>
        <v>0</v>
      </c>
      <c r="K57" s="34">
        <f>+I57-J57</f>
        <v>0</v>
      </c>
      <c r="L57" s="10"/>
      <c r="M57" s="23">
        <v>82</v>
      </c>
      <c r="N57" s="18" t="s">
        <v>83</v>
      </c>
      <c r="O57" s="19"/>
      <c r="P57" s="19">
        <f>SUMIF(E$10:E$144,"82",D$10:D$144)</f>
        <v>0</v>
      </c>
      <c r="Q57" s="19">
        <f t="shared" si="10"/>
        <v>0</v>
      </c>
    </row>
    <row r="58" spans="2:17" s="11" customFormat="1" ht="18" customHeight="1" thickBot="1">
      <c r="B58" s="57"/>
      <c r="C58" s="55"/>
      <c r="D58" s="55"/>
      <c r="E58" s="55"/>
      <c r="F58" s="10"/>
      <c r="G58" s="6"/>
      <c r="H58" s="10"/>
      <c r="I58" s="10"/>
      <c r="J58" s="10"/>
      <c r="K58" s="10"/>
      <c r="L58" s="10"/>
      <c r="M58" s="23">
        <v>83</v>
      </c>
      <c r="N58" s="18" t="s">
        <v>5</v>
      </c>
      <c r="O58" s="19"/>
      <c r="P58" s="19">
        <f>SUMIF(E$10:E$144,"83",D$10:D$144)</f>
        <v>0</v>
      </c>
      <c r="Q58" s="19">
        <f t="shared" si="10"/>
        <v>0</v>
      </c>
    </row>
    <row r="59" spans="2:17" s="11" customFormat="1" ht="18" customHeight="1" thickBot="1">
      <c r="B59" s="57"/>
      <c r="C59" s="55"/>
      <c r="D59" s="55"/>
      <c r="E59" s="55"/>
      <c r="F59" s="10"/>
      <c r="H59" s="31" t="s">
        <v>46</v>
      </c>
      <c r="I59" s="21" t="s">
        <v>27</v>
      </c>
      <c r="J59" s="21" t="s">
        <v>28</v>
      </c>
      <c r="K59" s="21" t="s">
        <v>2</v>
      </c>
      <c r="L59" s="10"/>
      <c r="N59" s="40" t="s">
        <v>45</v>
      </c>
      <c r="O59" s="34">
        <f>SUM(O55:O58)</f>
        <v>0</v>
      </c>
      <c r="P59" s="34">
        <f>SUM(P55:P58)</f>
        <v>0</v>
      </c>
      <c r="Q59" s="34">
        <f>+O59-P59</f>
        <v>0</v>
      </c>
    </row>
    <row r="60" spans="2:17" s="11" customFormat="1" ht="18" customHeight="1">
      <c r="B60" s="57"/>
      <c r="C60" s="55"/>
      <c r="D60" s="55"/>
      <c r="E60" s="55"/>
      <c r="F60" s="10"/>
      <c r="G60" s="23">
        <v>34</v>
      </c>
      <c r="H60" s="18" t="s">
        <v>47</v>
      </c>
      <c r="I60" s="17"/>
      <c r="J60" s="17">
        <f>SUMIF(E$10:E$144,"34",D$10:D$144)</f>
        <v>200</v>
      </c>
      <c r="K60" s="17">
        <f t="shared" ref="K60:K63" si="11">+I60-J60</f>
        <v>-200</v>
      </c>
      <c r="L60" s="10"/>
      <c r="M60" s="6"/>
      <c r="N60" s="10"/>
      <c r="O60" s="10"/>
      <c r="P60" s="10"/>
      <c r="Q60" s="10"/>
    </row>
    <row r="61" spans="2:17" s="11" customFormat="1" ht="18" customHeight="1" thickBot="1">
      <c r="B61" s="57"/>
      <c r="C61" s="55"/>
      <c r="D61" s="55"/>
      <c r="E61" s="55"/>
      <c r="F61" s="10"/>
      <c r="G61" s="23">
        <v>35</v>
      </c>
      <c r="H61" s="18" t="s">
        <v>74</v>
      </c>
      <c r="I61" s="19"/>
      <c r="J61" s="19">
        <f>SUMIF(E$10:E$144,"35",D$10:D$144)</f>
        <v>75</v>
      </c>
      <c r="K61" s="19">
        <f t="shared" si="11"/>
        <v>-75</v>
      </c>
      <c r="L61" s="10"/>
      <c r="N61" s="31" t="s">
        <v>54</v>
      </c>
      <c r="O61" s="21" t="s">
        <v>27</v>
      </c>
      <c r="P61" s="21" t="s">
        <v>28</v>
      </c>
      <c r="Q61" s="21" t="s">
        <v>2</v>
      </c>
    </row>
    <row r="62" spans="2:17" s="11" customFormat="1" ht="18" customHeight="1">
      <c r="B62" s="57"/>
      <c r="C62" s="55"/>
      <c r="D62" s="55"/>
      <c r="E62" s="55"/>
      <c r="F62" s="10"/>
      <c r="G62" s="23">
        <v>36</v>
      </c>
      <c r="H62" s="18" t="s">
        <v>12</v>
      </c>
      <c r="I62" s="19"/>
      <c r="J62" s="19">
        <f>SUMIF(E$10:E$144,"36",D$10:D$144)</f>
        <v>0</v>
      </c>
      <c r="K62" s="19">
        <f t="shared" si="11"/>
        <v>0</v>
      </c>
      <c r="L62" s="10"/>
      <c r="M62" s="23">
        <v>90</v>
      </c>
      <c r="N62" s="18" t="s">
        <v>55</v>
      </c>
      <c r="O62" s="19"/>
      <c r="P62" s="19">
        <f>SUMIF(E$10:E$144,"90",D$10:D$144)</f>
        <v>0</v>
      </c>
      <c r="Q62" s="19">
        <f t="shared" ref="Q62:Q64" si="12">+O62-P62</f>
        <v>0</v>
      </c>
    </row>
    <row r="63" spans="2:17" s="11" customFormat="1" ht="18" customHeight="1" thickBot="1">
      <c r="B63" s="57"/>
      <c r="C63" s="55"/>
      <c r="D63" s="55"/>
      <c r="E63" s="55"/>
      <c r="F63" s="10"/>
      <c r="G63" s="23">
        <v>37</v>
      </c>
      <c r="H63" s="18" t="s">
        <v>96</v>
      </c>
      <c r="I63" s="19"/>
      <c r="J63" s="19">
        <f>SUMIF(E$10:E$144,"37",D$10:D$144)</f>
        <v>0</v>
      </c>
      <c r="K63" s="19">
        <f t="shared" si="11"/>
        <v>0</v>
      </c>
      <c r="L63" s="10"/>
      <c r="M63" s="23">
        <v>91</v>
      </c>
      <c r="N63" s="18" t="s">
        <v>56</v>
      </c>
      <c r="O63" s="19"/>
      <c r="P63" s="19">
        <f>SUMIF(E$10:E$144,"91",D$10:D$144)</f>
        <v>0</v>
      </c>
      <c r="Q63" s="19">
        <f t="shared" si="12"/>
        <v>0</v>
      </c>
    </row>
    <row r="64" spans="2:17" s="11" customFormat="1" ht="18" customHeight="1" thickBot="1">
      <c r="B64" s="57"/>
      <c r="C64" s="55"/>
      <c r="D64" s="55"/>
      <c r="E64" s="55"/>
      <c r="F64" s="10"/>
      <c r="H64" s="40" t="s">
        <v>45</v>
      </c>
      <c r="I64" s="34">
        <f>SUM(I60:I63)</f>
        <v>0</v>
      </c>
      <c r="J64" s="34">
        <f t="shared" ref="J64" si="13">SUM(J60:J63)</f>
        <v>275</v>
      </c>
      <c r="K64" s="34">
        <f>+I64-J64</f>
        <v>-275</v>
      </c>
      <c r="L64" s="10"/>
      <c r="M64" s="23">
        <v>92</v>
      </c>
      <c r="N64" s="18" t="s">
        <v>95</v>
      </c>
      <c r="O64" s="19"/>
      <c r="P64" s="19">
        <f>SUMIF(E$10:E$144,"92",D$10:D$144)</f>
        <v>0</v>
      </c>
      <c r="Q64" s="19">
        <f t="shared" si="12"/>
        <v>0</v>
      </c>
    </row>
    <row r="65" spans="2:17" s="11" customFormat="1" ht="18" customHeight="1" thickBot="1">
      <c r="B65" s="57"/>
      <c r="C65" s="55"/>
      <c r="D65" s="55"/>
      <c r="E65" s="55"/>
      <c r="F65" s="10"/>
      <c r="G65" s="10"/>
      <c r="H65" s="10"/>
      <c r="I65" s="10"/>
      <c r="J65" s="10"/>
      <c r="K65" s="10"/>
      <c r="L65" s="10"/>
      <c r="N65" s="40" t="s">
        <v>45</v>
      </c>
      <c r="O65" s="34">
        <f>SUM(O62:O64)</f>
        <v>0</v>
      </c>
      <c r="P65" s="34">
        <f>SUM(P62:P64)</f>
        <v>0</v>
      </c>
      <c r="Q65" s="34">
        <f>+O65-P65</f>
        <v>0</v>
      </c>
    </row>
    <row r="66" spans="2:17" s="11" customFormat="1" ht="18" customHeight="1">
      <c r="B66" s="57"/>
      <c r="C66" s="55"/>
      <c r="D66" s="55"/>
      <c r="E66" s="55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</row>
    <row r="67" spans="2:17" s="11" customFormat="1" ht="18" customHeight="1">
      <c r="B67" s="57"/>
      <c r="C67" s="55"/>
      <c r="D67" s="55"/>
      <c r="E67" s="55"/>
    </row>
    <row r="68" spans="2:17" s="11" customFormat="1" ht="18" customHeight="1">
      <c r="B68" s="57"/>
      <c r="C68" s="55"/>
      <c r="D68" s="55"/>
      <c r="E68" s="55"/>
    </row>
    <row r="69" spans="2:17" s="11" customFormat="1" ht="18" customHeight="1">
      <c r="B69" s="57"/>
      <c r="C69" s="55"/>
      <c r="D69" s="55"/>
      <c r="E69" s="55"/>
    </row>
    <row r="70" spans="2:17" s="11" customFormat="1" ht="18" customHeight="1">
      <c r="B70" s="57"/>
      <c r="C70" s="55"/>
      <c r="D70" s="55"/>
      <c r="E70" s="55"/>
    </row>
    <row r="71" spans="2:17" s="11" customFormat="1" ht="18" customHeight="1">
      <c r="B71" s="57"/>
      <c r="C71" s="55"/>
      <c r="D71" s="55"/>
      <c r="E71" s="55"/>
    </row>
    <row r="72" spans="2:17" s="11" customFormat="1" ht="18" customHeight="1">
      <c r="B72" s="57"/>
      <c r="C72" s="55"/>
      <c r="D72" s="55"/>
      <c r="E72" s="55"/>
    </row>
    <row r="73" spans="2:17" s="11" customFormat="1" ht="18" customHeight="1">
      <c r="B73" s="57"/>
      <c r="C73" s="55"/>
      <c r="D73" s="55"/>
      <c r="E73" s="55"/>
    </row>
    <row r="74" spans="2:17" s="11" customFormat="1" ht="18" customHeight="1">
      <c r="B74" s="57"/>
      <c r="C74" s="55"/>
      <c r="D74" s="55"/>
      <c r="E74" s="55"/>
    </row>
    <row r="75" spans="2:17" s="11" customFormat="1" ht="18" customHeight="1">
      <c r="B75" s="57"/>
      <c r="C75" s="55"/>
      <c r="D75" s="55"/>
      <c r="E75" s="55"/>
    </row>
    <row r="76" spans="2:17" s="11" customFormat="1" ht="18" customHeight="1">
      <c r="B76" s="57"/>
      <c r="C76" s="55"/>
      <c r="D76" s="55"/>
      <c r="E76" s="55"/>
    </row>
    <row r="77" spans="2:17" s="11" customFormat="1" ht="18" customHeight="1">
      <c r="B77" s="57"/>
      <c r="C77" s="55"/>
      <c r="D77" s="55"/>
      <c r="E77" s="55"/>
    </row>
    <row r="78" spans="2:17" s="11" customFormat="1" ht="18" customHeight="1">
      <c r="B78" s="57"/>
      <c r="C78" s="55"/>
      <c r="D78" s="55"/>
      <c r="E78" s="55"/>
    </row>
    <row r="79" spans="2:17" s="11" customFormat="1" ht="18" customHeight="1">
      <c r="B79" s="57"/>
      <c r="C79" s="55"/>
      <c r="D79" s="55"/>
      <c r="E79" s="55"/>
    </row>
    <row r="80" spans="2:17" s="11" customFormat="1" ht="18" customHeight="1">
      <c r="B80" s="57"/>
      <c r="C80" s="55"/>
      <c r="D80" s="55"/>
      <c r="E80" s="55"/>
    </row>
    <row r="81" spans="2:5" s="11" customFormat="1" ht="18" customHeight="1">
      <c r="B81" s="57"/>
      <c r="C81" s="55"/>
      <c r="D81" s="55"/>
      <c r="E81" s="55"/>
    </row>
    <row r="82" spans="2:5" s="11" customFormat="1" ht="18" customHeight="1">
      <c r="B82" s="57"/>
      <c r="C82" s="55"/>
      <c r="D82" s="55"/>
      <c r="E82" s="55"/>
    </row>
    <row r="83" spans="2:5" s="11" customFormat="1" ht="18" customHeight="1">
      <c r="B83" s="57"/>
      <c r="C83" s="55"/>
      <c r="D83" s="55"/>
      <c r="E83" s="55"/>
    </row>
    <row r="84" spans="2:5" s="11" customFormat="1" ht="18" customHeight="1">
      <c r="B84" s="57"/>
      <c r="C84" s="55"/>
      <c r="D84" s="55"/>
      <c r="E84" s="55"/>
    </row>
    <row r="85" spans="2:5" s="11" customFormat="1" ht="18" customHeight="1">
      <c r="B85" s="57"/>
      <c r="C85" s="55"/>
      <c r="D85" s="55"/>
      <c r="E85" s="55"/>
    </row>
    <row r="86" spans="2:5" s="11" customFormat="1" ht="18" customHeight="1">
      <c r="B86" s="57"/>
      <c r="C86" s="55"/>
      <c r="D86" s="55"/>
      <c r="E86" s="55"/>
    </row>
    <row r="87" spans="2:5" s="11" customFormat="1" ht="18" customHeight="1">
      <c r="B87" s="57"/>
      <c r="C87" s="55"/>
      <c r="D87" s="55"/>
      <c r="E87" s="55"/>
    </row>
    <row r="88" spans="2:5" s="11" customFormat="1" ht="18" customHeight="1">
      <c r="B88" s="57"/>
      <c r="C88" s="55"/>
      <c r="D88" s="55"/>
      <c r="E88" s="55"/>
    </row>
    <row r="89" spans="2:5" s="11" customFormat="1" ht="18" customHeight="1">
      <c r="B89" s="57"/>
      <c r="C89" s="55"/>
      <c r="D89" s="55"/>
      <c r="E89" s="55"/>
    </row>
    <row r="90" spans="2:5" s="11" customFormat="1" ht="18" customHeight="1">
      <c r="B90" s="57"/>
      <c r="C90" s="55"/>
      <c r="D90" s="55"/>
      <c r="E90" s="55"/>
    </row>
    <row r="91" spans="2:5" s="11" customFormat="1" ht="18" customHeight="1">
      <c r="B91" s="57"/>
      <c r="C91" s="55"/>
      <c r="D91" s="55"/>
      <c r="E91" s="55"/>
    </row>
    <row r="92" spans="2:5" s="11" customFormat="1" ht="18" customHeight="1">
      <c r="B92" s="57"/>
      <c r="C92" s="55"/>
      <c r="D92" s="55"/>
      <c r="E92" s="55"/>
    </row>
    <row r="93" spans="2:5" s="11" customFormat="1" ht="18" customHeight="1">
      <c r="B93" s="57"/>
      <c r="C93" s="55"/>
      <c r="D93" s="55"/>
      <c r="E93" s="55"/>
    </row>
    <row r="94" spans="2:5" s="11" customFormat="1" ht="18" customHeight="1">
      <c r="B94" s="57"/>
      <c r="C94" s="55"/>
      <c r="D94" s="55"/>
      <c r="E94" s="55"/>
    </row>
    <row r="95" spans="2:5" s="11" customFormat="1" ht="18" customHeight="1">
      <c r="B95" s="57"/>
      <c r="C95" s="55"/>
      <c r="D95" s="55"/>
      <c r="E95" s="55"/>
    </row>
    <row r="96" spans="2:5" s="11" customFormat="1" ht="18" customHeight="1">
      <c r="B96" s="57"/>
      <c r="C96" s="55"/>
      <c r="D96" s="55"/>
      <c r="E96" s="55"/>
    </row>
    <row r="97" spans="2:5" s="11" customFormat="1" ht="18" customHeight="1">
      <c r="B97" s="57"/>
      <c r="C97" s="55"/>
      <c r="D97" s="55"/>
      <c r="E97" s="55"/>
    </row>
    <row r="98" spans="2:5" s="11" customFormat="1" ht="18" customHeight="1">
      <c r="B98" s="57"/>
      <c r="C98" s="55"/>
      <c r="D98" s="55"/>
      <c r="E98" s="55"/>
    </row>
    <row r="99" spans="2:5" s="11" customFormat="1" ht="18" customHeight="1">
      <c r="B99" s="57"/>
      <c r="C99" s="55"/>
      <c r="D99" s="55"/>
      <c r="E99" s="55"/>
    </row>
    <row r="100" spans="2:5" s="11" customFormat="1" ht="18" customHeight="1">
      <c r="B100" s="57"/>
      <c r="C100" s="55"/>
      <c r="D100" s="55"/>
      <c r="E100" s="55"/>
    </row>
    <row r="101" spans="2:5" s="11" customFormat="1" ht="18" customHeight="1">
      <c r="B101" s="57"/>
      <c r="C101" s="55"/>
      <c r="D101" s="55"/>
      <c r="E101" s="55"/>
    </row>
    <row r="102" spans="2:5" s="11" customFormat="1" ht="18" customHeight="1">
      <c r="B102" s="57"/>
      <c r="C102" s="55"/>
      <c r="D102" s="55"/>
      <c r="E102" s="55"/>
    </row>
    <row r="103" spans="2:5" s="11" customFormat="1" ht="18" customHeight="1">
      <c r="B103" s="57"/>
      <c r="C103" s="55"/>
      <c r="D103" s="55"/>
      <c r="E103" s="55"/>
    </row>
    <row r="104" spans="2:5" s="11" customFormat="1" ht="18" customHeight="1">
      <c r="B104" s="57"/>
      <c r="C104" s="55"/>
      <c r="D104" s="55"/>
      <c r="E104" s="55"/>
    </row>
    <row r="105" spans="2:5" s="11" customFormat="1" ht="18" customHeight="1">
      <c r="B105" s="57"/>
      <c r="C105" s="55"/>
      <c r="D105" s="55"/>
      <c r="E105" s="55"/>
    </row>
    <row r="106" spans="2:5" s="11" customFormat="1" ht="18" customHeight="1">
      <c r="B106" s="57"/>
      <c r="C106" s="55"/>
      <c r="D106" s="55"/>
      <c r="E106" s="55"/>
    </row>
    <row r="107" spans="2:5" s="11" customFormat="1" ht="18" customHeight="1">
      <c r="B107" s="57"/>
      <c r="C107" s="55"/>
      <c r="D107" s="55"/>
      <c r="E107" s="55"/>
    </row>
    <row r="108" spans="2:5" s="11" customFormat="1" ht="18" customHeight="1">
      <c r="B108" s="57"/>
      <c r="C108" s="55"/>
      <c r="D108" s="55"/>
      <c r="E108" s="55"/>
    </row>
    <row r="109" spans="2:5" s="11" customFormat="1" ht="18" customHeight="1">
      <c r="B109" s="57"/>
      <c r="C109" s="55"/>
      <c r="D109" s="55"/>
      <c r="E109" s="55"/>
    </row>
    <row r="110" spans="2:5" s="11" customFormat="1" ht="18" customHeight="1">
      <c r="B110" s="57"/>
      <c r="C110" s="55"/>
      <c r="D110" s="55"/>
      <c r="E110" s="55"/>
    </row>
    <row r="111" spans="2:5" s="11" customFormat="1" ht="18" customHeight="1">
      <c r="B111" s="57"/>
      <c r="C111" s="55"/>
      <c r="D111" s="55"/>
      <c r="E111" s="55"/>
    </row>
    <row r="112" spans="2:5" s="11" customFormat="1" ht="18" customHeight="1">
      <c r="B112" s="57"/>
      <c r="C112" s="55"/>
      <c r="D112" s="55"/>
      <c r="E112" s="55"/>
    </row>
    <row r="113" spans="2:13" s="11" customFormat="1" ht="18" customHeight="1">
      <c r="B113" s="57"/>
      <c r="C113" s="55"/>
      <c r="D113" s="55"/>
      <c r="E113" s="55"/>
    </row>
    <row r="114" spans="2:13" s="11" customFormat="1" ht="18" customHeight="1">
      <c r="B114" s="57"/>
      <c r="C114" s="55"/>
      <c r="D114" s="55"/>
      <c r="E114" s="55"/>
    </row>
    <row r="115" spans="2:13" s="11" customFormat="1" ht="18" customHeight="1">
      <c r="B115" s="57"/>
      <c r="C115" s="55"/>
      <c r="D115" s="55"/>
      <c r="E115" s="55"/>
    </row>
    <row r="116" spans="2:13" s="11" customFormat="1" ht="18" customHeight="1">
      <c r="B116" s="57"/>
      <c r="C116" s="55"/>
      <c r="D116" s="55"/>
      <c r="E116" s="55"/>
      <c r="G116" s="3"/>
      <c r="M116" s="3"/>
    </row>
    <row r="117" spans="2:13" s="11" customFormat="1" ht="18" customHeight="1">
      <c r="B117" s="57"/>
      <c r="C117" s="55"/>
      <c r="D117" s="55"/>
      <c r="E117" s="55"/>
      <c r="G117" s="3"/>
      <c r="M117" s="3"/>
    </row>
    <row r="118" spans="2:13" s="11" customFormat="1" ht="18" customHeight="1">
      <c r="B118" s="57"/>
      <c r="C118" s="55"/>
      <c r="D118" s="55"/>
      <c r="E118" s="55"/>
      <c r="G118" s="3"/>
      <c r="M118" s="3"/>
    </row>
    <row r="119" spans="2:13" s="11" customFormat="1" ht="18" customHeight="1">
      <c r="G119" s="3"/>
      <c r="M119" s="3"/>
    </row>
    <row r="120" spans="2:13" s="11" customFormat="1" ht="18" customHeight="1">
      <c r="G120" s="3"/>
      <c r="M120" s="3"/>
    </row>
    <row r="121" spans="2:13" s="11" customFormat="1" ht="18" customHeight="1">
      <c r="G121" s="3"/>
      <c r="M121" s="3"/>
    </row>
    <row r="122" spans="2:13" s="11" customFormat="1" ht="18" customHeight="1">
      <c r="G122" s="3"/>
      <c r="M122" s="3"/>
    </row>
    <row r="123" spans="2:13" s="11" customFormat="1" ht="18" customHeight="1">
      <c r="G123" s="3"/>
      <c r="M123" s="3"/>
    </row>
    <row r="124" spans="2:13" s="11" customFormat="1" ht="18" customHeight="1">
      <c r="G124" s="3"/>
      <c r="M124" s="3"/>
    </row>
    <row r="125" spans="2:13" s="11" customFormat="1" ht="18" customHeight="1">
      <c r="G125" s="3"/>
      <c r="M125" s="3"/>
    </row>
    <row r="126" spans="2:13" s="11" customFormat="1" ht="18" customHeight="1">
      <c r="G126" s="3"/>
      <c r="M126" s="3"/>
    </row>
    <row r="127" spans="2:13" s="11" customFormat="1" ht="18" customHeight="1">
      <c r="G127" s="3"/>
      <c r="M127" s="3"/>
    </row>
    <row r="128" spans="2:13" s="11" customFormat="1" ht="18" customHeight="1">
      <c r="G128" s="3"/>
      <c r="M128" s="3"/>
    </row>
    <row r="129" spans="7:13" s="11" customFormat="1" ht="18" customHeight="1">
      <c r="G129" s="3"/>
      <c r="M129" s="3"/>
    </row>
    <row r="130" spans="7:13" s="11" customFormat="1" ht="18" customHeight="1">
      <c r="G130" s="3"/>
      <c r="M130" s="3"/>
    </row>
    <row r="131" spans="7:13" s="11" customFormat="1" ht="18" customHeight="1">
      <c r="G131" s="3"/>
      <c r="M131" s="3"/>
    </row>
    <row r="132" spans="7:13" s="11" customFormat="1" ht="18" customHeight="1">
      <c r="G132" s="3"/>
      <c r="M132" s="3"/>
    </row>
    <row r="133" spans="7:13" s="11" customFormat="1" ht="18" customHeight="1">
      <c r="G133" s="3"/>
      <c r="M133" s="3"/>
    </row>
    <row r="134" spans="7:13" s="11" customFormat="1" ht="18" customHeight="1">
      <c r="G134" s="3"/>
      <c r="M134" s="3"/>
    </row>
    <row r="135" spans="7:13" s="11" customFormat="1" ht="18" customHeight="1">
      <c r="G135" s="3"/>
      <c r="M135" s="3"/>
    </row>
    <row r="136" spans="7:13" s="11" customFormat="1" ht="18" customHeight="1">
      <c r="G136" s="3"/>
      <c r="M136" s="3"/>
    </row>
    <row r="137" spans="7:13" s="11" customFormat="1" ht="18" customHeight="1">
      <c r="G137" s="3"/>
      <c r="M137" s="3"/>
    </row>
    <row r="138" spans="7:13" s="11" customFormat="1" ht="18" customHeight="1">
      <c r="G138" s="3"/>
      <c r="M138" s="3"/>
    </row>
    <row r="139" spans="7:13" s="11" customFormat="1" ht="18" customHeight="1">
      <c r="G139" s="3"/>
      <c r="M139" s="3"/>
    </row>
    <row r="140" spans="7:13" s="11" customFormat="1" ht="18" customHeight="1">
      <c r="G140" s="3"/>
      <c r="M140" s="3"/>
    </row>
    <row r="141" spans="7:13" s="11" customFormat="1" ht="18" customHeight="1">
      <c r="G141" s="3"/>
      <c r="M141" s="3"/>
    </row>
    <row r="142" spans="7:13" s="11" customFormat="1" ht="18" customHeight="1">
      <c r="G142" s="3"/>
      <c r="M142" s="3"/>
    </row>
    <row r="143" spans="7:13" s="11" customFormat="1" ht="18" customHeight="1">
      <c r="G143" s="3"/>
      <c r="M143" s="3"/>
    </row>
    <row r="144" spans="7:13" s="11" customFormat="1" ht="18" customHeight="1">
      <c r="G144" s="3"/>
      <c r="M144" s="3"/>
    </row>
    <row r="145" spans="7:13" s="11" customFormat="1" ht="18" customHeight="1">
      <c r="G145" s="3"/>
      <c r="M145" s="3"/>
    </row>
    <row r="146" spans="7:13" s="11" customFormat="1" ht="18" customHeight="1">
      <c r="G146" s="3"/>
      <c r="M146" s="3"/>
    </row>
    <row r="147" spans="7:13" s="11" customFormat="1" ht="18" customHeight="1">
      <c r="G147" s="3"/>
      <c r="M147" s="3"/>
    </row>
    <row r="148" spans="7:13" s="11" customFormat="1" ht="18" customHeight="1">
      <c r="G148" s="3"/>
      <c r="M148" s="3"/>
    </row>
    <row r="149" spans="7:13" s="11" customFormat="1" ht="18" customHeight="1">
      <c r="G149" s="3"/>
      <c r="M149" s="3"/>
    </row>
    <row r="150" spans="7:13" s="11" customFormat="1" ht="18" customHeight="1">
      <c r="G150" s="3"/>
      <c r="M150" s="3"/>
    </row>
    <row r="151" spans="7:13" s="11" customFormat="1" ht="18" customHeight="1">
      <c r="G151" s="3"/>
      <c r="M151" s="3"/>
    </row>
    <row r="152" spans="7:13" s="11" customFormat="1" ht="18" customHeight="1">
      <c r="G152" s="3"/>
      <c r="M152" s="3"/>
    </row>
    <row r="153" spans="7:13" s="11" customFormat="1" ht="18" customHeight="1">
      <c r="G153" s="3"/>
      <c r="M153" s="3"/>
    </row>
    <row r="154" spans="7:13" s="11" customFormat="1" ht="18" customHeight="1">
      <c r="G154" s="3"/>
      <c r="M154" s="3"/>
    </row>
    <row r="155" spans="7:13" s="11" customFormat="1" ht="18" customHeight="1">
      <c r="G155" s="3"/>
      <c r="M155" s="3"/>
    </row>
    <row r="156" spans="7:13" s="11" customFormat="1" ht="18" customHeight="1">
      <c r="G156" s="3"/>
      <c r="M156" s="3"/>
    </row>
    <row r="157" spans="7:13" s="11" customFormat="1" ht="18" customHeight="1">
      <c r="G157" s="3"/>
      <c r="M157" s="3"/>
    </row>
    <row r="158" spans="7:13" s="11" customFormat="1" ht="18" customHeight="1">
      <c r="G158" s="3"/>
      <c r="M158" s="3"/>
    </row>
    <row r="159" spans="7:13" s="11" customFormat="1" ht="18" customHeight="1">
      <c r="G159" s="3"/>
      <c r="M159" s="3"/>
    </row>
    <row r="160" spans="7:13" s="11" customFormat="1" ht="18" customHeight="1">
      <c r="G160" s="3"/>
      <c r="M160" s="3"/>
    </row>
    <row r="161" spans="7:13" s="11" customFormat="1" ht="18" customHeight="1">
      <c r="G161" s="3"/>
      <c r="M161" s="3"/>
    </row>
    <row r="162" spans="7:13" s="11" customFormat="1" ht="18" customHeight="1">
      <c r="G162" s="3"/>
      <c r="M162" s="3"/>
    </row>
    <row r="163" spans="7:13" s="11" customFormat="1" ht="18" customHeight="1">
      <c r="G163" s="3"/>
      <c r="M163" s="3"/>
    </row>
    <row r="164" spans="7:13" s="11" customFormat="1" ht="18" customHeight="1">
      <c r="G164" s="3"/>
      <c r="M164" s="3"/>
    </row>
    <row r="165" spans="7:13" s="11" customFormat="1" ht="18" customHeight="1">
      <c r="G165" s="3"/>
      <c r="M165" s="3"/>
    </row>
    <row r="166" spans="7:13" s="11" customFormat="1" ht="18" customHeight="1">
      <c r="G166" s="3"/>
      <c r="M166" s="3"/>
    </row>
    <row r="167" spans="7:13" s="11" customFormat="1" ht="18" customHeight="1">
      <c r="G167" s="3"/>
      <c r="M167" s="3"/>
    </row>
    <row r="168" spans="7:13" s="11" customFormat="1" ht="18" customHeight="1">
      <c r="G168" s="3"/>
      <c r="M168" s="3"/>
    </row>
    <row r="169" spans="7:13" s="11" customFormat="1" ht="18" customHeight="1">
      <c r="G169" s="3"/>
      <c r="M169" s="3"/>
    </row>
    <row r="170" spans="7:13" s="11" customFormat="1" ht="18" customHeight="1">
      <c r="G170" s="3"/>
      <c r="M170" s="3"/>
    </row>
    <row r="171" spans="7:13" s="11" customFormat="1" ht="18" customHeight="1">
      <c r="G171" s="3"/>
      <c r="M171" s="3"/>
    </row>
    <row r="172" spans="7:13" s="11" customFormat="1" ht="18" customHeight="1">
      <c r="G172" s="3"/>
      <c r="M172" s="3"/>
    </row>
    <row r="173" spans="7:13" s="11" customFormat="1" ht="18" customHeight="1">
      <c r="G173" s="3"/>
      <c r="M173" s="3"/>
    </row>
    <row r="174" spans="7:13" s="11" customFormat="1" ht="18" customHeight="1">
      <c r="G174" s="3"/>
      <c r="M174" s="3"/>
    </row>
    <row r="175" spans="7:13" s="11" customFormat="1" ht="18" customHeight="1">
      <c r="G175" s="3"/>
      <c r="M175" s="3"/>
    </row>
    <row r="176" spans="7:13" s="11" customFormat="1" ht="18" customHeight="1">
      <c r="G176" s="3"/>
      <c r="M176" s="3"/>
    </row>
    <row r="177" spans="7:13" s="11" customFormat="1" ht="18" customHeight="1">
      <c r="G177" s="3"/>
      <c r="M177" s="3"/>
    </row>
    <row r="178" spans="7:13" s="11" customFormat="1" ht="18" customHeight="1">
      <c r="G178" s="3"/>
      <c r="M178" s="3"/>
    </row>
    <row r="179" spans="7:13" s="11" customFormat="1" ht="18" customHeight="1">
      <c r="G179" s="3"/>
      <c r="M179" s="3"/>
    </row>
    <row r="180" spans="7:13" s="11" customFormat="1" ht="18" customHeight="1">
      <c r="G180" s="3"/>
      <c r="M180" s="3"/>
    </row>
    <row r="181" spans="7:13" s="11" customFormat="1" ht="18" customHeight="1">
      <c r="G181" s="3"/>
      <c r="M181" s="3"/>
    </row>
    <row r="182" spans="7:13" s="11" customFormat="1" ht="18" customHeight="1">
      <c r="G182" s="3"/>
      <c r="M182" s="3"/>
    </row>
    <row r="183" spans="7:13" s="11" customFormat="1" ht="18" customHeight="1">
      <c r="G183" s="3"/>
      <c r="M183" s="3"/>
    </row>
    <row r="184" spans="7:13" s="11" customFormat="1" ht="18" customHeight="1">
      <c r="G184" s="3"/>
      <c r="M184" s="3"/>
    </row>
    <row r="185" spans="7:13" s="11" customFormat="1" ht="18" customHeight="1">
      <c r="G185" s="3"/>
      <c r="M185" s="3"/>
    </row>
    <row r="186" spans="7:13" s="11" customFormat="1" ht="18" customHeight="1">
      <c r="G186" s="3"/>
      <c r="M186" s="3"/>
    </row>
    <row r="187" spans="7:13" s="11" customFormat="1" ht="18" customHeight="1">
      <c r="G187" s="3"/>
      <c r="M187" s="3"/>
    </row>
    <row r="188" spans="7:13" s="11" customFormat="1" ht="18" customHeight="1">
      <c r="G188" s="3"/>
      <c r="M188" s="3"/>
    </row>
    <row r="189" spans="7:13" s="11" customFormat="1" ht="18" customHeight="1">
      <c r="G189" s="3"/>
      <c r="M189" s="3"/>
    </row>
    <row r="190" spans="7:13" s="11" customFormat="1" ht="18" customHeight="1">
      <c r="G190" s="3"/>
      <c r="M190" s="3"/>
    </row>
    <row r="191" spans="7:13" s="11" customFormat="1" ht="18" customHeight="1">
      <c r="G191" s="3"/>
      <c r="M191" s="3"/>
    </row>
    <row r="192" spans="7:13" s="11" customFormat="1" ht="18" customHeight="1">
      <c r="G192" s="3"/>
      <c r="M192" s="3"/>
    </row>
    <row r="193" spans="7:13" s="11" customFormat="1" ht="18" customHeight="1">
      <c r="G193" s="3"/>
      <c r="M193" s="3"/>
    </row>
    <row r="194" spans="7:13" s="11" customFormat="1" ht="18" customHeight="1">
      <c r="G194" s="3"/>
      <c r="M194" s="3"/>
    </row>
    <row r="195" spans="7:13" s="11" customFormat="1" ht="18" customHeight="1">
      <c r="G195" s="3"/>
      <c r="M195" s="3"/>
    </row>
    <row r="196" spans="7:13" s="11" customFormat="1" ht="18" customHeight="1">
      <c r="G196" s="3"/>
      <c r="M196" s="3"/>
    </row>
    <row r="197" spans="7:13" s="11" customFormat="1" ht="18" customHeight="1">
      <c r="G197" s="3"/>
      <c r="M197" s="3"/>
    </row>
    <row r="198" spans="7:13" s="11" customFormat="1" ht="18" customHeight="1">
      <c r="G198" s="3"/>
      <c r="M198" s="3"/>
    </row>
    <row r="199" spans="7:13" s="11" customFormat="1" ht="18" customHeight="1">
      <c r="G199" s="3"/>
      <c r="M199" s="3"/>
    </row>
    <row r="200" spans="7:13" s="11" customFormat="1" ht="18" customHeight="1">
      <c r="G200" s="3"/>
      <c r="M200" s="3"/>
    </row>
    <row r="201" spans="7:13" s="11" customFormat="1" ht="18" customHeight="1">
      <c r="G201" s="3"/>
      <c r="M201" s="3"/>
    </row>
  </sheetData>
  <protectedRanges>
    <protectedRange sqref="I12:I21 O12:O23 I25:I28 O27:O33 I32:I37 O37:O41 I41:I50 O45:O51 I54:I56 O55:O58 O62:O64 I60:I63" name="Previsto"/>
    <protectedRange sqref="B11:E118" name="Despesas Mensais"/>
  </protectedRanges>
  <sortState xmlns:xlrd2="http://schemas.microsoft.com/office/spreadsheetml/2017/richdata2" ref="B10:E48">
    <sortCondition ref="B9"/>
  </sortState>
  <mergeCells count="9">
    <mergeCell ref="I3:J3"/>
    <mergeCell ref="K3:M3"/>
    <mergeCell ref="B1:Q1"/>
    <mergeCell ref="B8:B9"/>
    <mergeCell ref="C8:C9"/>
    <mergeCell ref="E8:E9"/>
    <mergeCell ref="I8:J8"/>
    <mergeCell ref="K8:M8"/>
    <mergeCell ref="B6:E7"/>
  </mergeCells>
  <conditionalFormatting sqref="K12:K23 K30 K39 K52 K58 K65:K66">
    <cfRule type="iconSet" priority="64">
      <iconSet>
        <cfvo type="percent" val="0"/>
        <cfvo type="num" val="0"/>
        <cfvo type="num" val="0"/>
      </iconSet>
    </cfRule>
  </conditionalFormatting>
  <conditionalFormatting sqref="Q25 Q53 Q43 Q35 Q60">
    <cfRule type="iconSet" priority="63">
      <iconSet>
        <cfvo type="percent" val="0"/>
        <cfvo type="num" val="0"/>
        <cfvo type="num" val="0"/>
      </iconSet>
    </cfRule>
  </conditionalFormatting>
  <conditionalFormatting sqref="N6:N7">
    <cfRule type="iconSet" priority="62">
      <iconSet>
        <cfvo type="percent" val="0"/>
        <cfvo type="num" val="0"/>
        <cfvo type="num" val="0"/>
      </iconSet>
    </cfRule>
  </conditionalFormatting>
  <conditionalFormatting sqref="E10:E11">
    <cfRule type="cellIs" dxfId="27" priority="61" operator="notBetween">
      <formula>0</formula>
      <formula>100</formula>
    </cfRule>
  </conditionalFormatting>
  <conditionalFormatting sqref="I8:M8">
    <cfRule type="iconSet" priority="60">
      <iconSet>
        <cfvo type="percent" val="0"/>
        <cfvo type="num" val="0"/>
        <cfvo type="num" val="0"/>
      </iconSet>
    </cfRule>
  </conditionalFormatting>
  <conditionalFormatting sqref="Q12:Q13">
    <cfRule type="iconSet" priority="47">
      <iconSet>
        <cfvo type="percent" val="0"/>
        <cfvo type="num" val="0"/>
        <cfvo type="num" val="0"/>
      </iconSet>
    </cfRule>
  </conditionalFormatting>
  <conditionalFormatting sqref="Q27:Q28">
    <cfRule type="iconSet" priority="46">
      <iconSet>
        <cfvo type="percent" val="0"/>
        <cfvo type="num" val="0"/>
        <cfvo type="num" val="0"/>
      </iconSet>
    </cfRule>
  </conditionalFormatting>
  <conditionalFormatting sqref="K25:K26">
    <cfRule type="iconSet" priority="45">
      <iconSet>
        <cfvo type="percent" val="0"/>
        <cfvo type="num" val="0"/>
        <cfvo type="num" val="0"/>
      </iconSet>
    </cfRule>
  </conditionalFormatting>
  <conditionalFormatting sqref="K32:K33">
    <cfRule type="iconSet" priority="44">
      <iconSet>
        <cfvo type="percent" val="0"/>
        <cfvo type="num" val="0"/>
        <cfvo type="num" val="0"/>
      </iconSet>
    </cfRule>
  </conditionalFormatting>
  <conditionalFormatting sqref="K41:K42">
    <cfRule type="iconSet" priority="43">
      <iconSet>
        <cfvo type="percent" val="0"/>
        <cfvo type="num" val="0"/>
        <cfvo type="num" val="0"/>
      </iconSet>
    </cfRule>
  </conditionalFormatting>
  <conditionalFormatting sqref="Q37:Q38">
    <cfRule type="iconSet" priority="42">
      <iconSet>
        <cfvo type="percent" val="0"/>
        <cfvo type="num" val="0"/>
        <cfvo type="num" val="0"/>
      </iconSet>
    </cfRule>
  </conditionalFormatting>
  <conditionalFormatting sqref="Q55">
    <cfRule type="iconSet" priority="40">
      <iconSet>
        <cfvo type="percent" val="0"/>
        <cfvo type="num" val="0"/>
        <cfvo type="num" val="0"/>
      </iconSet>
    </cfRule>
  </conditionalFormatting>
  <conditionalFormatting sqref="K60">
    <cfRule type="iconSet" priority="38">
      <iconSet>
        <cfvo type="percent" val="0"/>
        <cfvo type="num" val="0"/>
        <cfvo type="num" val="0"/>
      </iconSet>
    </cfRule>
  </conditionalFormatting>
  <conditionalFormatting sqref="K43:K50">
    <cfRule type="iconSet" priority="37">
      <iconSet>
        <cfvo type="percent" val="0"/>
        <cfvo type="num" val="0"/>
        <cfvo type="num" val="0"/>
      </iconSet>
    </cfRule>
  </conditionalFormatting>
  <conditionalFormatting sqref="Q45:Q51">
    <cfRule type="iconSet" priority="36">
      <iconSet>
        <cfvo type="percent" val="0"/>
        <cfvo type="num" val="0"/>
        <cfvo type="num" val="0"/>
      </iconSet>
    </cfRule>
  </conditionalFormatting>
  <conditionalFormatting sqref="K54:K56">
    <cfRule type="iconSet" priority="35">
      <iconSet>
        <cfvo type="percent" val="0"/>
        <cfvo type="num" val="0"/>
        <cfvo type="num" val="0"/>
      </iconSet>
    </cfRule>
  </conditionalFormatting>
  <conditionalFormatting sqref="K61:K63">
    <cfRule type="iconSet" priority="34">
      <iconSet>
        <cfvo type="percent" val="0"/>
        <cfvo type="num" val="0"/>
        <cfvo type="num" val="0"/>
      </iconSet>
    </cfRule>
  </conditionalFormatting>
  <conditionalFormatting sqref="Q62:Q64">
    <cfRule type="iconSet" priority="33">
      <iconSet>
        <cfvo type="percent" val="0"/>
        <cfvo type="num" val="0"/>
        <cfvo type="num" val="0"/>
      </iconSet>
    </cfRule>
  </conditionalFormatting>
  <conditionalFormatting sqref="K27:K28">
    <cfRule type="iconSet" priority="29">
      <iconSet>
        <cfvo type="percent" val="0"/>
        <cfvo type="num" val="0"/>
        <cfvo type="num" val="0"/>
      </iconSet>
    </cfRule>
  </conditionalFormatting>
  <conditionalFormatting sqref="K34:K37">
    <cfRule type="iconSet" priority="28">
      <iconSet>
        <cfvo type="percent" val="0"/>
        <cfvo type="num" val="0"/>
        <cfvo type="num" val="0"/>
      </iconSet>
    </cfRule>
  </conditionalFormatting>
  <conditionalFormatting sqref="Q29:Q33">
    <cfRule type="iconSet" priority="27">
      <iconSet>
        <cfvo type="percent" val="0"/>
        <cfvo type="num" val="0"/>
        <cfvo type="num" val="0"/>
      </iconSet>
    </cfRule>
  </conditionalFormatting>
  <conditionalFormatting sqref="Q14:Q23">
    <cfRule type="iconSet" priority="25">
      <iconSet>
        <cfvo type="percent" val="0"/>
        <cfvo type="num" val="0"/>
        <cfvo type="num" val="0"/>
      </iconSet>
    </cfRule>
  </conditionalFormatting>
  <conditionalFormatting sqref="Q39:Q41">
    <cfRule type="iconSet" priority="24">
      <iconSet>
        <cfvo type="percent" val="0"/>
        <cfvo type="num" val="0"/>
        <cfvo type="num" val="0"/>
      </iconSet>
    </cfRule>
  </conditionalFormatting>
  <conditionalFormatting sqref="K64">
    <cfRule type="iconSet" priority="11">
      <iconSet>
        <cfvo type="percent" val="0"/>
        <cfvo type="num" val="0"/>
        <cfvo type="num" val="0"/>
      </iconSet>
    </cfRule>
  </conditionalFormatting>
  <conditionalFormatting sqref="K29">
    <cfRule type="iconSet" priority="15">
      <iconSet>
        <cfvo type="percent" val="0"/>
        <cfvo type="num" val="0"/>
        <cfvo type="num" val="0"/>
      </iconSet>
    </cfRule>
  </conditionalFormatting>
  <conditionalFormatting sqref="K38">
    <cfRule type="iconSet" priority="14">
      <iconSet>
        <cfvo type="percent" val="0"/>
        <cfvo type="num" val="0"/>
        <cfvo type="num" val="0"/>
      </iconSet>
    </cfRule>
  </conditionalFormatting>
  <conditionalFormatting sqref="K51">
    <cfRule type="iconSet" priority="13">
      <iconSet>
        <cfvo type="percent" val="0"/>
        <cfvo type="num" val="0"/>
        <cfvo type="num" val="0"/>
      </iconSet>
    </cfRule>
  </conditionalFormatting>
  <conditionalFormatting sqref="K57">
    <cfRule type="iconSet" priority="12">
      <iconSet>
        <cfvo type="percent" val="0"/>
        <cfvo type="num" val="0"/>
        <cfvo type="num" val="0"/>
      </iconSet>
    </cfRule>
  </conditionalFormatting>
  <conditionalFormatting sqref="Q65">
    <cfRule type="iconSet" priority="10">
      <iconSet>
        <cfvo type="percent" val="0"/>
        <cfvo type="num" val="0"/>
        <cfvo type="num" val="0"/>
      </iconSet>
    </cfRule>
  </conditionalFormatting>
  <conditionalFormatting sqref="Q59">
    <cfRule type="iconSet" priority="9">
      <iconSet>
        <cfvo type="percent" val="0"/>
        <cfvo type="num" val="0"/>
        <cfvo type="num" val="0"/>
      </iconSet>
    </cfRule>
  </conditionalFormatting>
  <conditionalFormatting sqref="Q52">
    <cfRule type="iconSet" priority="8">
      <iconSet>
        <cfvo type="percent" val="0"/>
        <cfvo type="num" val="0"/>
        <cfvo type="num" val="0"/>
      </iconSet>
    </cfRule>
  </conditionalFormatting>
  <conditionalFormatting sqref="Q42">
    <cfRule type="iconSet" priority="7">
      <iconSet>
        <cfvo type="percent" val="0"/>
        <cfvo type="num" val="0"/>
        <cfvo type="num" val="0"/>
      </iconSet>
    </cfRule>
  </conditionalFormatting>
  <conditionalFormatting sqref="Q34">
    <cfRule type="iconSet" priority="6">
      <iconSet>
        <cfvo type="percent" val="0"/>
        <cfvo type="num" val="0"/>
        <cfvo type="num" val="0"/>
      </iconSet>
    </cfRule>
  </conditionalFormatting>
  <conditionalFormatting sqref="Q24">
    <cfRule type="iconSet" priority="5">
      <iconSet>
        <cfvo type="percent" val="0"/>
        <cfvo type="num" val="0"/>
        <cfvo type="num" val="0"/>
      </iconSet>
    </cfRule>
  </conditionalFormatting>
  <conditionalFormatting sqref="Q56:Q58">
    <cfRule type="iconSet" priority="4">
      <iconSet>
        <cfvo type="percent" val="0"/>
        <cfvo type="num" val="0"/>
        <cfvo type="num" val="0"/>
      </iconSet>
    </cfRule>
  </conditionalFormatting>
  <conditionalFormatting sqref="E14:E116">
    <cfRule type="cellIs" dxfId="26" priority="3" operator="notBetween">
      <formula>0</formula>
      <formula>100</formula>
    </cfRule>
  </conditionalFormatting>
  <conditionalFormatting sqref="E117:E118">
    <cfRule type="cellIs" dxfId="25" priority="2" operator="notBetween">
      <formula>0</formula>
      <formula>100</formula>
    </cfRule>
  </conditionalFormatting>
  <conditionalFormatting sqref="E12:E13">
    <cfRule type="cellIs" dxfId="24" priority="1" operator="notBetween">
      <formula>0</formula>
      <formula>100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Q128"/>
  <sheetViews>
    <sheetView showGridLines="0" zoomScale="85" zoomScaleNormal="85" workbookViewId="0">
      <pane ySplit="9" topLeftCell="A10" activePane="bottomLeft" state="frozen"/>
      <selection pane="bottomLeft" activeCell="B1" sqref="B1:Q1"/>
    </sheetView>
  </sheetViews>
  <sheetFormatPr defaultColWidth="9.140625" defaultRowHeight="15"/>
  <cols>
    <col min="1" max="1" width="2.5703125" style="2" customWidth="1"/>
    <col min="2" max="5" width="11" style="2" customWidth="1"/>
    <col min="6" max="6" width="6.7109375" style="2" customWidth="1"/>
    <col min="7" max="7" width="3.7109375" style="3" customWidth="1"/>
    <col min="8" max="8" width="22.7109375" style="2" customWidth="1"/>
    <col min="9" max="11" width="11.7109375" style="2" customWidth="1"/>
    <col min="12" max="12" width="6.7109375" style="2" customWidth="1"/>
    <col min="13" max="13" width="3.7109375" style="3" customWidth="1"/>
    <col min="14" max="14" width="22.7109375" style="2" customWidth="1"/>
    <col min="15" max="17" width="11.7109375" style="2" customWidth="1"/>
    <col min="18" max="18" width="1.85546875" style="2" customWidth="1"/>
    <col min="19" max="19" width="7.140625" style="2" customWidth="1"/>
    <col min="20" max="20" width="16.7109375" style="2" customWidth="1"/>
    <col min="21" max="21" width="9.140625" style="2" customWidth="1"/>
    <col min="22" max="22" width="6.42578125" style="2" customWidth="1"/>
    <col min="23" max="23" width="1.7109375" style="2" customWidth="1"/>
    <col min="24" max="16384" width="9.140625" style="2"/>
  </cols>
  <sheetData>
    <row r="1" spans="2:17" s="1" customFormat="1" ht="79.900000000000006" customHeight="1"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</row>
    <row r="2" spans="2:17" ht="16.899999999999999" customHeight="1">
      <c r="B2" s="5"/>
      <c r="C2" s="5"/>
      <c r="D2" s="5"/>
      <c r="E2" s="5"/>
      <c r="F2" s="5"/>
      <c r="G2" s="6"/>
      <c r="H2" s="5"/>
      <c r="I2" s="5"/>
      <c r="J2" s="5"/>
      <c r="K2" s="5"/>
      <c r="L2" s="5"/>
      <c r="M2" s="5"/>
      <c r="N2" s="5"/>
      <c r="O2" s="5"/>
      <c r="P2" s="5"/>
      <c r="Q2" s="5"/>
    </row>
    <row r="3" spans="2:17" ht="16.899999999999999" customHeight="1">
      <c r="B3" s="5"/>
      <c r="C3" s="5"/>
      <c r="D3" s="5"/>
      <c r="E3" s="5"/>
      <c r="F3" s="5"/>
      <c r="G3" s="6"/>
      <c r="H3" s="70"/>
      <c r="I3" s="100" t="s">
        <v>27</v>
      </c>
      <c r="J3" s="101"/>
      <c r="K3" s="100" t="s">
        <v>28</v>
      </c>
      <c r="L3" s="102"/>
      <c r="M3" s="101"/>
      <c r="N3" s="70" t="s">
        <v>2</v>
      </c>
      <c r="O3" s="5"/>
      <c r="P3" s="5"/>
      <c r="Q3" s="5"/>
    </row>
    <row r="4" spans="2:17" ht="16.899999999999999" customHeight="1">
      <c r="B4" s="5"/>
      <c r="C4" s="5"/>
      <c r="D4" s="5"/>
      <c r="E4" s="5"/>
      <c r="F4" s="5"/>
      <c r="G4" s="6"/>
      <c r="H4" s="59" t="s">
        <v>0</v>
      </c>
      <c r="I4" s="46"/>
      <c r="J4" s="47"/>
      <c r="K4" s="46">
        <v>330</v>
      </c>
      <c r="L4" s="48"/>
      <c r="M4" s="47"/>
      <c r="N4" s="49"/>
      <c r="O4" s="5"/>
      <c r="P4" s="5"/>
      <c r="Q4" s="5"/>
    </row>
    <row r="5" spans="2:17" ht="16.899999999999999" customHeight="1" thickBot="1">
      <c r="B5" s="5"/>
      <c r="C5" s="5"/>
      <c r="D5" s="5"/>
      <c r="E5" s="5"/>
      <c r="F5" s="5"/>
      <c r="G5" s="6"/>
      <c r="H5" s="60" t="s">
        <v>18</v>
      </c>
      <c r="I5" s="50"/>
      <c r="J5" s="51"/>
      <c r="K5" s="50"/>
      <c r="L5" s="52"/>
      <c r="M5" s="51"/>
      <c r="N5" s="53"/>
      <c r="O5" s="5"/>
      <c r="P5" s="9"/>
      <c r="Q5" s="5"/>
    </row>
    <row r="6" spans="2:17" ht="16.899999999999999" customHeight="1">
      <c r="B6" s="113" t="s">
        <v>142</v>
      </c>
      <c r="C6" s="113"/>
      <c r="D6" s="113"/>
      <c r="E6" s="113"/>
      <c r="F6" s="5"/>
      <c r="G6" s="6"/>
      <c r="H6" s="58" t="s">
        <v>140</v>
      </c>
      <c r="I6" s="61">
        <f>+I4+I5</f>
        <v>0</v>
      </c>
      <c r="J6" s="62"/>
      <c r="K6" s="61">
        <f>+K4+K5</f>
        <v>330</v>
      </c>
      <c r="L6" s="63"/>
      <c r="M6" s="62"/>
      <c r="N6" s="64">
        <f>+I6-K6</f>
        <v>-330</v>
      </c>
      <c r="O6" s="5"/>
      <c r="P6" s="5"/>
      <c r="Q6" s="5"/>
    </row>
    <row r="7" spans="2:17" ht="16.899999999999999" customHeight="1">
      <c r="B7" s="114"/>
      <c r="C7" s="114"/>
      <c r="D7" s="114"/>
      <c r="E7" s="114"/>
      <c r="F7" s="5"/>
      <c r="G7" s="6"/>
      <c r="H7" s="45" t="s">
        <v>138</v>
      </c>
      <c r="I7" s="65">
        <f>+SUM(I22,I29,O24,O34,I38,O42,I51,O52,I57,O59,I64,O65)</f>
        <v>0</v>
      </c>
      <c r="J7" s="66"/>
      <c r="K7" s="65">
        <f>+SUM(J22,J29,P24,P34,J38,P42,P52,J51,P59,J57,J64,P65)</f>
        <v>0</v>
      </c>
      <c r="L7" s="67"/>
      <c r="M7" s="66"/>
      <c r="N7" s="68">
        <f>+I7-K7</f>
        <v>0</v>
      </c>
      <c r="O7" s="5"/>
      <c r="P7" s="5"/>
      <c r="Q7" s="5"/>
    </row>
    <row r="8" spans="2:17" ht="16.899999999999999" customHeight="1">
      <c r="B8" s="104" t="s">
        <v>87</v>
      </c>
      <c r="C8" s="106" t="s">
        <v>84</v>
      </c>
      <c r="D8" s="42" t="s">
        <v>85</v>
      </c>
      <c r="E8" s="108" t="s">
        <v>86</v>
      </c>
      <c r="F8" s="5"/>
      <c r="G8" s="6"/>
      <c r="H8" s="44" t="s">
        <v>139</v>
      </c>
      <c r="I8" s="110">
        <f>+I6-I7</f>
        <v>0</v>
      </c>
      <c r="J8" s="111"/>
      <c r="K8" s="110">
        <f>+K6-K7</f>
        <v>330</v>
      </c>
      <c r="L8" s="112"/>
      <c r="M8" s="111"/>
      <c r="N8" s="69"/>
      <c r="O8" s="5"/>
      <c r="P8" s="5"/>
      <c r="Q8" s="5"/>
    </row>
    <row r="9" spans="2:17" ht="16.899999999999999" customHeight="1">
      <c r="B9" s="105"/>
      <c r="C9" s="107"/>
      <c r="D9" s="43">
        <f>SUM(D10:D112)</f>
        <v>0</v>
      </c>
      <c r="E9" s="109"/>
      <c r="F9" s="5"/>
      <c r="G9" s="6"/>
      <c r="M9" s="2"/>
      <c r="O9" s="7"/>
      <c r="P9" s="7"/>
      <c r="Q9" s="7"/>
    </row>
    <row r="10" spans="2:17" ht="18.600000000000001" customHeight="1">
      <c r="B10" s="57"/>
      <c r="C10" s="55"/>
      <c r="D10" s="55"/>
      <c r="E10" s="55"/>
      <c r="F10" s="5"/>
      <c r="G10" s="6"/>
      <c r="H10" s="5"/>
      <c r="I10" s="5"/>
      <c r="J10" s="5"/>
      <c r="K10" s="5"/>
      <c r="L10" s="5"/>
      <c r="M10" s="6"/>
      <c r="N10" s="5"/>
      <c r="O10" s="5"/>
      <c r="P10" s="5"/>
      <c r="Q10" s="5"/>
    </row>
    <row r="11" spans="2:17" ht="18.600000000000001" customHeight="1" thickBot="1">
      <c r="B11" s="57"/>
      <c r="C11" s="55"/>
      <c r="D11" s="55"/>
      <c r="E11" s="55"/>
      <c r="F11" s="5"/>
      <c r="G11" s="22"/>
      <c r="H11" s="20" t="s">
        <v>1</v>
      </c>
      <c r="I11" s="21" t="s">
        <v>27</v>
      </c>
      <c r="J11" s="21" t="s">
        <v>28</v>
      </c>
      <c r="K11" s="21" t="s">
        <v>2</v>
      </c>
      <c r="L11" s="12"/>
      <c r="M11" s="11"/>
      <c r="N11" s="29" t="s">
        <v>7</v>
      </c>
      <c r="O11" s="30" t="s">
        <v>27</v>
      </c>
      <c r="P11" s="21" t="s">
        <v>28</v>
      </c>
      <c r="Q11" s="21" t="s">
        <v>2</v>
      </c>
    </row>
    <row r="12" spans="2:17" ht="18.600000000000001" customHeight="1">
      <c r="B12" s="57"/>
      <c r="C12" s="55"/>
      <c r="D12" s="55"/>
      <c r="E12" s="55"/>
      <c r="F12" s="5"/>
      <c r="G12" s="23">
        <v>1</v>
      </c>
      <c r="H12" s="16" t="s">
        <v>19</v>
      </c>
      <c r="I12" s="17"/>
      <c r="J12" s="17">
        <f>SUMIF(E$10:E$144,"1",D$10:D$144)</f>
        <v>0</v>
      </c>
      <c r="K12" s="17">
        <f>+I12-J12</f>
        <v>0</v>
      </c>
      <c r="L12" s="13"/>
      <c r="M12" s="28">
        <v>40</v>
      </c>
      <c r="N12" s="16" t="s">
        <v>71</v>
      </c>
      <c r="O12" s="17"/>
      <c r="P12" s="17">
        <f>SUMIF(E$10:E$144,"40",D$10:D$144)</f>
        <v>0</v>
      </c>
      <c r="Q12" s="17">
        <f>+O12-P12</f>
        <v>0</v>
      </c>
    </row>
    <row r="13" spans="2:17" ht="18.600000000000001" customHeight="1">
      <c r="B13" s="57"/>
      <c r="C13" s="55"/>
      <c r="D13" s="55"/>
      <c r="E13" s="55"/>
      <c r="F13" s="5"/>
      <c r="G13" s="23">
        <v>2</v>
      </c>
      <c r="H13" s="18" t="s">
        <v>20</v>
      </c>
      <c r="I13" s="19"/>
      <c r="J13" s="19">
        <f>SUMIF(E$10:E$144,"2",D$10:D$144)</f>
        <v>0</v>
      </c>
      <c r="K13" s="19">
        <f t="shared" ref="K13:K21" si="0">+I13-J13</f>
        <v>0</v>
      </c>
      <c r="L13" s="13"/>
      <c r="M13" s="23">
        <v>41</v>
      </c>
      <c r="N13" s="18" t="s">
        <v>10</v>
      </c>
      <c r="O13" s="19"/>
      <c r="P13" s="19">
        <f>SUMIF(E$10:E$144,"41",D$10:D$144)</f>
        <v>0</v>
      </c>
      <c r="Q13" s="19">
        <f t="shared" ref="Q13:Q23" si="1">+O13-P13</f>
        <v>0</v>
      </c>
    </row>
    <row r="14" spans="2:17" ht="18.600000000000001" customHeight="1">
      <c r="B14" s="57"/>
      <c r="C14" s="55"/>
      <c r="D14" s="55"/>
      <c r="E14" s="55"/>
      <c r="F14" s="5"/>
      <c r="G14" s="23">
        <v>3</v>
      </c>
      <c r="H14" s="18" t="s">
        <v>21</v>
      </c>
      <c r="I14" s="19"/>
      <c r="J14" s="19">
        <f>SUMIF(E$10:E$144,"3",D$10:D$144)</f>
        <v>0</v>
      </c>
      <c r="K14" s="19">
        <f t="shared" si="0"/>
        <v>0</v>
      </c>
      <c r="L14" s="13"/>
      <c r="M14" s="23">
        <v>42</v>
      </c>
      <c r="N14" s="18" t="s">
        <v>36</v>
      </c>
      <c r="O14" s="19"/>
      <c r="P14" s="19">
        <f>SUMIF(E$10:E$144,"42",D$10:D$144)</f>
        <v>0</v>
      </c>
      <c r="Q14" s="19">
        <f t="shared" si="1"/>
        <v>0</v>
      </c>
    </row>
    <row r="15" spans="2:17" ht="18.600000000000001" customHeight="1">
      <c r="B15" s="57"/>
      <c r="C15" s="55"/>
      <c r="D15" s="55"/>
      <c r="E15" s="55"/>
      <c r="F15" s="5"/>
      <c r="G15" s="23">
        <v>4</v>
      </c>
      <c r="H15" s="18" t="s">
        <v>22</v>
      </c>
      <c r="I15" s="19"/>
      <c r="J15" s="19">
        <f>SUMIF(E$10:E$144,"4",D$10:D$144)</f>
        <v>0</v>
      </c>
      <c r="K15" s="19">
        <f t="shared" si="0"/>
        <v>0</v>
      </c>
      <c r="L15" s="13"/>
      <c r="M15" s="23">
        <v>43</v>
      </c>
      <c r="N15" s="18" t="s">
        <v>34</v>
      </c>
      <c r="O15" s="19"/>
      <c r="P15" s="19">
        <f>SUMIF(E$10:E$144,"43",D$10:D$144)</f>
        <v>0</v>
      </c>
      <c r="Q15" s="19">
        <f t="shared" si="1"/>
        <v>0</v>
      </c>
    </row>
    <row r="16" spans="2:17" ht="18.600000000000001" customHeight="1">
      <c r="B16" s="57"/>
      <c r="C16" s="55"/>
      <c r="D16" s="55"/>
      <c r="E16" s="55"/>
      <c r="F16" s="5"/>
      <c r="G16" s="23">
        <v>5</v>
      </c>
      <c r="H16" s="18" t="s">
        <v>11</v>
      </c>
      <c r="I16" s="19"/>
      <c r="J16" s="19">
        <f>SUMIF(E$10:E$144,"5",D$10:D$144)</f>
        <v>0</v>
      </c>
      <c r="K16" s="19">
        <f t="shared" si="0"/>
        <v>0</v>
      </c>
      <c r="L16" s="13"/>
      <c r="M16" s="23">
        <v>44</v>
      </c>
      <c r="N16" s="18" t="s">
        <v>35</v>
      </c>
      <c r="O16" s="19"/>
      <c r="P16" s="19">
        <f>SUMIF(E$10:E$144,"44",D$10:D$144)</f>
        <v>0</v>
      </c>
      <c r="Q16" s="19">
        <f t="shared" si="1"/>
        <v>0</v>
      </c>
    </row>
    <row r="17" spans="2:17" ht="18.600000000000001" customHeight="1">
      <c r="B17" s="57"/>
      <c r="C17" s="55"/>
      <c r="D17" s="55"/>
      <c r="E17" s="55"/>
      <c r="F17" s="5"/>
      <c r="G17" s="23">
        <v>6</v>
      </c>
      <c r="H17" s="18" t="s">
        <v>23</v>
      </c>
      <c r="I17" s="19"/>
      <c r="J17" s="19">
        <f>SUMIF(E$10:E$144,"6",D$10:D$144)</f>
        <v>0</v>
      </c>
      <c r="K17" s="19">
        <f t="shared" si="0"/>
        <v>0</v>
      </c>
      <c r="L17" s="13"/>
      <c r="M17" s="23">
        <v>45</v>
      </c>
      <c r="N17" s="18" t="s">
        <v>9</v>
      </c>
      <c r="O17" s="19"/>
      <c r="P17" s="19">
        <f>SUMIF(E$10:E$144,"45",D$10:D$144)</f>
        <v>0</v>
      </c>
      <c r="Q17" s="19">
        <f t="shared" si="1"/>
        <v>0</v>
      </c>
    </row>
    <row r="18" spans="2:17" ht="18.600000000000001" customHeight="1">
      <c r="B18" s="57"/>
      <c r="C18" s="55"/>
      <c r="D18" s="55"/>
      <c r="E18" s="55"/>
      <c r="F18" s="5"/>
      <c r="G18" s="23">
        <v>7</v>
      </c>
      <c r="H18" s="18" t="s">
        <v>24</v>
      </c>
      <c r="I18" s="19"/>
      <c r="J18" s="19">
        <f>SUMIF(E$10:E$144,"7",D$10:D$144)</f>
        <v>0</v>
      </c>
      <c r="K18" s="19">
        <f t="shared" si="0"/>
        <v>0</v>
      </c>
      <c r="L18" s="13"/>
      <c r="M18" s="23">
        <v>46</v>
      </c>
      <c r="N18" s="18" t="s">
        <v>11</v>
      </c>
      <c r="O18" s="19"/>
      <c r="P18" s="19">
        <f>SUMIF(E$10:E$144,"46",D$10:D$144)</f>
        <v>0</v>
      </c>
      <c r="Q18" s="19">
        <f t="shared" si="1"/>
        <v>0</v>
      </c>
    </row>
    <row r="19" spans="2:17" ht="18.600000000000001" customHeight="1">
      <c r="B19" s="57"/>
      <c r="C19" s="55"/>
      <c r="D19" s="55"/>
      <c r="E19" s="55"/>
      <c r="F19" s="5"/>
      <c r="G19" s="23">
        <v>8</v>
      </c>
      <c r="H19" s="18" t="s">
        <v>3</v>
      </c>
      <c r="I19" s="19"/>
      <c r="J19" s="19">
        <f>SUMIF(E$10:E$144,"8",D$10:D$144)</f>
        <v>0</v>
      </c>
      <c r="K19" s="19">
        <f t="shared" si="0"/>
        <v>0</v>
      </c>
      <c r="L19" s="13"/>
      <c r="M19" s="23">
        <v>47</v>
      </c>
      <c r="N19" s="18" t="s">
        <v>70</v>
      </c>
      <c r="O19" s="19"/>
      <c r="P19" s="19">
        <f>SUMIF(E$10:E$144,"47",D$10:D$144)</f>
        <v>0</v>
      </c>
      <c r="Q19" s="19">
        <f t="shared" si="1"/>
        <v>0</v>
      </c>
    </row>
    <row r="20" spans="2:17" ht="18.600000000000001" customHeight="1">
      <c r="B20" s="57"/>
      <c r="C20" s="55"/>
      <c r="D20" s="55"/>
      <c r="E20" s="55"/>
      <c r="F20" s="5"/>
      <c r="G20" s="23">
        <v>9</v>
      </c>
      <c r="H20" s="18" t="s">
        <v>6</v>
      </c>
      <c r="I20" s="19"/>
      <c r="J20" s="19">
        <f>SUMIF(E$10:E$144,"9",D$10:D$144)</f>
        <v>0</v>
      </c>
      <c r="K20" s="19">
        <f t="shared" si="0"/>
        <v>0</v>
      </c>
      <c r="L20" s="13"/>
      <c r="M20" s="23">
        <v>48</v>
      </c>
      <c r="N20" s="18" t="s">
        <v>8</v>
      </c>
      <c r="O20" s="19"/>
      <c r="P20" s="19">
        <f>SUMIF(E$10:E$144,"48",D$10:D$144)</f>
        <v>0</v>
      </c>
      <c r="Q20" s="19">
        <f t="shared" si="1"/>
        <v>0</v>
      </c>
    </row>
    <row r="21" spans="2:17" ht="18.600000000000001" customHeight="1" thickBot="1">
      <c r="B21" s="57"/>
      <c r="C21" s="55"/>
      <c r="D21" s="55"/>
      <c r="E21" s="55"/>
      <c r="F21" s="5"/>
      <c r="G21" s="27">
        <v>10</v>
      </c>
      <c r="H21" s="25" t="s">
        <v>90</v>
      </c>
      <c r="I21" s="26"/>
      <c r="J21" s="26">
        <f>SUMIF(E$10:E$144,"10",D$10:D$144)</f>
        <v>0</v>
      </c>
      <c r="K21" s="26">
        <f t="shared" si="0"/>
        <v>0</v>
      </c>
      <c r="L21" s="13"/>
      <c r="M21" s="23">
        <v>49</v>
      </c>
      <c r="N21" s="18" t="s">
        <v>33</v>
      </c>
      <c r="O21" s="19"/>
      <c r="P21" s="19">
        <f>SUMIF(E$10:E$144,"49",D$10:D$144)</f>
        <v>0</v>
      </c>
      <c r="Q21" s="19">
        <f t="shared" si="1"/>
        <v>0</v>
      </c>
    </row>
    <row r="22" spans="2:17" ht="18.600000000000001" customHeight="1" thickBot="1">
      <c r="B22" s="57"/>
      <c r="C22" s="55"/>
      <c r="D22" s="55"/>
      <c r="E22" s="55"/>
      <c r="F22" s="5"/>
      <c r="G22" s="11"/>
      <c r="H22" s="40" t="s">
        <v>45</v>
      </c>
      <c r="I22" s="34">
        <f>SUM(I12:I21)</f>
        <v>0</v>
      </c>
      <c r="J22" s="34">
        <f>SUM(J12:J21)</f>
        <v>0</v>
      </c>
      <c r="K22" s="34">
        <f>+I22-J22</f>
        <v>0</v>
      </c>
      <c r="L22" s="14"/>
      <c r="M22" s="23">
        <v>50</v>
      </c>
      <c r="N22" s="18" t="s">
        <v>107</v>
      </c>
      <c r="O22" s="19"/>
      <c r="P22" s="19">
        <f>SUMIF(E$10:E$144,"50",D$10:D$144)</f>
        <v>0</v>
      </c>
      <c r="Q22" s="19">
        <f t="shared" si="1"/>
        <v>0</v>
      </c>
    </row>
    <row r="23" spans="2:17" ht="18.600000000000001" customHeight="1" thickBot="1">
      <c r="B23" s="57"/>
      <c r="C23" s="55"/>
      <c r="D23" s="55"/>
      <c r="E23" s="55"/>
      <c r="F23" s="5"/>
      <c r="G23" s="6"/>
      <c r="H23" s="24"/>
      <c r="I23" s="12"/>
      <c r="J23" s="12"/>
      <c r="K23" s="12"/>
      <c r="L23" s="14"/>
      <c r="M23" s="23">
        <v>51</v>
      </c>
      <c r="N23" s="18" t="s">
        <v>92</v>
      </c>
      <c r="O23" s="19"/>
      <c r="P23" s="19">
        <f>SUMIF(E$10:E$144,"51",D$10:D$144)</f>
        <v>0</v>
      </c>
      <c r="Q23" s="19">
        <f t="shared" si="1"/>
        <v>0</v>
      </c>
    </row>
    <row r="24" spans="2:17" ht="18.600000000000001" customHeight="1" thickBot="1">
      <c r="B24" s="57"/>
      <c r="C24" s="55"/>
      <c r="D24" s="55"/>
      <c r="E24" s="55"/>
      <c r="F24" s="5"/>
      <c r="G24" s="11"/>
      <c r="H24" s="31" t="s">
        <v>29</v>
      </c>
      <c r="I24" s="21" t="s">
        <v>27</v>
      </c>
      <c r="J24" s="21" t="s">
        <v>28</v>
      </c>
      <c r="K24" s="21" t="s">
        <v>2</v>
      </c>
      <c r="L24" s="14"/>
      <c r="M24" s="11"/>
      <c r="N24" s="41" t="s">
        <v>45</v>
      </c>
      <c r="O24" s="34">
        <f>SUM(O12:O23)</f>
        <v>0</v>
      </c>
      <c r="P24" s="34">
        <f>SUM(P12:P23)</f>
        <v>0</v>
      </c>
      <c r="Q24" s="34">
        <f>+O24-P24</f>
        <v>0</v>
      </c>
    </row>
    <row r="25" spans="2:17" ht="18.600000000000001" customHeight="1">
      <c r="B25" s="57"/>
      <c r="C25" s="55"/>
      <c r="D25" s="55"/>
      <c r="E25" s="55"/>
      <c r="F25" s="5"/>
      <c r="G25" s="23">
        <v>11</v>
      </c>
      <c r="H25" s="18" t="s">
        <v>30</v>
      </c>
      <c r="I25" s="17"/>
      <c r="J25" s="17">
        <f>SUMIF(E$10:E$144,"11",D$10:D$144)</f>
        <v>0</v>
      </c>
      <c r="K25" s="17">
        <f t="shared" ref="K25:K28" si="2">+I25-J25</f>
        <v>0</v>
      </c>
      <c r="L25" s="33"/>
      <c r="M25" s="35"/>
      <c r="N25" s="10"/>
      <c r="O25" s="10"/>
      <c r="P25" s="10"/>
      <c r="Q25" s="10"/>
    </row>
    <row r="26" spans="2:17" ht="18.600000000000001" customHeight="1" thickBot="1">
      <c r="B26" s="57"/>
      <c r="C26" s="55"/>
      <c r="D26" s="55"/>
      <c r="E26" s="55"/>
      <c r="F26" s="5"/>
      <c r="G26" s="23">
        <v>12</v>
      </c>
      <c r="H26" s="18" t="s">
        <v>31</v>
      </c>
      <c r="I26" s="19"/>
      <c r="J26" s="19">
        <f>SUMIF(E$10:E$144,"12",D$10:D$144)</f>
        <v>0</v>
      </c>
      <c r="K26" s="19">
        <f t="shared" si="2"/>
        <v>0</v>
      </c>
      <c r="L26" s="33"/>
      <c r="M26" s="11"/>
      <c r="N26" s="36" t="s">
        <v>60</v>
      </c>
      <c r="O26" s="21" t="s">
        <v>27</v>
      </c>
      <c r="P26" s="21" t="s">
        <v>28</v>
      </c>
      <c r="Q26" s="21" t="s">
        <v>2</v>
      </c>
    </row>
    <row r="27" spans="2:17" ht="18.600000000000001" customHeight="1">
      <c r="B27" s="57"/>
      <c r="C27" s="55"/>
      <c r="D27" s="55"/>
      <c r="E27" s="55"/>
      <c r="F27" s="5"/>
      <c r="G27" s="23">
        <v>13</v>
      </c>
      <c r="H27" s="18" t="s">
        <v>32</v>
      </c>
      <c r="I27" s="19"/>
      <c r="J27" s="19">
        <f>SUMIF(E$10:E$144,"13",D$10:D$144)</f>
        <v>0</v>
      </c>
      <c r="K27" s="19">
        <f t="shared" si="2"/>
        <v>0</v>
      </c>
      <c r="L27" s="33"/>
      <c r="M27" s="37">
        <v>52</v>
      </c>
      <c r="N27" s="18" t="s">
        <v>61</v>
      </c>
      <c r="O27" s="17"/>
      <c r="P27" s="17">
        <f>SUMIF(E$10:E$144,"52",D$10:D$144)</f>
        <v>0</v>
      </c>
      <c r="Q27" s="17">
        <f t="shared" ref="Q27:Q33" si="3">+O27-P27</f>
        <v>0</v>
      </c>
    </row>
    <row r="28" spans="2:17" ht="18.600000000000001" customHeight="1" thickBot="1">
      <c r="B28" s="57"/>
      <c r="C28" s="55"/>
      <c r="D28" s="55"/>
      <c r="E28" s="55"/>
      <c r="F28" s="5"/>
      <c r="G28" s="23">
        <v>14</v>
      </c>
      <c r="H28" s="18" t="s">
        <v>164</v>
      </c>
      <c r="I28" s="19"/>
      <c r="J28" s="19">
        <f>SUMIF(E$10:E$144,"14",D$10:D$144)</f>
        <v>0</v>
      </c>
      <c r="K28" s="19">
        <f t="shared" si="2"/>
        <v>0</v>
      </c>
      <c r="L28" s="33"/>
      <c r="M28" s="38">
        <v>53</v>
      </c>
      <c r="N28" s="18" t="s">
        <v>62</v>
      </c>
      <c r="O28" s="19"/>
      <c r="P28" s="19">
        <f>SUMIF(E$10:E$144,"53",D$10:D$144)</f>
        <v>0</v>
      </c>
      <c r="Q28" s="19">
        <f t="shared" si="3"/>
        <v>0</v>
      </c>
    </row>
    <row r="29" spans="2:17" ht="18.600000000000001" customHeight="1" thickBot="1">
      <c r="B29" s="57"/>
      <c r="C29" s="55"/>
      <c r="D29" s="55"/>
      <c r="E29" s="55"/>
      <c r="F29" s="5"/>
      <c r="G29" s="11"/>
      <c r="H29" s="40" t="s">
        <v>45</v>
      </c>
      <c r="I29" s="34">
        <f>SUM(I25:I28)</f>
        <v>0</v>
      </c>
      <c r="J29" s="34">
        <f t="shared" ref="J29" si="4">SUM(J25:J28)</f>
        <v>0</v>
      </c>
      <c r="K29" s="34">
        <f>+I29-J29</f>
        <v>0</v>
      </c>
      <c r="L29" s="39"/>
      <c r="M29" s="28">
        <v>54</v>
      </c>
      <c r="N29" s="18" t="s">
        <v>64</v>
      </c>
      <c r="O29" s="19"/>
      <c r="P29" s="19">
        <f>SUMIF(E$10:E$144,"54",D$10:D$144)</f>
        <v>0</v>
      </c>
      <c r="Q29" s="19">
        <f t="shared" si="3"/>
        <v>0</v>
      </c>
    </row>
    <row r="30" spans="2:17" ht="18.600000000000001" customHeight="1">
      <c r="B30" s="57"/>
      <c r="C30" s="55"/>
      <c r="D30" s="55"/>
      <c r="E30" s="55"/>
      <c r="F30" s="5"/>
      <c r="G30" s="6"/>
      <c r="H30" s="13"/>
      <c r="I30" s="14"/>
      <c r="J30" s="14"/>
      <c r="K30" s="14"/>
      <c r="L30" s="12"/>
      <c r="M30" s="23">
        <v>55</v>
      </c>
      <c r="N30" s="18" t="s">
        <v>65</v>
      </c>
      <c r="O30" s="19"/>
      <c r="P30" s="19">
        <f>SUMIF(E$10:E$144,"55",D$10:D$144)</f>
        <v>0</v>
      </c>
      <c r="Q30" s="19">
        <f t="shared" si="3"/>
        <v>0</v>
      </c>
    </row>
    <row r="31" spans="2:17" ht="18.600000000000001" customHeight="1" thickBot="1">
      <c r="B31" s="57"/>
      <c r="C31" s="55"/>
      <c r="D31" s="55"/>
      <c r="E31" s="55"/>
      <c r="F31" s="5"/>
      <c r="G31" s="11"/>
      <c r="H31" s="31" t="s">
        <v>72</v>
      </c>
      <c r="I31" s="21" t="s">
        <v>27</v>
      </c>
      <c r="J31" s="21" t="s">
        <v>28</v>
      </c>
      <c r="K31" s="21" t="s">
        <v>2</v>
      </c>
      <c r="L31" s="14"/>
      <c r="M31" s="23">
        <v>56</v>
      </c>
      <c r="N31" s="18" t="s">
        <v>98</v>
      </c>
      <c r="O31" s="19"/>
      <c r="P31" s="19">
        <f>SUMIF(E$10:E$144,"56",D$10:D$144)</f>
        <v>0</v>
      </c>
      <c r="Q31" s="19">
        <f t="shared" si="3"/>
        <v>0</v>
      </c>
    </row>
    <row r="32" spans="2:17" ht="18.600000000000001" customHeight="1">
      <c r="B32" s="57"/>
      <c r="C32" s="55"/>
      <c r="D32" s="55"/>
      <c r="E32" s="55"/>
      <c r="F32" s="5"/>
      <c r="G32" s="23">
        <v>15</v>
      </c>
      <c r="H32" s="18" t="s">
        <v>26</v>
      </c>
      <c r="I32" s="17"/>
      <c r="J32" s="17">
        <f>SUMIF(E$10:E$144,"15",D$10:D$144)</f>
        <v>0</v>
      </c>
      <c r="K32" s="17">
        <f t="shared" ref="K32:K37" si="5">+I32-J32</f>
        <v>0</v>
      </c>
      <c r="L32" s="14"/>
      <c r="M32" s="23">
        <v>57</v>
      </c>
      <c r="N32" s="18" t="s">
        <v>63</v>
      </c>
      <c r="O32" s="19"/>
      <c r="P32" s="19">
        <f>SUMIF(E$10:E$144,"57",D$10:D$144)</f>
        <v>0</v>
      </c>
      <c r="Q32" s="19">
        <f t="shared" si="3"/>
        <v>0</v>
      </c>
    </row>
    <row r="33" spans="2:17" ht="18.600000000000001" customHeight="1" thickBot="1">
      <c r="B33" s="57"/>
      <c r="C33" s="55"/>
      <c r="D33" s="55"/>
      <c r="E33" s="55"/>
      <c r="F33" s="5"/>
      <c r="G33" s="23">
        <v>16</v>
      </c>
      <c r="H33" s="18" t="s">
        <v>25</v>
      </c>
      <c r="I33" s="19"/>
      <c r="J33" s="19">
        <f>SUMIF(E$10:E$144,"16",D$10:D$144)</f>
        <v>0</v>
      </c>
      <c r="K33" s="19">
        <f t="shared" si="5"/>
        <v>0</v>
      </c>
      <c r="L33" s="14"/>
      <c r="M33" s="23">
        <v>58</v>
      </c>
      <c r="N33" s="18" t="s">
        <v>101</v>
      </c>
      <c r="O33" s="19"/>
      <c r="P33" s="19">
        <f>SUMIF(E$10:E$144,"58",D$10:D$144)</f>
        <v>0</v>
      </c>
      <c r="Q33" s="19">
        <f t="shared" si="3"/>
        <v>0</v>
      </c>
    </row>
    <row r="34" spans="2:17" ht="18.600000000000001" customHeight="1" thickBot="1">
      <c r="B34" s="57"/>
      <c r="C34" s="55"/>
      <c r="D34" s="55"/>
      <c r="E34" s="55"/>
      <c r="F34" s="5"/>
      <c r="G34" s="23">
        <v>17</v>
      </c>
      <c r="H34" s="18" t="s">
        <v>141</v>
      </c>
      <c r="I34" s="19"/>
      <c r="J34" s="19">
        <f>SUMIF(E$10:E$144,"17",D$10:D$144)</f>
        <v>0</v>
      </c>
      <c r="K34" s="19">
        <f t="shared" si="5"/>
        <v>0</v>
      </c>
      <c r="L34" s="14"/>
      <c r="M34" s="11"/>
      <c r="N34" s="41" t="s">
        <v>45</v>
      </c>
      <c r="O34" s="34">
        <f>SUM(O27:O33)</f>
        <v>0</v>
      </c>
      <c r="P34" s="34">
        <f>SUM(P27:P33)</f>
        <v>0</v>
      </c>
      <c r="Q34" s="34">
        <f>+O34-P34</f>
        <v>0</v>
      </c>
    </row>
    <row r="35" spans="2:17" ht="18.600000000000001" customHeight="1">
      <c r="B35" s="57"/>
      <c r="C35" s="55"/>
      <c r="D35" s="55"/>
      <c r="E35" s="55"/>
      <c r="F35" s="5"/>
      <c r="G35" s="23">
        <v>18</v>
      </c>
      <c r="H35" s="18" t="s">
        <v>75</v>
      </c>
      <c r="I35" s="19"/>
      <c r="J35" s="19">
        <f>SUMIF(E$10:E$144,"18",D$10:D$144)</f>
        <v>0</v>
      </c>
      <c r="K35" s="19">
        <f t="shared" si="5"/>
        <v>0</v>
      </c>
      <c r="L35" s="14"/>
      <c r="M35" s="32"/>
      <c r="N35" s="10"/>
      <c r="O35" s="10"/>
      <c r="P35" s="10"/>
      <c r="Q35" s="10"/>
    </row>
    <row r="36" spans="2:17" ht="18.600000000000001" customHeight="1" thickBot="1">
      <c r="B36" s="57"/>
      <c r="C36" s="55"/>
      <c r="D36" s="55"/>
      <c r="E36" s="55"/>
      <c r="F36" s="5"/>
      <c r="G36" s="23">
        <v>19</v>
      </c>
      <c r="H36" s="18" t="s">
        <v>73</v>
      </c>
      <c r="I36" s="19"/>
      <c r="J36" s="19">
        <f>SUMIF(E$10:E$144,"19",D$10:D$144)</f>
        <v>0</v>
      </c>
      <c r="K36" s="19">
        <f t="shared" si="5"/>
        <v>0</v>
      </c>
      <c r="L36" s="14"/>
      <c r="M36" s="11"/>
      <c r="N36" s="29" t="s">
        <v>49</v>
      </c>
      <c r="O36" s="30" t="s">
        <v>27</v>
      </c>
      <c r="P36" s="21" t="s">
        <v>28</v>
      </c>
      <c r="Q36" s="21" t="s">
        <v>2</v>
      </c>
    </row>
    <row r="37" spans="2:17" ht="18.600000000000001" customHeight="1" thickBot="1">
      <c r="B37" s="57"/>
      <c r="C37" s="55"/>
      <c r="D37" s="55"/>
      <c r="E37" s="55"/>
      <c r="F37" s="5"/>
      <c r="G37" s="23">
        <v>20</v>
      </c>
      <c r="H37" s="18" t="s">
        <v>97</v>
      </c>
      <c r="I37" s="19"/>
      <c r="J37" s="19">
        <f>SUMIF(E$10:E$144,"20",D$10:D$144)</f>
        <v>0</v>
      </c>
      <c r="K37" s="19">
        <f t="shared" si="5"/>
        <v>0</v>
      </c>
      <c r="L37" s="14"/>
      <c r="M37" s="28">
        <v>60</v>
      </c>
      <c r="N37" s="16" t="s">
        <v>50</v>
      </c>
      <c r="O37" s="17"/>
      <c r="P37" s="17">
        <f>SUMIF(E$10:E$144,"60",D$10:D$144)</f>
        <v>0</v>
      </c>
      <c r="Q37" s="17">
        <f>+O37-P37</f>
        <v>0</v>
      </c>
    </row>
    <row r="38" spans="2:17" ht="18.600000000000001" customHeight="1" thickBot="1">
      <c r="B38" s="57"/>
      <c r="C38" s="55"/>
      <c r="D38" s="55"/>
      <c r="E38" s="55"/>
      <c r="F38" s="5"/>
      <c r="G38" s="11"/>
      <c r="H38" s="40" t="s">
        <v>45</v>
      </c>
      <c r="I38" s="34">
        <f>SUM(I32:I37)</f>
        <v>0</v>
      </c>
      <c r="J38" s="34">
        <f>SUM(J32:J37)</f>
        <v>0</v>
      </c>
      <c r="K38" s="34">
        <f>+I38-J38</f>
        <v>0</v>
      </c>
      <c r="L38" s="14"/>
      <c r="M38" s="23">
        <v>61</v>
      </c>
      <c r="N38" s="18" t="s">
        <v>51</v>
      </c>
      <c r="O38" s="19"/>
      <c r="P38" s="19">
        <f>SUMIF(E$10:E$144,"61",D$10:D$144)</f>
        <v>0</v>
      </c>
      <c r="Q38" s="19">
        <f t="shared" ref="Q38:Q40" si="6">+O38-P38</f>
        <v>0</v>
      </c>
    </row>
    <row r="39" spans="2:17" ht="18.600000000000001" customHeight="1">
      <c r="B39" s="57"/>
      <c r="C39" s="55"/>
      <c r="D39" s="55"/>
      <c r="E39" s="55"/>
      <c r="F39" s="5"/>
      <c r="G39" s="6"/>
      <c r="H39" s="10"/>
      <c r="I39" s="10"/>
      <c r="J39" s="10"/>
      <c r="K39" s="10"/>
      <c r="L39" s="14"/>
      <c r="M39" s="23">
        <v>62</v>
      </c>
      <c r="N39" s="18" t="s">
        <v>4</v>
      </c>
      <c r="O39" s="19"/>
      <c r="P39" s="19">
        <f>SUMIF(E$10:E$144,"62",D$10:D$144)</f>
        <v>0</v>
      </c>
      <c r="Q39" s="19">
        <f t="shared" si="6"/>
        <v>0</v>
      </c>
    </row>
    <row r="40" spans="2:17" ht="18.600000000000001" customHeight="1" thickBot="1">
      <c r="B40" s="57"/>
      <c r="C40" s="55"/>
      <c r="D40" s="55"/>
      <c r="E40" s="55"/>
      <c r="F40" s="5"/>
      <c r="G40" s="11"/>
      <c r="H40" s="31" t="s">
        <v>69</v>
      </c>
      <c r="I40" s="21" t="s">
        <v>27</v>
      </c>
      <c r="J40" s="21" t="s">
        <v>28</v>
      </c>
      <c r="K40" s="21" t="s">
        <v>2</v>
      </c>
      <c r="L40" s="14"/>
      <c r="M40" s="23">
        <v>63</v>
      </c>
      <c r="N40" s="18" t="s">
        <v>68</v>
      </c>
      <c r="O40" s="19"/>
      <c r="P40" s="19">
        <f>SUMIF(E$10:E$144,"63",D$10:D$144)</f>
        <v>0</v>
      </c>
      <c r="Q40" s="19">
        <f t="shared" si="6"/>
        <v>0</v>
      </c>
    </row>
    <row r="41" spans="2:17" ht="18.600000000000001" customHeight="1" thickBot="1">
      <c r="B41" s="57"/>
      <c r="C41" s="55"/>
      <c r="D41" s="55"/>
      <c r="E41" s="55"/>
      <c r="F41" s="5"/>
      <c r="G41" s="23">
        <v>21</v>
      </c>
      <c r="H41" s="18" t="s">
        <v>14</v>
      </c>
      <c r="I41" s="17"/>
      <c r="J41" s="17">
        <f>SUMIF(E$10:E$144,"21",D$10:D$144)</f>
        <v>0</v>
      </c>
      <c r="K41" s="17">
        <f t="shared" ref="K41:K50" si="7">+I41-J41</f>
        <v>0</v>
      </c>
      <c r="L41" s="15"/>
      <c r="M41" s="23">
        <v>64</v>
      </c>
      <c r="N41" s="18" t="s">
        <v>91</v>
      </c>
      <c r="O41" s="19"/>
      <c r="P41" s="19">
        <f>SUMIF(E$10:E$144,"64",D$10:D$144)</f>
        <v>0</v>
      </c>
      <c r="Q41" s="19">
        <f>+O41-P41</f>
        <v>0</v>
      </c>
    </row>
    <row r="42" spans="2:17" ht="18.600000000000001" customHeight="1" thickBot="1">
      <c r="B42" s="57"/>
      <c r="C42" s="55"/>
      <c r="D42" s="55"/>
      <c r="E42" s="55"/>
      <c r="F42" s="5"/>
      <c r="G42" s="23">
        <v>22</v>
      </c>
      <c r="H42" s="18" t="s">
        <v>37</v>
      </c>
      <c r="I42" s="19"/>
      <c r="J42" s="19">
        <f>SUMIF(E$10:E$144,"22",D$10:D$144)</f>
        <v>0</v>
      </c>
      <c r="K42" s="19">
        <f t="shared" si="7"/>
        <v>0</v>
      </c>
      <c r="L42" s="10"/>
      <c r="M42" s="11"/>
      <c r="N42" s="40" t="s">
        <v>45</v>
      </c>
      <c r="O42" s="34">
        <f>SUM(O37:O41)</f>
        <v>0</v>
      </c>
      <c r="P42" s="34">
        <f>SUM(P37:P41)</f>
        <v>0</v>
      </c>
      <c r="Q42" s="34">
        <f>+O42-P42</f>
        <v>0</v>
      </c>
    </row>
    <row r="43" spans="2:17" ht="18.600000000000001" customHeight="1">
      <c r="B43" s="57"/>
      <c r="C43" s="55"/>
      <c r="D43" s="55"/>
      <c r="E43" s="55"/>
      <c r="F43" s="5"/>
      <c r="G43" s="23">
        <v>23</v>
      </c>
      <c r="H43" s="18" t="s">
        <v>40</v>
      </c>
      <c r="I43" s="19"/>
      <c r="J43" s="19">
        <f>SUMIF(E$10:E$144,"23",D$10:D$144)</f>
        <v>0</v>
      </c>
      <c r="K43" s="19">
        <f t="shared" si="7"/>
        <v>0</v>
      </c>
      <c r="L43" s="10"/>
      <c r="M43" s="6"/>
      <c r="N43" s="10"/>
      <c r="O43" s="10"/>
      <c r="P43" s="10"/>
      <c r="Q43" s="10"/>
    </row>
    <row r="44" spans="2:17" ht="18.600000000000001" customHeight="1" thickBot="1">
      <c r="B44" s="57"/>
      <c r="C44" s="55"/>
      <c r="D44" s="55"/>
      <c r="E44" s="55"/>
      <c r="F44" s="5"/>
      <c r="G44" s="23">
        <v>24</v>
      </c>
      <c r="H44" s="18" t="s">
        <v>39</v>
      </c>
      <c r="I44" s="19"/>
      <c r="J44" s="19">
        <f>SUMIF(E$10:E$144,"24",D$10:D$144)</f>
        <v>0</v>
      </c>
      <c r="K44" s="19">
        <f t="shared" si="7"/>
        <v>0</v>
      </c>
      <c r="L44" s="10"/>
      <c r="M44" s="11"/>
      <c r="N44" s="31" t="s">
        <v>76</v>
      </c>
      <c r="O44" s="21" t="s">
        <v>27</v>
      </c>
      <c r="P44" s="21" t="s">
        <v>28</v>
      </c>
      <c r="Q44" s="21" t="s">
        <v>2</v>
      </c>
    </row>
    <row r="45" spans="2:17" ht="18.600000000000001" customHeight="1">
      <c r="B45" s="57"/>
      <c r="C45" s="55"/>
      <c r="D45" s="55"/>
      <c r="E45" s="55"/>
      <c r="F45" s="5"/>
      <c r="G45" s="23">
        <v>25</v>
      </c>
      <c r="H45" s="18" t="s">
        <v>43</v>
      </c>
      <c r="I45" s="19"/>
      <c r="J45" s="19">
        <f>SUMIF(E$10:E$144,"25",D$10:D$144)</f>
        <v>0</v>
      </c>
      <c r="K45" s="19">
        <f t="shared" si="7"/>
        <v>0</v>
      </c>
      <c r="L45" s="10"/>
      <c r="M45" s="23">
        <v>70</v>
      </c>
      <c r="N45" s="18" t="s">
        <v>80</v>
      </c>
      <c r="O45" s="19"/>
      <c r="P45" s="19">
        <f>SUMIF(E$10:E$144,"70",D$10:D$144)</f>
        <v>0</v>
      </c>
      <c r="Q45" s="19">
        <f t="shared" ref="Q45:Q51" si="8">+O45-P45</f>
        <v>0</v>
      </c>
    </row>
    <row r="46" spans="2:17" ht="18.600000000000001" customHeight="1">
      <c r="B46" s="57"/>
      <c r="C46" s="55"/>
      <c r="D46" s="55"/>
      <c r="E46" s="55"/>
      <c r="F46" s="5"/>
      <c r="G46" s="23">
        <v>26</v>
      </c>
      <c r="H46" s="18" t="s">
        <v>41</v>
      </c>
      <c r="I46" s="19"/>
      <c r="J46" s="19">
        <f>SUMIF(E$10:E$144,"26",D$10:D$144)</f>
        <v>0</v>
      </c>
      <c r="K46" s="19">
        <f t="shared" si="7"/>
        <v>0</v>
      </c>
      <c r="L46" s="10"/>
      <c r="M46" s="23">
        <v>71</v>
      </c>
      <c r="N46" s="18" t="s">
        <v>79</v>
      </c>
      <c r="O46" s="19"/>
      <c r="P46" s="19">
        <f>SUMIF(E$10:E$144,"71",D$10:D$144)</f>
        <v>0</v>
      </c>
      <c r="Q46" s="19">
        <f t="shared" si="8"/>
        <v>0</v>
      </c>
    </row>
    <row r="47" spans="2:17" ht="18.600000000000001" customHeight="1">
      <c r="B47" s="57"/>
      <c r="C47" s="55"/>
      <c r="D47" s="55"/>
      <c r="E47" s="55"/>
      <c r="F47" s="5"/>
      <c r="G47" s="23">
        <v>27</v>
      </c>
      <c r="H47" s="18" t="s">
        <v>38</v>
      </c>
      <c r="I47" s="19"/>
      <c r="J47" s="19">
        <f>SUMIF(E$10:E$144,"27",D$10:D$144)</f>
        <v>0</v>
      </c>
      <c r="K47" s="19">
        <f t="shared" si="7"/>
        <v>0</v>
      </c>
      <c r="L47" s="10"/>
      <c r="M47" s="23">
        <v>72</v>
      </c>
      <c r="N47" s="18" t="s">
        <v>78</v>
      </c>
      <c r="O47" s="19"/>
      <c r="P47" s="19">
        <f>SUMIF(E$10:E$144,"72",D$10:D$144)</f>
        <v>0</v>
      </c>
      <c r="Q47" s="19">
        <f t="shared" si="8"/>
        <v>0</v>
      </c>
    </row>
    <row r="48" spans="2:17" ht="18.600000000000001" customHeight="1">
      <c r="B48" s="57"/>
      <c r="C48" s="55"/>
      <c r="D48" s="55"/>
      <c r="E48" s="55"/>
      <c r="F48" s="5"/>
      <c r="G48" s="23">
        <v>28</v>
      </c>
      <c r="H48" s="18" t="s">
        <v>42</v>
      </c>
      <c r="I48" s="19"/>
      <c r="J48" s="19">
        <f>SUMIF(E$10:E$144,"28",D$10:D$144)</f>
        <v>0</v>
      </c>
      <c r="K48" s="19">
        <f t="shared" si="7"/>
        <v>0</v>
      </c>
      <c r="L48" s="10"/>
      <c r="M48" s="23">
        <v>73</v>
      </c>
      <c r="N48" s="18" t="s">
        <v>77</v>
      </c>
      <c r="O48" s="19"/>
      <c r="P48" s="19">
        <f>SUMIF(E$10:E$144,"73",D$10:D$144)</f>
        <v>0</v>
      </c>
      <c r="Q48" s="19">
        <f t="shared" si="8"/>
        <v>0</v>
      </c>
    </row>
    <row r="49" spans="2:17" ht="18.600000000000001" customHeight="1">
      <c r="B49" s="57"/>
      <c r="C49" s="55"/>
      <c r="D49" s="55"/>
      <c r="E49" s="55"/>
      <c r="F49" s="5"/>
      <c r="G49" s="23">
        <v>29</v>
      </c>
      <c r="H49" s="18" t="s">
        <v>44</v>
      </c>
      <c r="I49" s="19"/>
      <c r="J49" s="19">
        <f>SUMIF(E$10:E$144,"29",D$10:D$144)</f>
        <v>0</v>
      </c>
      <c r="K49" s="19">
        <f t="shared" si="7"/>
        <v>0</v>
      </c>
      <c r="L49" s="10"/>
      <c r="M49" s="23">
        <v>74</v>
      </c>
      <c r="N49" s="18" t="s">
        <v>81</v>
      </c>
      <c r="O49" s="19"/>
      <c r="P49" s="19">
        <f>SUMIF(E$10:E$144,"74",D$10:D$144)</f>
        <v>0</v>
      </c>
      <c r="Q49" s="19">
        <f t="shared" si="8"/>
        <v>0</v>
      </c>
    </row>
    <row r="50" spans="2:17" ht="18.600000000000001" customHeight="1" thickBot="1">
      <c r="B50" s="57"/>
      <c r="C50" s="55"/>
      <c r="D50" s="55"/>
      <c r="E50" s="55"/>
      <c r="F50" s="5"/>
      <c r="G50" s="23">
        <v>30</v>
      </c>
      <c r="H50" s="18" t="s">
        <v>99</v>
      </c>
      <c r="I50" s="19"/>
      <c r="J50" s="19">
        <f>SUMIF(E$10:E$144,"30",D$10:D$144)</f>
        <v>0</v>
      </c>
      <c r="K50" s="19">
        <f t="shared" si="7"/>
        <v>0</v>
      </c>
      <c r="L50" s="10"/>
      <c r="M50" s="23">
        <v>75</v>
      </c>
      <c r="N50" s="18" t="s">
        <v>82</v>
      </c>
      <c r="O50" s="19"/>
      <c r="P50" s="19">
        <f>SUMIF(E$10:E$144,"75",D$10:D$144)</f>
        <v>0</v>
      </c>
      <c r="Q50" s="19">
        <f t="shared" si="8"/>
        <v>0</v>
      </c>
    </row>
    <row r="51" spans="2:17" ht="18.600000000000001" customHeight="1" thickBot="1">
      <c r="B51" s="57"/>
      <c r="C51" s="55"/>
      <c r="D51" s="55"/>
      <c r="E51" s="55"/>
      <c r="F51" s="5"/>
      <c r="G51" s="11"/>
      <c r="H51" s="40" t="s">
        <v>45</v>
      </c>
      <c r="I51" s="34">
        <f>SUM(I41:I50)</f>
        <v>0</v>
      </c>
      <c r="J51" s="34">
        <f>SUM(J41:J50)</f>
        <v>0</v>
      </c>
      <c r="K51" s="34">
        <f>+I51-J51</f>
        <v>0</v>
      </c>
      <c r="L51" s="10"/>
      <c r="M51" s="23">
        <v>76</v>
      </c>
      <c r="N51" s="18" t="s">
        <v>100</v>
      </c>
      <c r="O51" s="19"/>
      <c r="P51" s="19">
        <f>SUMIF(E$10:E$144,"76",D$10:D$144)</f>
        <v>0</v>
      </c>
      <c r="Q51" s="19">
        <f t="shared" si="8"/>
        <v>0</v>
      </c>
    </row>
    <row r="52" spans="2:17" ht="18.600000000000001" customHeight="1" thickBot="1">
      <c r="B52" s="57"/>
      <c r="C52" s="55"/>
      <c r="D52" s="55"/>
      <c r="E52" s="55"/>
      <c r="F52" s="5"/>
      <c r="G52" s="6"/>
      <c r="H52" s="10"/>
      <c r="I52" s="10"/>
      <c r="J52" s="10"/>
      <c r="K52" s="10"/>
      <c r="L52" s="10"/>
      <c r="M52" s="11"/>
      <c r="N52" s="40" t="s">
        <v>45</v>
      </c>
      <c r="O52" s="34">
        <f>SUM(O45:O51)</f>
        <v>0</v>
      </c>
      <c r="P52" s="34">
        <f>SUM(P45:P51)</f>
        <v>0</v>
      </c>
      <c r="Q52" s="34">
        <f>+O52-P52</f>
        <v>0</v>
      </c>
    </row>
    <row r="53" spans="2:17" ht="18.600000000000001" customHeight="1" thickBot="1">
      <c r="B53" s="57"/>
      <c r="C53" s="55"/>
      <c r="D53" s="55"/>
      <c r="E53" s="55"/>
      <c r="F53" s="5"/>
      <c r="G53" s="11"/>
      <c r="H53" s="31" t="s">
        <v>66</v>
      </c>
      <c r="I53" s="21" t="s">
        <v>27</v>
      </c>
      <c r="J53" s="21" t="s">
        <v>28</v>
      </c>
      <c r="K53" s="21" t="s">
        <v>2</v>
      </c>
      <c r="L53" s="10"/>
      <c r="M53" s="6"/>
      <c r="N53" s="10"/>
      <c r="O53" s="10"/>
      <c r="P53" s="10"/>
      <c r="Q53" s="10"/>
    </row>
    <row r="54" spans="2:17" ht="18.600000000000001" customHeight="1" thickBot="1">
      <c r="B54" s="57"/>
      <c r="C54" s="55"/>
      <c r="D54" s="55"/>
      <c r="E54" s="55"/>
      <c r="F54" s="5"/>
      <c r="G54" s="23">
        <v>31</v>
      </c>
      <c r="H54" s="18" t="s">
        <v>67</v>
      </c>
      <c r="I54" s="19"/>
      <c r="J54" s="19">
        <f>SUMIF(E$10:E$144,"31",D$10:D$144)</f>
        <v>0</v>
      </c>
      <c r="K54" s="19">
        <f t="shared" ref="K54:K56" si="9">+I54-J54</f>
        <v>0</v>
      </c>
      <c r="L54" s="10"/>
      <c r="M54" s="11"/>
      <c r="N54" s="31" t="s">
        <v>59</v>
      </c>
      <c r="O54" s="21" t="s">
        <v>27</v>
      </c>
      <c r="P54" s="21" t="s">
        <v>28</v>
      </c>
      <c r="Q54" s="21" t="s">
        <v>2</v>
      </c>
    </row>
    <row r="55" spans="2:17" ht="18.600000000000001" customHeight="1">
      <c r="B55" s="57"/>
      <c r="C55" s="55"/>
      <c r="D55" s="55"/>
      <c r="E55" s="55"/>
      <c r="F55" s="5"/>
      <c r="G55" s="23">
        <v>32</v>
      </c>
      <c r="H55" s="18" t="s">
        <v>48</v>
      </c>
      <c r="I55" s="19"/>
      <c r="J55" s="19">
        <f>SUMIF(E$10:E$144,"32",D$10:D$144)</f>
        <v>0</v>
      </c>
      <c r="K55" s="19">
        <f t="shared" si="9"/>
        <v>0</v>
      </c>
      <c r="L55" s="10"/>
      <c r="M55" s="23">
        <v>80</v>
      </c>
      <c r="N55" s="18" t="s">
        <v>57</v>
      </c>
      <c r="O55" s="17"/>
      <c r="P55" s="17">
        <f>SUMIF(E$10:E$144,"80",D$10:D$144)</f>
        <v>0</v>
      </c>
      <c r="Q55" s="17">
        <f t="shared" ref="Q55:Q58" si="10">+O55-P55</f>
        <v>0</v>
      </c>
    </row>
    <row r="56" spans="2:17" ht="18.600000000000001" customHeight="1" thickBot="1">
      <c r="B56" s="57"/>
      <c r="C56" s="55"/>
      <c r="D56" s="55"/>
      <c r="E56" s="55"/>
      <c r="F56" s="5"/>
      <c r="G56" s="23">
        <v>33</v>
      </c>
      <c r="H56" s="18" t="s">
        <v>94</v>
      </c>
      <c r="I56" s="19"/>
      <c r="J56" s="19">
        <f>SUMIF(E$10:E$144,"33",D$10:D$144)</f>
        <v>0</v>
      </c>
      <c r="K56" s="19">
        <f t="shared" si="9"/>
        <v>0</v>
      </c>
      <c r="L56" s="10"/>
      <c r="M56" s="23">
        <v>81</v>
      </c>
      <c r="N56" s="18" t="s">
        <v>58</v>
      </c>
      <c r="O56" s="19"/>
      <c r="P56" s="19">
        <f>SUMIF(E$10:E$144,"81",D$10:D$144)</f>
        <v>0</v>
      </c>
      <c r="Q56" s="19">
        <f t="shared" si="10"/>
        <v>0</v>
      </c>
    </row>
    <row r="57" spans="2:17" ht="18.600000000000001" customHeight="1" thickBot="1">
      <c r="B57" s="57"/>
      <c r="C57" s="55"/>
      <c r="D57" s="55"/>
      <c r="E57" s="55"/>
      <c r="F57" s="5"/>
      <c r="G57" s="11"/>
      <c r="H57" s="40" t="s">
        <v>45</v>
      </c>
      <c r="I57" s="34">
        <f>SUM(I54:I56)</f>
        <v>0</v>
      </c>
      <c r="J57" s="34">
        <f>SUM(J54:J56)</f>
        <v>0</v>
      </c>
      <c r="K57" s="34">
        <f>+I57-J57</f>
        <v>0</v>
      </c>
      <c r="L57" s="10"/>
      <c r="M57" s="23">
        <v>82</v>
      </c>
      <c r="N57" s="18" t="s">
        <v>83</v>
      </c>
      <c r="O57" s="19"/>
      <c r="P57" s="19">
        <f>SUMIF(E$10:E$144,"82",D$10:D$144)</f>
        <v>0</v>
      </c>
      <c r="Q57" s="19">
        <f t="shared" si="10"/>
        <v>0</v>
      </c>
    </row>
    <row r="58" spans="2:17" ht="18.600000000000001" customHeight="1" thickBot="1">
      <c r="B58" s="57"/>
      <c r="C58" s="55"/>
      <c r="D58" s="55"/>
      <c r="E58" s="55"/>
      <c r="F58" s="5"/>
      <c r="G58" s="6"/>
      <c r="H58" s="10"/>
      <c r="I58" s="10"/>
      <c r="J58" s="10"/>
      <c r="K58" s="10"/>
      <c r="L58" s="10"/>
      <c r="M58" s="23">
        <v>83</v>
      </c>
      <c r="N58" s="18" t="s">
        <v>5</v>
      </c>
      <c r="O58" s="19"/>
      <c r="P58" s="19">
        <f>SUMIF(E$10:E$144,"83",D$10:D$144)</f>
        <v>0</v>
      </c>
      <c r="Q58" s="19">
        <f t="shared" si="10"/>
        <v>0</v>
      </c>
    </row>
    <row r="59" spans="2:17" ht="18.600000000000001" customHeight="1" thickBot="1">
      <c r="B59" s="57"/>
      <c r="C59" s="55"/>
      <c r="D59" s="55"/>
      <c r="E59" s="55"/>
      <c r="F59" s="5"/>
      <c r="G59" s="11"/>
      <c r="H59" s="31" t="s">
        <v>46</v>
      </c>
      <c r="I59" s="21" t="s">
        <v>27</v>
      </c>
      <c r="J59" s="21" t="s">
        <v>28</v>
      </c>
      <c r="K59" s="21" t="s">
        <v>2</v>
      </c>
      <c r="L59" s="10"/>
      <c r="M59" s="11"/>
      <c r="N59" s="40" t="s">
        <v>45</v>
      </c>
      <c r="O59" s="34">
        <f>SUM(O55:O58)</f>
        <v>0</v>
      </c>
      <c r="P59" s="34">
        <f>SUM(P55:P58)</f>
        <v>0</v>
      </c>
      <c r="Q59" s="34">
        <f>+O59-P59</f>
        <v>0</v>
      </c>
    </row>
    <row r="60" spans="2:17" ht="18.600000000000001" customHeight="1">
      <c r="B60" s="57"/>
      <c r="C60" s="55"/>
      <c r="D60" s="55"/>
      <c r="E60" s="55"/>
      <c r="F60" s="5"/>
      <c r="G60" s="23">
        <v>34</v>
      </c>
      <c r="H60" s="18" t="s">
        <v>47</v>
      </c>
      <c r="I60" s="17"/>
      <c r="J60" s="17">
        <f>SUMIF(E$10:E$144,"34",D$10:D$144)</f>
        <v>0</v>
      </c>
      <c r="K60" s="17">
        <f t="shared" ref="K60:K63" si="11">+I60-J60</f>
        <v>0</v>
      </c>
      <c r="L60" s="10"/>
      <c r="M60" s="6"/>
      <c r="N60" s="10"/>
      <c r="O60" s="10"/>
      <c r="P60" s="10"/>
      <c r="Q60" s="10"/>
    </row>
    <row r="61" spans="2:17" ht="18.600000000000001" customHeight="1" thickBot="1">
      <c r="B61" s="57"/>
      <c r="C61" s="55"/>
      <c r="D61" s="55"/>
      <c r="E61" s="55"/>
      <c r="F61" s="5"/>
      <c r="G61" s="23">
        <v>35</v>
      </c>
      <c r="H61" s="18" t="s">
        <v>74</v>
      </c>
      <c r="I61" s="19"/>
      <c r="J61" s="19">
        <f>SUMIF(E$10:E$144,"35",D$10:D$144)</f>
        <v>0</v>
      </c>
      <c r="K61" s="19">
        <f t="shared" si="11"/>
        <v>0</v>
      </c>
      <c r="L61" s="10"/>
      <c r="M61" s="11"/>
      <c r="N61" s="31" t="s">
        <v>54</v>
      </c>
      <c r="O61" s="21" t="s">
        <v>27</v>
      </c>
      <c r="P61" s="21" t="s">
        <v>28</v>
      </c>
      <c r="Q61" s="21" t="s">
        <v>2</v>
      </c>
    </row>
    <row r="62" spans="2:17" ht="18.600000000000001" customHeight="1">
      <c r="B62" s="57"/>
      <c r="C62" s="55"/>
      <c r="D62" s="55"/>
      <c r="E62" s="55"/>
      <c r="F62" s="5"/>
      <c r="G62" s="23">
        <v>36</v>
      </c>
      <c r="H62" s="18" t="s">
        <v>12</v>
      </c>
      <c r="I62" s="19"/>
      <c r="J62" s="19">
        <f>SUMIF(E$10:E$144,"36",D$10:D$144)</f>
        <v>0</v>
      </c>
      <c r="K62" s="19">
        <f t="shared" si="11"/>
        <v>0</v>
      </c>
      <c r="L62" s="10"/>
      <c r="M62" s="23">
        <v>90</v>
      </c>
      <c r="N62" s="18" t="s">
        <v>55</v>
      </c>
      <c r="O62" s="19"/>
      <c r="P62" s="19">
        <f>SUMIF(E$10:E$144,"90",D$10:D$144)</f>
        <v>0</v>
      </c>
      <c r="Q62" s="19">
        <f t="shared" ref="Q62:Q64" si="12">+O62-P62</f>
        <v>0</v>
      </c>
    </row>
    <row r="63" spans="2:17" ht="18.600000000000001" customHeight="1" thickBot="1">
      <c r="B63" s="57"/>
      <c r="C63" s="55"/>
      <c r="D63" s="55"/>
      <c r="E63" s="55"/>
      <c r="F63" s="5"/>
      <c r="G63" s="23">
        <v>37</v>
      </c>
      <c r="H63" s="18" t="s">
        <v>96</v>
      </c>
      <c r="I63" s="19"/>
      <c r="J63" s="19">
        <f>SUMIF(E$10:E$144,"37",D$10:D$144)</f>
        <v>0</v>
      </c>
      <c r="K63" s="19">
        <f t="shared" si="11"/>
        <v>0</v>
      </c>
      <c r="L63" s="10"/>
      <c r="M63" s="23">
        <v>91</v>
      </c>
      <c r="N63" s="18" t="s">
        <v>56</v>
      </c>
      <c r="O63" s="19"/>
      <c r="P63" s="19">
        <f>SUMIF(E$10:E$144,"91",D$10:D$144)</f>
        <v>0</v>
      </c>
      <c r="Q63" s="19">
        <f t="shared" si="12"/>
        <v>0</v>
      </c>
    </row>
    <row r="64" spans="2:17" ht="18.600000000000001" customHeight="1" thickBot="1">
      <c r="B64" s="57"/>
      <c r="C64" s="55"/>
      <c r="D64" s="55"/>
      <c r="E64" s="55"/>
      <c r="F64" s="5"/>
      <c r="G64" s="11"/>
      <c r="H64" s="40" t="s">
        <v>45</v>
      </c>
      <c r="I64" s="34">
        <f>SUM(I60:I63)</f>
        <v>0</v>
      </c>
      <c r="J64" s="34">
        <f t="shared" ref="J64" si="13">SUM(J60:J63)</f>
        <v>0</v>
      </c>
      <c r="K64" s="34">
        <f>+I64-J64</f>
        <v>0</v>
      </c>
      <c r="L64" s="10"/>
      <c r="M64" s="23">
        <v>92</v>
      </c>
      <c r="N64" s="18" t="s">
        <v>95</v>
      </c>
      <c r="O64" s="19"/>
      <c r="P64" s="19">
        <f>SUMIF(E$10:E$144,"92",D$10:D$144)</f>
        <v>0</v>
      </c>
      <c r="Q64" s="19">
        <f t="shared" si="12"/>
        <v>0</v>
      </c>
    </row>
    <row r="65" spans="2:17" ht="18.600000000000001" customHeight="1" thickBot="1">
      <c r="B65" s="57"/>
      <c r="C65" s="55"/>
      <c r="D65" s="55"/>
      <c r="E65" s="55"/>
      <c r="F65" s="5"/>
      <c r="G65" s="10"/>
      <c r="H65" s="10"/>
      <c r="I65" s="10"/>
      <c r="J65" s="10"/>
      <c r="K65" s="10"/>
      <c r="L65" s="10"/>
      <c r="M65" s="11"/>
      <c r="N65" s="40" t="s">
        <v>45</v>
      </c>
      <c r="O65" s="34">
        <f>SUM(O62:O64)</f>
        <v>0</v>
      </c>
      <c r="P65" s="34">
        <f>SUM(P62:P64)</f>
        <v>0</v>
      </c>
      <c r="Q65" s="34">
        <f>+O65-P65</f>
        <v>0</v>
      </c>
    </row>
    <row r="66" spans="2:17" ht="18.600000000000001" customHeight="1">
      <c r="B66" s="57"/>
      <c r="C66" s="55"/>
      <c r="D66" s="55"/>
      <c r="E66" s="55"/>
      <c r="G66" s="2"/>
      <c r="M66" s="2"/>
    </row>
    <row r="67" spans="2:17" ht="18.600000000000001" customHeight="1">
      <c r="B67" s="57"/>
      <c r="C67" s="55"/>
      <c r="D67" s="55"/>
      <c r="E67" s="55"/>
      <c r="G67" s="2"/>
      <c r="M67" s="2"/>
    </row>
    <row r="68" spans="2:17" ht="18.600000000000001" customHeight="1">
      <c r="B68" s="57"/>
      <c r="C68" s="55"/>
      <c r="D68" s="55"/>
      <c r="E68" s="55"/>
      <c r="G68" s="2"/>
      <c r="M68" s="2"/>
    </row>
    <row r="69" spans="2:17" ht="18.600000000000001" customHeight="1">
      <c r="B69" s="57"/>
      <c r="C69" s="55"/>
      <c r="D69" s="55"/>
      <c r="E69" s="55"/>
      <c r="G69" s="2"/>
      <c r="M69" s="2"/>
    </row>
    <row r="70" spans="2:17" ht="18.600000000000001" customHeight="1">
      <c r="B70" s="57"/>
      <c r="C70" s="55"/>
      <c r="D70" s="55"/>
      <c r="E70" s="55"/>
      <c r="G70" s="2"/>
      <c r="M70" s="2"/>
    </row>
    <row r="71" spans="2:17" ht="18.600000000000001" customHeight="1">
      <c r="B71" s="57"/>
      <c r="C71" s="55"/>
      <c r="D71" s="55"/>
      <c r="E71" s="55"/>
      <c r="G71" s="2"/>
      <c r="M71" s="2"/>
    </row>
    <row r="72" spans="2:17" ht="18.600000000000001" customHeight="1">
      <c r="B72" s="57"/>
      <c r="C72" s="55"/>
      <c r="D72" s="55"/>
      <c r="E72" s="55"/>
      <c r="G72" s="2"/>
      <c r="M72" s="2"/>
    </row>
    <row r="73" spans="2:17" ht="18.600000000000001" customHeight="1">
      <c r="B73" s="57"/>
      <c r="C73" s="55"/>
      <c r="D73" s="55"/>
      <c r="E73" s="55"/>
      <c r="G73" s="2"/>
      <c r="M73" s="2"/>
    </row>
    <row r="74" spans="2:17" ht="18.600000000000001" customHeight="1">
      <c r="B74" s="57"/>
      <c r="C74" s="55"/>
      <c r="D74" s="55"/>
      <c r="E74" s="55"/>
      <c r="G74" s="2"/>
      <c r="M74" s="2"/>
    </row>
    <row r="75" spans="2:17" ht="18.600000000000001" customHeight="1">
      <c r="B75" s="57"/>
      <c r="C75" s="55"/>
      <c r="D75" s="55"/>
      <c r="E75" s="55"/>
      <c r="G75" s="2"/>
      <c r="M75" s="2"/>
    </row>
    <row r="76" spans="2:17" ht="18.600000000000001" customHeight="1">
      <c r="B76" s="57"/>
      <c r="C76" s="55"/>
      <c r="D76" s="55"/>
      <c r="E76" s="55"/>
      <c r="G76" s="2"/>
      <c r="M76" s="2"/>
    </row>
    <row r="77" spans="2:17" ht="18.600000000000001" customHeight="1">
      <c r="B77" s="57"/>
      <c r="C77" s="55"/>
      <c r="D77" s="55"/>
      <c r="E77" s="55"/>
      <c r="G77" s="2"/>
      <c r="M77" s="2"/>
    </row>
    <row r="78" spans="2:17" ht="18.600000000000001" customHeight="1">
      <c r="B78" s="57"/>
      <c r="C78" s="55"/>
      <c r="D78" s="55"/>
      <c r="E78" s="55"/>
      <c r="G78" s="2"/>
      <c r="M78" s="2"/>
    </row>
    <row r="79" spans="2:17" ht="18.600000000000001" customHeight="1">
      <c r="B79" s="57"/>
      <c r="C79" s="55"/>
      <c r="D79" s="55"/>
      <c r="E79" s="55"/>
      <c r="G79" s="2"/>
      <c r="M79" s="2"/>
    </row>
    <row r="80" spans="2:17" ht="18.600000000000001" customHeight="1">
      <c r="B80" s="57"/>
      <c r="C80" s="55"/>
      <c r="D80" s="55"/>
      <c r="E80" s="55"/>
      <c r="G80" s="2"/>
      <c r="M80" s="2"/>
    </row>
    <row r="81" spans="2:13" ht="18.600000000000001" customHeight="1">
      <c r="B81" s="57"/>
      <c r="C81" s="55"/>
      <c r="D81" s="55"/>
      <c r="E81" s="55"/>
      <c r="G81" s="2"/>
      <c r="M81" s="2"/>
    </row>
    <row r="82" spans="2:13" ht="18.600000000000001" customHeight="1">
      <c r="B82" s="57"/>
      <c r="C82" s="55"/>
      <c r="D82" s="55"/>
      <c r="E82" s="55"/>
      <c r="G82" s="2"/>
      <c r="M82" s="2"/>
    </row>
    <row r="83" spans="2:13" ht="18.600000000000001" customHeight="1">
      <c r="B83" s="57"/>
      <c r="C83" s="55"/>
      <c r="D83" s="55"/>
      <c r="E83" s="55"/>
      <c r="G83" s="2"/>
      <c r="M83" s="2"/>
    </row>
    <row r="84" spans="2:13" ht="18.600000000000001" customHeight="1">
      <c r="B84" s="57"/>
      <c r="C84" s="55"/>
      <c r="D84" s="55"/>
      <c r="E84" s="55"/>
      <c r="G84" s="2"/>
      <c r="M84" s="2"/>
    </row>
    <row r="85" spans="2:13" ht="18.600000000000001" customHeight="1">
      <c r="B85" s="57"/>
      <c r="C85" s="55"/>
      <c r="D85" s="55"/>
      <c r="E85" s="55"/>
      <c r="G85" s="2"/>
      <c r="M85" s="2"/>
    </row>
    <row r="86" spans="2:13" ht="18.600000000000001" customHeight="1">
      <c r="B86" s="57"/>
      <c r="C86" s="55"/>
      <c r="D86" s="55"/>
      <c r="E86" s="55"/>
      <c r="G86" s="2"/>
      <c r="M86" s="2"/>
    </row>
    <row r="87" spans="2:13" ht="18.600000000000001" customHeight="1">
      <c r="B87" s="57"/>
      <c r="C87" s="55"/>
      <c r="D87" s="55"/>
      <c r="E87" s="55"/>
      <c r="G87" s="2"/>
      <c r="M87" s="2"/>
    </row>
    <row r="88" spans="2:13" ht="18.600000000000001" customHeight="1">
      <c r="B88" s="57"/>
      <c r="C88" s="55"/>
      <c r="D88" s="55"/>
      <c r="E88" s="55"/>
      <c r="G88" s="2"/>
      <c r="M88" s="2"/>
    </row>
    <row r="89" spans="2:13" ht="18.600000000000001" customHeight="1">
      <c r="B89" s="57"/>
      <c r="C89" s="55"/>
      <c r="D89" s="55"/>
      <c r="E89" s="55"/>
      <c r="G89" s="2"/>
      <c r="M89" s="2"/>
    </row>
    <row r="90" spans="2:13" ht="18.600000000000001" customHeight="1">
      <c r="B90" s="57"/>
      <c r="C90" s="55"/>
      <c r="D90" s="55"/>
      <c r="E90" s="55"/>
      <c r="G90" s="2"/>
      <c r="M90" s="2"/>
    </row>
    <row r="91" spans="2:13" ht="18.600000000000001" customHeight="1">
      <c r="B91" s="57"/>
      <c r="C91" s="55"/>
      <c r="D91" s="55"/>
      <c r="E91" s="55"/>
      <c r="G91" s="2"/>
      <c r="M91" s="2"/>
    </row>
    <row r="92" spans="2:13" ht="18.600000000000001" customHeight="1">
      <c r="B92" s="57"/>
      <c r="C92" s="55"/>
      <c r="D92" s="55"/>
      <c r="E92" s="55"/>
      <c r="G92" s="2"/>
      <c r="M92" s="2"/>
    </row>
    <row r="93" spans="2:13" ht="18.600000000000001" customHeight="1">
      <c r="B93" s="57"/>
      <c r="C93" s="55"/>
      <c r="D93" s="55"/>
      <c r="E93" s="55"/>
      <c r="G93" s="2"/>
      <c r="M93" s="2"/>
    </row>
    <row r="94" spans="2:13" ht="18.600000000000001" customHeight="1">
      <c r="B94" s="57"/>
      <c r="C94" s="55"/>
      <c r="D94" s="55"/>
      <c r="E94" s="55"/>
      <c r="G94" s="2"/>
      <c r="M94" s="2"/>
    </row>
    <row r="95" spans="2:13" ht="18.600000000000001" customHeight="1">
      <c r="B95" s="57"/>
      <c r="C95" s="55"/>
      <c r="D95" s="55"/>
      <c r="E95" s="55"/>
      <c r="G95" s="2"/>
      <c r="M95" s="2"/>
    </row>
    <row r="96" spans="2:13" ht="18.600000000000001" customHeight="1">
      <c r="B96" s="57"/>
      <c r="C96" s="55"/>
      <c r="D96" s="55"/>
      <c r="E96" s="55"/>
      <c r="G96" s="2"/>
      <c r="M96" s="2"/>
    </row>
    <row r="97" spans="2:13" ht="18.600000000000001" customHeight="1">
      <c r="B97" s="57"/>
      <c r="C97" s="55"/>
      <c r="D97" s="55"/>
      <c r="E97" s="55"/>
      <c r="G97" s="2"/>
      <c r="M97" s="2"/>
    </row>
    <row r="98" spans="2:13" ht="18.600000000000001" customHeight="1">
      <c r="B98" s="11"/>
      <c r="C98" s="11"/>
      <c r="D98" s="11"/>
      <c r="E98" s="11"/>
      <c r="G98" s="2"/>
      <c r="M98" s="2"/>
    </row>
    <row r="99" spans="2:13" ht="18.600000000000001" customHeight="1">
      <c r="B99" s="11"/>
      <c r="C99" s="11"/>
      <c r="D99" s="11"/>
      <c r="E99" s="11"/>
      <c r="G99" s="2"/>
      <c r="M99" s="2"/>
    </row>
    <row r="100" spans="2:13" ht="18.600000000000001" customHeight="1">
      <c r="B100" s="11"/>
      <c r="C100" s="11"/>
      <c r="D100" s="11"/>
      <c r="E100" s="11"/>
      <c r="G100" s="2"/>
      <c r="M100" s="2"/>
    </row>
    <row r="101" spans="2:13" ht="18.600000000000001" customHeight="1">
      <c r="B101" s="11"/>
      <c r="C101" s="11"/>
      <c r="D101" s="11"/>
      <c r="E101" s="11"/>
      <c r="G101" s="2"/>
      <c r="M101" s="2"/>
    </row>
    <row r="102" spans="2:13" ht="18.600000000000001" customHeight="1">
      <c r="B102" s="11"/>
      <c r="C102" s="11"/>
      <c r="D102" s="11"/>
      <c r="E102" s="11"/>
      <c r="G102" s="2"/>
      <c r="M102" s="2"/>
    </row>
    <row r="103" spans="2:13" ht="18.600000000000001" customHeight="1">
      <c r="B103" s="11"/>
      <c r="C103" s="11"/>
      <c r="D103" s="11"/>
      <c r="E103" s="11"/>
      <c r="G103" s="2"/>
      <c r="M103" s="2"/>
    </row>
    <row r="104" spans="2:13" ht="18.600000000000001" customHeight="1">
      <c r="B104" s="11"/>
      <c r="C104" s="11"/>
      <c r="D104" s="11"/>
      <c r="E104" s="11"/>
      <c r="G104" s="2"/>
      <c r="M104" s="2"/>
    </row>
    <row r="105" spans="2:13" ht="18.600000000000001" customHeight="1">
      <c r="B105" s="11"/>
      <c r="C105" s="11"/>
      <c r="D105" s="11"/>
      <c r="E105" s="11"/>
      <c r="G105" s="2"/>
      <c r="M105" s="2"/>
    </row>
    <row r="106" spans="2:13" ht="18.600000000000001" customHeight="1">
      <c r="B106" s="11"/>
      <c r="C106" s="11"/>
      <c r="D106" s="11"/>
      <c r="E106" s="11"/>
      <c r="G106" s="2"/>
      <c r="M106" s="2"/>
    </row>
    <row r="107" spans="2:13" ht="18.600000000000001" customHeight="1">
      <c r="B107" s="11"/>
      <c r="C107" s="11"/>
      <c r="D107" s="11"/>
      <c r="E107" s="11"/>
      <c r="G107" s="2"/>
      <c r="M107" s="2"/>
    </row>
    <row r="108" spans="2:13" ht="18.600000000000001" customHeight="1">
      <c r="B108" s="11"/>
      <c r="C108" s="11"/>
      <c r="D108" s="11"/>
      <c r="E108" s="11"/>
      <c r="G108" s="2"/>
      <c r="M108" s="2"/>
    </row>
    <row r="109" spans="2:13" ht="18.600000000000001" customHeight="1">
      <c r="B109" s="11"/>
      <c r="C109" s="11"/>
      <c r="D109" s="11"/>
      <c r="E109" s="11"/>
      <c r="G109" s="2"/>
      <c r="M109" s="2"/>
    </row>
    <row r="110" spans="2:13" ht="18.600000000000001" customHeight="1">
      <c r="B110" s="11"/>
      <c r="C110" s="11"/>
      <c r="D110" s="11"/>
      <c r="E110" s="11"/>
      <c r="G110" s="2"/>
      <c r="M110" s="2"/>
    </row>
    <row r="111" spans="2:13" ht="18.600000000000001" customHeight="1">
      <c r="B111" s="11"/>
      <c r="C111" s="11"/>
      <c r="D111" s="11"/>
      <c r="E111" s="11"/>
      <c r="G111" s="2"/>
      <c r="M111" s="2"/>
    </row>
    <row r="112" spans="2:13" ht="18.600000000000001" customHeight="1">
      <c r="B112" s="11"/>
      <c r="C112" s="11"/>
      <c r="D112" s="11"/>
      <c r="E112" s="11"/>
      <c r="G112" s="2"/>
      <c r="M112" s="2"/>
    </row>
    <row r="113" spans="2:13" ht="18.600000000000001" customHeight="1">
      <c r="B113" s="11"/>
      <c r="C113" s="11"/>
      <c r="D113" s="11"/>
      <c r="E113" s="11"/>
      <c r="G113" s="2"/>
      <c r="M113" s="2"/>
    </row>
    <row r="114" spans="2:13" ht="18.600000000000001" customHeight="1">
      <c r="B114" s="11"/>
      <c r="C114" s="11"/>
      <c r="D114" s="11"/>
      <c r="E114" s="11"/>
      <c r="G114" s="2"/>
      <c r="M114" s="2"/>
    </row>
    <row r="115" spans="2:13" ht="18.600000000000001" customHeight="1">
      <c r="B115" s="11"/>
      <c r="C115" s="11"/>
      <c r="D115" s="11"/>
      <c r="E115" s="11"/>
      <c r="G115" s="2"/>
      <c r="M115" s="2"/>
    </row>
    <row r="116" spans="2:13" ht="18.600000000000001" customHeight="1">
      <c r="B116" s="11"/>
      <c r="C116" s="11"/>
      <c r="D116" s="11"/>
      <c r="E116" s="11"/>
    </row>
    <row r="117" spans="2:13" ht="18.600000000000001" customHeight="1">
      <c r="B117" s="11"/>
      <c r="C117" s="11"/>
      <c r="D117" s="11"/>
      <c r="E117" s="11"/>
    </row>
    <row r="118" spans="2:13" ht="18.600000000000001" customHeight="1">
      <c r="B118" s="11"/>
      <c r="C118" s="11"/>
      <c r="D118" s="11"/>
      <c r="E118" s="11"/>
    </row>
    <row r="119" spans="2:13" ht="18.600000000000001" customHeight="1">
      <c r="B119" s="11"/>
      <c r="C119" s="11"/>
      <c r="D119" s="11"/>
      <c r="E119" s="11"/>
    </row>
    <row r="120" spans="2:13" ht="18.600000000000001" customHeight="1">
      <c r="B120" s="11"/>
      <c r="C120" s="11"/>
      <c r="D120" s="11"/>
      <c r="E120" s="11"/>
    </row>
    <row r="121" spans="2:13" ht="18.600000000000001" customHeight="1">
      <c r="B121" s="11"/>
      <c r="C121" s="11"/>
      <c r="D121" s="11"/>
      <c r="E121" s="11"/>
    </row>
    <row r="122" spans="2:13" ht="18.600000000000001" customHeight="1">
      <c r="B122" s="11"/>
      <c r="C122" s="11"/>
      <c r="D122" s="11"/>
      <c r="E122" s="11"/>
    </row>
    <row r="123" spans="2:13" ht="18.600000000000001" customHeight="1">
      <c r="B123" s="11"/>
      <c r="C123" s="11"/>
      <c r="D123" s="11"/>
      <c r="E123" s="11"/>
    </row>
    <row r="124" spans="2:13">
      <c r="B124" s="11"/>
      <c r="C124" s="11"/>
      <c r="D124" s="11"/>
      <c r="E124" s="11"/>
    </row>
    <row r="125" spans="2:13">
      <c r="B125" s="11"/>
      <c r="C125" s="11"/>
      <c r="D125" s="11"/>
      <c r="E125" s="11"/>
    </row>
    <row r="126" spans="2:13">
      <c r="B126" s="11"/>
      <c r="C126" s="11"/>
      <c r="D126" s="11"/>
      <c r="E126" s="11"/>
    </row>
    <row r="127" spans="2:13">
      <c r="B127" s="11"/>
      <c r="C127" s="11"/>
      <c r="D127" s="11"/>
      <c r="E127" s="11"/>
    </row>
    <row r="128" spans="2:13">
      <c r="B128" s="11"/>
      <c r="C128" s="11"/>
      <c r="D128" s="11"/>
      <c r="E128" s="11"/>
    </row>
  </sheetData>
  <mergeCells count="9">
    <mergeCell ref="I3:J3"/>
    <mergeCell ref="K3:M3"/>
    <mergeCell ref="B1:Q1"/>
    <mergeCell ref="B8:B9"/>
    <mergeCell ref="C8:C9"/>
    <mergeCell ref="E8:E9"/>
    <mergeCell ref="I8:J8"/>
    <mergeCell ref="K8:M8"/>
    <mergeCell ref="B6:E7"/>
  </mergeCells>
  <conditionalFormatting sqref="K66">
    <cfRule type="iconSet" priority="39">
      <iconSet>
        <cfvo type="percent" val="0"/>
        <cfvo type="num" val="0"/>
        <cfvo type="num" val="0"/>
      </iconSet>
    </cfRule>
  </conditionalFormatting>
  <conditionalFormatting sqref="K12:K23 K30 K39 K52 K58 K65">
    <cfRule type="iconSet" priority="36">
      <iconSet>
        <cfvo type="percent" val="0"/>
        <cfvo type="num" val="0"/>
        <cfvo type="num" val="0"/>
      </iconSet>
    </cfRule>
  </conditionalFormatting>
  <conditionalFormatting sqref="Q25 Q53 Q43 Q35 Q60">
    <cfRule type="iconSet" priority="35">
      <iconSet>
        <cfvo type="percent" val="0"/>
        <cfvo type="num" val="0"/>
        <cfvo type="num" val="0"/>
      </iconSet>
    </cfRule>
  </conditionalFormatting>
  <conditionalFormatting sqref="Q12:Q13">
    <cfRule type="iconSet" priority="34">
      <iconSet>
        <cfvo type="percent" val="0"/>
        <cfvo type="num" val="0"/>
        <cfvo type="num" val="0"/>
      </iconSet>
    </cfRule>
  </conditionalFormatting>
  <conditionalFormatting sqref="Q27:Q28">
    <cfRule type="iconSet" priority="33">
      <iconSet>
        <cfvo type="percent" val="0"/>
        <cfvo type="num" val="0"/>
        <cfvo type="num" val="0"/>
      </iconSet>
    </cfRule>
  </conditionalFormatting>
  <conditionalFormatting sqref="K25:K26">
    <cfRule type="iconSet" priority="32">
      <iconSet>
        <cfvo type="percent" val="0"/>
        <cfvo type="num" val="0"/>
        <cfvo type="num" val="0"/>
      </iconSet>
    </cfRule>
  </conditionalFormatting>
  <conditionalFormatting sqref="K32:K33">
    <cfRule type="iconSet" priority="31">
      <iconSet>
        <cfvo type="percent" val="0"/>
        <cfvo type="num" val="0"/>
        <cfvo type="num" val="0"/>
      </iconSet>
    </cfRule>
  </conditionalFormatting>
  <conditionalFormatting sqref="K41:K42">
    <cfRule type="iconSet" priority="30">
      <iconSet>
        <cfvo type="percent" val="0"/>
        <cfvo type="num" val="0"/>
        <cfvo type="num" val="0"/>
      </iconSet>
    </cfRule>
  </conditionalFormatting>
  <conditionalFormatting sqref="Q37:Q38">
    <cfRule type="iconSet" priority="29">
      <iconSet>
        <cfvo type="percent" val="0"/>
        <cfvo type="num" val="0"/>
        <cfvo type="num" val="0"/>
      </iconSet>
    </cfRule>
  </conditionalFormatting>
  <conditionalFormatting sqref="Q55">
    <cfRule type="iconSet" priority="28">
      <iconSet>
        <cfvo type="percent" val="0"/>
        <cfvo type="num" val="0"/>
        <cfvo type="num" val="0"/>
      </iconSet>
    </cfRule>
  </conditionalFormatting>
  <conditionalFormatting sqref="K60">
    <cfRule type="iconSet" priority="27">
      <iconSet>
        <cfvo type="percent" val="0"/>
        <cfvo type="num" val="0"/>
        <cfvo type="num" val="0"/>
      </iconSet>
    </cfRule>
  </conditionalFormatting>
  <conditionalFormatting sqref="K43:K50">
    <cfRule type="iconSet" priority="26">
      <iconSet>
        <cfvo type="percent" val="0"/>
        <cfvo type="num" val="0"/>
        <cfvo type="num" val="0"/>
      </iconSet>
    </cfRule>
  </conditionalFormatting>
  <conditionalFormatting sqref="Q45:Q51">
    <cfRule type="iconSet" priority="25">
      <iconSet>
        <cfvo type="percent" val="0"/>
        <cfvo type="num" val="0"/>
        <cfvo type="num" val="0"/>
      </iconSet>
    </cfRule>
  </conditionalFormatting>
  <conditionalFormatting sqref="K54:K56">
    <cfRule type="iconSet" priority="24">
      <iconSet>
        <cfvo type="percent" val="0"/>
        <cfvo type="num" val="0"/>
        <cfvo type="num" val="0"/>
      </iconSet>
    </cfRule>
  </conditionalFormatting>
  <conditionalFormatting sqref="K61:K63">
    <cfRule type="iconSet" priority="23">
      <iconSet>
        <cfvo type="percent" val="0"/>
        <cfvo type="num" val="0"/>
        <cfvo type="num" val="0"/>
      </iconSet>
    </cfRule>
  </conditionalFormatting>
  <conditionalFormatting sqref="Q62:Q64">
    <cfRule type="iconSet" priority="22">
      <iconSet>
        <cfvo type="percent" val="0"/>
        <cfvo type="num" val="0"/>
        <cfvo type="num" val="0"/>
      </iconSet>
    </cfRule>
  </conditionalFormatting>
  <conditionalFormatting sqref="K27:K28">
    <cfRule type="iconSet" priority="21">
      <iconSet>
        <cfvo type="percent" val="0"/>
        <cfvo type="num" val="0"/>
        <cfvo type="num" val="0"/>
      </iconSet>
    </cfRule>
  </conditionalFormatting>
  <conditionalFormatting sqref="K34:K37">
    <cfRule type="iconSet" priority="20">
      <iconSet>
        <cfvo type="percent" val="0"/>
        <cfvo type="num" val="0"/>
        <cfvo type="num" val="0"/>
      </iconSet>
    </cfRule>
  </conditionalFormatting>
  <conditionalFormatting sqref="Q29:Q33">
    <cfRule type="iconSet" priority="19">
      <iconSet>
        <cfvo type="percent" val="0"/>
        <cfvo type="num" val="0"/>
        <cfvo type="num" val="0"/>
      </iconSet>
    </cfRule>
  </conditionalFormatting>
  <conditionalFormatting sqref="Q14:Q23">
    <cfRule type="iconSet" priority="18">
      <iconSet>
        <cfvo type="percent" val="0"/>
        <cfvo type="num" val="0"/>
        <cfvo type="num" val="0"/>
      </iconSet>
    </cfRule>
  </conditionalFormatting>
  <conditionalFormatting sqref="Q39:Q41">
    <cfRule type="iconSet" priority="17">
      <iconSet>
        <cfvo type="percent" val="0"/>
        <cfvo type="num" val="0"/>
        <cfvo type="num" val="0"/>
      </iconSet>
    </cfRule>
  </conditionalFormatting>
  <conditionalFormatting sqref="K64">
    <cfRule type="iconSet" priority="12">
      <iconSet>
        <cfvo type="percent" val="0"/>
        <cfvo type="num" val="0"/>
        <cfvo type="num" val="0"/>
      </iconSet>
    </cfRule>
  </conditionalFormatting>
  <conditionalFormatting sqref="K29">
    <cfRule type="iconSet" priority="16">
      <iconSet>
        <cfvo type="percent" val="0"/>
        <cfvo type="num" val="0"/>
        <cfvo type="num" val="0"/>
      </iconSet>
    </cfRule>
  </conditionalFormatting>
  <conditionalFormatting sqref="K38">
    <cfRule type="iconSet" priority="15">
      <iconSet>
        <cfvo type="percent" val="0"/>
        <cfvo type="num" val="0"/>
        <cfvo type="num" val="0"/>
      </iconSet>
    </cfRule>
  </conditionalFormatting>
  <conditionalFormatting sqref="K51">
    <cfRule type="iconSet" priority="14">
      <iconSet>
        <cfvo type="percent" val="0"/>
        <cfvo type="num" val="0"/>
        <cfvo type="num" val="0"/>
      </iconSet>
    </cfRule>
  </conditionalFormatting>
  <conditionalFormatting sqref="K57">
    <cfRule type="iconSet" priority="13">
      <iconSet>
        <cfvo type="percent" val="0"/>
        <cfvo type="num" val="0"/>
        <cfvo type="num" val="0"/>
      </iconSet>
    </cfRule>
  </conditionalFormatting>
  <conditionalFormatting sqref="Q65">
    <cfRule type="iconSet" priority="11">
      <iconSet>
        <cfvo type="percent" val="0"/>
        <cfvo type="num" val="0"/>
        <cfvo type="num" val="0"/>
      </iconSet>
    </cfRule>
  </conditionalFormatting>
  <conditionalFormatting sqref="Q59">
    <cfRule type="iconSet" priority="10">
      <iconSet>
        <cfvo type="percent" val="0"/>
        <cfvo type="num" val="0"/>
        <cfvo type="num" val="0"/>
      </iconSet>
    </cfRule>
  </conditionalFormatting>
  <conditionalFormatting sqref="Q52">
    <cfRule type="iconSet" priority="9">
      <iconSet>
        <cfvo type="percent" val="0"/>
        <cfvo type="num" val="0"/>
        <cfvo type="num" val="0"/>
      </iconSet>
    </cfRule>
  </conditionalFormatting>
  <conditionalFormatting sqref="Q42">
    <cfRule type="iconSet" priority="8">
      <iconSet>
        <cfvo type="percent" val="0"/>
        <cfvo type="num" val="0"/>
        <cfvo type="num" val="0"/>
      </iconSet>
    </cfRule>
  </conditionalFormatting>
  <conditionalFormatting sqref="Q34">
    <cfRule type="iconSet" priority="7">
      <iconSet>
        <cfvo type="percent" val="0"/>
        <cfvo type="num" val="0"/>
        <cfvo type="num" val="0"/>
      </iconSet>
    </cfRule>
  </conditionalFormatting>
  <conditionalFormatting sqref="Q24">
    <cfRule type="iconSet" priority="6">
      <iconSet>
        <cfvo type="percent" val="0"/>
        <cfvo type="num" val="0"/>
        <cfvo type="num" val="0"/>
      </iconSet>
    </cfRule>
  </conditionalFormatting>
  <conditionalFormatting sqref="Q56:Q58">
    <cfRule type="iconSet" priority="5">
      <iconSet>
        <cfvo type="percent" val="0"/>
        <cfvo type="num" val="0"/>
        <cfvo type="num" val="0"/>
      </iconSet>
    </cfRule>
  </conditionalFormatting>
  <conditionalFormatting sqref="E10:E95">
    <cfRule type="cellIs" dxfId="7" priority="4" operator="notBetween">
      <formula>0</formula>
      <formula>100</formula>
    </cfRule>
  </conditionalFormatting>
  <conditionalFormatting sqref="E96:E97">
    <cfRule type="cellIs" dxfId="6" priority="3" operator="notBetween">
      <formula>0</formula>
      <formula>100</formula>
    </cfRule>
  </conditionalFormatting>
  <conditionalFormatting sqref="N6:N7">
    <cfRule type="iconSet" priority="2">
      <iconSet>
        <cfvo type="percent" val="0"/>
        <cfvo type="num" val="0"/>
        <cfvo type="num" val="0"/>
      </iconSet>
    </cfRule>
  </conditionalFormatting>
  <conditionalFormatting sqref="I8:M8">
    <cfRule type="iconSet" priority="1">
      <iconSet>
        <cfvo type="percent" val="0"/>
        <cfvo type="num" val="0"/>
        <cfvo type="num" val="0"/>
      </iconSet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Q135"/>
  <sheetViews>
    <sheetView showGridLines="0" zoomScale="85" zoomScaleNormal="85" workbookViewId="0">
      <pane ySplit="9" topLeftCell="A10" activePane="bottomLeft" state="frozen"/>
      <selection pane="bottomLeft" activeCell="A10" sqref="A10:XFD10"/>
    </sheetView>
  </sheetViews>
  <sheetFormatPr defaultColWidth="9.140625" defaultRowHeight="15"/>
  <cols>
    <col min="1" max="1" width="2.5703125" style="2" customWidth="1"/>
    <col min="2" max="5" width="11" style="2" customWidth="1"/>
    <col min="6" max="6" width="6.7109375" style="2" customWidth="1"/>
    <col min="7" max="7" width="3.7109375" style="3" customWidth="1"/>
    <col min="8" max="8" width="22.7109375" style="2" customWidth="1"/>
    <col min="9" max="11" width="11.7109375" style="2" customWidth="1"/>
    <col min="12" max="12" width="6.7109375" style="2" customWidth="1"/>
    <col min="13" max="13" width="3.7109375" style="3" customWidth="1"/>
    <col min="14" max="14" width="22.7109375" style="2" customWidth="1"/>
    <col min="15" max="17" width="11.7109375" style="2" customWidth="1"/>
    <col min="18" max="18" width="1.85546875" style="2" customWidth="1"/>
    <col min="19" max="19" width="7.140625" style="2" customWidth="1"/>
    <col min="20" max="20" width="16.7109375" style="2" customWidth="1"/>
    <col min="21" max="21" width="9.140625" style="2" customWidth="1"/>
    <col min="22" max="22" width="6.42578125" style="2" customWidth="1"/>
    <col min="23" max="23" width="1.7109375" style="2" customWidth="1"/>
    <col min="24" max="16384" width="9.140625" style="2"/>
  </cols>
  <sheetData>
    <row r="1" spans="2:17" s="1" customFormat="1" ht="79.900000000000006" customHeight="1"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</row>
    <row r="2" spans="2:17" ht="16.899999999999999" customHeight="1">
      <c r="B2" s="5"/>
      <c r="C2" s="5"/>
      <c r="D2" s="5"/>
      <c r="E2" s="5"/>
      <c r="F2" s="5"/>
      <c r="G2" s="6"/>
      <c r="H2" s="5"/>
      <c r="I2" s="5"/>
      <c r="J2" s="5"/>
      <c r="K2" s="5"/>
      <c r="L2" s="5"/>
      <c r="M2" s="5"/>
      <c r="N2" s="5"/>
      <c r="O2" s="5"/>
      <c r="P2" s="5"/>
      <c r="Q2" s="5"/>
    </row>
    <row r="3" spans="2:17" ht="16.899999999999999" customHeight="1">
      <c r="B3" s="5"/>
      <c r="C3" s="5"/>
      <c r="D3" s="5"/>
      <c r="E3" s="5"/>
      <c r="F3" s="5"/>
      <c r="G3" s="6"/>
      <c r="H3" s="70"/>
      <c r="I3" s="100" t="s">
        <v>27</v>
      </c>
      <c r="J3" s="101"/>
      <c r="K3" s="100" t="s">
        <v>28</v>
      </c>
      <c r="L3" s="102"/>
      <c r="M3" s="101"/>
      <c r="N3" s="70" t="s">
        <v>2</v>
      </c>
      <c r="O3" s="5"/>
      <c r="P3" s="5"/>
      <c r="Q3" s="5"/>
    </row>
    <row r="4" spans="2:17" ht="16.899999999999999" customHeight="1">
      <c r="B4" s="5"/>
      <c r="C4" s="5"/>
      <c r="D4" s="5"/>
      <c r="E4" s="5"/>
      <c r="F4" s="5"/>
      <c r="G4" s="6"/>
      <c r="H4" s="59" t="s">
        <v>0</v>
      </c>
      <c r="I4" s="46"/>
      <c r="J4" s="47"/>
      <c r="K4" s="46"/>
      <c r="L4" s="48"/>
      <c r="M4" s="47"/>
      <c r="N4" s="49"/>
      <c r="O4" s="5"/>
      <c r="P4" s="5"/>
      <c r="Q4" s="5"/>
    </row>
    <row r="5" spans="2:17" ht="16.899999999999999" customHeight="1" thickBot="1">
      <c r="B5" s="5"/>
      <c r="C5" s="5"/>
      <c r="D5" s="5"/>
      <c r="E5" s="5"/>
      <c r="F5" s="5"/>
      <c r="G5" s="6"/>
      <c r="H5" s="60" t="s">
        <v>18</v>
      </c>
      <c r="I5" s="50"/>
      <c r="J5" s="51"/>
      <c r="K5" s="50"/>
      <c r="L5" s="52"/>
      <c r="M5" s="51"/>
      <c r="N5" s="53"/>
      <c r="O5" s="5"/>
      <c r="P5" s="9"/>
      <c r="Q5" s="5"/>
    </row>
    <row r="6" spans="2:17" ht="16.899999999999999" customHeight="1">
      <c r="B6" s="113" t="s">
        <v>142</v>
      </c>
      <c r="C6" s="113"/>
      <c r="D6" s="113"/>
      <c r="E6" s="113"/>
      <c r="F6" s="5"/>
      <c r="G6" s="6"/>
      <c r="H6" s="58" t="s">
        <v>140</v>
      </c>
      <c r="I6" s="61">
        <f>+I4+I5</f>
        <v>0</v>
      </c>
      <c r="J6" s="62"/>
      <c r="K6" s="61">
        <f>+K4+K5</f>
        <v>0</v>
      </c>
      <c r="L6" s="63"/>
      <c r="M6" s="62"/>
      <c r="N6" s="64">
        <f>+I6-K6</f>
        <v>0</v>
      </c>
      <c r="O6" s="5"/>
      <c r="P6" s="5"/>
      <c r="Q6" s="5"/>
    </row>
    <row r="7" spans="2:17" ht="16.899999999999999" customHeight="1">
      <c r="B7" s="114"/>
      <c r="C7" s="114"/>
      <c r="D7" s="114"/>
      <c r="E7" s="114"/>
      <c r="F7" s="5"/>
      <c r="G7" s="6"/>
      <c r="H7" s="45" t="s">
        <v>138</v>
      </c>
      <c r="I7" s="65">
        <f>+SUM(I22,I29,O24,O34,I38,O42,I51,O52,I57,O59,I64,O65)</f>
        <v>0</v>
      </c>
      <c r="J7" s="66"/>
      <c r="K7" s="65">
        <f>+SUM(J22,J29,P24,P34,J38,P42,P52,J51,P59,J57,J64,P65)</f>
        <v>0</v>
      </c>
      <c r="L7" s="67"/>
      <c r="M7" s="66"/>
      <c r="N7" s="68">
        <f>+I7-K7</f>
        <v>0</v>
      </c>
      <c r="O7" s="5"/>
      <c r="P7" s="5"/>
      <c r="Q7" s="5"/>
    </row>
    <row r="8" spans="2:17" ht="16.899999999999999" customHeight="1">
      <c r="B8" s="104" t="s">
        <v>87</v>
      </c>
      <c r="C8" s="106" t="s">
        <v>84</v>
      </c>
      <c r="D8" s="42" t="s">
        <v>85</v>
      </c>
      <c r="E8" s="108" t="s">
        <v>86</v>
      </c>
      <c r="F8" s="5"/>
      <c r="G8" s="6"/>
      <c r="H8" s="44" t="s">
        <v>139</v>
      </c>
      <c r="I8" s="110">
        <f>+I6-I7</f>
        <v>0</v>
      </c>
      <c r="J8" s="111"/>
      <c r="K8" s="110">
        <f>+K6-K7</f>
        <v>0</v>
      </c>
      <c r="L8" s="112"/>
      <c r="M8" s="111"/>
      <c r="N8" s="69"/>
      <c r="O8" s="5"/>
      <c r="P8" s="5"/>
      <c r="Q8" s="5"/>
    </row>
    <row r="9" spans="2:17" ht="16.899999999999999" customHeight="1">
      <c r="B9" s="105"/>
      <c r="C9" s="107"/>
      <c r="D9" s="43">
        <f>SUM(D10:D112)</f>
        <v>0</v>
      </c>
      <c r="E9" s="109"/>
      <c r="F9" s="5"/>
      <c r="G9" s="6"/>
      <c r="M9" s="2"/>
      <c r="O9" s="7"/>
      <c r="P9" s="7"/>
      <c r="Q9" s="7"/>
    </row>
    <row r="10" spans="2:17" ht="18.600000000000001" customHeight="1">
      <c r="B10" s="57"/>
      <c r="C10" s="55"/>
      <c r="D10" s="55"/>
      <c r="E10" s="55"/>
      <c r="F10" s="5"/>
      <c r="G10" s="6"/>
      <c r="H10" s="5"/>
      <c r="I10" s="5"/>
      <c r="J10" s="5"/>
      <c r="K10" s="5"/>
      <c r="L10" s="5"/>
      <c r="M10" s="6"/>
      <c r="N10" s="5"/>
      <c r="O10" s="5"/>
      <c r="P10" s="5"/>
      <c r="Q10" s="5"/>
    </row>
    <row r="11" spans="2:17" ht="18.600000000000001" customHeight="1" thickBot="1">
      <c r="B11" s="57"/>
      <c r="C11" s="55"/>
      <c r="D11" s="55"/>
      <c r="E11" s="55"/>
      <c r="F11" s="5"/>
      <c r="G11" s="22"/>
      <c r="H11" s="20" t="s">
        <v>1</v>
      </c>
      <c r="I11" s="21" t="s">
        <v>27</v>
      </c>
      <c r="J11" s="21" t="s">
        <v>28</v>
      </c>
      <c r="K11" s="21" t="s">
        <v>2</v>
      </c>
      <c r="L11" s="12"/>
      <c r="M11" s="11"/>
      <c r="N11" s="29" t="s">
        <v>7</v>
      </c>
      <c r="O11" s="30" t="s">
        <v>27</v>
      </c>
      <c r="P11" s="21" t="s">
        <v>28</v>
      </c>
      <c r="Q11" s="21" t="s">
        <v>2</v>
      </c>
    </row>
    <row r="12" spans="2:17" ht="18.600000000000001" customHeight="1">
      <c r="B12" s="57"/>
      <c r="C12" s="55"/>
      <c r="D12" s="55"/>
      <c r="E12" s="55"/>
      <c r="F12" s="5"/>
      <c r="G12" s="23">
        <v>1</v>
      </c>
      <c r="H12" s="16" t="s">
        <v>19</v>
      </c>
      <c r="I12" s="17"/>
      <c r="J12" s="17">
        <f>SUMIF(E$10:E$144,"1",D$10:D$144)</f>
        <v>0</v>
      </c>
      <c r="K12" s="17">
        <f>+I12-J12</f>
        <v>0</v>
      </c>
      <c r="L12" s="13"/>
      <c r="M12" s="28">
        <v>40</v>
      </c>
      <c r="N12" s="16" t="s">
        <v>71</v>
      </c>
      <c r="O12" s="17"/>
      <c r="P12" s="17">
        <f>SUMIF(E$10:E$144,"40",D$10:D$144)</f>
        <v>0</v>
      </c>
      <c r="Q12" s="17">
        <f>+O12-P12</f>
        <v>0</v>
      </c>
    </row>
    <row r="13" spans="2:17" ht="18.600000000000001" customHeight="1">
      <c r="B13" s="57"/>
      <c r="C13" s="55"/>
      <c r="D13" s="55"/>
      <c r="E13" s="55"/>
      <c r="F13" s="5"/>
      <c r="G13" s="23">
        <v>2</v>
      </c>
      <c r="H13" s="18" t="s">
        <v>20</v>
      </c>
      <c r="I13" s="19"/>
      <c r="J13" s="19">
        <f>SUMIF(E$10:E$144,"2",D$10:D$144)</f>
        <v>0</v>
      </c>
      <c r="K13" s="19">
        <f t="shared" ref="K13:K21" si="0">+I13-J13</f>
        <v>0</v>
      </c>
      <c r="L13" s="13"/>
      <c r="M13" s="23">
        <v>41</v>
      </c>
      <c r="N13" s="18" t="s">
        <v>10</v>
      </c>
      <c r="O13" s="19"/>
      <c r="P13" s="19">
        <f>SUMIF(E$10:E$144,"41",D$10:D$144)</f>
        <v>0</v>
      </c>
      <c r="Q13" s="19">
        <f t="shared" ref="Q13:Q23" si="1">+O13-P13</f>
        <v>0</v>
      </c>
    </row>
    <row r="14" spans="2:17" ht="18.600000000000001" customHeight="1">
      <c r="B14" s="57"/>
      <c r="C14" s="55"/>
      <c r="D14" s="55"/>
      <c r="E14" s="55"/>
      <c r="F14" s="5"/>
      <c r="G14" s="23">
        <v>3</v>
      </c>
      <c r="H14" s="18" t="s">
        <v>21</v>
      </c>
      <c r="I14" s="19"/>
      <c r="J14" s="19">
        <f>SUMIF(E$10:E$144,"3",D$10:D$144)</f>
        <v>0</v>
      </c>
      <c r="K14" s="19">
        <f t="shared" si="0"/>
        <v>0</v>
      </c>
      <c r="L14" s="13"/>
      <c r="M14" s="23">
        <v>42</v>
      </c>
      <c r="N14" s="18" t="s">
        <v>36</v>
      </c>
      <c r="O14" s="19"/>
      <c r="P14" s="19">
        <f>SUMIF(E$10:E$144,"42",D$10:D$144)</f>
        <v>0</v>
      </c>
      <c r="Q14" s="19">
        <f t="shared" si="1"/>
        <v>0</v>
      </c>
    </row>
    <row r="15" spans="2:17" ht="18.600000000000001" customHeight="1">
      <c r="B15" s="57"/>
      <c r="C15" s="55"/>
      <c r="D15" s="55"/>
      <c r="E15" s="55"/>
      <c r="F15" s="5"/>
      <c r="G15" s="23">
        <v>4</v>
      </c>
      <c r="H15" s="18" t="s">
        <v>22</v>
      </c>
      <c r="I15" s="19"/>
      <c r="J15" s="19">
        <f>SUMIF(E$10:E$144,"4",D$10:D$144)</f>
        <v>0</v>
      </c>
      <c r="K15" s="19">
        <f t="shared" si="0"/>
        <v>0</v>
      </c>
      <c r="L15" s="13"/>
      <c r="M15" s="23">
        <v>43</v>
      </c>
      <c r="N15" s="18" t="s">
        <v>34</v>
      </c>
      <c r="O15" s="19"/>
      <c r="P15" s="19">
        <f>SUMIF(E$10:E$144,"43",D$10:D$144)</f>
        <v>0</v>
      </c>
      <c r="Q15" s="19">
        <f t="shared" si="1"/>
        <v>0</v>
      </c>
    </row>
    <row r="16" spans="2:17" ht="18.600000000000001" customHeight="1">
      <c r="B16" s="57"/>
      <c r="C16" s="55"/>
      <c r="D16" s="55"/>
      <c r="E16" s="55"/>
      <c r="F16" s="5"/>
      <c r="G16" s="23">
        <v>5</v>
      </c>
      <c r="H16" s="18" t="s">
        <v>11</v>
      </c>
      <c r="I16" s="19"/>
      <c r="J16" s="19">
        <f>SUMIF(E$10:E$144,"5",D$10:D$144)</f>
        <v>0</v>
      </c>
      <c r="K16" s="19">
        <f t="shared" si="0"/>
        <v>0</v>
      </c>
      <c r="L16" s="13"/>
      <c r="M16" s="23">
        <v>44</v>
      </c>
      <c r="N16" s="18" t="s">
        <v>35</v>
      </c>
      <c r="O16" s="19"/>
      <c r="P16" s="19">
        <f>SUMIF(E$10:E$144,"44",D$10:D$144)</f>
        <v>0</v>
      </c>
      <c r="Q16" s="19">
        <f t="shared" si="1"/>
        <v>0</v>
      </c>
    </row>
    <row r="17" spans="2:17" ht="18.600000000000001" customHeight="1">
      <c r="B17" s="57"/>
      <c r="C17" s="55"/>
      <c r="D17" s="55"/>
      <c r="E17" s="55"/>
      <c r="F17" s="5"/>
      <c r="G17" s="23">
        <v>6</v>
      </c>
      <c r="H17" s="18" t="s">
        <v>23</v>
      </c>
      <c r="I17" s="19"/>
      <c r="J17" s="19">
        <f>SUMIF(E$10:E$144,"6",D$10:D$144)</f>
        <v>0</v>
      </c>
      <c r="K17" s="19">
        <f t="shared" si="0"/>
        <v>0</v>
      </c>
      <c r="L17" s="13"/>
      <c r="M17" s="23">
        <v>45</v>
      </c>
      <c r="N17" s="18" t="s">
        <v>9</v>
      </c>
      <c r="O17" s="19"/>
      <c r="P17" s="19">
        <f>SUMIF(E$10:E$144,"45",D$10:D$144)</f>
        <v>0</v>
      </c>
      <c r="Q17" s="19">
        <f t="shared" si="1"/>
        <v>0</v>
      </c>
    </row>
    <row r="18" spans="2:17" ht="18.600000000000001" customHeight="1">
      <c r="B18" s="57"/>
      <c r="C18" s="55"/>
      <c r="D18" s="55"/>
      <c r="E18" s="55"/>
      <c r="F18" s="5"/>
      <c r="G18" s="23">
        <v>7</v>
      </c>
      <c r="H18" s="18" t="s">
        <v>24</v>
      </c>
      <c r="I18" s="19"/>
      <c r="J18" s="19">
        <f>SUMIF(E$10:E$144,"7",D$10:D$144)</f>
        <v>0</v>
      </c>
      <c r="K18" s="19">
        <f t="shared" si="0"/>
        <v>0</v>
      </c>
      <c r="L18" s="13"/>
      <c r="M18" s="23">
        <v>46</v>
      </c>
      <c r="N18" s="18" t="s">
        <v>11</v>
      </c>
      <c r="O18" s="19"/>
      <c r="P18" s="19">
        <f>SUMIF(E$10:E$144,"46",D$10:D$144)</f>
        <v>0</v>
      </c>
      <c r="Q18" s="19">
        <f t="shared" si="1"/>
        <v>0</v>
      </c>
    </row>
    <row r="19" spans="2:17" ht="18.600000000000001" customHeight="1">
      <c r="B19" s="57"/>
      <c r="C19" s="55"/>
      <c r="D19" s="55"/>
      <c r="E19" s="55"/>
      <c r="F19" s="5"/>
      <c r="G19" s="23">
        <v>8</v>
      </c>
      <c r="H19" s="18" t="s">
        <v>3</v>
      </c>
      <c r="I19" s="19"/>
      <c r="J19" s="19">
        <f>SUMIF(E$10:E$144,"8",D$10:D$144)</f>
        <v>0</v>
      </c>
      <c r="K19" s="19">
        <f t="shared" si="0"/>
        <v>0</v>
      </c>
      <c r="L19" s="13"/>
      <c r="M19" s="23">
        <v>47</v>
      </c>
      <c r="N19" s="18" t="s">
        <v>70</v>
      </c>
      <c r="O19" s="19"/>
      <c r="P19" s="19">
        <f>SUMIF(E$10:E$144,"47",D$10:D$144)</f>
        <v>0</v>
      </c>
      <c r="Q19" s="19">
        <f t="shared" si="1"/>
        <v>0</v>
      </c>
    </row>
    <row r="20" spans="2:17" ht="18.600000000000001" customHeight="1">
      <c r="B20" s="57"/>
      <c r="C20" s="55"/>
      <c r="D20" s="55"/>
      <c r="E20" s="55"/>
      <c r="F20" s="5"/>
      <c r="G20" s="23">
        <v>9</v>
      </c>
      <c r="H20" s="18" t="s">
        <v>6</v>
      </c>
      <c r="I20" s="19"/>
      <c r="J20" s="19">
        <f>SUMIF(E$10:E$144,"9",D$10:D$144)</f>
        <v>0</v>
      </c>
      <c r="K20" s="19">
        <f t="shared" si="0"/>
        <v>0</v>
      </c>
      <c r="L20" s="13"/>
      <c r="M20" s="23">
        <v>48</v>
      </c>
      <c r="N20" s="18" t="s">
        <v>8</v>
      </c>
      <c r="O20" s="19"/>
      <c r="P20" s="19">
        <f>SUMIF(E$10:E$144,"48",D$10:D$144)</f>
        <v>0</v>
      </c>
      <c r="Q20" s="19">
        <f t="shared" si="1"/>
        <v>0</v>
      </c>
    </row>
    <row r="21" spans="2:17" ht="18.600000000000001" customHeight="1" thickBot="1">
      <c r="B21" s="57"/>
      <c r="C21" s="55"/>
      <c r="D21" s="55"/>
      <c r="E21" s="55"/>
      <c r="F21" s="5"/>
      <c r="G21" s="27">
        <v>10</v>
      </c>
      <c r="H21" s="25" t="s">
        <v>90</v>
      </c>
      <c r="I21" s="26"/>
      <c r="J21" s="26">
        <f>SUMIF(E$10:E$144,"10",D$10:D$144)</f>
        <v>0</v>
      </c>
      <c r="K21" s="26">
        <f t="shared" si="0"/>
        <v>0</v>
      </c>
      <c r="L21" s="13"/>
      <c r="M21" s="23">
        <v>49</v>
      </c>
      <c r="N21" s="18" t="s">
        <v>33</v>
      </c>
      <c r="O21" s="19"/>
      <c r="P21" s="19">
        <f>SUMIF(E$10:E$144,"49",D$10:D$144)</f>
        <v>0</v>
      </c>
      <c r="Q21" s="19">
        <f t="shared" si="1"/>
        <v>0</v>
      </c>
    </row>
    <row r="22" spans="2:17" ht="18.600000000000001" customHeight="1" thickBot="1">
      <c r="B22" s="57"/>
      <c r="C22" s="55"/>
      <c r="D22" s="55"/>
      <c r="E22" s="55"/>
      <c r="F22" s="5"/>
      <c r="G22" s="11"/>
      <c r="H22" s="40" t="s">
        <v>45</v>
      </c>
      <c r="I22" s="34">
        <f>SUM(I12:I21)</f>
        <v>0</v>
      </c>
      <c r="J22" s="34">
        <f>SUM(J12:J21)</f>
        <v>0</v>
      </c>
      <c r="K22" s="34">
        <f>+I22-J22</f>
        <v>0</v>
      </c>
      <c r="L22" s="14"/>
      <c r="M22" s="23">
        <v>50</v>
      </c>
      <c r="N22" s="18" t="s">
        <v>107</v>
      </c>
      <c r="O22" s="19"/>
      <c r="P22" s="19">
        <f>SUMIF(E$10:E$144,"50",D$10:D$144)</f>
        <v>0</v>
      </c>
      <c r="Q22" s="19">
        <f t="shared" si="1"/>
        <v>0</v>
      </c>
    </row>
    <row r="23" spans="2:17" ht="18.600000000000001" customHeight="1" thickBot="1">
      <c r="B23" s="57"/>
      <c r="C23" s="55"/>
      <c r="D23" s="55"/>
      <c r="E23" s="55"/>
      <c r="F23" s="5"/>
      <c r="G23" s="6"/>
      <c r="H23" s="24"/>
      <c r="I23" s="12"/>
      <c r="J23" s="12"/>
      <c r="K23" s="12"/>
      <c r="L23" s="14"/>
      <c r="M23" s="23">
        <v>51</v>
      </c>
      <c r="N23" s="18" t="s">
        <v>92</v>
      </c>
      <c r="O23" s="19"/>
      <c r="P23" s="19">
        <f>SUMIF(E$10:E$144,"51",D$10:D$144)</f>
        <v>0</v>
      </c>
      <c r="Q23" s="19">
        <f t="shared" si="1"/>
        <v>0</v>
      </c>
    </row>
    <row r="24" spans="2:17" ht="18.600000000000001" customHeight="1" thickBot="1">
      <c r="B24" s="57"/>
      <c r="C24" s="55"/>
      <c r="D24" s="55"/>
      <c r="E24" s="55"/>
      <c r="F24" s="5"/>
      <c r="G24" s="11"/>
      <c r="H24" s="31" t="s">
        <v>29</v>
      </c>
      <c r="I24" s="21" t="s">
        <v>27</v>
      </c>
      <c r="J24" s="21" t="s">
        <v>28</v>
      </c>
      <c r="K24" s="21" t="s">
        <v>2</v>
      </c>
      <c r="L24" s="14"/>
      <c r="M24" s="11"/>
      <c r="N24" s="41" t="s">
        <v>45</v>
      </c>
      <c r="O24" s="34">
        <f>SUM(O12:O23)</f>
        <v>0</v>
      </c>
      <c r="P24" s="34">
        <f>SUM(P12:P23)</f>
        <v>0</v>
      </c>
      <c r="Q24" s="34">
        <f>+O24-P24</f>
        <v>0</v>
      </c>
    </row>
    <row r="25" spans="2:17" ht="18.600000000000001" customHeight="1">
      <c r="B25" s="57"/>
      <c r="C25" s="55"/>
      <c r="D25" s="55"/>
      <c r="E25" s="55"/>
      <c r="F25" s="5"/>
      <c r="G25" s="23">
        <v>11</v>
      </c>
      <c r="H25" s="18" t="s">
        <v>30</v>
      </c>
      <c r="I25" s="17"/>
      <c r="J25" s="17">
        <f>SUMIF(E$10:E$144,"11",D$10:D$144)</f>
        <v>0</v>
      </c>
      <c r="K25" s="17">
        <f t="shared" ref="K25:K28" si="2">+I25-J25</f>
        <v>0</v>
      </c>
      <c r="L25" s="33"/>
      <c r="M25" s="35"/>
      <c r="N25" s="10"/>
      <c r="O25" s="10"/>
      <c r="P25" s="10"/>
      <c r="Q25" s="10"/>
    </row>
    <row r="26" spans="2:17" ht="18.600000000000001" customHeight="1" thickBot="1">
      <c r="B26" s="57"/>
      <c r="C26" s="55"/>
      <c r="D26" s="55"/>
      <c r="E26" s="55"/>
      <c r="F26" s="5"/>
      <c r="G26" s="23">
        <v>12</v>
      </c>
      <c r="H26" s="18" t="s">
        <v>31</v>
      </c>
      <c r="I26" s="19"/>
      <c r="J26" s="19">
        <f>SUMIF(E$10:E$144,"12",D$10:D$144)</f>
        <v>0</v>
      </c>
      <c r="K26" s="19">
        <f t="shared" si="2"/>
        <v>0</v>
      </c>
      <c r="L26" s="33"/>
      <c r="M26" s="11"/>
      <c r="N26" s="36" t="s">
        <v>60</v>
      </c>
      <c r="O26" s="21" t="s">
        <v>27</v>
      </c>
      <c r="P26" s="21" t="s">
        <v>28</v>
      </c>
      <c r="Q26" s="21" t="s">
        <v>2</v>
      </c>
    </row>
    <row r="27" spans="2:17" ht="18.600000000000001" customHeight="1">
      <c r="B27" s="57"/>
      <c r="C27" s="55"/>
      <c r="D27" s="55"/>
      <c r="E27" s="55"/>
      <c r="F27" s="5"/>
      <c r="G27" s="23">
        <v>13</v>
      </c>
      <c r="H27" s="18" t="s">
        <v>32</v>
      </c>
      <c r="I27" s="19"/>
      <c r="J27" s="19">
        <f>SUMIF(E$10:E$144,"13",D$10:D$144)</f>
        <v>0</v>
      </c>
      <c r="K27" s="19">
        <f t="shared" si="2"/>
        <v>0</v>
      </c>
      <c r="L27" s="33"/>
      <c r="M27" s="37">
        <v>52</v>
      </c>
      <c r="N27" s="18" t="s">
        <v>61</v>
      </c>
      <c r="O27" s="17"/>
      <c r="P27" s="17">
        <f>SUMIF(E$10:E$144,"52",D$10:D$144)</f>
        <v>0</v>
      </c>
      <c r="Q27" s="17">
        <f t="shared" ref="Q27:Q33" si="3">+O27-P27</f>
        <v>0</v>
      </c>
    </row>
    <row r="28" spans="2:17" ht="18.600000000000001" customHeight="1" thickBot="1">
      <c r="B28" s="57"/>
      <c r="C28" s="55"/>
      <c r="D28" s="55"/>
      <c r="E28" s="55"/>
      <c r="F28" s="5"/>
      <c r="G28" s="23">
        <v>14</v>
      </c>
      <c r="H28" s="18" t="s">
        <v>164</v>
      </c>
      <c r="I28" s="19"/>
      <c r="J28" s="19">
        <f>SUMIF(E$10:E$144,"14",D$10:D$144)</f>
        <v>0</v>
      </c>
      <c r="K28" s="19">
        <f t="shared" si="2"/>
        <v>0</v>
      </c>
      <c r="L28" s="33"/>
      <c r="M28" s="38">
        <v>53</v>
      </c>
      <c r="N28" s="18" t="s">
        <v>62</v>
      </c>
      <c r="O28" s="19"/>
      <c r="P28" s="19">
        <f>SUMIF(E$10:E$144,"53",D$10:D$144)</f>
        <v>0</v>
      </c>
      <c r="Q28" s="19">
        <f t="shared" si="3"/>
        <v>0</v>
      </c>
    </row>
    <row r="29" spans="2:17" ht="18.600000000000001" customHeight="1" thickBot="1">
      <c r="B29" s="57"/>
      <c r="C29" s="55"/>
      <c r="D29" s="55"/>
      <c r="E29" s="55"/>
      <c r="F29" s="5"/>
      <c r="G29" s="11"/>
      <c r="H29" s="40" t="s">
        <v>45</v>
      </c>
      <c r="I29" s="34">
        <f>SUM(I25:I28)</f>
        <v>0</v>
      </c>
      <c r="J29" s="34">
        <f t="shared" ref="J29" si="4">SUM(J25:J28)</f>
        <v>0</v>
      </c>
      <c r="K29" s="34">
        <f>+I29-J29</f>
        <v>0</v>
      </c>
      <c r="L29" s="39"/>
      <c r="M29" s="28">
        <v>54</v>
      </c>
      <c r="N29" s="18" t="s">
        <v>64</v>
      </c>
      <c r="O29" s="19"/>
      <c r="P29" s="19">
        <f>SUMIF(E$10:E$144,"54",D$10:D$144)</f>
        <v>0</v>
      </c>
      <c r="Q29" s="19">
        <f t="shared" si="3"/>
        <v>0</v>
      </c>
    </row>
    <row r="30" spans="2:17" ht="18.600000000000001" customHeight="1">
      <c r="B30" s="57"/>
      <c r="C30" s="55"/>
      <c r="D30" s="55"/>
      <c r="E30" s="55"/>
      <c r="F30" s="5"/>
      <c r="G30" s="6"/>
      <c r="H30" s="13"/>
      <c r="I30" s="14"/>
      <c r="J30" s="14"/>
      <c r="K30" s="14"/>
      <c r="L30" s="12"/>
      <c r="M30" s="23">
        <v>55</v>
      </c>
      <c r="N30" s="18" t="s">
        <v>65</v>
      </c>
      <c r="O30" s="19"/>
      <c r="P30" s="19">
        <f>SUMIF(E$10:E$144,"55",D$10:D$144)</f>
        <v>0</v>
      </c>
      <c r="Q30" s="19">
        <f t="shared" si="3"/>
        <v>0</v>
      </c>
    </row>
    <row r="31" spans="2:17" ht="18.600000000000001" customHeight="1" thickBot="1">
      <c r="B31" s="57"/>
      <c r="C31" s="55"/>
      <c r="D31" s="55"/>
      <c r="E31" s="55"/>
      <c r="F31" s="5"/>
      <c r="G31" s="11"/>
      <c r="H31" s="31" t="s">
        <v>72</v>
      </c>
      <c r="I31" s="21" t="s">
        <v>27</v>
      </c>
      <c r="J31" s="21" t="s">
        <v>28</v>
      </c>
      <c r="K31" s="21" t="s">
        <v>2</v>
      </c>
      <c r="L31" s="14"/>
      <c r="M31" s="23">
        <v>56</v>
      </c>
      <c r="N31" s="18" t="s">
        <v>98</v>
      </c>
      <c r="O31" s="19"/>
      <c r="P31" s="19">
        <f>SUMIF(E$10:E$144,"56",D$10:D$144)</f>
        <v>0</v>
      </c>
      <c r="Q31" s="19">
        <f t="shared" si="3"/>
        <v>0</v>
      </c>
    </row>
    <row r="32" spans="2:17" ht="18.600000000000001" customHeight="1">
      <c r="B32" s="57"/>
      <c r="C32" s="55"/>
      <c r="D32" s="55"/>
      <c r="E32" s="55"/>
      <c r="F32" s="5"/>
      <c r="G32" s="23">
        <v>15</v>
      </c>
      <c r="H32" s="18" t="s">
        <v>26</v>
      </c>
      <c r="I32" s="17"/>
      <c r="J32" s="17">
        <f>SUMIF(E$10:E$144,"15",D$10:D$144)</f>
        <v>0</v>
      </c>
      <c r="K32" s="17">
        <f t="shared" ref="K32:K37" si="5">+I32-J32</f>
        <v>0</v>
      </c>
      <c r="L32" s="14"/>
      <c r="M32" s="23">
        <v>57</v>
      </c>
      <c r="N32" s="18" t="s">
        <v>63</v>
      </c>
      <c r="O32" s="19"/>
      <c r="P32" s="19">
        <f>SUMIF(E$10:E$144,"57",D$10:D$144)</f>
        <v>0</v>
      </c>
      <c r="Q32" s="19">
        <f t="shared" si="3"/>
        <v>0</v>
      </c>
    </row>
    <row r="33" spans="2:17" ht="18.600000000000001" customHeight="1" thickBot="1">
      <c r="B33" s="57"/>
      <c r="C33" s="55"/>
      <c r="D33" s="55"/>
      <c r="E33" s="55"/>
      <c r="F33" s="5"/>
      <c r="G33" s="23">
        <v>16</v>
      </c>
      <c r="H33" s="18" t="s">
        <v>25</v>
      </c>
      <c r="I33" s="19"/>
      <c r="J33" s="19">
        <f>SUMIF(E$10:E$144,"16",D$10:D$144)</f>
        <v>0</v>
      </c>
      <c r="K33" s="19">
        <f t="shared" si="5"/>
        <v>0</v>
      </c>
      <c r="L33" s="14"/>
      <c r="M33" s="23">
        <v>58</v>
      </c>
      <c r="N33" s="18" t="s">
        <v>101</v>
      </c>
      <c r="O33" s="19"/>
      <c r="P33" s="19">
        <f>SUMIF(E$10:E$144,"58",D$10:D$144)</f>
        <v>0</v>
      </c>
      <c r="Q33" s="19">
        <f t="shared" si="3"/>
        <v>0</v>
      </c>
    </row>
    <row r="34" spans="2:17" ht="18.600000000000001" customHeight="1" thickBot="1">
      <c r="B34" s="57"/>
      <c r="C34" s="55"/>
      <c r="D34" s="55"/>
      <c r="E34" s="55"/>
      <c r="F34" s="5"/>
      <c r="G34" s="23">
        <v>17</v>
      </c>
      <c r="H34" s="18" t="s">
        <v>141</v>
      </c>
      <c r="I34" s="19"/>
      <c r="J34" s="19">
        <f>SUMIF(E$10:E$144,"17",D$10:D$144)</f>
        <v>0</v>
      </c>
      <c r="K34" s="19">
        <f t="shared" si="5"/>
        <v>0</v>
      </c>
      <c r="L34" s="14"/>
      <c r="M34" s="11"/>
      <c r="N34" s="41" t="s">
        <v>45</v>
      </c>
      <c r="O34" s="34">
        <f>SUM(O27:O33)</f>
        <v>0</v>
      </c>
      <c r="P34" s="34">
        <f>SUM(P27:P33)</f>
        <v>0</v>
      </c>
      <c r="Q34" s="34">
        <f>+O34-P34</f>
        <v>0</v>
      </c>
    </row>
    <row r="35" spans="2:17" ht="18.600000000000001" customHeight="1">
      <c r="B35" s="57"/>
      <c r="C35" s="55"/>
      <c r="D35" s="55"/>
      <c r="E35" s="55"/>
      <c r="F35" s="5"/>
      <c r="G35" s="23">
        <v>18</v>
      </c>
      <c r="H35" s="18" t="s">
        <v>75</v>
      </c>
      <c r="I35" s="19"/>
      <c r="J35" s="19">
        <f>SUMIF(E$10:E$144,"18",D$10:D$144)</f>
        <v>0</v>
      </c>
      <c r="K35" s="19">
        <f t="shared" si="5"/>
        <v>0</v>
      </c>
      <c r="L35" s="14"/>
      <c r="M35" s="32"/>
      <c r="N35" s="10"/>
      <c r="O35" s="10"/>
      <c r="P35" s="10"/>
      <c r="Q35" s="10"/>
    </row>
    <row r="36" spans="2:17" ht="18.600000000000001" customHeight="1" thickBot="1">
      <c r="B36" s="57"/>
      <c r="C36" s="55"/>
      <c r="D36" s="55"/>
      <c r="E36" s="55"/>
      <c r="F36" s="5"/>
      <c r="G36" s="23">
        <v>19</v>
      </c>
      <c r="H36" s="18" t="s">
        <v>73</v>
      </c>
      <c r="I36" s="19"/>
      <c r="J36" s="19">
        <f>SUMIF(E$10:E$144,"19",D$10:D$144)</f>
        <v>0</v>
      </c>
      <c r="K36" s="19">
        <f t="shared" si="5"/>
        <v>0</v>
      </c>
      <c r="L36" s="14"/>
      <c r="M36" s="11"/>
      <c r="N36" s="29" t="s">
        <v>49</v>
      </c>
      <c r="O36" s="30" t="s">
        <v>27</v>
      </c>
      <c r="P36" s="21" t="s">
        <v>28</v>
      </c>
      <c r="Q36" s="21" t="s">
        <v>2</v>
      </c>
    </row>
    <row r="37" spans="2:17" ht="18.600000000000001" customHeight="1" thickBot="1">
      <c r="B37" s="57"/>
      <c r="C37" s="55"/>
      <c r="D37" s="55"/>
      <c r="E37" s="55"/>
      <c r="F37" s="5"/>
      <c r="G37" s="23">
        <v>20</v>
      </c>
      <c r="H37" s="18" t="s">
        <v>97</v>
      </c>
      <c r="I37" s="19"/>
      <c r="J37" s="19">
        <f>SUMIF(E$10:E$144,"20",D$10:D$144)</f>
        <v>0</v>
      </c>
      <c r="K37" s="19">
        <f t="shared" si="5"/>
        <v>0</v>
      </c>
      <c r="L37" s="14"/>
      <c r="M37" s="28">
        <v>60</v>
      </c>
      <c r="N37" s="16" t="s">
        <v>50</v>
      </c>
      <c r="O37" s="17"/>
      <c r="P37" s="17">
        <f>SUMIF(E$10:E$144,"60",D$10:D$144)</f>
        <v>0</v>
      </c>
      <c r="Q37" s="17">
        <f>+O37-P37</f>
        <v>0</v>
      </c>
    </row>
    <row r="38" spans="2:17" ht="18.600000000000001" customHeight="1" thickBot="1">
      <c r="B38" s="57"/>
      <c r="C38" s="55"/>
      <c r="D38" s="55"/>
      <c r="E38" s="55"/>
      <c r="F38" s="5"/>
      <c r="G38" s="11"/>
      <c r="H38" s="40" t="s">
        <v>45</v>
      </c>
      <c r="I38" s="34">
        <f>SUM(I32:I37)</f>
        <v>0</v>
      </c>
      <c r="J38" s="34">
        <f>SUM(J32:J37)</f>
        <v>0</v>
      </c>
      <c r="K38" s="34">
        <f>+I38-J38</f>
        <v>0</v>
      </c>
      <c r="L38" s="14"/>
      <c r="M38" s="23">
        <v>61</v>
      </c>
      <c r="N38" s="18" t="s">
        <v>51</v>
      </c>
      <c r="O38" s="19"/>
      <c r="P38" s="19">
        <f>SUMIF(E$10:E$144,"61",D$10:D$144)</f>
        <v>0</v>
      </c>
      <c r="Q38" s="19">
        <f t="shared" ref="Q38:Q40" si="6">+O38-P38</f>
        <v>0</v>
      </c>
    </row>
    <row r="39" spans="2:17" ht="18.600000000000001" customHeight="1">
      <c r="B39" s="57"/>
      <c r="C39" s="55"/>
      <c r="D39" s="55"/>
      <c r="E39" s="55"/>
      <c r="F39" s="5"/>
      <c r="G39" s="6"/>
      <c r="H39" s="10"/>
      <c r="I39" s="10"/>
      <c r="J39" s="10"/>
      <c r="K39" s="10"/>
      <c r="L39" s="14"/>
      <c r="M39" s="23">
        <v>62</v>
      </c>
      <c r="N39" s="18" t="s">
        <v>4</v>
      </c>
      <c r="O39" s="19"/>
      <c r="P39" s="19">
        <f>SUMIF(E$10:E$144,"62",D$10:D$144)</f>
        <v>0</v>
      </c>
      <c r="Q39" s="19">
        <f t="shared" si="6"/>
        <v>0</v>
      </c>
    </row>
    <row r="40" spans="2:17" ht="18.600000000000001" customHeight="1" thickBot="1">
      <c r="B40" s="57"/>
      <c r="C40" s="55"/>
      <c r="D40" s="55"/>
      <c r="E40" s="55"/>
      <c r="F40" s="5"/>
      <c r="G40" s="11"/>
      <c r="H40" s="31" t="s">
        <v>69</v>
      </c>
      <c r="I40" s="21" t="s">
        <v>27</v>
      </c>
      <c r="J40" s="21" t="s">
        <v>28</v>
      </c>
      <c r="K40" s="21" t="s">
        <v>2</v>
      </c>
      <c r="L40" s="14"/>
      <c r="M40" s="23">
        <v>63</v>
      </c>
      <c r="N40" s="18" t="s">
        <v>68</v>
      </c>
      <c r="O40" s="19"/>
      <c r="P40" s="19">
        <f>SUMIF(E$10:E$144,"63",D$10:D$144)</f>
        <v>0</v>
      </c>
      <c r="Q40" s="19">
        <f t="shared" si="6"/>
        <v>0</v>
      </c>
    </row>
    <row r="41" spans="2:17" ht="18.600000000000001" customHeight="1" thickBot="1">
      <c r="B41" s="57"/>
      <c r="C41" s="55"/>
      <c r="D41" s="55"/>
      <c r="E41" s="55"/>
      <c r="F41" s="5"/>
      <c r="G41" s="23">
        <v>21</v>
      </c>
      <c r="H41" s="18" t="s">
        <v>14</v>
      </c>
      <c r="I41" s="17"/>
      <c r="J41" s="17">
        <f>SUMIF(E$10:E$144,"21",D$10:D$144)</f>
        <v>0</v>
      </c>
      <c r="K41" s="17">
        <f t="shared" ref="K41:K50" si="7">+I41-J41</f>
        <v>0</v>
      </c>
      <c r="L41" s="15"/>
      <c r="M41" s="23">
        <v>64</v>
      </c>
      <c r="N41" s="18" t="s">
        <v>91</v>
      </c>
      <c r="O41" s="19"/>
      <c r="P41" s="19">
        <f>SUMIF(E$10:E$144,"64",D$10:D$144)</f>
        <v>0</v>
      </c>
      <c r="Q41" s="19">
        <f>+O41-P41</f>
        <v>0</v>
      </c>
    </row>
    <row r="42" spans="2:17" ht="18.600000000000001" customHeight="1" thickBot="1">
      <c r="B42" s="57"/>
      <c r="C42" s="55"/>
      <c r="D42" s="55"/>
      <c r="E42" s="55"/>
      <c r="F42" s="5"/>
      <c r="G42" s="23">
        <v>22</v>
      </c>
      <c r="H42" s="18" t="s">
        <v>37</v>
      </c>
      <c r="I42" s="19"/>
      <c r="J42" s="19">
        <f>SUMIF(E$10:E$144,"22",D$10:D$144)</f>
        <v>0</v>
      </c>
      <c r="K42" s="19">
        <f t="shared" si="7"/>
        <v>0</v>
      </c>
      <c r="L42" s="10"/>
      <c r="M42" s="11"/>
      <c r="N42" s="40" t="s">
        <v>45</v>
      </c>
      <c r="O42" s="34">
        <f>SUM(O37:O41)</f>
        <v>0</v>
      </c>
      <c r="P42" s="34">
        <f>SUM(P37:P41)</f>
        <v>0</v>
      </c>
      <c r="Q42" s="34">
        <f>+O42-P42</f>
        <v>0</v>
      </c>
    </row>
    <row r="43" spans="2:17" ht="18.600000000000001" customHeight="1">
      <c r="B43" s="57"/>
      <c r="C43" s="55"/>
      <c r="D43" s="55"/>
      <c r="E43" s="55"/>
      <c r="F43" s="5"/>
      <c r="G43" s="23">
        <v>23</v>
      </c>
      <c r="H43" s="18" t="s">
        <v>40</v>
      </c>
      <c r="I43" s="19"/>
      <c r="J43" s="19">
        <f>SUMIF(E$10:E$144,"23",D$10:D$144)</f>
        <v>0</v>
      </c>
      <c r="K43" s="19">
        <f t="shared" si="7"/>
        <v>0</v>
      </c>
      <c r="L43" s="10"/>
      <c r="M43" s="6"/>
      <c r="N43" s="10"/>
      <c r="O43" s="10"/>
      <c r="P43" s="10"/>
      <c r="Q43" s="10"/>
    </row>
    <row r="44" spans="2:17" ht="18.600000000000001" customHeight="1" thickBot="1">
      <c r="B44" s="57"/>
      <c r="C44" s="55"/>
      <c r="D44" s="55"/>
      <c r="E44" s="55"/>
      <c r="F44" s="5"/>
      <c r="G44" s="23">
        <v>24</v>
      </c>
      <c r="H44" s="18" t="s">
        <v>39</v>
      </c>
      <c r="I44" s="19"/>
      <c r="J44" s="19">
        <f>SUMIF(E$10:E$144,"24",D$10:D$144)</f>
        <v>0</v>
      </c>
      <c r="K44" s="19">
        <f t="shared" si="7"/>
        <v>0</v>
      </c>
      <c r="L44" s="10"/>
      <c r="M44" s="11"/>
      <c r="N44" s="31" t="s">
        <v>76</v>
      </c>
      <c r="O44" s="21" t="s">
        <v>27</v>
      </c>
      <c r="P44" s="21" t="s">
        <v>28</v>
      </c>
      <c r="Q44" s="21" t="s">
        <v>2</v>
      </c>
    </row>
    <row r="45" spans="2:17" ht="18.600000000000001" customHeight="1">
      <c r="B45" s="57"/>
      <c r="C45" s="55"/>
      <c r="D45" s="55"/>
      <c r="E45" s="55"/>
      <c r="F45" s="5"/>
      <c r="G45" s="23">
        <v>25</v>
      </c>
      <c r="H45" s="18" t="s">
        <v>43</v>
      </c>
      <c r="I45" s="19"/>
      <c r="J45" s="19">
        <f>SUMIF(E$10:E$144,"25",D$10:D$144)</f>
        <v>0</v>
      </c>
      <c r="K45" s="19">
        <f t="shared" si="7"/>
        <v>0</v>
      </c>
      <c r="L45" s="10"/>
      <c r="M45" s="23">
        <v>70</v>
      </c>
      <c r="N45" s="18" t="s">
        <v>80</v>
      </c>
      <c r="O45" s="19"/>
      <c r="P45" s="19">
        <f>SUMIF(E$10:E$144,"70",D$10:D$144)</f>
        <v>0</v>
      </c>
      <c r="Q45" s="19">
        <f t="shared" ref="Q45:Q51" si="8">+O45-P45</f>
        <v>0</v>
      </c>
    </row>
    <row r="46" spans="2:17" ht="18.600000000000001" customHeight="1">
      <c r="B46" s="57"/>
      <c r="C46" s="55"/>
      <c r="D46" s="55"/>
      <c r="E46" s="55"/>
      <c r="F46" s="5"/>
      <c r="G46" s="23">
        <v>26</v>
      </c>
      <c r="H46" s="18" t="s">
        <v>41</v>
      </c>
      <c r="I46" s="19"/>
      <c r="J46" s="19">
        <f>SUMIF(E$10:E$144,"26",D$10:D$144)</f>
        <v>0</v>
      </c>
      <c r="K46" s="19">
        <f t="shared" si="7"/>
        <v>0</v>
      </c>
      <c r="L46" s="10"/>
      <c r="M46" s="23">
        <v>71</v>
      </c>
      <c r="N46" s="18" t="s">
        <v>79</v>
      </c>
      <c r="O46" s="19"/>
      <c r="P46" s="19">
        <f>SUMIF(E$10:E$144,"71",D$10:D$144)</f>
        <v>0</v>
      </c>
      <c r="Q46" s="19">
        <f t="shared" si="8"/>
        <v>0</v>
      </c>
    </row>
    <row r="47" spans="2:17" ht="18.600000000000001" customHeight="1">
      <c r="B47" s="57"/>
      <c r="C47" s="55"/>
      <c r="D47" s="55"/>
      <c r="E47" s="55"/>
      <c r="F47" s="5"/>
      <c r="G47" s="23">
        <v>27</v>
      </c>
      <c r="H47" s="18" t="s">
        <v>38</v>
      </c>
      <c r="I47" s="19"/>
      <c r="J47" s="19">
        <f>SUMIF(E$10:E$144,"27",D$10:D$144)</f>
        <v>0</v>
      </c>
      <c r="K47" s="19">
        <f t="shared" si="7"/>
        <v>0</v>
      </c>
      <c r="L47" s="10"/>
      <c r="M47" s="23">
        <v>72</v>
      </c>
      <c r="N47" s="18" t="s">
        <v>78</v>
      </c>
      <c r="O47" s="19"/>
      <c r="P47" s="19">
        <f>SUMIF(E$10:E$144,"72",D$10:D$144)</f>
        <v>0</v>
      </c>
      <c r="Q47" s="19">
        <f t="shared" si="8"/>
        <v>0</v>
      </c>
    </row>
    <row r="48" spans="2:17" ht="18.600000000000001" customHeight="1">
      <c r="B48" s="57"/>
      <c r="C48" s="55"/>
      <c r="D48" s="55"/>
      <c r="E48" s="55"/>
      <c r="F48" s="5"/>
      <c r="G48" s="23">
        <v>28</v>
      </c>
      <c r="H48" s="18" t="s">
        <v>42</v>
      </c>
      <c r="I48" s="19"/>
      <c r="J48" s="19">
        <f>SUMIF(E$10:E$144,"28",D$10:D$144)</f>
        <v>0</v>
      </c>
      <c r="K48" s="19">
        <f t="shared" si="7"/>
        <v>0</v>
      </c>
      <c r="L48" s="10"/>
      <c r="M48" s="23">
        <v>73</v>
      </c>
      <c r="N48" s="18" t="s">
        <v>77</v>
      </c>
      <c r="O48" s="19"/>
      <c r="P48" s="19">
        <f>SUMIF(E$10:E$144,"73",D$10:D$144)</f>
        <v>0</v>
      </c>
      <c r="Q48" s="19">
        <f t="shared" si="8"/>
        <v>0</v>
      </c>
    </row>
    <row r="49" spans="2:17" ht="18.600000000000001" customHeight="1">
      <c r="B49" s="57"/>
      <c r="C49" s="55"/>
      <c r="D49" s="55"/>
      <c r="E49" s="55"/>
      <c r="F49" s="5"/>
      <c r="G49" s="23">
        <v>29</v>
      </c>
      <c r="H49" s="18" t="s">
        <v>44</v>
      </c>
      <c r="I49" s="19"/>
      <c r="J49" s="19">
        <f>SUMIF(E$10:E$144,"29",D$10:D$144)</f>
        <v>0</v>
      </c>
      <c r="K49" s="19">
        <f t="shared" si="7"/>
        <v>0</v>
      </c>
      <c r="L49" s="10"/>
      <c r="M49" s="23">
        <v>74</v>
      </c>
      <c r="N49" s="18" t="s">
        <v>81</v>
      </c>
      <c r="O49" s="19"/>
      <c r="P49" s="19">
        <f>SUMIF(E$10:E$144,"74",D$10:D$144)</f>
        <v>0</v>
      </c>
      <c r="Q49" s="19">
        <f t="shared" si="8"/>
        <v>0</v>
      </c>
    </row>
    <row r="50" spans="2:17" ht="18.600000000000001" customHeight="1" thickBot="1">
      <c r="B50" s="57"/>
      <c r="C50" s="55"/>
      <c r="D50" s="55"/>
      <c r="E50" s="55"/>
      <c r="F50" s="5"/>
      <c r="G50" s="23">
        <v>30</v>
      </c>
      <c r="H50" s="18" t="s">
        <v>99</v>
      </c>
      <c r="I50" s="19"/>
      <c r="J50" s="19">
        <f>SUMIF(E$10:E$144,"30",D$10:D$144)</f>
        <v>0</v>
      </c>
      <c r="K50" s="19">
        <f t="shared" si="7"/>
        <v>0</v>
      </c>
      <c r="L50" s="10"/>
      <c r="M50" s="23">
        <v>75</v>
      </c>
      <c r="N50" s="18" t="s">
        <v>82</v>
      </c>
      <c r="O50" s="19"/>
      <c r="P50" s="19">
        <f>SUMIF(E$10:E$144,"75",D$10:D$144)</f>
        <v>0</v>
      </c>
      <c r="Q50" s="19">
        <f t="shared" si="8"/>
        <v>0</v>
      </c>
    </row>
    <row r="51" spans="2:17" ht="18.600000000000001" customHeight="1" thickBot="1">
      <c r="B51" s="57"/>
      <c r="C51" s="55"/>
      <c r="D51" s="55"/>
      <c r="E51" s="55"/>
      <c r="F51" s="5"/>
      <c r="G51" s="11"/>
      <c r="H51" s="40" t="s">
        <v>45</v>
      </c>
      <c r="I51" s="34">
        <f>SUM(I41:I50)</f>
        <v>0</v>
      </c>
      <c r="J51" s="34">
        <f>SUM(J41:J50)</f>
        <v>0</v>
      </c>
      <c r="K51" s="34">
        <f>+I51-J51</f>
        <v>0</v>
      </c>
      <c r="L51" s="10"/>
      <c r="M51" s="23">
        <v>76</v>
      </c>
      <c r="N51" s="18" t="s">
        <v>100</v>
      </c>
      <c r="O51" s="19"/>
      <c r="P51" s="19">
        <f>SUMIF(E$10:E$144,"76",D$10:D$144)</f>
        <v>0</v>
      </c>
      <c r="Q51" s="19">
        <f t="shared" si="8"/>
        <v>0</v>
      </c>
    </row>
    <row r="52" spans="2:17" ht="18.600000000000001" customHeight="1" thickBot="1">
      <c r="B52" s="57"/>
      <c r="C52" s="55"/>
      <c r="D52" s="55"/>
      <c r="E52" s="55"/>
      <c r="F52" s="5"/>
      <c r="G52" s="6"/>
      <c r="H52" s="10"/>
      <c r="I52" s="10"/>
      <c r="J52" s="10"/>
      <c r="K52" s="10"/>
      <c r="L52" s="10"/>
      <c r="M52" s="11"/>
      <c r="N52" s="40" t="s">
        <v>45</v>
      </c>
      <c r="O52" s="34">
        <f>SUM(O45:O51)</f>
        <v>0</v>
      </c>
      <c r="P52" s="34">
        <f>SUM(P45:P51)</f>
        <v>0</v>
      </c>
      <c r="Q52" s="34">
        <f>+O52-P52</f>
        <v>0</v>
      </c>
    </row>
    <row r="53" spans="2:17" ht="18.600000000000001" customHeight="1" thickBot="1">
      <c r="B53" s="57"/>
      <c r="C53" s="55"/>
      <c r="D53" s="55"/>
      <c r="E53" s="55"/>
      <c r="F53" s="5"/>
      <c r="G53" s="11"/>
      <c r="H53" s="31" t="s">
        <v>66</v>
      </c>
      <c r="I53" s="21" t="s">
        <v>27</v>
      </c>
      <c r="J53" s="21" t="s">
        <v>28</v>
      </c>
      <c r="K53" s="21" t="s">
        <v>2</v>
      </c>
      <c r="L53" s="10"/>
      <c r="M53" s="6"/>
      <c r="N53" s="10"/>
      <c r="O53" s="10"/>
      <c r="P53" s="10"/>
      <c r="Q53" s="10"/>
    </row>
    <row r="54" spans="2:17" ht="18.600000000000001" customHeight="1" thickBot="1">
      <c r="B54" s="57"/>
      <c r="C54" s="55"/>
      <c r="D54" s="55"/>
      <c r="E54" s="55"/>
      <c r="F54" s="5"/>
      <c r="G54" s="23">
        <v>31</v>
      </c>
      <c r="H54" s="18" t="s">
        <v>67</v>
      </c>
      <c r="I54" s="19"/>
      <c r="J54" s="19">
        <f>SUMIF(E$10:E$144,"31",D$10:D$144)</f>
        <v>0</v>
      </c>
      <c r="K54" s="19">
        <f t="shared" ref="K54:K56" si="9">+I54-J54</f>
        <v>0</v>
      </c>
      <c r="L54" s="10"/>
      <c r="M54" s="11"/>
      <c r="N54" s="31" t="s">
        <v>59</v>
      </c>
      <c r="O54" s="21" t="s">
        <v>27</v>
      </c>
      <c r="P54" s="21" t="s">
        <v>28</v>
      </c>
      <c r="Q54" s="21" t="s">
        <v>2</v>
      </c>
    </row>
    <row r="55" spans="2:17" ht="18.600000000000001" customHeight="1">
      <c r="B55" s="57"/>
      <c r="C55" s="55"/>
      <c r="D55" s="55"/>
      <c r="E55" s="55"/>
      <c r="F55" s="5"/>
      <c r="G55" s="23">
        <v>32</v>
      </c>
      <c r="H55" s="18" t="s">
        <v>48</v>
      </c>
      <c r="I55" s="19"/>
      <c r="J55" s="19">
        <f>SUMIF(E$10:E$144,"32",D$10:D$144)</f>
        <v>0</v>
      </c>
      <c r="K55" s="19">
        <f t="shared" si="9"/>
        <v>0</v>
      </c>
      <c r="L55" s="10"/>
      <c r="M55" s="23">
        <v>80</v>
      </c>
      <c r="N55" s="18" t="s">
        <v>57</v>
      </c>
      <c r="O55" s="17"/>
      <c r="P55" s="17">
        <f>SUMIF(E$10:E$144,"80",D$10:D$144)</f>
        <v>0</v>
      </c>
      <c r="Q55" s="17">
        <f t="shared" ref="Q55:Q58" si="10">+O55-P55</f>
        <v>0</v>
      </c>
    </row>
    <row r="56" spans="2:17" ht="18.600000000000001" customHeight="1" thickBot="1">
      <c r="B56" s="57"/>
      <c r="C56" s="55"/>
      <c r="D56" s="55"/>
      <c r="E56" s="55"/>
      <c r="F56" s="5"/>
      <c r="G56" s="23">
        <v>33</v>
      </c>
      <c r="H56" s="18" t="s">
        <v>94</v>
      </c>
      <c r="I56" s="19"/>
      <c r="J56" s="19">
        <f>SUMIF(E$10:E$144,"33",D$10:D$144)</f>
        <v>0</v>
      </c>
      <c r="K56" s="19">
        <f t="shared" si="9"/>
        <v>0</v>
      </c>
      <c r="L56" s="10"/>
      <c r="M56" s="23">
        <v>81</v>
      </c>
      <c r="N56" s="18" t="s">
        <v>58</v>
      </c>
      <c r="O56" s="19"/>
      <c r="P56" s="19">
        <f>SUMIF(E$10:E$144,"81",D$10:D$144)</f>
        <v>0</v>
      </c>
      <c r="Q56" s="19">
        <f t="shared" si="10"/>
        <v>0</v>
      </c>
    </row>
    <row r="57" spans="2:17" ht="18.600000000000001" customHeight="1" thickBot="1">
      <c r="B57" s="57"/>
      <c r="C57" s="55"/>
      <c r="D57" s="55"/>
      <c r="E57" s="55"/>
      <c r="F57" s="5"/>
      <c r="G57" s="11"/>
      <c r="H57" s="40" t="s">
        <v>45</v>
      </c>
      <c r="I57" s="34">
        <f>SUM(I54:I56)</f>
        <v>0</v>
      </c>
      <c r="J57" s="34">
        <f>SUM(J54:J56)</f>
        <v>0</v>
      </c>
      <c r="K57" s="34">
        <f>+I57-J57</f>
        <v>0</v>
      </c>
      <c r="L57" s="10"/>
      <c r="M57" s="23">
        <v>82</v>
      </c>
      <c r="N57" s="18" t="s">
        <v>83</v>
      </c>
      <c r="O57" s="19"/>
      <c r="P57" s="19">
        <f>SUMIF(E$10:E$144,"82",D$10:D$144)</f>
        <v>0</v>
      </c>
      <c r="Q57" s="19">
        <f t="shared" si="10"/>
        <v>0</v>
      </c>
    </row>
    <row r="58" spans="2:17" ht="18.600000000000001" customHeight="1" thickBot="1">
      <c r="B58" s="57"/>
      <c r="C58" s="55"/>
      <c r="D58" s="55"/>
      <c r="E58" s="55"/>
      <c r="F58" s="5"/>
      <c r="G58" s="6"/>
      <c r="H58" s="10"/>
      <c r="I58" s="10"/>
      <c r="J58" s="10"/>
      <c r="K58" s="10"/>
      <c r="L58" s="10"/>
      <c r="M58" s="23">
        <v>83</v>
      </c>
      <c r="N58" s="18" t="s">
        <v>5</v>
      </c>
      <c r="O58" s="19"/>
      <c r="P58" s="19">
        <f>SUMIF(E$10:E$144,"83",D$10:D$144)</f>
        <v>0</v>
      </c>
      <c r="Q58" s="19">
        <f t="shared" si="10"/>
        <v>0</v>
      </c>
    </row>
    <row r="59" spans="2:17" ht="18.600000000000001" customHeight="1" thickBot="1">
      <c r="B59" s="57"/>
      <c r="C59" s="55"/>
      <c r="D59" s="55"/>
      <c r="E59" s="55"/>
      <c r="F59" s="5"/>
      <c r="G59" s="11"/>
      <c r="H59" s="31" t="s">
        <v>46</v>
      </c>
      <c r="I59" s="21" t="s">
        <v>27</v>
      </c>
      <c r="J59" s="21" t="s">
        <v>28</v>
      </c>
      <c r="K59" s="21" t="s">
        <v>2</v>
      </c>
      <c r="L59" s="10"/>
      <c r="M59" s="11"/>
      <c r="N59" s="40" t="s">
        <v>45</v>
      </c>
      <c r="O59" s="34">
        <f>SUM(O55:O58)</f>
        <v>0</v>
      </c>
      <c r="P59" s="34">
        <f>SUM(P55:P58)</f>
        <v>0</v>
      </c>
      <c r="Q59" s="34">
        <f>+O59-P59</f>
        <v>0</v>
      </c>
    </row>
    <row r="60" spans="2:17" ht="18.600000000000001" customHeight="1">
      <c r="B60" s="57"/>
      <c r="C60" s="55"/>
      <c r="D60" s="55"/>
      <c r="E60" s="55"/>
      <c r="F60" s="5"/>
      <c r="G60" s="23">
        <v>34</v>
      </c>
      <c r="H60" s="18" t="s">
        <v>47</v>
      </c>
      <c r="I60" s="17"/>
      <c r="J60" s="17">
        <f>SUMIF(E$10:E$144,"34",D$10:D$144)</f>
        <v>0</v>
      </c>
      <c r="K60" s="17">
        <f t="shared" ref="K60:K63" si="11">+I60-J60</f>
        <v>0</v>
      </c>
      <c r="L60" s="10"/>
      <c r="M60" s="6"/>
      <c r="N60" s="10"/>
      <c r="O60" s="10"/>
      <c r="P60" s="10"/>
      <c r="Q60" s="10"/>
    </row>
    <row r="61" spans="2:17" ht="18.600000000000001" customHeight="1" thickBot="1">
      <c r="B61" s="57"/>
      <c r="C61" s="55"/>
      <c r="D61" s="55"/>
      <c r="E61" s="55"/>
      <c r="F61" s="5"/>
      <c r="G61" s="23">
        <v>35</v>
      </c>
      <c r="H61" s="18" t="s">
        <v>74</v>
      </c>
      <c r="I61" s="19"/>
      <c r="J61" s="19">
        <f>SUMIF(E$10:E$144,"35",D$10:D$144)</f>
        <v>0</v>
      </c>
      <c r="K61" s="19">
        <f t="shared" si="11"/>
        <v>0</v>
      </c>
      <c r="L61" s="10"/>
      <c r="M61" s="11"/>
      <c r="N61" s="31" t="s">
        <v>54</v>
      </c>
      <c r="O61" s="21" t="s">
        <v>27</v>
      </c>
      <c r="P61" s="21" t="s">
        <v>28</v>
      </c>
      <c r="Q61" s="21" t="s">
        <v>2</v>
      </c>
    </row>
    <row r="62" spans="2:17" ht="18.600000000000001" customHeight="1">
      <c r="B62" s="57"/>
      <c r="C62" s="55"/>
      <c r="D62" s="55"/>
      <c r="E62" s="55"/>
      <c r="F62" s="5"/>
      <c r="G62" s="23">
        <v>36</v>
      </c>
      <c r="H62" s="18" t="s">
        <v>12</v>
      </c>
      <c r="I62" s="19"/>
      <c r="J62" s="19">
        <f>SUMIF(E$10:E$144,"36",D$10:D$144)</f>
        <v>0</v>
      </c>
      <c r="K62" s="19">
        <f t="shared" si="11"/>
        <v>0</v>
      </c>
      <c r="L62" s="10"/>
      <c r="M62" s="23">
        <v>90</v>
      </c>
      <c r="N62" s="18" t="s">
        <v>55</v>
      </c>
      <c r="O62" s="19"/>
      <c r="P62" s="19">
        <f>SUMIF(E$10:E$144,"90",D$10:D$144)</f>
        <v>0</v>
      </c>
      <c r="Q62" s="19">
        <f t="shared" ref="Q62:Q64" si="12">+O62-P62</f>
        <v>0</v>
      </c>
    </row>
    <row r="63" spans="2:17" ht="18.600000000000001" customHeight="1" thickBot="1">
      <c r="B63" s="57"/>
      <c r="C63" s="55"/>
      <c r="D63" s="55"/>
      <c r="E63" s="55"/>
      <c r="F63" s="5"/>
      <c r="G63" s="23">
        <v>37</v>
      </c>
      <c r="H63" s="18" t="s">
        <v>96</v>
      </c>
      <c r="I63" s="19"/>
      <c r="J63" s="19">
        <f>SUMIF(E$10:E$144,"37",D$10:D$144)</f>
        <v>0</v>
      </c>
      <c r="K63" s="19">
        <f t="shared" si="11"/>
        <v>0</v>
      </c>
      <c r="L63" s="10"/>
      <c r="M63" s="23">
        <v>91</v>
      </c>
      <c r="N63" s="18" t="s">
        <v>56</v>
      </c>
      <c r="O63" s="19"/>
      <c r="P63" s="19">
        <f>SUMIF(E$10:E$144,"91",D$10:D$144)</f>
        <v>0</v>
      </c>
      <c r="Q63" s="19">
        <f t="shared" si="12"/>
        <v>0</v>
      </c>
    </row>
    <row r="64" spans="2:17" ht="18.600000000000001" customHeight="1" thickBot="1">
      <c r="B64" s="57"/>
      <c r="C64" s="55"/>
      <c r="D64" s="55"/>
      <c r="E64" s="55"/>
      <c r="F64" s="5"/>
      <c r="G64" s="11"/>
      <c r="H64" s="40" t="s">
        <v>45</v>
      </c>
      <c r="I64" s="34">
        <f>SUM(I60:I63)</f>
        <v>0</v>
      </c>
      <c r="J64" s="34">
        <f t="shared" ref="J64" si="13">SUM(J60:J63)</f>
        <v>0</v>
      </c>
      <c r="K64" s="34">
        <f>+I64-J64</f>
        <v>0</v>
      </c>
      <c r="L64" s="10"/>
      <c r="M64" s="23">
        <v>92</v>
      </c>
      <c r="N64" s="18" t="s">
        <v>95</v>
      </c>
      <c r="O64" s="19"/>
      <c r="P64" s="19">
        <f>SUMIF(E$10:E$144,"92",D$10:D$144)</f>
        <v>0</v>
      </c>
      <c r="Q64" s="19">
        <f t="shared" si="12"/>
        <v>0</v>
      </c>
    </row>
    <row r="65" spans="2:17" ht="18.600000000000001" customHeight="1" thickBot="1">
      <c r="B65" s="57"/>
      <c r="C65" s="55"/>
      <c r="D65" s="55"/>
      <c r="E65" s="55"/>
      <c r="F65" s="5"/>
      <c r="G65" s="10"/>
      <c r="H65" s="10"/>
      <c r="I65" s="10"/>
      <c r="J65" s="10"/>
      <c r="K65" s="10"/>
      <c r="L65" s="10"/>
      <c r="M65" s="11"/>
      <c r="N65" s="40" t="s">
        <v>45</v>
      </c>
      <c r="O65" s="34">
        <f>SUM(O62:O64)</f>
        <v>0</v>
      </c>
      <c r="P65" s="34">
        <f>SUM(P62:P64)</f>
        <v>0</v>
      </c>
      <c r="Q65" s="34">
        <f>+O65-P65</f>
        <v>0</v>
      </c>
    </row>
    <row r="66" spans="2:17" ht="18.600000000000001" customHeight="1">
      <c r="B66" s="57"/>
      <c r="C66" s="55"/>
      <c r="D66" s="55"/>
      <c r="E66" s="55"/>
      <c r="G66" s="2"/>
      <c r="M66" s="2"/>
    </row>
    <row r="67" spans="2:17" ht="18.600000000000001" customHeight="1">
      <c r="B67" s="57"/>
      <c r="C67" s="55"/>
      <c r="D67" s="55"/>
      <c r="E67" s="55"/>
      <c r="G67" s="2"/>
      <c r="M67" s="2"/>
    </row>
    <row r="68" spans="2:17" ht="18.600000000000001" customHeight="1">
      <c r="B68" s="57"/>
      <c r="C68" s="55"/>
      <c r="D68" s="55"/>
      <c r="E68" s="55"/>
      <c r="G68" s="2"/>
      <c r="M68" s="2"/>
    </row>
    <row r="69" spans="2:17" ht="18.600000000000001" customHeight="1">
      <c r="B69" s="57"/>
      <c r="C69" s="55"/>
      <c r="D69" s="55"/>
      <c r="E69" s="55"/>
      <c r="G69" s="2"/>
      <c r="M69" s="2"/>
    </row>
    <row r="70" spans="2:17" ht="18.600000000000001" customHeight="1">
      <c r="B70" s="57"/>
      <c r="C70" s="55"/>
      <c r="D70" s="55"/>
      <c r="E70" s="55"/>
      <c r="G70" s="2"/>
      <c r="M70" s="2"/>
    </row>
    <row r="71" spans="2:17" ht="18.600000000000001" customHeight="1">
      <c r="B71" s="57"/>
      <c r="C71" s="55"/>
      <c r="D71" s="55"/>
      <c r="E71" s="55"/>
      <c r="G71" s="2"/>
      <c r="M71" s="2"/>
    </row>
    <row r="72" spans="2:17" ht="18.600000000000001" customHeight="1">
      <c r="B72" s="57"/>
      <c r="C72" s="55"/>
      <c r="D72" s="55"/>
      <c r="E72" s="55"/>
      <c r="G72" s="2"/>
      <c r="M72" s="2"/>
    </row>
    <row r="73" spans="2:17" ht="18.600000000000001" customHeight="1">
      <c r="B73" s="57"/>
      <c r="C73" s="55"/>
      <c r="D73" s="55"/>
      <c r="E73" s="55"/>
      <c r="G73" s="2"/>
      <c r="M73" s="2"/>
    </row>
    <row r="74" spans="2:17" ht="18.600000000000001" customHeight="1">
      <c r="B74" s="57"/>
      <c r="C74" s="55"/>
      <c r="D74" s="55"/>
      <c r="E74" s="55"/>
      <c r="G74" s="2"/>
      <c r="M74" s="2"/>
    </row>
    <row r="75" spans="2:17" ht="18.600000000000001" customHeight="1">
      <c r="B75" s="57"/>
      <c r="C75" s="55"/>
      <c r="D75" s="55"/>
      <c r="E75" s="55"/>
      <c r="G75" s="2"/>
      <c r="M75" s="2"/>
    </row>
    <row r="76" spans="2:17" ht="18.600000000000001" customHeight="1">
      <c r="B76" s="57"/>
      <c r="C76" s="55"/>
      <c r="D76" s="55"/>
      <c r="E76" s="55"/>
      <c r="G76" s="2"/>
      <c r="M76" s="2"/>
    </row>
    <row r="77" spans="2:17" ht="18.600000000000001" customHeight="1">
      <c r="B77" s="57"/>
      <c r="C77" s="55"/>
      <c r="D77" s="55"/>
      <c r="E77" s="55"/>
      <c r="G77" s="2"/>
      <c r="M77" s="2"/>
    </row>
    <row r="78" spans="2:17" ht="18.600000000000001" customHeight="1">
      <c r="B78" s="57"/>
      <c r="C78" s="55"/>
      <c r="D78" s="55"/>
      <c r="E78" s="55"/>
      <c r="G78" s="2"/>
      <c r="M78" s="2"/>
    </row>
    <row r="79" spans="2:17" ht="18.600000000000001" customHeight="1">
      <c r="B79" s="57"/>
      <c r="C79" s="55"/>
      <c r="D79" s="55"/>
      <c r="E79" s="55"/>
      <c r="G79" s="2"/>
      <c r="M79" s="2"/>
    </row>
    <row r="80" spans="2:17" ht="18.600000000000001" customHeight="1">
      <c r="B80" s="57"/>
      <c r="C80" s="55"/>
      <c r="D80" s="55"/>
      <c r="E80" s="55"/>
      <c r="G80" s="2"/>
      <c r="M80" s="2"/>
    </row>
    <row r="81" spans="2:13" ht="18.600000000000001" customHeight="1">
      <c r="B81" s="57"/>
      <c r="C81" s="55"/>
      <c r="D81" s="55"/>
      <c r="E81" s="55"/>
      <c r="G81" s="2"/>
      <c r="M81" s="2"/>
    </row>
    <row r="82" spans="2:13" ht="18.600000000000001" customHeight="1">
      <c r="B82" s="57"/>
      <c r="C82" s="55"/>
      <c r="D82" s="55"/>
      <c r="E82" s="55"/>
      <c r="G82" s="2"/>
      <c r="M82" s="2"/>
    </row>
    <row r="83" spans="2:13" ht="18.600000000000001" customHeight="1">
      <c r="B83" s="57"/>
      <c r="C83" s="55"/>
      <c r="D83" s="55"/>
      <c r="E83" s="55"/>
      <c r="G83" s="2"/>
      <c r="M83" s="2"/>
    </row>
    <row r="84" spans="2:13" ht="18.600000000000001" customHeight="1">
      <c r="B84" s="57"/>
      <c r="C84" s="55"/>
      <c r="D84" s="55"/>
      <c r="E84" s="55"/>
      <c r="G84" s="2"/>
      <c r="M84" s="2"/>
    </row>
    <row r="85" spans="2:13" ht="18.600000000000001" customHeight="1">
      <c r="B85" s="57"/>
      <c r="C85" s="55"/>
      <c r="D85" s="55"/>
      <c r="E85" s="55"/>
      <c r="G85" s="2"/>
      <c r="M85" s="2"/>
    </row>
    <row r="86" spans="2:13" ht="18.600000000000001" customHeight="1">
      <c r="B86" s="57"/>
      <c r="C86" s="55"/>
      <c r="D86" s="55"/>
      <c r="E86" s="55"/>
      <c r="G86" s="2"/>
      <c r="M86" s="2"/>
    </row>
    <row r="87" spans="2:13" ht="18.600000000000001" customHeight="1">
      <c r="B87" s="57"/>
      <c r="C87" s="55"/>
      <c r="D87" s="55"/>
      <c r="E87" s="55"/>
      <c r="G87" s="2"/>
      <c r="M87" s="2"/>
    </row>
    <row r="88" spans="2:13" ht="18.600000000000001" customHeight="1">
      <c r="B88" s="57"/>
      <c r="C88" s="55"/>
      <c r="D88" s="55"/>
      <c r="E88" s="55"/>
      <c r="G88" s="2"/>
      <c r="M88" s="2"/>
    </row>
    <row r="89" spans="2:13" ht="18.600000000000001" customHeight="1">
      <c r="B89" s="57"/>
      <c r="C89" s="55"/>
      <c r="D89" s="55"/>
      <c r="E89" s="55"/>
      <c r="G89" s="2"/>
      <c r="M89" s="2"/>
    </row>
    <row r="90" spans="2:13" ht="18.600000000000001" customHeight="1">
      <c r="B90" s="57"/>
      <c r="C90" s="55"/>
      <c r="D90" s="55"/>
      <c r="E90" s="55"/>
      <c r="G90" s="2"/>
      <c r="M90" s="2"/>
    </row>
    <row r="91" spans="2:13" ht="18.600000000000001" customHeight="1">
      <c r="B91" s="57"/>
      <c r="C91" s="55"/>
      <c r="D91" s="55"/>
      <c r="E91" s="55"/>
      <c r="G91" s="2"/>
      <c r="M91" s="2"/>
    </row>
    <row r="92" spans="2:13" ht="18.600000000000001" customHeight="1">
      <c r="B92" s="57"/>
      <c r="C92" s="55"/>
      <c r="D92" s="55"/>
      <c r="E92" s="55"/>
      <c r="G92" s="2"/>
      <c r="M92" s="2"/>
    </row>
    <row r="93" spans="2:13" ht="18.600000000000001" customHeight="1">
      <c r="B93" s="57"/>
      <c r="C93" s="55"/>
      <c r="D93" s="55"/>
      <c r="E93" s="55"/>
      <c r="G93" s="2"/>
      <c r="M93" s="2"/>
    </row>
    <row r="94" spans="2:13" ht="18.600000000000001" customHeight="1">
      <c r="B94" s="57"/>
      <c r="C94" s="55"/>
      <c r="D94" s="55"/>
      <c r="E94" s="55"/>
      <c r="G94" s="2"/>
      <c r="M94" s="2"/>
    </row>
    <row r="95" spans="2:13" ht="18.600000000000001" customHeight="1">
      <c r="B95" s="57"/>
      <c r="C95" s="55"/>
      <c r="D95" s="55"/>
      <c r="E95" s="55"/>
      <c r="G95" s="2"/>
      <c r="M95" s="2"/>
    </row>
    <row r="96" spans="2:13" ht="18.600000000000001" customHeight="1">
      <c r="B96" s="57"/>
      <c r="C96" s="55"/>
      <c r="D96" s="55"/>
      <c r="E96" s="55"/>
      <c r="G96" s="2"/>
      <c r="M96" s="2"/>
    </row>
    <row r="97" spans="2:13" ht="18.600000000000001" customHeight="1">
      <c r="B97" s="57"/>
      <c r="C97" s="55"/>
      <c r="D97" s="55"/>
      <c r="E97" s="55"/>
      <c r="G97" s="2"/>
      <c r="M97" s="2"/>
    </row>
    <row r="98" spans="2:13" ht="18.600000000000001" customHeight="1">
      <c r="B98" s="11"/>
      <c r="C98" s="11"/>
      <c r="D98" s="11"/>
      <c r="E98" s="11"/>
      <c r="G98" s="2"/>
      <c r="M98" s="2"/>
    </row>
    <row r="99" spans="2:13" ht="18.600000000000001" customHeight="1">
      <c r="B99" s="11"/>
      <c r="C99" s="11"/>
      <c r="D99" s="11"/>
      <c r="E99" s="11"/>
      <c r="G99" s="2"/>
      <c r="M99" s="2"/>
    </row>
    <row r="100" spans="2:13" ht="18.600000000000001" customHeight="1">
      <c r="B100" s="11"/>
      <c r="C100" s="11"/>
      <c r="D100" s="11"/>
      <c r="E100" s="11"/>
      <c r="G100" s="2"/>
      <c r="M100" s="2"/>
    </row>
    <row r="101" spans="2:13" ht="18.600000000000001" customHeight="1">
      <c r="B101" s="11"/>
      <c r="C101" s="11"/>
      <c r="D101" s="11"/>
      <c r="E101" s="11"/>
      <c r="G101" s="2"/>
      <c r="M101" s="2"/>
    </row>
    <row r="102" spans="2:13" ht="18.600000000000001" customHeight="1">
      <c r="B102" s="11"/>
      <c r="C102" s="11"/>
      <c r="D102" s="11"/>
      <c r="E102" s="11"/>
      <c r="G102" s="2"/>
      <c r="M102" s="2"/>
    </row>
    <row r="103" spans="2:13" ht="18.600000000000001" customHeight="1">
      <c r="B103" s="11"/>
      <c r="C103" s="11"/>
      <c r="D103" s="11"/>
      <c r="E103" s="11"/>
      <c r="G103" s="2"/>
      <c r="M103" s="2"/>
    </row>
    <row r="104" spans="2:13" ht="18.600000000000001" customHeight="1">
      <c r="B104" s="11"/>
      <c r="C104" s="11"/>
      <c r="D104" s="11"/>
      <c r="E104" s="11"/>
      <c r="G104" s="2"/>
      <c r="M104" s="2"/>
    </row>
    <row r="105" spans="2:13" ht="18.600000000000001" customHeight="1">
      <c r="B105" s="11"/>
      <c r="C105" s="11"/>
      <c r="D105" s="11"/>
      <c r="E105" s="11"/>
      <c r="G105" s="2"/>
      <c r="M105" s="2"/>
    </row>
    <row r="106" spans="2:13" ht="18.600000000000001" customHeight="1">
      <c r="B106" s="11"/>
      <c r="C106" s="11"/>
      <c r="D106" s="11"/>
      <c r="E106" s="11"/>
      <c r="G106" s="2"/>
      <c r="M106" s="2"/>
    </row>
    <row r="107" spans="2:13" ht="18.600000000000001" customHeight="1">
      <c r="B107" s="11"/>
      <c r="C107" s="11"/>
      <c r="D107" s="11"/>
      <c r="E107" s="11"/>
      <c r="G107" s="2"/>
      <c r="M107" s="2"/>
    </row>
    <row r="108" spans="2:13" ht="18.600000000000001" customHeight="1">
      <c r="B108" s="11"/>
      <c r="C108" s="11"/>
      <c r="D108" s="11"/>
      <c r="E108" s="11"/>
      <c r="G108" s="2"/>
      <c r="M108" s="2"/>
    </row>
    <row r="109" spans="2:13" ht="18.600000000000001" customHeight="1">
      <c r="B109" s="11"/>
      <c r="C109" s="11"/>
      <c r="D109" s="11"/>
      <c r="E109" s="11"/>
      <c r="G109" s="2"/>
      <c r="M109" s="2"/>
    </row>
    <row r="110" spans="2:13" ht="18.600000000000001" customHeight="1">
      <c r="B110" s="11"/>
      <c r="C110" s="11"/>
      <c r="D110" s="11"/>
      <c r="E110" s="11"/>
      <c r="G110" s="2"/>
      <c r="M110" s="2"/>
    </row>
    <row r="111" spans="2:13" ht="18.600000000000001" customHeight="1">
      <c r="B111" s="11"/>
      <c r="C111" s="11"/>
      <c r="D111" s="11"/>
      <c r="E111" s="11"/>
      <c r="G111" s="2"/>
      <c r="M111" s="2"/>
    </row>
    <row r="112" spans="2:13" ht="18.600000000000001" customHeight="1">
      <c r="B112" s="11"/>
      <c r="C112" s="11"/>
      <c r="D112" s="11"/>
      <c r="E112" s="11"/>
      <c r="G112" s="2"/>
      <c r="M112" s="2"/>
    </row>
    <row r="113" spans="2:13" ht="18.600000000000001" customHeight="1">
      <c r="B113" s="11"/>
      <c r="C113" s="11"/>
      <c r="D113" s="11"/>
      <c r="E113" s="11"/>
      <c r="G113" s="2"/>
      <c r="M113" s="2"/>
    </row>
    <row r="114" spans="2:13" ht="18.600000000000001" customHeight="1">
      <c r="B114" s="11"/>
      <c r="C114" s="11"/>
      <c r="D114" s="11"/>
      <c r="E114" s="11"/>
      <c r="G114" s="2"/>
      <c r="M114" s="2"/>
    </row>
    <row r="115" spans="2:13" ht="18.600000000000001" customHeight="1">
      <c r="B115" s="11"/>
      <c r="C115" s="11"/>
      <c r="D115" s="11"/>
      <c r="E115" s="11"/>
      <c r="G115" s="2"/>
      <c r="M115" s="2"/>
    </row>
    <row r="116" spans="2:13" ht="18.600000000000001" customHeight="1">
      <c r="B116" s="11"/>
      <c r="C116" s="11"/>
      <c r="D116" s="11"/>
      <c r="E116" s="11"/>
    </row>
    <row r="117" spans="2:13" ht="18.600000000000001" customHeight="1">
      <c r="B117" s="11"/>
      <c r="C117" s="11"/>
      <c r="D117" s="11"/>
      <c r="E117" s="11"/>
    </row>
    <row r="118" spans="2:13" ht="18.600000000000001" customHeight="1">
      <c r="B118" s="11"/>
      <c r="C118" s="11"/>
      <c r="D118" s="11"/>
      <c r="E118" s="11"/>
    </row>
    <row r="119" spans="2:13" ht="18.600000000000001" customHeight="1">
      <c r="B119" s="11"/>
      <c r="C119" s="11"/>
      <c r="D119" s="11"/>
      <c r="E119" s="11"/>
    </row>
    <row r="120" spans="2:13" ht="18.600000000000001" customHeight="1">
      <c r="B120" s="11"/>
      <c r="C120" s="11"/>
      <c r="D120" s="11"/>
      <c r="E120" s="11"/>
    </row>
    <row r="121" spans="2:13" ht="18.600000000000001" customHeight="1">
      <c r="B121" s="11"/>
      <c r="C121" s="11"/>
      <c r="D121" s="11"/>
      <c r="E121" s="11"/>
    </row>
    <row r="122" spans="2:13" ht="18.600000000000001" customHeight="1">
      <c r="B122" s="11"/>
      <c r="C122" s="11"/>
      <c r="D122" s="11"/>
      <c r="E122" s="11"/>
    </row>
    <row r="123" spans="2:13" ht="18.600000000000001" customHeight="1">
      <c r="B123" s="11"/>
      <c r="C123" s="11"/>
      <c r="D123" s="11"/>
      <c r="E123" s="11"/>
    </row>
    <row r="124" spans="2:13" ht="18.600000000000001" customHeight="1">
      <c r="B124" s="11"/>
      <c r="C124" s="11"/>
      <c r="D124" s="11"/>
      <c r="E124" s="11"/>
    </row>
    <row r="125" spans="2:13" ht="18.600000000000001" customHeight="1">
      <c r="B125" s="11"/>
      <c r="C125" s="11"/>
      <c r="D125" s="11"/>
      <c r="E125" s="11"/>
    </row>
    <row r="126" spans="2:13" ht="18.600000000000001" customHeight="1">
      <c r="B126" s="11"/>
      <c r="C126" s="11"/>
      <c r="D126" s="11"/>
      <c r="E126" s="11"/>
    </row>
    <row r="127" spans="2:13" ht="18.600000000000001" customHeight="1">
      <c r="B127" s="11"/>
      <c r="C127" s="11"/>
      <c r="D127" s="11"/>
      <c r="E127" s="11"/>
    </row>
    <row r="128" spans="2:13" ht="18.600000000000001" customHeight="1">
      <c r="B128" s="11"/>
      <c r="C128" s="11"/>
      <c r="D128" s="11"/>
      <c r="E128" s="11"/>
    </row>
    <row r="129" ht="18.600000000000001" customHeight="1"/>
    <row r="130" ht="18.600000000000001" customHeight="1"/>
    <row r="131" ht="18.600000000000001" customHeight="1"/>
    <row r="132" ht="18.600000000000001" customHeight="1"/>
    <row r="133" ht="18.600000000000001" customHeight="1"/>
    <row r="134" ht="18.600000000000001" customHeight="1"/>
    <row r="135" ht="18.600000000000001" customHeight="1"/>
  </sheetData>
  <mergeCells count="9">
    <mergeCell ref="I3:J3"/>
    <mergeCell ref="K3:M3"/>
    <mergeCell ref="B1:Q1"/>
    <mergeCell ref="B8:B9"/>
    <mergeCell ref="C8:C9"/>
    <mergeCell ref="E8:E9"/>
    <mergeCell ref="I8:J8"/>
    <mergeCell ref="K8:M8"/>
    <mergeCell ref="B6:E7"/>
  </mergeCells>
  <conditionalFormatting sqref="K66">
    <cfRule type="iconSet" priority="39">
      <iconSet>
        <cfvo type="percent" val="0"/>
        <cfvo type="num" val="0"/>
        <cfvo type="num" val="0"/>
      </iconSet>
    </cfRule>
  </conditionalFormatting>
  <conditionalFormatting sqref="K12:K23 K30 K39 K52 K58 K65">
    <cfRule type="iconSet" priority="36">
      <iconSet>
        <cfvo type="percent" val="0"/>
        <cfvo type="num" val="0"/>
        <cfvo type="num" val="0"/>
      </iconSet>
    </cfRule>
  </conditionalFormatting>
  <conditionalFormatting sqref="Q25 Q53 Q43 Q35 Q60">
    <cfRule type="iconSet" priority="35">
      <iconSet>
        <cfvo type="percent" val="0"/>
        <cfvo type="num" val="0"/>
        <cfvo type="num" val="0"/>
      </iconSet>
    </cfRule>
  </conditionalFormatting>
  <conditionalFormatting sqref="Q12:Q13">
    <cfRule type="iconSet" priority="34">
      <iconSet>
        <cfvo type="percent" val="0"/>
        <cfvo type="num" val="0"/>
        <cfvo type="num" val="0"/>
      </iconSet>
    </cfRule>
  </conditionalFormatting>
  <conditionalFormatting sqref="Q27:Q28">
    <cfRule type="iconSet" priority="33">
      <iconSet>
        <cfvo type="percent" val="0"/>
        <cfvo type="num" val="0"/>
        <cfvo type="num" val="0"/>
      </iconSet>
    </cfRule>
  </conditionalFormatting>
  <conditionalFormatting sqref="K25:K26">
    <cfRule type="iconSet" priority="32">
      <iconSet>
        <cfvo type="percent" val="0"/>
        <cfvo type="num" val="0"/>
        <cfvo type="num" val="0"/>
      </iconSet>
    </cfRule>
  </conditionalFormatting>
  <conditionalFormatting sqref="K32:K33">
    <cfRule type="iconSet" priority="31">
      <iconSet>
        <cfvo type="percent" val="0"/>
        <cfvo type="num" val="0"/>
        <cfvo type="num" val="0"/>
      </iconSet>
    </cfRule>
  </conditionalFormatting>
  <conditionalFormatting sqref="K41:K42">
    <cfRule type="iconSet" priority="30">
      <iconSet>
        <cfvo type="percent" val="0"/>
        <cfvo type="num" val="0"/>
        <cfvo type="num" val="0"/>
      </iconSet>
    </cfRule>
  </conditionalFormatting>
  <conditionalFormatting sqref="Q37:Q38">
    <cfRule type="iconSet" priority="29">
      <iconSet>
        <cfvo type="percent" val="0"/>
        <cfvo type="num" val="0"/>
        <cfvo type="num" val="0"/>
      </iconSet>
    </cfRule>
  </conditionalFormatting>
  <conditionalFormatting sqref="Q55">
    <cfRule type="iconSet" priority="28">
      <iconSet>
        <cfvo type="percent" val="0"/>
        <cfvo type="num" val="0"/>
        <cfvo type="num" val="0"/>
      </iconSet>
    </cfRule>
  </conditionalFormatting>
  <conditionalFormatting sqref="K60">
    <cfRule type="iconSet" priority="27">
      <iconSet>
        <cfvo type="percent" val="0"/>
        <cfvo type="num" val="0"/>
        <cfvo type="num" val="0"/>
      </iconSet>
    </cfRule>
  </conditionalFormatting>
  <conditionalFormatting sqref="K43:K50">
    <cfRule type="iconSet" priority="26">
      <iconSet>
        <cfvo type="percent" val="0"/>
        <cfvo type="num" val="0"/>
        <cfvo type="num" val="0"/>
      </iconSet>
    </cfRule>
  </conditionalFormatting>
  <conditionalFormatting sqref="Q45:Q51">
    <cfRule type="iconSet" priority="25">
      <iconSet>
        <cfvo type="percent" val="0"/>
        <cfvo type="num" val="0"/>
        <cfvo type="num" val="0"/>
      </iconSet>
    </cfRule>
  </conditionalFormatting>
  <conditionalFormatting sqref="K54:K56">
    <cfRule type="iconSet" priority="24">
      <iconSet>
        <cfvo type="percent" val="0"/>
        <cfvo type="num" val="0"/>
        <cfvo type="num" val="0"/>
      </iconSet>
    </cfRule>
  </conditionalFormatting>
  <conditionalFormatting sqref="K61:K63">
    <cfRule type="iconSet" priority="23">
      <iconSet>
        <cfvo type="percent" val="0"/>
        <cfvo type="num" val="0"/>
        <cfvo type="num" val="0"/>
      </iconSet>
    </cfRule>
  </conditionalFormatting>
  <conditionalFormatting sqref="Q62:Q64">
    <cfRule type="iconSet" priority="22">
      <iconSet>
        <cfvo type="percent" val="0"/>
        <cfvo type="num" val="0"/>
        <cfvo type="num" val="0"/>
      </iconSet>
    </cfRule>
  </conditionalFormatting>
  <conditionalFormatting sqref="K27:K28">
    <cfRule type="iconSet" priority="21">
      <iconSet>
        <cfvo type="percent" val="0"/>
        <cfvo type="num" val="0"/>
        <cfvo type="num" val="0"/>
      </iconSet>
    </cfRule>
  </conditionalFormatting>
  <conditionalFormatting sqref="K34:K37">
    <cfRule type="iconSet" priority="20">
      <iconSet>
        <cfvo type="percent" val="0"/>
        <cfvo type="num" val="0"/>
        <cfvo type="num" val="0"/>
      </iconSet>
    </cfRule>
  </conditionalFormatting>
  <conditionalFormatting sqref="Q29:Q33">
    <cfRule type="iconSet" priority="19">
      <iconSet>
        <cfvo type="percent" val="0"/>
        <cfvo type="num" val="0"/>
        <cfvo type="num" val="0"/>
      </iconSet>
    </cfRule>
  </conditionalFormatting>
  <conditionalFormatting sqref="Q14:Q23">
    <cfRule type="iconSet" priority="18">
      <iconSet>
        <cfvo type="percent" val="0"/>
        <cfvo type="num" val="0"/>
        <cfvo type="num" val="0"/>
      </iconSet>
    </cfRule>
  </conditionalFormatting>
  <conditionalFormatting sqref="Q39:Q41">
    <cfRule type="iconSet" priority="17">
      <iconSet>
        <cfvo type="percent" val="0"/>
        <cfvo type="num" val="0"/>
        <cfvo type="num" val="0"/>
      </iconSet>
    </cfRule>
  </conditionalFormatting>
  <conditionalFormatting sqref="K64">
    <cfRule type="iconSet" priority="12">
      <iconSet>
        <cfvo type="percent" val="0"/>
        <cfvo type="num" val="0"/>
        <cfvo type="num" val="0"/>
      </iconSet>
    </cfRule>
  </conditionalFormatting>
  <conditionalFormatting sqref="K29">
    <cfRule type="iconSet" priority="16">
      <iconSet>
        <cfvo type="percent" val="0"/>
        <cfvo type="num" val="0"/>
        <cfvo type="num" val="0"/>
      </iconSet>
    </cfRule>
  </conditionalFormatting>
  <conditionalFormatting sqref="K38">
    <cfRule type="iconSet" priority="15">
      <iconSet>
        <cfvo type="percent" val="0"/>
        <cfvo type="num" val="0"/>
        <cfvo type="num" val="0"/>
      </iconSet>
    </cfRule>
  </conditionalFormatting>
  <conditionalFormatting sqref="K51">
    <cfRule type="iconSet" priority="14">
      <iconSet>
        <cfvo type="percent" val="0"/>
        <cfvo type="num" val="0"/>
        <cfvo type="num" val="0"/>
      </iconSet>
    </cfRule>
  </conditionalFormatting>
  <conditionalFormatting sqref="K57">
    <cfRule type="iconSet" priority="13">
      <iconSet>
        <cfvo type="percent" val="0"/>
        <cfvo type="num" val="0"/>
        <cfvo type="num" val="0"/>
      </iconSet>
    </cfRule>
  </conditionalFormatting>
  <conditionalFormatting sqref="Q65">
    <cfRule type="iconSet" priority="11">
      <iconSet>
        <cfvo type="percent" val="0"/>
        <cfvo type="num" val="0"/>
        <cfvo type="num" val="0"/>
      </iconSet>
    </cfRule>
  </conditionalFormatting>
  <conditionalFormatting sqref="Q59">
    <cfRule type="iconSet" priority="10">
      <iconSet>
        <cfvo type="percent" val="0"/>
        <cfvo type="num" val="0"/>
        <cfvo type="num" val="0"/>
      </iconSet>
    </cfRule>
  </conditionalFormatting>
  <conditionalFormatting sqref="Q52">
    <cfRule type="iconSet" priority="9">
      <iconSet>
        <cfvo type="percent" val="0"/>
        <cfvo type="num" val="0"/>
        <cfvo type="num" val="0"/>
      </iconSet>
    </cfRule>
  </conditionalFormatting>
  <conditionalFormatting sqref="Q42">
    <cfRule type="iconSet" priority="8">
      <iconSet>
        <cfvo type="percent" val="0"/>
        <cfvo type="num" val="0"/>
        <cfvo type="num" val="0"/>
      </iconSet>
    </cfRule>
  </conditionalFormatting>
  <conditionalFormatting sqref="Q34">
    <cfRule type="iconSet" priority="7">
      <iconSet>
        <cfvo type="percent" val="0"/>
        <cfvo type="num" val="0"/>
        <cfvo type="num" val="0"/>
      </iconSet>
    </cfRule>
  </conditionalFormatting>
  <conditionalFormatting sqref="Q24">
    <cfRule type="iconSet" priority="6">
      <iconSet>
        <cfvo type="percent" val="0"/>
        <cfvo type="num" val="0"/>
        <cfvo type="num" val="0"/>
      </iconSet>
    </cfRule>
  </conditionalFormatting>
  <conditionalFormatting sqref="Q56:Q58">
    <cfRule type="iconSet" priority="5">
      <iconSet>
        <cfvo type="percent" val="0"/>
        <cfvo type="num" val="0"/>
        <cfvo type="num" val="0"/>
      </iconSet>
    </cfRule>
  </conditionalFormatting>
  <conditionalFormatting sqref="E10:E95">
    <cfRule type="cellIs" dxfId="5" priority="4" operator="notBetween">
      <formula>0</formula>
      <formula>100</formula>
    </cfRule>
  </conditionalFormatting>
  <conditionalFormatting sqref="E96:E97">
    <cfRule type="cellIs" dxfId="4" priority="3" operator="notBetween">
      <formula>0</formula>
      <formula>100</formula>
    </cfRule>
  </conditionalFormatting>
  <conditionalFormatting sqref="N6:N7">
    <cfRule type="iconSet" priority="2">
      <iconSet>
        <cfvo type="percent" val="0"/>
        <cfvo type="num" val="0"/>
        <cfvo type="num" val="0"/>
      </iconSet>
    </cfRule>
  </conditionalFormatting>
  <conditionalFormatting sqref="I8:M8">
    <cfRule type="iconSet" priority="1">
      <iconSet>
        <cfvo type="percent" val="0"/>
        <cfvo type="num" val="0"/>
        <cfvo type="num" val="0"/>
      </iconSet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Q128"/>
  <sheetViews>
    <sheetView showGridLines="0" zoomScale="85" zoomScaleNormal="85" workbookViewId="0">
      <pane ySplit="9" topLeftCell="A10" activePane="bottomLeft" state="frozen"/>
      <selection pane="bottomLeft" activeCell="B14" sqref="B14"/>
    </sheetView>
  </sheetViews>
  <sheetFormatPr defaultColWidth="9.140625" defaultRowHeight="18.600000000000001" customHeight="1"/>
  <cols>
    <col min="1" max="1" width="2.5703125" style="2" customWidth="1"/>
    <col min="2" max="5" width="11" style="2" customWidth="1"/>
    <col min="6" max="6" width="6.7109375" style="2" customWidth="1"/>
    <col min="7" max="7" width="3.7109375" style="3" customWidth="1"/>
    <col min="8" max="8" width="22.7109375" style="2" customWidth="1"/>
    <col min="9" max="11" width="11.7109375" style="2" customWidth="1"/>
    <col min="12" max="12" width="6.7109375" style="2" customWidth="1"/>
    <col min="13" max="13" width="3.7109375" style="3" customWidth="1"/>
    <col min="14" max="14" width="22.7109375" style="2" customWidth="1"/>
    <col min="15" max="17" width="11.7109375" style="2" customWidth="1"/>
    <col min="18" max="18" width="1.85546875" style="2" customWidth="1"/>
    <col min="19" max="19" width="7.140625" style="2" customWidth="1"/>
    <col min="20" max="20" width="16.7109375" style="2" customWidth="1"/>
    <col min="21" max="21" width="9.140625" style="2" customWidth="1"/>
    <col min="22" max="22" width="6.42578125" style="2" customWidth="1"/>
    <col min="23" max="23" width="1.7109375" style="2" customWidth="1"/>
    <col min="24" max="16384" width="9.140625" style="2"/>
  </cols>
  <sheetData>
    <row r="1" spans="2:17" s="1" customFormat="1" ht="79.900000000000006" customHeight="1"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</row>
    <row r="2" spans="2:17" ht="16.899999999999999" customHeight="1">
      <c r="B2" s="5"/>
      <c r="C2" s="5"/>
      <c r="D2" s="5"/>
      <c r="E2" s="5"/>
      <c r="F2" s="5"/>
      <c r="G2" s="6"/>
      <c r="H2" s="5"/>
      <c r="I2" s="5"/>
      <c r="J2" s="5"/>
      <c r="K2" s="5"/>
      <c r="L2" s="5"/>
      <c r="M2" s="5"/>
      <c r="N2" s="5"/>
      <c r="O2" s="5"/>
      <c r="P2" s="5"/>
      <c r="Q2" s="5"/>
    </row>
    <row r="3" spans="2:17" ht="16.899999999999999" customHeight="1">
      <c r="B3" s="5"/>
      <c r="C3" s="5"/>
      <c r="D3" s="5"/>
      <c r="E3" s="5"/>
      <c r="F3" s="5"/>
      <c r="G3" s="6"/>
      <c r="H3" s="70"/>
      <c r="I3" s="100" t="s">
        <v>27</v>
      </c>
      <c r="J3" s="101"/>
      <c r="K3" s="100" t="s">
        <v>28</v>
      </c>
      <c r="L3" s="102"/>
      <c r="M3" s="101"/>
      <c r="N3" s="70" t="s">
        <v>2</v>
      </c>
      <c r="O3" s="5"/>
      <c r="P3" s="5"/>
      <c r="Q3" s="5"/>
    </row>
    <row r="4" spans="2:17" ht="16.899999999999999" customHeight="1">
      <c r="B4" s="5"/>
      <c r="C4" s="5"/>
      <c r="D4" s="5"/>
      <c r="E4" s="5"/>
      <c r="F4" s="5"/>
      <c r="G4" s="6"/>
      <c r="H4" s="59" t="s">
        <v>0</v>
      </c>
      <c r="I4" s="46"/>
      <c r="J4" s="47"/>
      <c r="K4" s="46"/>
      <c r="L4" s="48"/>
      <c r="M4" s="47"/>
      <c r="N4" s="49"/>
      <c r="O4" s="5"/>
      <c r="P4" s="5"/>
      <c r="Q4" s="5"/>
    </row>
    <row r="5" spans="2:17" ht="16.899999999999999" customHeight="1" thickBot="1">
      <c r="B5" s="5"/>
      <c r="C5" s="5"/>
      <c r="D5" s="5"/>
      <c r="E5" s="5"/>
      <c r="F5" s="5"/>
      <c r="G5" s="6"/>
      <c r="H5" s="60" t="s">
        <v>18</v>
      </c>
      <c r="I5" s="50"/>
      <c r="J5" s="51"/>
      <c r="K5" s="50"/>
      <c r="L5" s="52"/>
      <c r="M5" s="51"/>
      <c r="N5" s="53"/>
      <c r="O5" s="5"/>
      <c r="P5" s="9"/>
      <c r="Q5" s="5"/>
    </row>
    <row r="6" spans="2:17" ht="16.899999999999999" customHeight="1">
      <c r="B6" s="113" t="s">
        <v>142</v>
      </c>
      <c r="C6" s="113"/>
      <c r="D6" s="113"/>
      <c r="E6" s="113"/>
      <c r="F6" s="5"/>
      <c r="G6" s="6"/>
      <c r="H6" s="58" t="s">
        <v>140</v>
      </c>
      <c r="I6" s="61">
        <f>+I4+I5</f>
        <v>0</v>
      </c>
      <c r="J6" s="62"/>
      <c r="K6" s="61">
        <f>+K4+K5</f>
        <v>0</v>
      </c>
      <c r="L6" s="63"/>
      <c r="M6" s="62"/>
      <c r="N6" s="64">
        <f>+I6-K6</f>
        <v>0</v>
      </c>
      <c r="O6" s="5"/>
      <c r="P6" s="5"/>
      <c r="Q6" s="5"/>
    </row>
    <row r="7" spans="2:17" ht="16.899999999999999" customHeight="1">
      <c r="B7" s="114"/>
      <c r="C7" s="114"/>
      <c r="D7" s="114"/>
      <c r="E7" s="114"/>
      <c r="F7" s="5"/>
      <c r="G7" s="6"/>
      <c r="H7" s="45" t="s">
        <v>138</v>
      </c>
      <c r="I7" s="65">
        <f>+SUM(I22,I29,O24,O34,I38,O42,I51,O52,I57,O59,I64,O65)</f>
        <v>0</v>
      </c>
      <c r="J7" s="66"/>
      <c r="K7" s="65">
        <f>+SUM(J22,J29,P24,P34,J38,P42,P52,J51,P59,J57,J64,P65)</f>
        <v>0</v>
      </c>
      <c r="L7" s="67"/>
      <c r="M7" s="66"/>
      <c r="N7" s="68">
        <f>+I7-K7</f>
        <v>0</v>
      </c>
      <c r="O7" s="5"/>
      <c r="P7" s="5"/>
      <c r="Q7" s="5"/>
    </row>
    <row r="8" spans="2:17" ht="16.899999999999999" customHeight="1">
      <c r="B8" s="104" t="s">
        <v>87</v>
      </c>
      <c r="C8" s="106" t="s">
        <v>84</v>
      </c>
      <c r="D8" s="42" t="s">
        <v>85</v>
      </c>
      <c r="E8" s="108" t="s">
        <v>86</v>
      </c>
      <c r="F8" s="5"/>
      <c r="G8" s="6"/>
      <c r="H8" s="44" t="s">
        <v>139</v>
      </c>
      <c r="I8" s="110">
        <f>+I6-I7</f>
        <v>0</v>
      </c>
      <c r="J8" s="111"/>
      <c r="K8" s="110">
        <f>+K6-K7</f>
        <v>0</v>
      </c>
      <c r="L8" s="112"/>
      <c r="M8" s="111"/>
      <c r="N8" s="69"/>
      <c r="O8" s="5"/>
      <c r="P8" s="5"/>
      <c r="Q8" s="5"/>
    </row>
    <row r="9" spans="2:17" ht="16.899999999999999" customHeight="1">
      <c r="B9" s="105"/>
      <c r="C9" s="107"/>
      <c r="D9" s="43">
        <f>SUM(D10:D112)</f>
        <v>0</v>
      </c>
      <c r="E9" s="109"/>
      <c r="F9" s="5"/>
      <c r="G9" s="6"/>
      <c r="M9" s="2"/>
      <c r="O9" s="7"/>
      <c r="P9" s="7"/>
      <c r="Q9" s="7"/>
    </row>
    <row r="10" spans="2:17" ht="18.600000000000001" customHeight="1">
      <c r="B10" s="57"/>
      <c r="C10" s="55"/>
      <c r="D10" s="55"/>
      <c r="E10" s="55"/>
      <c r="F10" s="5"/>
      <c r="G10" s="6"/>
      <c r="H10" s="5"/>
      <c r="I10" s="5"/>
      <c r="J10" s="5"/>
      <c r="K10" s="5"/>
      <c r="L10" s="5"/>
      <c r="M10" s="6"/>
      <c r="N10" s="5"/>
      <c r="O10" s="5"/>
      <c r="P10" s="5"/>
      <c r="Q10" s="5"/>
    </row>
    <row r="11" spans="2:17" ht="18.600000000000001" customHeight="1" thickBot="1">
      <c r="B11" s="57"/>
      <c r="C11" s="55"/>
      <c r="D11" s="55"/>
      <c r="E11" s="55"/>
      <c r="F11" s="5"/>
      <c r="G11" s="22"/>
      <c r="H11" s="20" t="s">
        <v>1</v>
      </c>
      <c r="I11" s="21" t="s">
        <v>27</v>
      </c>
      <c r="J11" s="21" t="s">
        <v>28</v>
      </c>
      <c r="K11" s="21" t="s">
        <v>2</v>
      </c>
      <c r="L11" s="12"/>
      <c r="M11" s="11"/>
      <c r="N11" s="29" t="s">
        <v>7</v>
      </c>
      <c r="O11" s="30" t="s">
        <v>27</v>
      </c>
      <c r="P11" s="21" t="s">
        <v>28</v>
      </c>
      <c r="Q11" s="21" t="s">
        <v>2</v>
      </c>
    </row>
    <row r="12" spans="2:17" ht="18.600000000000001" customHeight="1">
      <c r="B12" s="57"/>
      <c r="C12" s="55"/>
      <c r="D12" s="55"/>
      <c r="E12" s="55"/>
      <c r="F12" s="5"/>
      <c r="G12" s="23">
        <v>1</v>
      </c>
      <c r="H12" s="16" t="s">
        <v>19</v>
      </c>
      <c r="I12" s="17"/>
      <c r="J12" s="17">
        <f>SUMIF(E$10:E$144,"1",D$10:D$144)</f>
        <v>0</v>
      </c>
      <c r="K12" s="17">
        <f>+I12-J12</f>
        <v>0</v>
      </c>
      <c r="L12" s="13"/>
      <c r="M12" s="28">
        <v>40</v>
      </c>
      <c r="N12" s="16" t="s">
        <v>71</v>
      </c>
      <c r="O12" s="17"/>
      <c r="P12" s="17">
        <f>SUMIF(E$10:E$144,"40",D$10:D$144)</f>
        <v>0</v>
      </c>
      <c r="Q12" s="17">
        <f>+O12-P12</f>
        <v>0</v>
      </c>
    </row>
    <row r="13" spans="2:17" ht="18.600000000000001" customHeight="1">
      <c r="B13" s="57"/>
      <c r="C13" s="55"/>
      <c r="D13" s="55"/>
      <c r="E13" s="55"/>
      <c r="F13" s="5"/>
      <c r="G13" s="23">
        <v>2</v>
      </c>
      <c r="H13" s="18" t="s">
        <v>20</v>
      </c>
      <c r="I13" s="19"/>
      <c r="J13" s="19">
        <f>SUMIF(E$10:E$144,"2",D$10:D$144)</f>
        <v>0</v>
      </c>
      <c r="K13" s="19">
        <f t="shared" ref="K13:K21" si="0">+I13-J13</f>
        <v>0</v>
      </c>
      <c r="L13" s="13"/>
      <c r="M13" s="23">
        <v>41</v>
      </c>
      <c r="N13" s="18" t="s">
        <v>10</v>
      </c>
      <c r="O13" s="19"/>
      <c r="P13" s="19">
        <f>SUMIF(E$10:E$144,"41",D$10:D$144)</f>
        <v>0</v>
      </c>
      <c r="Q13" s="19">
        <f t="shared" ref="Q13:Q23" si="1">+O13-P13</f>
        <v>0</v>
      </c>
    </row>
    <row r="14" spans="2:17" ht="18.600000000000001" customHeight="1">
      <c r="B14" s="57"/>
      <c r="C14" s="55"/>
      <c r="D14" s="55"/>
      <c r="E14" s="55"/>
      <c r="F14" s="5"/>
      <c r="G14" s="23">
        <v>3</v>
      </c>
      <c r="H14" s="18" t="s">
        <v>21</v>
      </c>
      <c r="I14" s="19"/>
      <c r="J14" s="19">
        <f>SUMIF(E$10:E$144,"3",D$10:D$144)</f>
        <v>0</v>
      </c>
      <c r="K14" s="19">
        <f t="shared" si="0"/>
        <v>0</v>
      </c>
      <c r="L14" s="13"/>
      <c r="M14" s="23">
        <v>42</v>
      </c>
      <c r="N14" s="18" t="s">
        <v>36</v>
      </c>
      <c r="O14" s="19"/>
      <c r="P14" s="19">
        <f>SUMIF(E$10:E$144,"42",D$10:D$144)</f>
        <v>0</v>
      </c>
      <c r="Q14" s="19">
        <f t="shared" si="1"/>
        <v>0</v>
      </c>
    </row>
    <row r="15" spans="2:17" ht="18.600000000000001" customHeight="1">
      <c r="B15" s="57"/>
      <c r="C15" s="55"/>
      <c r="D15" s="55"/>
      <c r="E15" s="55"/>
      <c r="F15" s="5"/>
      <c r="G15" s="23">
        <v>4</v>
      </c>
      <c r="H15" s="18" t="s">
        <v>22</v>
      </c>
      <c r="I15" s="19"/>
      <c r="J15" s="19">
        <f>SUMIF(E$10:E$144,"4",D$10:D$144)</f>
        <v>0</v>
      </c>
      <c r="K15" s="19">
        <f t="shared" si="0"/>
        <v>0</v>
      </c>
      <c r="L15" s="13"/>
      <c r="M15" s="23">
        <v>43</v>
      </c>
      <c r="N15" s="18" t="s">
        <v>34</v>
      </c>
      <c r="O15" s="19"/>
      <c r="P15" s="19">
        <f>SUMIF(E$10:E$144,"43",D$10:D$144)</f>
        <v>0</v>
      </c>
      <c r="Q15" s="19">
        <f t="shared" si="1"/>
        <v>0</v>
      </c>
    </row>
    <row r="16" spans="2:17" ht="18.600000000000001" customHeight="1">
      <c r="B16" s="57"/>
      <c r="C16" s="55"/>
      <c r="D16" s="55"/>
      <c r="E16" s="55"/>
      <c r="F16" s="5"/>
      <c r="G16" s="23">
        <v>5</v>
      </c>
      <c r="H16" s="18" t="s">
        <v>11</v>
      </c>
      <c r="I16" s="19"/>
      <c r="J16" s="19">
        <f>SUMIF(E$10:E$144,"5",D$10:D$144)</f>
        <v>0</v>
      </c>
      <c r="K16" s="19">
        <f t="shared" si="0"/>
        <v>0</v>
      </c>
      <c r="L16" s="13"/>
      <c r="M16" s="23">
        <v>44</v>
      </c>
      <c r="N16" s="18" t="s">
        <v>35</v>
      </c>
      <c r="O16" s="19"/>
      <c r="P16" s="19">
        <f>SUMIF(E$10:E$144,"44",D$10:D$144)</f>
        <v>0</v>
      </c>
      <c r="Q16" s="19">
        <f t="shared" si="1"/>
        <v>0</v>
      </c>
    </row>
    <row r="17" spans="2:17" ht="18.600000000000001" customHeight="1">
      <c r="B17" s="57"/>
      <c r="C17" s="55"/>
      <c r="D17" s="55"/>
      <c r="E17" s="55"/>
      <c r="F17" s="5"/>
      <c r="G17" s="23">
        <v>6</v>
      </c>
      <c r="H17" s="18" t="s">
        <v>23</v>
      </c>
      <c r="I17" s="19"/>
      <c r="J17" s="19">
        <f>SUMIF(E$10:E$144,"6",D$10:D$144)</f>
        <v>0</v>
      </c>
      <c r="K17" s="19">
        <f t="shared" si="0"/>
        <v>0</v>
      </c>
      <c r="L17" s="13"/>
      <c r="M17" s="23">
        <v>45</v>
      </c>
      <c r="N17" s="18" t="s">
        <v>9</v>
      </c>
      <c r="O17" s="19"/>
      <c r="P17" s="19">
        <f>SUMIF(E$10:E$144,"45",D$10:D$144)</f>
        <v>0</v>
      </c>
      <c r="Q17" s="19">
        <f t="shared" si="1"/>
        <v>0</v>
      </c>
    </row>
    <row r="18" spans="2:17" ht="18.600000000000001" customHeight="1">
      <c r="B18" s="57"/>
      <c r="C18" s="55"/>
      <c r="D18" s="55"/>
      <c r="E18" s="55"/>
      <c r="F18" s="5"/>
      <c r="G18" s="23">
        <v>7</v>
      </c>
      <c r="H18" s="18" t="s">
        <v>24</v>
      </c>
      <c r="I18" s="19"/>
      <c r="J18" s="19">
        <f>SUMIF(E$10:E$144,"7",D$10:D$144)</f>
        <v>0</v>
      </c>
      <c r="K18" s="19">
        <f t="shared" si="0"/>
        <v>0</v>
      </c>
      <c r="L18" s="13"/>
      <c r="M18" s="23">
        <v>46</v>
      </c>
      <c r="N18" s="18" t="s">
        <v>11</v>
      </c>
      <c r="O18" s="19"/>
      <c r="P18" s="19">
        <f>SUMIF(E$10:E$144,"46",D$10:D$144)</f>
        <v>0</v>
      </c>
      <c r="Q18" s="19">
        <f t="shared" si="1"/>
        <v>0</v>
      </c>
    </row>
    <row r="19" spans="2:17" ht="18.600000000000001" customHeight="1">
      <c r="B19" s="57"/>
      <c r="C19" s="55"/>
      <c r="D19" s="55"/>
      <c r="E19" s="55"/>
      <c r="F19" s="5"/>
      <c r="G19" s="23">
        <v>8</v>
      </c>
      <c r="H19" s="18" t="s">
        <v>3</v>
      </c>
      <c r="I19" s="19"/>
      <c r="J19" s="19">
        <f>SUMIF(E$10:E$144,"8",D$10:D$144)</f>
        <v>0</v>
      </c>
      <c r="K19" s="19">
        <f t="shared" si="0"/>
        <v>0</v>
      </c>
      <c r="L19" s="13"/>
      <c r="M19" s="23">
        <v>47</v>
      </c>
      <c r="N19" s="18" t="s">
        <v>70</v>
      </c>
      <c r="O19" s="19"/>
      <c r="P19" s="19">
        <f>SUMIF(E$10:E$144,"47",D$10:D$144)</f>
        <v>0</v>
      </c>
      <c r="Q19" s="19">
        <f t="shared" si="1"/>
        <v>0</v>
      </c>
    </row>
    <row r="20" spans="2:17" ht="18.600000000000001" customHeight="1">
      <c r="B20" s="57"/>
      <c r="C20" s="55"/>
      <c r="D20" s="55"/>
      <c r="E20" s="55"/>
      <c r="F20" s="5"/>
      <c r="G20" s="23">
        <v>9</v>
      </c>
      <c r="H20" s="18" t="s">
        <v>6</v>
      </c>
      <c r="I20" s="19"/>
      <c r="J20" s="19">
        <f>SUMIF(E$10:E$144,"9",D$10:D$144)</f>
        <v>0</v>
      </c>
      <c r="K20" s="19">
        <f t="shared" si="0"/>
        <v>0</v>
      </c>
      <c r="L20" s="13"/>
      <c r="M20" s="23">
        <v>48</v>
      </c>
      <c r="N20" s="18" t="s">
        <v>8</v>
      </c>
      <c r="O20" s="19"/>
      <c r="P20" s="19">
        <f>SUMIF(E$10:E$144,"48",D$10:D$144)</f>
        <v>0</v>
      </c>
      <c r="Q20" s="19">
        <f t="shared" si="1"/>
        <v>0</v>
      </c>
    </row>
    <row r="21" spans="2:17" ht="18.600000000000001" customHeight="1" thickBot="1">
      <c r="B21" s="57"/>
      <c r="C21" s="55"/>
      <c r="D21" s="55"/>
      <c r="E21" s="55"/>
      <c r="F21" s="5"/>
      <c r="G21" s="27">
        <v>10</v>
      </c>
      <c r="H21" s="25" t="s">
        <v>90</v>
      </c>
      <c r="I21" s="26"/>
      <c r="J21" s="26">
        <f>SUMIF(E$10:E$144,"10",D$10:D$144)</f>
        <v>0</v>
      </c>
      <c r="K21" s="26">
        <f t="shared" si="0"/>
        <v>0</v>
      </c>
      <c r="L21" s="13"/>
      <c r="M21" s="23">
        <v>49</v>
      </c>
      <c r="N21" s="18" t="s">
        <v>33</v>
      </c>
      <c r="O21" s="19"/>
      <c r="P21" s="19">
        <f>SUMIF(E$10:E$144,"49",D$10:D$144)</f>
        <v>0</v>
      </c>
      <c r="Q21" s="19">
        <f t="shared" si="1"/>
        <v>0</v>
      </c>
    </row>
    <row r="22" spans="2:17" ht="18.600000000000001" customHeight="1" thickBot="1">
      <c r="B22" s="57"/>
      <c r="C22" s="55"/>
      <c r="D22" s="55"/>
      <c r="E22" s="55"/>
      <c r="F22" s="5"/>
      <c r="G22" s="11"/>
      <c r="H22" s="40" t="s">
        <v>45</v>
      </c>
      <c r="I22" s="34">
        <f>SUM(I12:I21)</f>
        <v>0</v>
      </c>
      <c r="J22" s="34">
        <f>SUM(J12:J21)</f>
        <v>0</v>
      </c>
      <c r="K22" s="34">
        <f>+I22-J22</f>
        <v>0</v>
      </c>
      <c r="L22" s="14"/>
      <c r="M22" s="23">
        <v>50</v>
      </c>
      <c r="N22" s="18" t="s">
        <v>107</v>
      </c>
      <c r="O22" s="19"/>
      <c r="P22" s="19">
        <f>SUMIF(E$10:E$144,"50",D$10:D$144)</f>
        <v>0</v>
      </c>
      <c r="Q22" s="19">
        <f t="shared" si="1"/>
        <v>0</v>
      </c>
    </row>
    <row r="23" spans="2:17" ht="18.600000000000001" customHeight="1" thickBot="1">
      <c r="B23" s="57"/>
      <c r="C23" s="55"/>
      <c r="D23" s="55"/>
      <c r="E23" s="55"/>
      <c r="F23" s="5"/>
      <c r="G23" s="6"/>
      <c r="H23" s="24"/>
      <c r="I23" s="12"/>
      <c r="J23" s="12"/>
      <c r="K23" s="12"/>
      <c r="L23" s="14"/>
      <c r="M23" s="23">
        <v>51</v>
      </c>
      <c r="N23" s="18" t="s">
        <v>92</v>
      </c>
      <c r="O23" s="19"/>
      <c r="P23" s="19">
        <f>SUMIF(E$10:E$144,"51",D$10:D$144)</f>
        <v>0</v>
      </c>
      <c r="Q23" s="19">
        <f t="shared" si="1"/>
        <v>0</v>
      </c>
    </row>
    <row r="24" spans="2:17" ht="18.600000000000001" customHeight="1" thickBot="1">
      <c r="B24" s="57"/>
      <c r="C24" s="55"/>
      <c r="D24" s="55"/>
      <c r="E24" s="55"/>
      <c r="F24" s="5"/>
      <c r="G24" s="11"/>
      <c r="H24" s="31" t="s">
        <v>29</v>
      </c>
      <c r="I24" s="21" t="s">
        <v>27</v>
      </c>
      <c r="J24" s="21" t="s">
        <v>28</v>
      </c>
      <c r="K24" s="21" t="s">
        <v>2</v>
      </c>
      <c r="L24" s="14"/>
      <c r="M24" s="11"/>
      <c r="N24" s="41" t="s">
        <v>45</v>
      </c>
      <c r="O24" s="34">
        <f>SUM(O12:O23)</f>
        <v>0</v>
      </c>
      <c r="P24" s="34">
        <f>SUM(P12:P23)</f>
        <v>0</v>
      </c>
      <c r="Q24" s="34">
        <f>+O24-P24</f>
        <v>0</v>
      </c>
    </row>
    <row r="25" spans="2:17" ht="18.600000000000001" customHeight="1">
      <c r="B25" s="57"/>
      <c r="C25" s="55"/>
      <c r="D25" s="55"/>
      <c r="E25" s="55"/>
      <c r="F25" s="5"/>
      <c r="G25" s="23">
        <v>11</v>
      </c>
      <c r="H25" s="18" t="s">
        <v>30</v>
      </c>
      <c r="I25" s="17"/>
      <c r="J25" s="17">
        <f>SUMIF(E$10:E$144,"11",D$10:D$144)</f>
        <v>0</v>
      </c>
      <c r="K25" s="17">
        <f t="shared" ref="K25:K28" si="2">+I25-J25</f>
        <v>0</v>
      </c>
      <c r="L25" s="33"/>
      <c r="M25" s="35"/>
      <c r="N25" s="10"/>
      <c r="O25" s="10"/>
      <c r="P25" s="10"/>
      <c r="Q25" s="10"/>
    </row>
    <row r="26" spans="2:17" ht="18.600000000000001" customHeight="1" thickBot="1">
      <c r="B26" s="57"/>
      <c r="C26" s="55"/>
      <c r="D26" s="55"/>
      <c r="E26" s="55"/>
      <c r="F26" s="5"/>
      <c r="G26" s="23">
        <v>12</v>
      </c>
      <c r="H26" s="18" t="s">
        <v>31</v>
      </c>
      <c r="I26" s="19"/>
      <c r="J26" s="19">
        <f>SUMIF(E$10:E$144,"12",D$10:D$144)</f>
        <v>0</v>
      </c>
      <c r="K26" s="19">
        <f t="shared" si="2"/>
        <v>0</v>
      </c>
      <c r="L26" s="33"/>
      <c r="M26" s="11"/>
      <c r="N26" s="36" t="s">
        <v>60</v>
      </c>
      <c r="O26" s="21" t="s">
        <v>27</v>
      </c>
      <c r="P26" s="21" t="s">
        <v>28</v>
      </c>
      <c r="Q26" s="21" t="s">
        <v>2</v>
      </c>
    </row>
    <row r="27" spans="2:17" ht="18.600000000000001" customHeight="1">
      <c r="B27" s="57"/>
      <c r="C27" s="55"/>
      <c r="D27" s="55"/>
      <c r="E27" s="55"/>
      <c r="F27" s="5"/>
      <c r="G27" s="23">
        <v>13</v>
      </c>
      <c r="H27" s="18" t="s">
        <v>32</v>
      </c>
      <c r="I27" s="19"/>
      <c r="J27" s="19">
        <f>SUMIF(E$10:E$144,"13",D$10:D$144)</f>
        <v>0</v>
      </c>
      <c r="K27" s="19">
        <f t="shared" si="2"/>
        <v>0</v>
      </c>
      <c r="L27" s="33"/>
      <c r="M27" s="37">
        <v>52</v>
      </c>
      <c r="N27" s="18" t="s">
        <v>61</v>
      </c>
      <c r="O27" s="17"/>
      <c r="P27" s="17">
        <f>SUMIF(E$10:E$144,"52",D$10:D$144)</f>
        <v>0</v>
      </c>
      <c r="Q27" s="17">
        <f t="shared" ref="Q27:Q33" si="3">+O27-P27</f>
        <v>0</v>
      </c>
    </row>
    <row r="28" spans="2:17" ht="18.600000000000001" customHeight="1" thickBot="1">
      <c r="B28" s="57"/>
      <c r="C28" s="55"/>
      <c r="D28" s="55"/>
      <c r="E28" s="55"/>
      <c r="F28" s="5"/>
      <c r="G28" s="23">
        <v>14</v>
      </c>
      <c r="H28" s="18" t="s">
        <v>164</v>
      </c>
      <c r="I28" s="19"/>
      <c r="J28" s="19">
        <f>SUMIF(E$10:E$144,"14",D$10:D$144)</f>
        <v>0</v>
      </c>
      <c r="K28" s="19">
        <f t="shared" si="2"/>
        <v>0</v>
      </c>
      <c r="L28" s="33"/>
      <c r="M28" s="38">
        <v>53</v>
      </c>
      <c r="N28" s="18" t="s">
        <v>62</v>
      </c>
      <c r="O28" s="19"/>
      <c r="P28" s="19">
        <f>SUMIF(E$10:E$144,"53",D$10:D$144)</f>
        <v>0</v>
      </c>
      <c r="Q28" s="19">
        <f t="shared" si="3"/>
        <v>0</v>
      </c>
    </row>
    <row r="29" spans="2:17" ht="18.600000000000001" customHeight="1" thickBot="1">
      <c r="B29" s="57"/>
      <c r="C29" s="55"/>
      <c r="D29" s="55"/>
      <c r="E29" s="55"/>
      <c r="F29" s="5"/>
      <c r="G29" s="11"/>
      <c r="H29" s="40" t="s">
        <v>45</v>
      </c>
      <c r="I29" s="34">
        <f>SUM(I25:I28)</f>
        <v>0</v>
      </c>
      <c r="J29" s="34">
        <f t="shared" ref="J29" si="4">SUM(J25:J28)</f>
        <v>0</v>
      </c>
      <c r="K29" s="34">
        <f>+I29-J29</f>
        <v>0</v>
      </c>
      <c r="L29" s="39"/>
      <c r="M29" s="28">
        <v>54</v>
      </c>
      <c r="N29" s="18" t="s">
        <v>64</v>
      </c>
      <c r="O29" s="19"/>
      <c r="P29" s="19">
        <f>SUMIF(E$10:E$144,"54",D$10:D$144)</f>
        <v>0</v>
      </c>
      <c r="Q29" s="19">
        <f t="shared" si="3"/>
        <v>0</v>
      </c>
    </row>
    <row r="30" spans="2:17" ht="18.600000000000001" customHeight="1">
      <c r="B30" s="57"/>
      <c r="C30" s="55"/>
      <c r="D30" s="55"/>
      <c r="E30" s="55"/>
      <c r="F30" s="5"/>
      <c r="G30" s="6"/>
      <c r="H30" s="13"/>
      <c r="I30" s="14"/>
      <c r="J30" s="14"/>
      <c r="K30" s="14"/>
      <c r="L30" s="12"/>
      <c r="M30" s="23">
        <v>55</v>
      </c>
      <c r="N30" s="18" t="s">
        <v>65</v>
      </c>
      <c r="O30" s="19"/>
      <c r="P30" s="19">
        <f>SUMIF(E$10:E$144,"55",D$10:D$144)</f>
        <v>0</v>
      </c>
      <c r="Q30" s="19">
        <f t="shared" si="3"/>
        <v>0</v>
      </c>
    </row>
    <row r="31" spans="2:17" ht="18.600000000000001" customHeight="1" thickBot="1">
      <c r="B31" s="57"/>
      <c r="C31" s="55"/>
      <c r="D31" s="55"/>
      <c r="E31" s="55"/>
      <c r="F31" s="5"/>
      <c r="G31" s="11"/>
      <c r="H31" s="31" t="s">
        <v>72</v>
      </c>
      <c r="I31" s="21" t="s">
        <v>27</v>
      </c>
      <c r="J31" s="21" t="s">
        <v>28</v>
      </c>
      <c r="K31" s="21" t="s">
        <v>2</v>
      </c>
      <c r="L31" s="14"/>
      <c r="M31" s="23">
        <v>56</v>
      </c>
      <c r="N31" s="18" t="s">
        <v>98</v>
      </c>
      <c r="O31" s="19"/>
      <c r="P31" s="19">
        <f>SUMIF(E$10:E$144,"56",D$10:D$144)</f>
        <v>0</v>
      </c>
      <c r="Q31" s="19">
        <f t="shared" si="3"/>
        <v>0</v>
      </c>
    </row>
    <row r="32" spans="2:17" ht="18.600000000000001" customHeight="1">
      <c r="B32" s="57"/>
      <c r="C32" s="55"/>
      <c r="D32" s="55"/>
      <c r="E32" s="55"/>
      <c r="F32" s="5"/>
      <c r="G32" s="23">
        <v>15</v>
      </c>
      <c r="H32" s="18" t="s">
        <v>26</v>
      </c>
      <c r="I32" s="17"/>
      <c r="J32" s="17">
        <f>SUMIF(E$10:E$144,"15",D$10:D$144)</f>
        <v>0</v>
      </c>
      <c r="K32" s="17">
        <f t="shared" ref="K32:K37" si="5">+I32-J32</f>
        <v>0</v>
      </c>
      <c r="L32" s="14"/>
      <c r="M32" s="23">
        <v>57</v>
      </c>
      <c r="N32" s="18" t="s">
        <v>63</v>
      </c>
      <c r="O32" s="19"/>
      <c r="P32" s="19">
        <f>SUMIF(E$10:E$144,"57",D$10:D$144)</f>
        <v>0</v>
      </c>
      <c r="Q32" s="19">
        <f t="shared" si="3"/>
        <v>0</v>
      </c>
    </row>
    <row r="33" spans="2:17" ht="18.600000000000001" customHeight="1" thickBot="1">
      <c r="B33" s="57"/>
      <c r="C33" s="55"/>
      <c r="D33" s="55"/>
      <c r="E33" s="55"/>
      <c r="F33" s="5"/>
      <c r="G33" s="23">
        <v>16</v>
      </c>
      <c r="H33" s="18" t="s">
        <v>25</v>
      </c>
      <c r="I33" s="19"/>
      <c r="J33" s="19">
        <f>SUMIF(E$10:E$144,"16",D$10:D$144)</f>
        <v>0</v>
      </c>
      <c r="K33" s="19">
        <f t="shared" si="5"/>
        <v>0</v>
      </c>
      <c r="L33" s="14"/>
      <c r="M33" s="23">
        <v>58</v>
      </c>
      <c r="N33" s="18" t="s">
        <v>101</v>
      </c>
      <c r="O33" s="19"/>
      <c r="P33" s="19">
        <f>SUMIF(E$10:E$144,"58",D$10:D$144)</f>
        <v>0</v>
      </c>
      <c r="Q33" s="19">
        <f t="shared" si="3"/>
        <v>0</v>
      </c>
    </row>
    <row r="34" spans="2:17" ht="18.600000000000001" customHeight="1" thickBot="1">
      <c r="B34" s="57"/>
      <c r="C34" s="55"/>
      <c r="D34" s="55"/>
      <c r="E34" s="55"/>
      <c r="F34" s="5"/>
      <c r="G34" s="23">
        <v>17</v>
      </c>
      <c r="H34" s="18" t="s">
        <v>141</v>
      </c>
      <c r="I34" s="19"/>
      <c r="J34" s="19">
        <f>SUMIF(E$10:E$144,"17",D$10:D$144)</f>
        <v>0</v>
      </c>
      <c r="K34" s="19">
        <f t="shared" si="5"/>
        <v>0</v>
      </c>
      <c r="L34" s="14"/>
      <c r="M34" s="11"/>
      <c r="N34" s="41" t="s">
        <v>45</v>
      </c>
      <c r="O34" s="34">
        <f>SUM(O27:O33)</f>
        <v>0</v>
      </c>
      <c r="P34" s="34">
        <f>SUM(P27:P33)</f>
        <v>0</v>
      </c>
      <c r="Q34" s="34">
        <f>+O34-P34</f>
        <v>0</v>
      </c>
    </row>
    <row r="35" spans="2:17" ht="18.600000000000001" customHeight="1">
      <c r="B35" s="57"/>
      <c r="C35" s="55"/>
      <c r="D35" s="55"/>
      <c r="E35" s="55"/>
      <c r="F35" s="5"/>
      <c r="G35" s="23">
        <v>18</v>
      </c>
      <c r="H35" s="18" t="s">
        <v>75</v>
      </c>
      <c r="I35" s="19"/>
      <c r="J35" s="19">
        <f>SUMIF(E$10:E$144,"18",D$10:D$144)</f>
        <v>0</v>
      </c>
      <c r="K35" s="19">
        <f t="shared" si="5"/>
        <v>0</v>
      </c>
      <c r="L35" s="14"/>
      <c r="M35" s="32"/>
      <c r="N35" s="10"/>
      <c r="O35" s="10"/>
      <c r="P35" s="10"/>
      <c r="Q35" s="10"/>
    </row>
    <row r="36" spans="2:17" ht="18.600000000000001" customHeight="1" thickBot="1">
      <c r="B36" s="57"/>
      <c r="C36" s="55"/>
      <c r="D36" s="55"/>
      <c r="E36" s="55"/>
      <c r="F36" s="5"/>
      <c r="G36" s="23">
        <v>19</v>
      </c>
      <c r="H36" s="18" t="s">
        <v>73</v>
      </c>
      <c r="I36" s="19"/>
      <c r="J36" s="19">
        <f>SUMIF(E$10:E$144,"19",D$10:D$144)</f>
        <v>0</v>
      </c>
      <c r="K36" s="19">
        <f t="shared" si="5"/>
        <v>0</v>
      </c>
      <c r="L36" s="14"/>
      <c r="M36" s="11"/>
      <c r="N36" s="29" t="s">
        <v>49</v>
      </c>
      <c r="O36" s="30" t="s">
        <v>27</v>
      </c>
      <c r="P36" s="21" t="s">
        <v>28</v>
      </c>
      <c r="Q36" s="21" t="s">
        <v>2</v>
      </c>
    </row>
    <row r="37" spans="2:17" ht="18.600000000000001" customHeight="1" thickBot="1">
      <c r="B37" s="57"/>
      <c r="C37" s="55"/>
      <c r="D37" s="55"/>
      <c r="E37" s="55"/>
      <c r="F37" s="5"/>
      <c r="G37" s="23">
        <v>20</v>
      </c>
      <c r="H37" s="18" t="s">
        <v>97</v>
      </c>
      <c r="I37" s="19"/>
      <c r="J37" s="19">
        <f>SUMIF(E$10:E$144,"20",D$10:D$144)</f>
        <v>0</v>
      </c>
      <c r="K37" s="19">
        <f t="shared" si="5"/>
        <v>0</v>
      </c>
      <c r="L37" s="14"/>
      <c r="M37" s="28">
        <v>60</v>
      </c>
      <c r="N37" s="16" t="s">
        <v>50</v>
      </c>
      <c r="O37" s="17"/>
      <c r="P37" s="17">
        <f>SUMIF(E$10:E$144,"60",D$10:D$144)</f>
        <v>0</v>
      </c>
      <c r="Q37" s="17">
        <f>+O37-P37</f>
        <v>0</v>
      </c>
    </row>
    <row r="38" spans="2:17" ht="18.600000000000001" customHeight="1" thickBot="1">
      <c r="B38" s="57"/>
      <c r="C38" s="55"/>
      <c r="D38" s="55"/>
      <c r="E38" s="55"/>
      <c r="F38" s="5"/>
      <c r="G38" s="11"/>
      <c r="H38" s="40" t="s">
        <v>45</v>
      </c>
      <c r="I38" s="34">
        <f>SUM(I32:I37)</f>
        <v>0</v>
      </c>
      <c r="J38" s="34">
        <f>SUM(J32:J37)</f>
        <v>0</v>
      </c>
      <c r="K38" s="34">
        <f>+I38-J38</f>
        <v>0</v>
      </c>
      <c r="L38" s="14"/>
      <c r="M38" s="23">
        <v>61</v>
      </c>
      <c r="N38" s="18" t="s">
        <v>51</v>
      </c>
      <c r="O38" s="19"/>
      <c r="P38" s="19">
        <f>SUMIF(E$10:E$144,"61",D$10:D$144)</f>
        <v>0</v>
      </c>
      <c r="Q38" s="19">
        <f t="shared" ref="Q38:Q40" si="6">+O38-P38</f>
        <v>0</v>
      </c>
    </row>
    <row r="39" spans="2:17" ht="18.600000000000001" customHeight="1">
      <c r="B39" s="57"/>
      <c r="C39" s="55"/>
      <c r="D39" s="55"/>
      <c r="E39" s="55"/>
      <c r="F39" s="5"/>
      <c r="G39" s="6"/>
      <c r="H39" s="10"/>
      <c r="I39" s="10"/>
      <c r="J39" s="10"/>
      <c r="K39" s="10"/>
      <c r="L39" s="14"/>
      <c r="M39" s="23">
        <v>62</v>
      </c>
      <c r="N39" s="18" t="s">
        <v>4</v>
      </c>
      <c r="O39" s="19"/>
      <c r="P39" s="19">
        <f>SUMIF(E$10:E$144,"62",D$10:D$144)</f>
        <v>0</v>
      </c>
      <c r="Q39" s="19">
        <f t="shared" si="6"/>
        <v>0</v>
      </c>
    </row>
    <row r="40" spans="2:17" ht="18.600000000000001" customHeight="1" thickBot="1">
      <c r="B40" s="57"/>
      <c r="C40" s="55"/>
      <c r="D40" s="55"/>
      <c r="E40" s="55"/>
      <c r="F40" s="5"/>
      <c r="G40" s="11"/>
      <c r="H40" s="31" t="s">
        <v>69</v>
      </c>
      <c r="I40" s="21" t="s">
        <v>27</v>
      </c>
      <c r="J40" s="21" t="s">
        <v>28</v>
      </c>
      <c r="K40" s="21" t="s">
        <v>2</v>
      </c>
      <c r="L40" s="14"/>
      <c r="M40" s="23">
        <v>63</v>
      </c>
      <c r="N40" s="18" t="s">
        <v>68</v>
      </c>
      <c r="O40" s="19"/>
      <c r="P40" s="19">
        <f>SUMIF(E$10:E$144,"63",D$10:D$144)</f>
        <v>0</v>
      </c>
      <c r="Q40" s="19">
        <f t="shared" si="6"/>
        <v>0</v>
      </c>
    </row>
    <row r="41" spans="2:17" ht="18.600000000000001" customHeight="1" thickBot="1">
      <c r="B41" s="57"/>
      <c r="C41" s="55"/>
      <c r="D41" s="55"/>
      <c r="E41" s="55"/>
      <c r="F41" s="5"/>
      <c r="G41" s="23">
        <v>21</v>
      </c>
      <c r="H41" s="18" t="s">
        <v>14</v>
      </c>
      <c r="I41" s="17"/>
      <c r="J41" s="17">
        <f>SUMIF(E$10:E$144,"21",D$10:D$144)</f>
        <v>0</v>
      </c>
      <c r="K41" s="17">
        <f t="shared" ref="K41:K50" si="7">+I41-J41</f>
        <v>0</v>
      </c>
      <c r="L41" s="15"/>
      <c r="M41" s="23">
        <v>64</v>
      </c>
      <c r="N41" s="18" t="s">
        <v>91</v>
      </c>
      <c r="O41" s="19"/>
      <c r="P41" s="19">
        <f>SUMIF(E$10:E$144,"64",D$10:D$144)</f>
        <v>0</v>
      </c>
      <c r="Q41" s="19">
        <f>+O41-P41</f>
        <v>0</v>
      </c>
    </row>
    <row r="42" spans="2:17" ht="18.600000000000001" customHeight="1" thickBot="1">
      <c r="B42" s="57"/>
      <c r="C42" s="55"/>
      <c r="D42" s="55"/>
      <c r="E42" s="55"/>
      <c r="F42" s="5"/>
      <c r="G42" s="23">
        <v>22</v>
      </c>
      <c r="H42" s="18" t="s">
        <v>37</v>
      </c>
      <c r="I42" s="19"/>
      <c r="J42" s="19">
        <f>SUMIF(E$10:E$144,"22",D$10:D$144)</f>
        <v>0</v>
      </c>
      <c r="K42" s="19">
        <f t="shared" si="7"/>
        <v>0</v>
      </c>
      <c r="L42" s="10"/>
      <c r="M42" s="11"/>
      <c r="N42" s="40" t="s">
        <v>45</v>
      </c>
      <c r="O42" s="34">
        <f>SUM(O37:O41)</f>
        <v>0</v>
      </c>
      <c r="P42" s="34">
        <f>SUM(P37:P41)</f>
        <v>0</v>
      </c>
      <c r="Q42" s="34">
        <f>+O42-P42</f>
        <v>0</v>
      </c>
    </row>
    <row r="43" spans="2:17" ht="18.600000000000001" customHeight="1">
      <c r="B43" s="57"/>
      <c r="C43" s="55"/>
      <c r="D43" s="55"/>
      <c r="E43" s="55"/>
      <c r="F43" s="5"/>
      <c r="G43" s="23">
        <v>23</v>
      </c>
      <c r="H43" s="18" t="s">
        <v>40</v>
      </c>
      <c r="I43" s="19"/>
      <c r="J43" s="19">
        <f>SUMIF(E$10:E$144,"23",D$10:D$144)</f>
        <v>0</v>
      </c>
      <c r="K43" s="19">
        <f t="shared" si="7"/>
        <v>0</v>
      </c>
      <c r="L43" s="10"/>
      <c r="M43" s="6"/>
      <c r="N43" s="10"/>
      <c r="O43" s="10"/>
      <c r="P43" s="10"/>
      <c r="Q43" s="10"/>
    </row>
    <row r="44" spans="2:17" ht="18.600000000000001" customHeight="1" thickBot="1">
      <c r="B44" s="57"/>
      <c r="C44" s="55"/>
      <c r="D44" s="55"/>
      <c r="E44" s="55"/>
      <c r="F44" s="5"/>
      <c r="G44" s="23">
        <v>24</v>
      </c>
      <c r="H44" s="18" t="s">
        <v>39</v>
      </c>
      <c r="I44" s="19"/>
      <c r="J44" s="19">
        <f>SUMIF(E$10:E$144,"24",D$10:D$144)</f>
        <v>0</v>
      </c>
      <c r="K44" s="19">
        <f t="shared" si="7"/>
        <v>0</v>
      </c>
      <c r="L44" s="10"/>
      <c r="M44" s="11"/>
      <c r="N44" s="31" t="s">
        <v>76</v>
      </c>
      <c r="O44" s="21" t="s">
        <v>27</v>
      </c>
      <c r="P44" s="21" t="s">
        <v>28</v>
      </c>
      <c r="Q44" s="21" t="s">
        <v>2</v>
      </c>
    </row>
    <row r="45" spans="2:17" ht="18.600000000000001" customHeight="1">
      <c r="B45" s="57"/>
      <c r="C45" s="55"/>
      <c r="D45" s="55"/>
      <c r="E45" s="55"/>
      <c r="F45" s="5"/>
      <c r="G45" s="23">
        <v>25</v>
      </c>
      <c r="H45" s="18" t="s">
        <v>43</v>
      </c>
      <c r="I45" s="19"/>
      <c r="J45" s="19">
        <f>SUMIF(E$10:E$144,"25",D$10:D$144)</f>
        <v>0</v>
      </c>
      <c r="K45" s="19">
        <f t="shared" si="7"/>
        <v>0</v>
      </c>
      <c r="L45" s="10"/>
      <c r="M45" s="23">
        <v>70</v>
      </c>
      <c r="N45" s="18" t="s">
        <v>80</v>
      </c>
      <c r="O45" s="19"/>
      <c r="P45" s="19">
        <f>SUMIF(E$10:E$144,"70",D$10:D$144)</f>
        <v>0</v>
      </c>
      <c r="Q45" s="19">
        <f t="shared" ref="Q45:Q51" si="8">+O45-P45</f>
        <v>0</v>
      </c>
    </row>
    <row r="46" spans="2:17" ht="18.600000000000001" customHeight="1">
      <c r="B46" s="57"/>
      <c r="C46" s="55"/>
      <c r="D46" s="55"/>
      <c r="E46" s="55"/>
      <c r="F46" s="5"/>
      <c r="G46" s="23">
        <v>26</v>
      </c>
      <c r="H46" s="18" t="s">
        <v>41</v>
      </c>
      <c r="I46" s="19"/>
      <c r="J46" s="19">
        <f>SUMIF(E$10:E$144,"26",D$10:D$144)</f>
        <v>0</v>
      </c>
      <c r="K46" s="19">
        <f t="shared" si="7"/>
        <v>0</v>
      </c>
      <c r="L46" s="10"/>
      <c r="M46" s="23">
        <v>71</v>
      </c>
      <c r="N46" s="18" t="s">
        <v>79</v>
      </c>
      <c r="O46" s="19"/>
      <c r="P46" s="19">
        <f>SUMIF(E$10:E$144,"71",D$10:D$144)</f>
        <v>0</v>
      </c>
      <c r="Q46" s="19">
        <f t="shared" si="8"/>
        <v>0</v>
      </c>
    </row>
    <row r="47" spans="2:17" ht="18.600000000000001" customHeight="1">
      <c r="B47" s="57"/>
      <c r="C47" s="55"/>
      <c r="D47" s="55"/>
      <c r="E47" s="55"/>
      <c r="F47" s="5"/>
      <c r="G47" s="23">
        <v>27</v>
      </c>
      <c r="H47" s="18" t="s">
        <v>38</v>
      </c>
      <c r="I47" s="19"/>
      <c r="J47" s="19">
        <f>SUMIF(E$10:E$144,"27",D$10:D$144)</f>
        <v>0</v>
      </c>
      <c r="K47" s="19">
        <f t="shared" si="7"/>
        <v>0</v>
      </c>
      <c r="L47" s="10"/>
      <c r="M47" s="23">
        <v>72</v>
      </c>
      <c r="N47" s="18" t="s">
        <v>78</v>
      </c>
      <c r="O47" s="19"/>
      <c r="P47" s="19">
        <f>SUMIF(E$10:E$144,"72",D$10:D$144)</f>
        <v>0</v>
      </c>
      <c r="Q47" s="19">
        <f t="shared" si="8"/>
        <v>0</v>
      </c>
    </row>
    <row r="48" spans="2:17" ht="18.600000000000001" customHeight="1">
      <c r="B48" s="57"/>
      <c r="C48" s="55"/>
      <c r="D48" s="55"/>
      <c r="E48" s="55"/>
      <c r="F48" s="5"/>
      <c r="G48" s="23">
        <v>28</v>
      </c>
      <c r="H48" s="18" t="s">
        <v>42</v>
      </c>
      <c r="I48" s="19"/>
      <c r="J48" s="19">
        <f>SUMIF(E$10:E$144,"28",D$10:D$144)</f>
        <v>0</v>
      </c>
      <c r="K48" s="19">
        <f t="shared" si="7"/>
        <v>0</v>
      </c>
      <c r="L48" s="10"/>
      <c r="M48" s="23">
        <v>73</v>
      </c>
      <c r="N48" s="18" t="s">
        <v>77</v>
      </c>
      <c r="O48" s="19"/>
      <c r="P48" s="19">
        <f>SUMIF(E$10:E$144,"73",D$10:D$144)</f>
        <v>0</v>
      </c>
      <c r="Q48" s="19">
        <f t="shared" si="8"/>
        <v>0</v>
      </c>
    </row>
    <row r="49" spans="2:17" ht="18.600000000000001" customHeight="1">
      <c r="B49" s="57"/>
      <c r="C49" s="55"/>
      <c r="D49" s="55"/>
      <c r="E49" s="55"/>
      <c r="F49" s="5"/>
      <c r="G49" s="23">
        <v>29</v>
      </c>
      <c r="H49" s="18" t="s">
        <v>44</v>
      </c>
      <c r="I49" s="19"/>
      <c r="J49" s="19">
        <f>SUMIF(E$10:E$144,"29",D$10:D$144)</f>
        <v>0</v>
      </c>
      <c r="K49" s="19">
        <f t="shared" si="7"/>
        <v>0</v>
      </c>
      <c r="L49" s="10"/>
      <c r="M49" s="23">
        <v>74</v>
      </c>
      <c r="N49" s="18" t="s">
        <v>81</v>
      </c>
      <c r="O49" s="19"/>
      <c r="P49" s="19">
        <f>SUMIF(E$10:E$144,"74",D$10:D$144)</f>
        <v>0</v>
      </c>
      <c r="Q49" s="19">
        <f t="shared" si="8"/>
        <v>0</v>
      </c>
    </row>
    <row r="50" spans="2:17" ht="18.600000000000001" customHeight="1" thickBot="1">
      <c r="B50" s="57"/>
      <c r="C50" s="55"/>
      <c r="D50" s="55"/>
      <c r="E50" s="55"/>
      <c r="F50" s="5"/>
      <c r="G50" s="23">
        <v>30</v>
      </c>
      <c r="H50" s="18" t="s">
        <v>99</v>
      </c>
      <c r="I50" s="19"/>
      <c r="J50" s="19">
        <f>SUMIF(E$10:E$144,"30",D$10:D$144)</f>
        <v>0</v>
      </c>
      <c r="K50" s="19">
        <f t="shared" si="7"/>
        <v>0</v>
      </c>
      <c r="L50" s="10"/>
      <c r="M50" s="23">
        <v>75</v>
      </c>
      <c r="N50" s="18" t="s">
        <v>82</v>
      </c>
      <c r="O50" s="19"/>
      <c r="P50" s="19">
        <f>SUMIF(E$10:E$144,"75",D$10:D$144)</f>
        <v>0</v>
      </c>
      <c r="Q50" s="19">
        <f t="shared" si="8"/>
        <v>0</v>
      </c>
    </row>
    <row r="51" spans="2:17" ht="18.600000000000001" customHeight="1" thickBot="1">
      <c r="B51" s="57"/>
      <c r="C51" s="55"/>
      <c r="D51" s="55"/>
      <c r="E51" s="55"/>
      <c r="F51" s="5"/>
      <c r="G51" s="11"/>
      <c r="H51" s="40" t="s">
        <v>45</v>
      </c>
      <c r="I51" s="34">
        <f>SUM(I41:I50)</f>
        <v>0</v>
      </c>
      <c r="J51" s="34">
        <f>SUM(J41:J50)</f>
        <v>0</v>
      </c>
      <c r="K51" s="34">
        <f>+I51-J51</f>
        <v>0</v>
      </c>
      <c r="L51" s="10"/>
      <c r="M51" s="23">
        <v>76</v>
      </c>
      <c r="N51" s="18" t="s">
        <v>100</v>
      </c>
      <c r="O51" s="19"/>
      <c r="P51" s="19">
        <f>SUMIF(E$10:E$144,"76",D$10:D$144)</f>
        <v>0</v>
      </c>
      <c r="Q51" s="19">
        <f t="shared" si="8"/>
        <v>0</v>
      </c>
    </row>
    <row r="52" spans="2:17" ht="18.600000000000001" customHeight="1" thickBot="1">
      <c r="B52" s="57"/>
      <c r="C52" s="55"/>
      <c r="D52" s="55"/>
      <c r="E52" s="55"/>
      <c r="F52" s="5"/>
      <c r="G52" s="6"/>
      <c r="H52" s="10"/>
      <c r="I52" s="10"/>
      <c r="J52" s="10"/>
      <c r="K52" s="10"/>
      <c r="L52" s="10"/>
      <c r="M52" s="11"/>
      <c r="N52" s="40" t="s">
        <v>45</v>
      </c>
      <c r="O52" s="34">
        <f>SUM(O45:O51)</f>
        <v>0</v>
      </c>
      <c r="P52" s="34">
        <f>SUM(P45:P51)</f>
        <v>0</v>
      </c>
      <c r="Q52" s="34">
        <f>+O52-P52</f>
        <v>0</v>
      </c>
    </row>
    <row r="53" spans="2:17" ht="18.600000000000001" customHeight="1" thickBot="1">
      <c r="B53" s="57"/>
      <c r="C53" s="55"/>
      <c r="D53" s="55"/>
      <c r="E53" s="55"/>
      <c r="F53" s="5"/>
      <c r="G53" s="11"/>
      <c r="H53" s="31" t="s">
        <v>66</v>
      </c>
      <c r="I53" s="21" t="s">
        <v>27</v>
      </c>
      <c r="J53" s="21" t="s">
        <v>28</v>
      </c>
      <c r="K53" s="21" t="s">
        <v>2</v>
      </c>
      <c r="L53" s="10"/>
      <c r="M53" s="6"/>
      <c r="N53" s="10"/>
      <c r="O53" s="10"/>
      <c r="P53" s="10"/>
      <c r="Q53" s="10"/>
    </row>
    <row r="54" spans="2:17" ht="18.600000000000001" customHeight="1" thickBot="1">
      <c r="B54" s="57"/>
      <c r="C54" s="55"/>
      <c r="D54" s="55"/>
      <c r="E54" s="55"/>
      <c r="F54" s="5"/>
      <c r="G54" s="23">
        <v>31</v>
      </c>
      <c r="H54" s="18" t="s">
        <v>67</v>
      </c>
      <c r="I54" s="19"/>
      <c r="J54" s="19">
        <f>SUMIF(E$10:E$144,"31",D$10:D$144)</f>
        <v>0</v>
      </c>
      <c r="K54" s="19">
        <f t="shared" ref="K54:K56" si="9">+I54-J54</f>
        <v>0</v>
      </c>
      <c r="L54" s="10"/>
      <c r="M54" s="11"/>
      <c r="N54" s="31" t="s">
        <v>59</v>
      </c>
      <c r="O54" s="21" t="s">
        <v>27</v>
      </c>
      <c r="P54" s="21" t="s">
        <v>28</v>
      </c>
      <c r="Q54" s="21" t="s">
        <v>2</v>
      </c>
    </row>
    <row r="55" spans="2:17" ht="18.600000000000001" customHeight="1">
      <c r="B55" s="57"/>
      <c r="C55" s="55"/>
      <c r="D55" s="55"/>
      <c r="E55" s="55"/>
      <c r="F55" s="5"/>
      <c r="G55" s="23">
        <v>32</v>
      </c>
      <c r="H55" s="18" t="s">
        <v>48</v>
      </c>
      <c r="I55" s="19"/>
      <c r="J55" s="19">
        <f>SUMIF(E$10:E$144,"32",D$10:D$144)</f>
        <v>0</v>
      </c>
      <c r="K55" s="19">
        <f t="shared" si="9"/>
        <v>0</v>
      </c>
      <c r="L55" s="10"/>
      <c r="M55" s="23">
        <v>80</v>
      </c>
      <c r="N55" s="18" t="s">
        <v>57</v>
      </c>
      <c r="O55" s="17"/>
      <c r="P55" s="17">
        <f>SUMIF(E$10:E$144,"80",D$10:D$144)</f>
        <v>0</v>
      </c>
      <c r="Q55" s="17">
        <f t="shared" ref="Q55:Q58" si="10">+O55-P55</f>
        <v>0</v>
      </c>
    </row>
    <row r="56" spans="2:17" ht="18.600000000000001" customHeight="1" thickBot="1">
      <c r="B56" s="57"/>
      <c r="C56" s="55"/>
      <c r="D56" s="55"/>
      <c r="E56" s="55"/>
      <c r="F56" s="5"/>
      <c r="G56" s="23">
        <v>33</v>
      </c>
      <c r="H56" s="18" t="s">
        <v>94</v>
      </c>
      <c r="I56" s="19"/>
      <c r="J56" s="19">
        <f>SUMIF(E$10:E$144,"33",D$10:D$144)</f>
        <v>0</v>
      </c>
      <c r="K56" s="19">
        <f t="shared" si="9"/>
        <v>0</v>
      </c>
      <c r="L56" s="10"/>
      <c r="M56" s="23">
        <v>81</v>
      </c>
      <c r="N56" s="18" t="s">
        <v>58</v>
      </c>
      <c r="O56" s="19"/>
      <c r="P56" s="19">
        <f>SUMIF(E$10:E$144,"81",D$10:D$144)</f>
        <v>0</v>
      </c>
      <c r="Q56" s="19">
        <f t="shared" si="10"/>
        <v>0</v>
      </c>
    </row>
    <row r="57" spans="2:17" ht="18.600000000000001" customHeight="1" thickBot="1">
      <c r="B57" s="57"/>
      <c r="C57" s="55"/>
      <c r="D57" s="55"/>
      <c r="E57" s="55"/>
      <c r="F57" s="5"/>
      <c r="G57" s="11"/>
      <c r="H57" s="40" t="s">
        <v>45</v>
      </c>
      <c r="I57" s="34">
        <f>SUM(I54:I56)</f>
        <v>0</v>
      </c>
      <c r="J57" s="34">
        <f>SUM(J54:J56)</f>
        <v>0</v>
      </c>
      <c r="K57" s="34">
        <f>+I57-J57</f>
        <v>0</v>
      </c>
      <c r="L57" s="10"/>
      <c r="M57" s="23">
        <v>82</v>
      </c>
      <c r="N57" s="18" t="s">
        <v>83</v>
      </c>
      <c r="O57" s="19"/>
      <c r="P57" s="19">
        <f>SUMIF(E$10:E$144,"82",D$10:D$144)</f>
        <v>0</v>
      </c>
      <c r="Q57" s="19">
        <f t="shared" si="10"/>
        <v>0</v>
      </c>
    </row>
    <row r="58" spans="2:17" ht="18.600000000000001" customHeight="1" thickBot="1">
      <c r="B58" s="57"/>
      <c r="C58" s="55"/>
      <c r="D58" s="55"/>
      <c r="E58" s="55"/>
      <c r="F58" s="5"/>
      <c r="G58" s="6"/>
      <c r="H58" s="10"/>
      <c r="I58" s="10"/>
      <c r="J58" s="10"/>
      <c r="K58" s="10"/>
      <c r="L58" s="10"/>
      <c r="M58" s="23">
        <v>83</v>
      </c>
      <c r="N58" s="18" t="s">
        <v>5</v>
      </c>
      <c r="O58" s="19"/>
      <c r="P58" s="19">
        <f>SUMIF(E$10:E$144,"83",D$10:D$144)</f>
        <v>0</v>
      </c>
      <c r="Q58" s="19">
        <f t="shared" si="10"/>
        <v>0</v>
      </c>
    </row>
    <row r="59" spans="2:17" ht="18.600000000000001" customHeight="1" thickBot="1">
      <c r="B59" s="57"/>
      <c r="C59" s="55"/>
      <c r="D59" s="55"/>
      <c r="E59" s="55"/>
      <c r="F59" s="5"/>
      <c r="G59" s="11"/>
      <c r="H59" s="31" t="s">
        <v>46</v>
      </c>
      <c r="I59" s="21" t="s">
        <v>27</v>
      </c>
      <c r="J59" s="21" t="s">
        <v>28</v>
      </c>
      <c r="K59" s="21" t="s">
        <v>2</v>
      </c>
      <c r="L59" s="10"/>
      <c r="M59" s="11"/>
      <c r="N59" s="40" t="s">
        <v>45</v>
      </c>
      <c r="O59" s="34">
        <f>SUM(O55:O58)</f>
        <v>0</v>
      </c>
      <c r="P59" s="34">
        <f>SUM(P55:P58)</f>
        <v>0</v>
      </c>
      <c r="Q59" s="34">
        <f>+O59-P59</f>
        <v>0</v>
      </c>
    </row>
    <row r="60" spans="2:17" ht="18.600000000000001" customHeight="1">
      <c r="B60" s="57"/>
      <c r="C60" s="55"/>
      <c r="D60" s="55"/>
      <c r="E60" s="55"/>
      <c r="F60" s="5"/>
      <c r="G60" s="23">
        <v>34</v>
      </c>
      <c r="H60" s="18" t="s">
        <v>47</v>
      </c>
      <c r="I60" s="17"/>
      <c r="J60" s="17">
        <f>SUMIF(E$10:E$144,"34",D$10:D$144)</f>
        <v>0</v>
      </c>
      <c r="K60" s="17">
        <f t="shared" ref="K60:K63" si="11">+I60-J60</f>
        <v>0</v>
      </c>
      <c r="L60" s="10"/>
      <c r="M60" s="6"/>
      <c r="N60" s="10"/>
      <c r="O60" s="10"/>
      <c r="P60" s="10"/>
      <c r="Q60" s="10"/>
    </row>
    <row r="61" spans="2:17" ht="18.600000000000001" customHeight="1" thickBot="1">
      <c r="B61" s="57"/>
      <c r="C61" s="55"/>
      <c r="D61" s="55"/>
      <c r="E61" s="55"/>
      <c r="F61" s="5"/>
      <c r="G61" s="23">
        <v>35</v>
      </c>
      <c r="H61" s="18" t="s">
        <v>74</v>
      </c>
      <c r="I61" s="19"/>
      <c r="J61" s="19">
        <f>SUMIF(E$10:E$144,"35",D$10:D$144)</f>
        <v>0</v>
      </c>
      <c r="K61" s="19">
        <f t="shared" si="11"/>
        <v>0</v>
      </c>
      <c r="L61" s="10"/>
      <c r="M61" s="11"/>
      <c r="N61" s="31" t="s">
        <v>54</v>
      </c>
      <c r="O61" s="21" t="s">
        <v>27</v>
      </c>
      <c r="P61" s="21" t="s">
        <v>28</v>
      </c>
      <c r="Q61" s="21" t="s">
        <v>2</v>
      </c>
    </row>
    <row r="62" spans="2:17" ht="18.600000000000001" customHeight="1">
      <c r="B62" s="57"/>
      <c r="C62" s="55"/>
      <c r="D62" s="55"/>
      <c r="E62" s="55"/>
      <c r="F62" s="5"/>
      <c r="G62" s="23">
        <v>36</v>
      </c>
      <c r="H62" s="18" t="s">
        <v>12</v>
      </c>
      <c r="I62" s="19"/>
      <c r="J62" s="19">
        <f>SUMIF(E$10:E$144,"36",D$10:D$144)</f>
        <v>0</v>
      </c>
      <c r="K62" s="19">
        <f t="shared" si="11"/>
        <v>0</v>
      </c>
      <c r="L62" s="10"/>
      <c r="M62" s="23">
        <v>90</v>
      </c>
      <c r="N62" s="18" t="s">
        <v>55</v>
      </c>
      <c r="O62" s="19"/>
      <c r="P62" s="19">
        <f>SUMIF(E$10:E$144,"90",D$10:D$144)</f>
        <v>0</v>
      </c>
      <c r="Q62" s="19">
        <f t="shared" ref="Q62:Q64" si="12">+O62-P62</f>
        <v>0</v>
      </c>
    </row>
    <row r="63" spans="2:17" ht="18.600000000000001" customHeight="1" thickBot="1">
      <c r="B63" s="57"/>
      <c r="C63" s="55"/>
      <c r="D63" s="55"/>
      <c r="E63" s="55"/>
      <c r="F63" s="5"/>
      <c r="G63" s="23">
        <v>37</v>
      </c>
      <c r="H63" s="18" t="s">
        <v>96</v>
      </c>
      <c r="I63" s="19"/>
      <c r="J63" s="19">
        <f>SUMIF(E$10:E$144,"37",D$10:D$144)</f>
        <v>0</v>
      </c>
      <c r="K63" s="19">
        <f t="shared" si="11"/>
        <v>0</v>
      </c>
      <c r="L63" s="10"/>
      <c r="M63" s="23">
        <v>91</v>
      </c>
      <c r="N63" s="18" t="s">
        <v>56</v>
      </c>
      <c r="O63" s="19"/>
      <c r="P63" s="19">
        <f>SUMIF(E$10:E$144,"91",D$10:D$144)</f>
        <v>0</v>
      </c>
      <c r="Q63" s="19">
        <f t="shared" si="12"/>
        <v>0</v>
      </c>
    </row>
    <row r="64" spans="2:17" ht="18.600000000000001" customHeight="1" thickBot="1">
      <c r="B64" s="57"/>
      <c r="C64" s="55"/>
      <c r="D64" s="55"/>
      <c r="E64" s="55"/>
      <c r="F64" s="5"/>
      <c r="G64" s="11"/>
      <c r="H64" s="40" t="s">
        <v>45</v>
      </c>
      <c r="I64" s="34">
        <f>SUM(I60:I63)</f>
        <v>0</v>
      </c>
      <c r="J64" s="34">
        <f t="shared" ref="J64" si="13">SUM(J60:J63)</f>
        <v>0</v>
      </c>
      <c r="K64" s="34">
        <f>+I64-J64</f>
        <v>0</v>
      </c>
      <c r="L64" s="10"/>
      <c r="M64" s="23">
        <v>92</v>
      </c>
      <c r="N64" s="18" t="s">
        <v>95</v>
      </c>
      <c r="O64" s="19"/>
      <c r="P64" s="19">
        <f>SUMIF(E$10:E$144,"92",D$10:D$144)</f>
        <v>0</v>
      </c>
      <c r="Q64" s="19">
        <f t="shared" si="12"/>
        <v>0</v>
      </c>
    </row>
    <row r="65" spans="2:17" ht="18.600000000000001" customHeight="1" thickBot="1">
      <c r="B65" s="57"/>
      <c r="C65" s="55"/>
      <c r="D65" s="55"/>
      <c r="E65" s="55"/>
      <c r="F65" s="5"/>
      <c r="G65" s="10"/>
      <c r="H65" s="10"/>
      <c r="I65" s="10"/>
      <c r="J65" s="10"/>
      <c r="K65" s="10"/>
      <c r="L65" s="10"/>
      <c r="M65" s="11"/>
      <c r="N65" s="40" t="s">
        <v>45</v>
      </c>
      <c r="O65" s="34">
        <f>SUM(O62:O64)</f>
        <v>0</v>
      </c>
      <c r="P65" s="34">
        <f>SUM(P62:P64)</f>
        <v>0</v>
      </c>
      <c r="Q65" s="34">
        <f>+O65-P65</f>
        <v>0</v>
      </c>
    </row>
    <row r="66" spans="2:17" ht="18.600000000000001" customHeight="1">
      <c r="B66" s="57"/>
      <c r="C66" s="55"/>
      <c r="D66" s="55"/>
      <c r="E66" s="55"/>
      <c r="G66" s="2"/>
      <c r="M66" s="2"/>
    </row>
    <row r="67" spans="2:17" ht="18.600000000000001" customHeight="1">
      <c r="B67" s="57"/>
      <c r="C67" s="55"/>
      <c r="D67" s="55"/>
      <c r="E67" s="55"/>
      <c r="G67" s="2"/>
      <c r="M67" s="2"/>
    </row>
    <row r="68" spans="2:17" ht="18.600000000000001" customHeight="1">
      <c r="B68" s="57"/>
      <c r="C68" s="55"/>
      <c r="D68" s="55"/>
      <c r="E68" s="55"/>
      <c r="G68" s="2"/>
      <c r="M68" s="2"/>
    </row>
    <row r="69" spans="2:17" ht="18.600000000000001" customHeight="1">
      <c r="B69" s="57"/>
      <c r="C69" s="55"/>
      <c r="D69" s="55"/>
      <c r="E69" s="55"/>
      <c r="G69" s="2"/>
      <c r="M69" s="2"/>
    </row>
    <row r="70" spans="2:17" ht="18.600000000000001" customHeight="1">
      <c r="B70" s="57"/>
      <c r="C70" s="55"/>
      <c r="D70" s="55"/>
      <c r="E70" s="55"/>
      <c r="G70" s="2"/>
      <c r="M70" s="2"/>
    </row>
    <row r="71" spans="2:17" ht="18.600000000000001" customHeight="1">
      <c r="B71" s="57"/>
      <c r="C71" s="55"/>
      <c r="D71" s="55"/>
      <c r="E71" s="55"/>
      <c r="G71" s="2"/>
      <c r="M71" s="2"/>
    </row>
    <row r="72" spans="2:17" ht="18.600000000000001" customHeight="1">
      <c r="B72" s="57"/>
      <c r="C72" s="55"/>
      <c r="D72" s="55"/>
      <c r="E72" s="55"/>
      <c r="G72" s="2"/>
      <c r="M72" s="2"/>
    </row>
    <row r="73" spans="2:17" ht="18.600000000000001" customHeight="1">
      <c r="B73" s="57"/>
      <c r="C73" s="55"/>
      <c r="D73" s="55"/>
      <c r="E73" s="55"/>
      <c r="G73" s="2"/>
      <c r="M73" s="2"/>
    </row>
    <row r="74" spans="2:17" ht="18.600000000000001" customHeight="1">
      <c r="B74" s="57"/>
      <c r="C74" s="55"/>
      <c r="D74" s="55"/>
      <c r="E74" s="55"/>
      <c r="G74" s="2"/>
      <c r="M74" s="2"/>
    </row>
    <row r="75" spans="2:17" ht="18.600000000000001" customHeight="1">
      <c r="B75" s="57"/>
      <c r="C75" s="55"/>
      <c r="D75" s="55"/>
      <c r="E75" s="55"/>
      <c r="G75" s="2"/>
      <c r="M75" s="2"/>
    </row>
    <row r="76" spans="2:17" ht="18.600000000000001" customHeight="1">
      <c r="B76" s="57"/>
      <c r="C76" s="55"/>
      <c r="D76" s="55"/>
      <c r="E76" s="55"/>
      <c r="G76" s="2"/>
      <c r="M76" s="2"/>
    </row>
    <row r="77" spans="2:17" ht="18.600000000000001" customHeight="1">
      <c r="B77" s="57"/>
      <c r="C77" s="55"/>
      <c r="D77" s="55"/>
      <c r="E77" s="55"/>
      <c r="G77" s="2"/>
      <c r="M77" s="2"/>
    </row>
    <row r="78" spans="2:17" ht="18.600000000000001" customHeight="1">
      <c r="B78" s="57"/>
      <c r="C78" s="55"/>
      <c r="D78" s="55"/>
      <c r="E78" s="55"/>
      <c r="G78" s="2"/>
      <c r="M78" s="2"/>
    </row>
    <row r="79" spans="2:17" ht="18.600000000000001" customHeight="1">
      <c r="B79" s="57"/>
      <c r="C79" s="55"/>
      <c r="D79" s="55"/>
      <c r="E79" s="55"/>
      <c r="G79" s="2"/>
      <c r="M79" s="2"/>
    </row>
    <row r="80" spans="2:17" ht="18.600000000000001" customHeight="1">
      <c r="B80" s="57"/>
      <c r="C80" s="55"/>
      <c r="D80" s="55"/>
      <c r="E80" s="55"/>
      <c r="G80" s="2"/>
      <c r="M80" s="2"/>
    </row>
    <row r="81" spans="2:13" ht="18.600000000000001" customHeight="1">
      <c r="B81" s="57"/>
      <c r="C81" s="55"/>
      <c r="D81" s="55"/>
      <c r="E81" s="55"/>
      <c r="G81" s="2"/>
      <c r="M81" s="2"/>
    </row>
    <row r="82" spans="2:13" ht="18.600000000000001" customHeight="1">
      <c r="B82" s="57"/>
      <c r="C82" s="55"/>
      <c r="D82" s="55"/>
      <c r="E82" s="55"/>
      <c r="G82" s="2"/>
      <c r="M82" s="2"/>
    </row>
    <row r="83" spans="2:13" ht="18.600000000000001" customHeight="1">
      <c r="B83" s="57"/>
      <c r="C83" s="55"/>
      <c r="D83" s="55"/>
      <c r="E83" s="55"/>
      <c r="G83" s="2"/>
      <c r="M83" s="2"/>
    </row>
    <row r="84" spans="2:13" ht="18.600000000000001" customHeight="1">
      <c r="B84" s="57"/>
      <c r="C84" s="55"/>
      <c r="D84" s="55"/>
      <c r="E84" s="55"/>
      <c r="G84" s="2"/>
      <c r="M84" s="2"/>
    </row>
    <row r="85" spans="2:13" ht="18.600000000000001" customHeight="1">
      <c r="B85" s="57"/>
      <c r="C85" s="55"/>
      <c r="D85" s="55"/>
      <c r="E85" s="55"/>
      <c r="G85" s="2"/>
      <c r="M85" s="2"/>
    </row>
    <row r="86" spans="2:13" ht="18.600000000000001" customHeight="1">
      <c r="B86" s="57"/>
      <c r="C86" s="55"/>
      <c r="D86" s="55"/>
      <c r="E86" s="55"/>
      <c r="G86" s="2"/>
      <c r="M86" s="2"/>
    </row>
    <row r="87" spans="2:13" ht="18.600000000000001" customHeight="1">
      <c r="B87" s="57"/>
      <c r="C87" s="55"/>
      <c r="D87" s="55"/>
      <c r="E87" s="55"/>
      <c r="G87" s="2"/>
      <c r="M87" s="2"/>
    </row>
    <row r="88" spans="2:13" ht="18.600000000000001" customHeight="1">
      <c r="B88" s="57"/>
      <c r="C88" s="55"/>
      <c r="D88" s="55"/>
      <c r="E88" s="55"/>
      <c r="G88" s="2"/>
      <c r="M88" s="2"/>
    </row>
    <row r="89" spans="2:13" ht="18.600000000000001" customHeight="1">
      <c r="B89" s="57"/>
      <c r="C89" s="55"/>
      <c r="D89" s="55"/>
      <c r="E89" s="55"/>
      <c r="G89" s="2"/>
      <c r="M89" s="2"/>
    </row>
    <row r="90" spans="2:13" ht="18.600000000000001" customHeight="1">
      <c r="B90" s="57"/>
      <c r="C90" s="55"/>
      <c r="D90" s="55"/>
      <c r="E90" s="55"/>
      <c r="G90" s="2"/>
      <c r="M90" s="2"/>
    </row>
    <row r="91" spans="2:13" ht="18.600000000000001" customHeight="1">
      <c r="B91" s="57"/>
      <c r="C91" s="55"/>
      <c r="D91" s="55"/>
      <c r="E91" s="55"/>
      <c r="G91" s="2"/>
      <c r="M91" s="2"/>
    </row>
    <row r="92" spans="2:13" ht="18.600000000000001" customHeight="1">
      <c r="B92" s="57"/>
      <c r="C92" s="55"/>
      <c r="D92" s="55"/>
      <c r="E92" s="55"/>
      <c r="G92" s="2"/>
      <c r="M92" s="2"/>
    </row>
    <row r="93" spans="2:13" ht="18.600000000000001" customHeight="1">
      <c r="B93" s="57"/>
      <c r="C93" s="55"/>
      <c r="D93" s="55"/>
      <c r="E93" s="55"/>
      <c r="G93" s="2"/>
      <c r="M93" s="2"/>
    </row>
    <row r="94" spans="2:13" ht="18.600000000000001" customHeight="1">
      <c r="B94" s="57"/>
      <c r="C94" s="55"/>
      <c r="D94" s="55"/>
      <c r="E94" s="55"/>
      <c r="G94" s="2"/>
      <c r="M94" s="2"/>
    </row>
    <row r="95" spans="2:13" ht="18.600000000000001" customHeight="1">
      <c r="B95" s="57"/>
      <c r="C95" s="55"/>
      <c r="D95" s="55"/>
      <c r="E95" s="55"/>
      <c r="G95" s="2"/>
      <c r="M95" s="2"/>
    </row>
    <row r="96" spans="2:13" ht="18.600000000000001" customHeight="1">
      <c r="B96" s="57"/>
      <c r="C96" s="55"/>
      <c r="D96" s="55"/>
      <c r="E96" s="55"/>
      <c r="G96" s="2"/>
      <c r="M96" s="2"/>
    </row>
    <row r="97" spans="2:13" ht="18.600000000000001" customHeight="1">
      <c r="B97" s="57"/>
      <c r="C97" s="55"/>
      <c r="D97" s="55"/>
      <c r="E97" s="55"/>
      <c r="G97" s="2"/>
      <c r="M97" s="2"/>
    </row>
    <row r="98" spans="2:13" ht="18.600000000000001" customHeight="1">
      <c r="B98" s="11"/>
      <c r="C98" s="11"/>
      <c r="D98" s="11"/>
      <c r="E98" s="11"/>
      <c r="G98" s="2"/>
      <c r="M98" s="2"/>
    </row>
    <row r="99" spans="2:13" ht="18.600000000000001" customHeight="1">
      <c r="B99" s="11"/>
      <c r="C99" s="11"/>
      <c r="D99" s="11"/>
      <c r="E99" s="11"/>
      <c r="G99" s="2"/>
      <c r="M99" s="2"/>
    </row>
    <row r="100" spans="2:13" ht="18.600000000000001" customHeight="1">
      <c r="B100" s="11"/>
      <c r="C100" s="11"/>
      <c r="D100" s="11"/>
      <c r="E100" s="11"/>
      <c r="G100" s="2"/>
      <c r="M100" s="2"/>
    </row>
    <row r="101" spans="2:13" ht="18.600000000000001" customHeight="1">
      <c r="B101" s="11"/>
      <c r="C101" s="11"/>
      <c r="D101" s="11"/>
      <c r="E101" s="11"/>
      <c r="G101" s="2"/>
      <c r="M101" s="2"/>
    </row>
    <row r="102" spans="2:13" ht="18.600000000000001" customHeight="1">
      <c r="B102" s="11"/>
      <c r="C102" s="11"/>
      <c r="D102" s="11"/>
      <c r="E102" s="11"/>
      <c r="G102" s="2"/>
      <c r="M102" s="2"/>
    </row>
    <row r="103" spans="2:13" ht="18.600000000000001" customHeight="1">
      <c r="B103" s="11"/>
      <c r="C103" s="11"/>
      <c r="D103" s="11"/>
      <c r="E103" s="11"/>
      <c r="G103" s="2"/>
      <c r="M103" s="2"/>
    </row>
    <row r="104" spans="2:13" ht="18.600000000000001" customHeight="1">
      <c r="B104" s="11"/>
      <c r="C104" s="11"/>
      <c r="D104" s="11"/>
      <c r="E104" s="11"/>
      <c r="G104" s="2"/>
      <c r="M104" s="2"/>
    </row>
    <row r="105" spans="2:13" ht="18.600000000000001" customHeight="1">
      <c r="B105" s="11"/>
      <c r="C105" s="11"/>
      <c r="D105" s="11"/>
      <c r="E105" s="11"/>
      <c r="G105" s="2"/>
      <c r="M105" s="2"/>
    </row>
    <row r="106" spans="2:13" ht="18.600000000000001" customHeight="1">
      <c r="B106" s="11"/>
      <c r="C106" s="11"/>
      <c r="D106" s="11"/>
      <c r="E106" s="11"/>
      <c r="G106" s="2"/>
      <c r="M106" s="2"/>
    </row>
    <row r="107" spans="2:13" ht="18.600000000000001" customHeight="1">
      <c r="B107" s="11"/>
      <c r="C107" s="11"/>
      <c r="D107" s="11"/>
      <c r="E107" s="11"/>
      <c r="G107" s="2"/>
      <c r="M107" s="2"/>
    </row>
    <row r="108" spans="2:13" ht="18.600000000000001" customHeight="1">
      <c r="B108" s="11"/>
      <c r="C108" s="11"/>
      <c r="D108" s="11"/>
      <c r="E108" s="11"/>
      <c r="G108" s="2"/>
      <c r="M108" s="2"/>
    </row>
    <row r="109" spans="2:13" ht="18.600000000000001" customHeight="1">
      <c r="B109" s="11"/>
      <c r="C109" s="11"/>
      <c r="D109" s="11"/>
      <c r="E109" s="11"/>
      <c r="G109" s="2"/>
      <c r="M109" s="2"/>
    </row>
    <row r="110" spans="2:13" ht="18.600000000000001" customHeight="1">
      <c r="B110" s="11"/>
      <c r="C110" s="11"/>
      <c r="D110" s="11"/>
      <c r="E110" s="11"/>
      <c r="G110" s="2"/>
      <c r="M110" s="2"/>
    </row>
    <row r="111" spans="2:13" ht="18.600000000000001" customHeight="1">
      <c r="B111" s="11"/>
      <c r="C111" s="11"/>
      <c r="D111" s="11"/>
      <c r="E111" s="11"/>
      <c r="G111" s="2"/>
      <c r="M111" s="2"/>
    </row>
    <row r="112" spans="2:13" ht="18.600000000000001" customHeight="1">
      <c r="B112" s="11"/>
      <c r="C112" s="11"/>
      <c r="D112" s="11"/>
      <c r="E112" s="11"/>
      <c r="G112" s="2"/>
      <c r="M112" s="2"/>
    </row>
    <row r="113" spans="2:13" ht="18.600000000000001" customHeight="1">
      <c r="B113" s="11"/>
      <c r="C113" s="11"/>
      <c r="D113" s="11"/>
      <c r="E113" s="11"/>
      <c r="G113" s="2"/>
      <c r="M113" s="2"/>
    </row>
    <row r="114" spans="2:13" ht="18.600000000000001" customHeight="1">
      <c r="B114" s="11"/>
      <c r="C114" s="11"/>
      <c r="D114" s="11"/>
      <c r="E114" s="11"/>
      <c r="G114" s="2"/>
      <c r="M114" s="2"/>
    </row>
    <row r="115" spans="2:13" ht="18.600000000000001" customHeight="1">
      <c r="B115" s="11"/>
      <c r="C115" s="11"/>
      <c r="D115" s="11"/>
      <c r="E115" s="11"/>
      <c r="G115" s="2"/>
      <c r="M115" s="2"/>
    </row>
    <row r="116" spans="2:13" ht="18.600000000000001" customHeight="1">
      <c r="B116" s="11"/>
      <c r="C116" s="11"/>
      <c r="D116" s="11"/>
      <c r="E116" s="11"/>
    </row>
    <row r="117" spans="2:13" ht="18.600000000000001" customHeight="1">
      <c r="B117" s="11"/>
      <c r="C117" s="11"/>
      <c r="D117" s="11"/>
      <c r="E117" s="11"/>
    </row>
    <row r="118" spans="2:13" ht="18.600000000000001" customHeight="1">
      <c r="B118" s="11"/>
      <c r="C118" s="11"/>
      <c r="D118" s="11"/>
      <c r="E118" s="11"/>
    </row>
    <row r="119" spans="2:13" ht="18.600000000000001" customHeight="1">
      <c r="B119" s="11"/>
      <c r="C119" s="11"/>
      <c r="D119" s="11"/>
      <c r="E119" s="11"/>
    </row>
    <row r="120" spans="2:13" ht="18.600000000000001" customHeight="1">
      <c r="B120" s="11"/>
      <c r="C120" s="11"/>
      <c r="D120" s="11"/>
      <c r="E120" s="11"/>
    </row>
    <row r="121" spans="2:13" ht="18.600000000000001" customHeight="1">
      <c r="B121" s="11"/>
      <c r="C121" s="11"/>
      <c r="D121" s="11"/>
      <c r="E121" s="11"/>
    </row>
    <row r="122" spans="2:13" ht="18.600000000000001" customHeight="1">
      <c r="B122" s="11"/>
      <c r="C122" s="11"/>
      <c r="D122" s="11"/>
      <c r="E122" s="11"/>
    </row>
    <row r="123" spans="2:13" ht="18.600000000000001" customHeight="1">
      <c r="B123" s="11"/>
      <c r="C123" s="11"/>
      <c r="D123" s="11"/>
      <c r="E123" s="11"/>
    </row>
    <row r="124" spans="2:13" ht="18.600000000000001" customHeight="1">
      <c r="B124" s="11"/>
      <c r="C124" s="11"/>
      <c r="D124" s="11"/>
      <c r="E124" s="11"/>
    </row>
    <row r="125" spans="2:13" ht="18.600000000000001" customHeight="1">
      <c r="B125" s="11"/>
      <c r="C125" s="11"/>
      <c r="D125" s="11"/>
      <c r="E125" s="11"/>
    </row>
    <row r="126" spans="2:13" ht="18.600000000000001" customHeight="1">
      <c r="B126" s="11"/>
      <c r="C126" s="11"/>
      <c r="D126" s="11"/>
      <c r="E126" s="11"/>
    </row>
    <row r="127" spans="2:13" ht="18.600000000000001" customHeight="1">
      <c r="B127" s="11"/>
      <c r="C127" s="11"/>
      <c r="D127" s="11"/>
      <c r="E127" s="11"/>
    </row>
    <row r="128" spans="2:13" ht="18.600000000000001" customHeight="1">
      <c r="B128" s="11"/>
      <c r="C128" s="11"/>
      <c r="D128" s="11"/>
      <c r="E128" s="11"/>
    </row>
  </sheetData>
  <mergeCells count="9">
    <mergeCell ref="I3:J3"/>
    <mergeCell ref="K3:M3"/>
    <mergeCell ref="B1:Q1"/>
    <mergeCell ref="B8:B9"/>
    <mergeCell ref="C8:C9"/>
    <mergeCell ref="E8:E9"/>
    <mergeCell ref="I8:J8"/>
    <mergeCell ref="K8:M8"/>
    <mergeCell ref="B6:E7"/>
  </mergeCells>
  <conditionalFormatting sqref="K66">
    <cfRule type="iconSet" priority="39">
      <iconSet>
        <cfvo type="percent" val="0"/>
        <cfvo type="num" val="0"/>
        <cfvo type="num" val="0"/>
      </iconSet>
    </cfRule>
  </conditionalFormatting>
  <conditionalFormatting sqref="K12:K23 K30 K39 K52 K58 K65">
    <cfRule type="iconSet" priority="36">
      <iconSet>
        <cfvo type="percent" val="0"/>
        <cfvo type="num" val="0"/>
        <cfvo type="num" val="0"/>
      </iconSet>
    </cfRule>
  </conditionalFormatting>
  <conditionalFormatting sqref="Q25 Q53 Q43 Q35 Q60">
    <cfRule type="iconSet" priority="35">
      <iconSet>
        <cfvo type="percent" val="0"/>
        <cfvo type="num" val="0"/>
        <cfvo type="num" val="0"/>
      </iconSet>
    </cfRule>
  </conditionalFormatting>
  <conditionalFormatting sqref="Q12:Q13">
    <cfRule type="iconSet" priority="34">
      <iconSet>
        <cfvo type="percent" val="0"/>
        <cfvo type="num" val="0"/>
        <cfvo type="num" val="0"/>
      </iconSet>
    </cfRule>
  </conditionalFormatting>
  <conditionalFormatting sqref="Q27:Q28">
    <cfRule type="iconSet" priority="33">
      <iconSet>
        <cfvo type="percent" val="0"/>
        <cfvo type="num" val="0"/>
        <cfvo type="num" val="0"/>
      </iconSet>
    </cfRule>
  </conditionalFormatting>
  <conditionalFormatting sqref="K25:K26">
    <cfRule type="iconSet" priority="32">
      <iconSet>
        <cfvo type="percent" val="0"/>
        <cfvo type="num" val="0"/>
        <cfvo type="num" val="0"/>
      </iconSet>
    </cfRule>
  </conditionalFormatting>
  <conditionalFormatting sqref="K32:K33">
    <cfRule type="iconSet" priority="31">
      <iconSet>
        <cfvo type="percent" val="0"/>
        <cfvo type="num" val="0"/>
        <cfvo type="num" val="0"/>
      </iconSet>
    </cfRule>
  </conditionalFormatting>
  <conditionalFormatting sqref="K41:K42">
    <cfRule type="iconSet" priority="30">
      <iconSet>
        <cfvo type="percent" val="0"/>
        <cfvo type="num" val="0"/>
        <cfvo type="num" val="0"/>
      </iconSet>
    </cfRule>
  </conditionalFormatting>
  <conditionalFormatting sqref="Q37:Q38">
    <cfRule type="iconSet" priority="29">
      <iconSet>
        <cfvo type="percent" val="0"/>
        <cfvo type="num" val="0"/>
        <cfvo type="num" val="0"/>
      </iconSet>
    </cfRule>
  </conditionalFormatting>
  <conditionalFormatting sqref="Q55">
    <cfRule type="iconSet" priority="28">
      <iconSet>
        <cfvo type="percent" val="0"/>
        <cfvo type="num" val="0"/>
        <cfvo type="num" val="0"/>
      </iconSet>
    </cfRule>
  </conditionalFormatting>
  <conditionalFormatting sqref="K60">
    <cfRule type="iconSet" priority="27">
      <iconSet>
        <cfvo type="percent" val="0"/>
        <cfvo type="num" val="0"/>
        <cfvo type="num" val="0"/>
      </iconSet>
    </cfRule>
  </conditionalFormatting>
  <conditionalFormatting sqref="K43:K50">
    <cfRule type="iconSet" priority="26">
      <iconSet>
        <cfvo type="percent" val="0"/>
        <cfvo type="num" val="0"/>
        <cfvo type="num" val="0"/>
      </iconSet>
    </cfRule>
  </conditionalFormatting>
  <conditionalFormatting sqref="Q45:Q51">
    <cfRule type="iconSet" priority="25">
      <iconSet>
        <cfvo type="percent" val="0"/>
        <cfvo type="num" val="0"/>
        <cfvo type="num" val="0"/>
      </iconSet>
    </cfRule>
  </conditionalFormatting>
  <conditionalFormatting sqref="K54:K56">
    <cfRule type="iconSet" priority="24">
      <iconSet>
        <cfvo type="percent" val="0"/>
        <cfvo type="num" val="0"/>
        <cfvo type="num" val="0"/>
      </iconSet>
    </cfRule>
  </conditionalFormatting>
  <conditionalFormatting sqref="K61:K63">
    <cfRule type="iconSet" priority="23">
      <iconSet>
        <cfvo type="percent" val="0"/>
        <cfvo type="num" val="0"/>
        <cfvo type="num" val="0"/>
      </iconSet>
    </cfRule>
  </conditionalFormatting>
  <conditionalFormatting sqref="Q62:Q64">
    <cfRule type="iconSet" priority="22">
      <iconSet>
        <cfvo type="percent" val="0"/>
        <cfvo type="num" val="0"/>
        <cfvo type="num" val="0"/>
      </iconSet>
    </cfRule>
  </conditionalFormatting>
  <conditionalFormatting sqref="K27:K28">
    <cfRule type="iconSet" priority="21">
      <iconSet>
        <cfvo type="percent" val="0"/>
        <cfvo type="num" val="0"/>
        <cfvo type="num" val="0"/>
      </iconSet>
    </cfRule>
  </conditionalFormatting>
  <conditionalFormatting sqref="K34:K37">
    <cfRule type="iconSet" priority="20">
      <iconSet>
        <cfvo type="percent" val="0"/>
        <cfvo type="num" val="0"/>
        <cfvo type="num" val="0"/>
      </iconSet>
    </cfRule>
  </conditionalFormatting>
  <conditionalFormatting sqref="Q29:Q33">
    <cfRule type="iconSet" priority="19">
      <iconSet>
        <cfvo type="percent" val="0"/>
        <cfvo type="num" val="0"/>
        <cfvo type="num" val="0"/>
      </iconSet>
    </cfRule>
  </conditionalFormatting>
  <conditionalFormatting sqref="Q14:Q23">
    <cfRule type="iconSet" priority="18">
      <iconSet>
        <cfvo type="percent" val="0"/>
        <cfvo type="num" val="0"/>
        <cfvo type="num" val="0"/>
      </iconSet>
    </cfRule>
  </conditionalFormatting>
  <conditionalFormatting sqref="Q39:Q41">
    <cfRule type="iconSet" priority="17">
      <iconSet>
        <cfvo type="percent" val="0"/>
        <cfvo type="num" val="0"/>
        <cfvo type="num" val="0"/>
      </iconSet>
    </cfRule>
  </conditionalFormatting>
  <conditionalFormatting sqref="K64">
    <cfRule type="iconSet" priority="12">
      <iconSet>
        <cfvo type="percent" val="0"/>
        <cfvo type="num" val="0"/>
        <cfvo type="num" val="0"/>
      </iconSet>
    </cfRule>
  </conditionalFormatting>
  <conditionalFormatting sqref="K29">
    <cfRule type="iconSet" priority="16">
      <iconSet>
        <cfvo type="percent" val="0"/>
        <cfvo type="num" val="0"/>
        <cfvo type="num" val="0"/>
      </iconSet>
    </cfRule>
  </conditionalFormatting>
  <conditionalFormatting sqref="K38">
    <cfRule type="iconSet" priority="15">
      <iconSet>
        <cfvo type="percent" val="0"/>
        <cfvo type="num" val="0"/>
        <cfvo type="num" val="0"/>
      </iconSet>
    </cfRule>
  </conditionalFormatting>
  <conditionalFormatting sqref="K51">
    <cfRule type="iconSet" priority="14">
      <iconSet>
        <cfvo type="percent" val="0"/>
        <cfvo type="num" val="0"/>
        <cfvo type="num" val="0"/>
      </iconSet>
    </cfRule>
  </conditionalFormatting>
  <conditionalFormatting sqref="K57">
    <cfRule type="iconSet" priority="13">
      <iconSet>
        <cfvo type="percent" val="0"/>
        <cfvo type="num" val="0"/>
        <cfvo type="num" val="0"/>
      </iconSet>
    </cfRule>
  </conditionalFormatting>
  <conditionalFormatting sqref="Q65">
    <cfRule type="iconSet" priority="11">
      <iconSet>
        <cfvo type="percent" val="0"/>
        <cfvo type="num" val="0"/>
        <cfvo type="num" val="0"/>
      </iconSet>
    </cfRule>
  </conditionalFormatting>
  <conditionalFormatting sqref="Q59">
    <cfRule type="iconSet" priority="10">
      <iconSet>
        <cfvo type="percent" val="0"/>
        <cfvo type="num" val="0"/>
        <cfvo type="num" val="0"/>
      </iconSet>
    </cfRule>
  </conditionalFormatting>
  <conditionalFormatting sqref="Q52">
    <cfRule type="iconSet" priority="9">
      <iconSet>
        <cfvo type="percent" val="0"/>
        <cfvo type="num" val="0"/>
        <cfvo type="num" val="0"/>
      </iconSet>
    </cfRule>
  </conditionalFormatting>
  <conditionalFormatting sqref="Q42">
    <cfRule type="iconSet" priority="8">
      <iconSet>
        <cfvo type="percent" val="0"/>
        <cfvo type="num" val="0"/>
        <cfvo type="num" val="0"/>
      </iconSet>
    </cfRule>
  </conditionalFormatting>
  <conditionalFormatting sqref="Q34">
    <cfRule type="iconSet" priority="7">
      <iconSet>
        <cfvo type="percent" val="0"/>
        <cfvo type="num" val="0"/>
        <cfvo type="num" val="0"/>
      </iconSet>
    </cfRule>
  </conditionalFormatting>
  <conditionalFormatting sqref="Q24">
    <cfRule type="iconSet" priority="6">
      <iconSet>
        <cfvo type="percent" val="0"/>
        <cfvo type="num" val="0"/>
        <cfvo type="num" val="0"/>
      </iconSet>
    </cfRule>
  </conditionalFormatting>
  <conditionalFormatting sqref="Q56:Q58">
    <cfRule type="iconSet" priority="5">
      <iconSet>
        <cfvo type="percent" val="0"/>
        <cfvo type="num" val="0"/>
        <cfvo type="num" val="0"/>
      </iconSet>
    </cfRule>
  </conditionalFormatting>
  <conditionalFormatting sqref="E10:E95">
    <cfRule type="cellIs" dxfId="3" priority="4" operator="notBetween">
      <formula>0</formula>
      <formula>100</formula>
    </cfRule>
  </conditionalFormatting>
  <conditionalFormatting sqref="E96:E97">
    <cfRule type="cellIs" dxfId="2" priority="3" operator="notBetween">
      <formula>0</formula>
      <formula>100</formula>
    </cfRule>
  </conditionalFormatting>
  <conditionalFormatting sqref="N6:N7">
    <cfRule type="iconSet" priority="2">
      <iconSet>
        <cfvo type="percent" val="0"/>
        <cfvo type="num" val="0"/>
        <cfvo type="num" val="0"/>
      </iconSet>
    </cfRule>
  </conditionalFormatting>
  <conditionalFormatting sqref="I8:M8">
    <cfRule type="iconSet" priority="1">
      <iconSet>
        <cfvo type="percent" val="0"/>
        <cfvo type="num" val="0"/>
        <cfvo type="num" val="0"/>
      </iconSet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Q130"/>
  <sheetViews>
    <sheetView showGridLines="0" zoomScale="85" zoomScaleNormal="85" workbookViewId="0">
      <pane ySplit="9" topLeftCell="A10" activePane="bottomLeft" state="frozen"/>
      <selection pane="bottomLeft" activeCell="Q10" sqref="Q10"/>
    </sheetView>
  </sheetViews>
  <sheetFormatPr defaultColWidth="9.140625" defaultRowHeight="15"/>
  <cols>
    <col min="1" max="1" width="2.5703125" style="2" customWidth="1"/>
    <col min="2" max="5" width="11" style="2" customWidth="1"/>
    <col min="6" max="6" width="6.7109375" style="2" customWidth="1"/>
    <col min="7" max="7" width="3.7109375" style="3" customWidth="1"/>
    <col min="8" max="8" width="22.7109375" style="2" customWidth="1"/>
    <col min="9" max="11" width="11.7109375" style="2" customWidth="1"/>
    <col min="12" max="12" width="6.7109375" style="2" customWidth="1"/>
    <col min="13" max="13" width="3.7109375" style="3" customWidth="1"/>
    <col min="14" max="14" width="22.7109375" style="2" customWidth="1"/>
    <col min="15" max="17" width="11.7109375" style="2" customWidth="1"/>
    <col min="18" max="18" width="1.85546875" style="2" customWidth="1"/>
    <col min="19" max="19" width="7.140625" style="2" customWidth="1"/>
    <col min="20" max="20" width="16.7109375" style="2" customWidth="1"/>
    <col min="21" max="21" width="9.140625" style="2" customWidth="1"/>
    <col min="22" max="22" width="6.42578125" style="2" customWidth="1"/>
    <col min="23" max="23" width="1.7109375" style="2" customWidth="1"/>
    <col min="24" max="16384" width="9.140625" style="2"/>
  </cols>
  <sheetData>
    <row r="1" spans="2:17" s="1" customFormat="1" ht="79.900000000000006" customHeight="1"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</row>
    <row r="2" spans="2:17" ht="16.899999999999999" customHeight="1">
      <c r="B2" s="5"/>
      <c r="C2" s="5"/>
      <c r="D2" s="5"/>
      <c r="E2" s="5"/>
      <c r="F2" s="5"/>
      <c r="G2" s="6"/>
      <c r="H2" s="5"/>
      <c r="I2" s="5"/>
      <c r="J2" s="5"/>
      <c r="K2" s="5"/>
      <c r="L2" s="5"/>
      <c r="M2" s="5"/>
      <c r="N2" s="5"/>
      <c r="O2" s="5"/>
      <c r="P2" s="5"/>
      <c r="Q2" s="5"/>
    </row>
    <row r="3" spans="2:17" ht="16.899999999999999" customHeight="1">
      <c r="B3" s="5"/>
      <c r="C3" s="5"/>
      <c r="D3" s="5"/>
      <c r="E3" s="5"/>
      <c r="F3" s="5"/>
      <c r="G3" s="6"/>
      <c r="H3" s="70"/>
      <c r="I3" s="100" t="s">
        <v>27</v>
      </c>
      <c r="J3" s="101"/>
      <c r="K3" s="100" t="s">
        <v>28</v>
      </c>
      <c r="L3" s="102"/>
      <c r="M3" s="101"/>
      <c r="N3" s="70" t="s">
        <v>2</v>
      </c>
      <c r="O3" s="5"/>
      <c r="P3" s="5"/>
      <c r="Q3" s="5"/>
    </row>
    <row r="4" spans="2:17" ht="16.899999999999999" customHeight="1">
      <c r="B4" s="5"/>
      <c r="C4" s="5"/>
      <c r="D4" s="5"/>
      <c r="E4" s="5"/>
      <c r="F4" s="5"/>
      <c r="G4" s="6"/>
      <c r="H4" s="59" t="s">
        <v>0</v>
      </c>
      <c r="I4" s="46"/>
      <c r="J4" s="47"/>
      <c r="K4" s="46"/>
      <c r="L4" s="48"/>
      <c r="M4" s="47"/>
      <c r="N4" s="49"/>
      <c r="O4" s="5"/>
      <c r="P4" s="5"/>
      <c r="Q4" s="5"/>
    </row>
    <row r="5" spans="2:17" ht="16.899999999999999" customHeight="1" thickBot="1">
      <c r="B5" s="5"/>
      <c r="C5" s="5"/>
      <c r="D5" s="5"/>
      <c r="E5" s="5"/>
      <c r="F5" s="5"/>
      <c r="G5" s="6"/>
      <c r="H5" s="60" t="s">
        <v>18</v>
      </c>
      <c r="I5" s="50"/>
      <c r="J5" s="51"/>
      <c r="K5" s="50"/>
      <c r="L5" s="52"/>
      <c r="M5" s="51"/>
      <c r="N5" s="53"/>
      <c r="O5" s="5"/>
      <c r="P5" s="9"/>
      <c r="Q5" s="5"/>
    </row>
    <row r="6" spans="2:17" ht="16.899999999999999" customHeight="1">
      <c r="B6" s="113" t="s">
        <v>142</v>
      </c>
      <c r="C6" s="113"/>
      <c r="D6" s="113"/>
      <c r="E6" s="113"/>
      <c r="F6" s="5"/>
      <c r="G6" s="6"/>
      <c r="H6" s="58" t="s">
        <v>140</v>
      </c>
      <c r="I6" s="61">
        <f>+I4+I5</f>
        <v>0</v>
      </c>
      <c r="J6" s="62"/>
      <c r="K6" s="61">
        <f>+K4+K5</f>
        <v>0</v>
      </c>
      <c r="L6" s="63"/>
      <c r="M6" s="62"/>
      <c r="N6" s="64">
        <f>+I6-K6</f>
        <v>0</v>
      </c>
      <c r="O6" s="5"/>
      <c r="P6" s="5"/>
      <c r="Q6" s="5"/>
    </row>
    <row r="7" spans="2:17" ht="16.899999999999999" customHeight="1">
      <c r="B7" s="114"/>
      <c r="C7" s="114"/>
      <c r="D7" s="114"/>
      <c r="E7" s="114"/>
      <c r="F7" s="5"/>
      <c r="G7" s="6"/>
      <c r="H7" s="45" t="s">
        <v>138</v>
      </c>
      <c r="I7" s="65">
        <f>+SUM(I22,I29,O24,O34,I38,O42,I51,O52,I57,O59,I64,O65)</f>
        <v>0</v>
      </c>
      <c r="J7" s="66"/>
      <c r="K7" s="65">
        <f>+SUM(J22,J29,P24,P34,J38,P42,P52,J51,P59,J57,J64,P65)</f>
        <v>0</v>
      </c>
      <c r="L7" s="67"/>
      <c r="M7" s="66"/>
      <c r="N7" s="68">
        <f>+I7-K7</f>
        <v>0</v>
      </c>
      <c r="O7" s="5"/>
      <c r="P7" s="5"/>
      <c r="Q7" s="5"/>
    </row>
    <row r="8" spans="2:17" ht="16.899999999999999" customHeight="1">
      <c r="B8" s="104" t="s">
        <v>87</v>
      </c>
      <c r="C8" s="106" t="s">
        <v>84</v>
      </c>
      <c r="D8" s="42" t="s">
        <v>85</v>
      </c>
      <c r="E8" s="108" t="s">
        <v>86</v>
      </c>
      <c r="F8" s="5"/>
      <c r="G8" s="6"/>
      <c r="H8" s="44" t="s">
        <v>139</v>
      </c>
      <c r="I8" s="110">
        <f>+I6-I7</f>
        <v>0</v>
      </c>
      <c r="J8" s="111"/>
      <c r="K8" s="110">
        <f>+K6-K7</f>
        <v>0</v>
      </c>
      <c r="L8" s="112"/>
      <c r="M8" s="111"/>
      <c r="N8" s="69"/>
      <c r="O8" s="5"/>
      <c r="P8" s="5"/>
      <c r="Q8" s="5"/>
    </row>
    <row r="9" spans="2:17" ht="16.899999999999999" customHeight="1">
      <c r="B9" s="105"/>
      <c r="C9" s="107"/>
      <c r="D9" s="43">
        <f>SUM(D10:D112)</f>
        <v>0</v>
      </c>
      <c r="E9" s="109"/>
      <c r="F9" s="5"/>
      <c r="G9" s="6"/>
      <c r="M9" s="2"/>
      <c r="O9" s="7"/>
      <c r="P9" s="7"/>
      <c r="Q9" s="7"/>
    </row>
    <row r="10" spans="2:17" ht="18.600000000000001" customHeight="1">
      <c r="B10" s="57"/>
      <c r="C10" s="55"/>
      <c r="D10" s="55"/>
      <c r="E10" s="55"/>
      <c r="F10" s="5"/>
      <c r="G10" s="6"/>
      <c r="H10" s="5"/>
      <c r="I10" s="5"/>
      <c r="J10" s="5"/>
      <c r="K10" s="5"/>
      <c r="L10" s="5"/>
      <c r="M10" s="6"/>
      <c r="N10" s="5"/>
      <c r="O10" s="5"/>
      <c r="P10" s="5"/>
      <c r="Q10" s="5"/>
    </row>
    <row r="11" spans="2:17" ht="18.600000000000001" customHeight="1" thickBot="1">
      <c r="B11" s="57"/>
      <c r="C11" s="55"/>
      <c r="D11" s="55"/>
      <c r="E11" s="55"/>
      <c r="F11" s="5"/>
      <c r="G11" s="22"/>
      <c r="H11" s="20" t="s">
        <v>1</v>
      </c>
      <c r="I11" s="21" t="s">
        <v>27</v>
      </c>
      <c r="J11" s="21" t="s">
        <v>28</v>
      </c>
      <c r="K11" s="21" t="s">
        <v>2</v>
      </c>
      <c r="L11" s="12"/>
      <c r="M11" s="11"/>
      <c r="N11" s="29" t="s">
        <v>7</v>
      </c>
      <c r="O11" s="30" t="s">
        <v>27</v>
      </c>
      <c r="P11" s="21" t="s">
        <v>28</v>
      </c>
      <c r="Q11" s="21" t="s">
        <v>2</v>
      </c>
    </row>
    <row r="12" spans="2:17" ht="18.600000000000001" customHeight="1">
      <c r="B12" s="57"/>
      <c r="C12" s="55"/>
      <c r="D12" s="55"/>
      <c r="E12" s="55"/>
      <c r="F12" s="5"/>
      <c r="G12" s="23">
        <v>1</v>
      </c>
      <c r="H12" s="16" t="s">
        <v>19</v>
      </c>
      <c r="I12" s="17"/>
      <c r="J12" s="17">
        <f>SUMIF(E$10:E$144,"1",D$10:D$144)</f>
        <v>0</v>
      </c>
      <c r="K12" s="17">
        <f>+I12-J12</f>
        <v>0</v>
      </c>
      <c r="L12" s="13"/>
      <c r="M12" s="28">
        <v>40</v>
      </c>
      <c r="N12" s="16" t="s">
        <v>71</v>
      </c>
      <c r="O12" s="17"/>
      <c r="P12" s="17">
        <f>SUMIF(E$10:E$144,"40",D$10:D$144)</f>
        <v>0</v>
      </c>
      <c r="Q12" s="17">
        <f>+O12-P12</f>
        <v>0</v>
      </c>
    </row>
    <row r="13" spans="2:17" ht="18.600000000000001" customHeight="1">
      <c r="B13" s="57"/>
      <c r="C13" s="55"/>
      <c r="D13" s="55"/>
      <c r="E13" s="55"/>
      <c r="F13" s="5"/>
      <c r="G13" s="23">
        <v>2</v>
      </c>
      <c r="H13" s="18" t="s">
        <v>20</v>
      </c>
      <c r="I13" s="19"/>
      <c r="J13" s="19">
        <f>SUMIF(E$10:E$144,"2",D$10:D$144)</f>
        <v>0</v>
      </c>
      <c r="K13" s="19">
        <f t="shared" ref="K13:K21" si="0">+I13-J13</f>
        <v>0</v>
      </c>
      <c r="L13" s="13"/>
      <c r="M13" s="23">
        <v>41</v>
      </c>
      <c r="N13" s="18" t="s">
        <v>10</v>
      </c>
      <c r="O13" s="19"/>
      <c r="P13" s="19">
        <f>SUMIF(E$10:E$144,"41",D$10:D$144)</f>
        <v>0</v>
      </c>
      <c r="Q13" s="19">
        <f t="shared" ref="Q13:Q23" si="1">+O13-P13</f>
        <v>0</v>
      </c>
    </row>
    <row r="14" spans="2:17" ht="18.600000000000001" customHeight="1">
      <c r="B14" s="57"/>
      <c r="C14" s="55"/>
      <c r="D14" s="55"/>
      <c r="E14" s="55"/>
      <c r="F14" s="5"/>
      <c r="G14" s="23">
        <v>3</v>
      </c>
      <c r="H14" s="18" t="s">
        <v>21</v>
      </c>
      <c r="I14" s="19"/>
      <c r="J14" s="19">
        <f>SUMIF(E$10:E$144,"3",D$10:D$144)</f>
        <v>0</v>
      </c>
      <c r="K14" s="19">
        <f t="shared" si="0"/>
        <v>0</v>
      </c>
      <c r="L14" s="13"/>
      <c r="M14" s="23">
        <v>42</v>
      </c>
      <c r="N14" s="18" t="s">
        <v>36</v>
      </c>
      <c r="O14" s="19"/>
      <c r="P14" s="19">
        <f>SUMIF(E$10:E$144,"42",D$10:D$144)</f>
        <v>0</v>
      </c>
      <c r="Q14" s="19">
        <f t="shared" si="1"/>
        <v>0</v>
      </c>
    </row>
    <row r="15" spans="2:17" ht="18.600000000000001" customHeight="1">
      <c r="B15" s="57"/>
      <c r="C15" s="55"/>
      <c r="D15" s="55"/>
      <c r="E15" s="55"/>
      <c r="F15" s="5"/>
      <c r="G15" s="23">
        <v>4</v>
      </c>
      <c r="H15" s="18" t="s">
        <v>22</v>
      </c>
      <c r="I15" s="19"/>
      <c r="J15" s="19">
        <f>SUMIF(E$10:E$144,"4",D$10:D$144)</f>
        <v>0</v>
      </c>
      <c r="K15" s="19">
        <f t="shared" si="0"/>
        <v>0</v>
      </c>
      <c r="L15" s="13"/>
      <c r="M15" s="23">
        <v>43</v>
      </c>
      <c r="N15" s="18" t="s">
        <v>34</v>
      </c>
      <c r="O15" s="19"/>
      <c r="P15" s="19">
        <f>SUMIF(E$10:E$144,"43",D$10:D$144)</f>
        <v>0</v>
      </c>
      <c r="Q15" s="19">
        <f t="shared" si="1"/>
        <v>0</v>
      </c>
    </row>
    <row r="16" spans="2:17" ht="18.600000000000001" customHeight="1">
      <c r="B16" s="57"/>
      <c r="C16" s="55"/>
      <c r="D16" s="55"/>
      <c r="E16" s="55"/>
      <c r="F16" s="5"/>
      <c r="G16" s="23">
        <v>5</v>
      </c>
      <c r="H16" s="18" t="s">
        <v>11</v>
      </c>
      <c r="I16" s="19"/>
      <c r="J16" s="19">
        <f>SUMIF(E$10:E$144,"5",D$10:D$144)</f>
        <v>0</v>
      </c>
      <c r="K16" s="19">
        <f t="shared" si="0"/>
        <v>0</v>
      </c>
      <c r="L16" s="13"/>
      <c r="M16" s="23">
        <v>44</v>
      </c>
      <c r="N16" s="18" t="s">
        <v>35</v>
      </c>
      <c r="O16" s="19"/>
      <c r="P16" s="19">
        <f>SUMIF(E$10:E$144,"44",D$10:D$144)</f>
        <v>0</v>
      </c>
      <c r="Q16" s="19">
        <f t="shared" si="1"/>
        <v>0</v>
      </c>
    </row>
    <row r="17" spans="2:17" ht="18.600000000000001" customHeight="1">
      <c r="B17" s="57"/>
      <c r="C17" s="55"/>
      <c r="D17" s="55"/>
      <c r="E17" s="55"/>
      <c r="F17" s="5"/>
      <c r="G17" s="23">
        <v>6</v>
      </c>
      <c r="H17" s="18" t="s">
        <v>23</v>
      </c>
      <c r="I17" s="19"/>
      <c r="J17" s="19">
        <f>SUMIF(E$10:E$144,"6",D$10:D$144)</f>
        <v>0</v>
      </c>
      <c r="K17" s="19">
        <f t="shared" si="0"/>
        <v>0</v>
      </c>
      <c r="L17" s="13"/>
      <c r="M17" s="23">
        <v>45</v>
      </c>
      <c r="N17" s="18" t="s">
        <v>9</v>
      </c>
      <c r="O17" s="19"/>
      <c r="P17" s="19">
        <f>SUMIF(E$10:E$144,"45",D$10:D$144)</f>
        <v>0</v>
      </c>
      <c r="Q17" s="19">
        <f t="shared" si="1"/>
        <v>0</v>
      </c>
    </row>
    <row r="18" spans="2:17" ht="18.600000000000001" customHeight="1">
      <c r="B18" s="57"/>
      <c r="C18" s="55"/>
      <c r="D18" s="55"/>
      <c r="E18" s="55"/>
      <c r="F18" s="5"/>
      <c r="G18" s="23">
        <v>7</v>
      </c>
      <c r="H18" s="18" t="s">
        <v>24</v>
      </c>
      <c r="I18" s="19"/>
      <c r="J18" s="19">
        <f>SUMIF(E$10:E$144,"7",D$10:D$144)</f>
        <v>0</v>
      </c>
      <c r="K18" s="19">
        <f t="shared" si="0"/>
        <v>0</v>
      </c>
      <c r="L18" s="13"/>
      <c r="M18" s="23">
        <v>46</v>
      </c>
      <c r="N18" s="18" t="s">
        <v>11</v>
      </c>
      <c r="O18" s="19"/>
      <c r="P18" s="19">
        <f>SUMIF(E$10:E$144,"46",D$10:D$144)</f>
        <v>0</v>
      </c>
      <c r="Q18" s="19">
        <f t="shared" si="1"/>
        <v>0</v>
      </c>
    </row>
    <row r="19" spans="2:17" ht="18.600000000000001" customHeight="1">
      <c r="B19" s="57"/>
      <c r="C19" s="55"/>
      <c r="D19" s="55"/>
      <c r="E19" s="55"/>
      <c r="F19" s="5"/>
      <c r="G19" s="23">
        <v>8</v>
      </c>
      <c r="H19" s="18" t="s">
        <v>3</v>
      </c>
      <c r="I19" s="19"/>
      <c r="J19" s="19">
        <f>SUMIF(E$10:E$144,"8",D$10:D$144)</f>
        <v>0</v>
      </c>
      <c r="K19" s="19">
        <f t="shared" si="0"/>
        <v>0</v>
      </c>
      <c r="L19" s="13"/>
      <c r="M19" s="23">
        <v>47</v>
      </c>
      <c r="N19" s="18" t="s">
        <v>70</v>
      </c>
      <c r="O19" s="19"/>
      <c r="P19" s="19">
        <f>SUMIF(E$10:E$144,"47",D$10:D$144)</f>
        <v>0</v>
      </c>
      <c r="Q19" s="19">
        <f t="shared" si="1"/>
        <v>0</v>
      </c>
    </row>
    <row r="20" spans="2:17" ht="18.600000000000001" customHeight="1">
      <c r="B20" s="57"/>
      <c r="C20" s="55"/>
      <c r="D20" s="55"/>
      <c r="E20" s="55"/>
      <c r="F20" s="5"/>
      <c r="G20" s="23">
        <v>9</v>
      </c>
      <c r="H20" s="18" t="s">
        <v>6</v>
      </c>
      <c r="I20" s="19"/>
      <c r="J20" s="19">
        <f>SUMIF(E$10:E$144,"9",D$10:D$144)</f>
        <v>0</v>
      </c>
      <c r="K20" s="19">
        <f t="shared" si="0"/>
        <v>0</v>
      </c>
      <c r="L20" s="13"/>
      <c r="M20" s="23">
        <v>48</v>
      </c>
      <c r="N20" s="18" t="s">
        <v>8</v>
      </c>
      <c r="O20" s="19"/>
      <c r="P20" s="19">
        <f>SUMIF(E$10:E$144,"48",D$10:D$144)</f>
        <v>0</v>
      </c>
      <c r="Q20" s="19">
        <f t="shared" si="1"/>
        <v>0</v>
      </c>
    </row>
    <row r="21" spans="2:17" ht="18.600000000000001" customHeight="1" thickBot="1">
      <c r="B21" s="57"/>
      <c r="C21" s="55"/>
      <c r="D21" s="55"/>
      <c r="E21" s="55"/>
      <c r="F21" s="5"/>
      <c r="G21" s="27">
        <v>10</v>
      </c>
      <c r="H21" s="25" t="s">
        <v>90</v>
      </c>
      <c r="I21" s="26"/>
      <c r="J21" s="26">
        <f>SUMIF(E$10:E$144,"10",D$10:D$144)</f>
        <v>0</v>
      </c>
      <c r="K21" s="26">
        <f t="shared" si="0"/>
        <v>0</v>
      </c>
      <c r="L21" s="13"/>
      <c r="M21" s="23">
        <v>49</v>
      </c>
      <c r="N21" s="18" t="s">
        <v>33</v>
      </c>
      <c r="O21" s="19"/>
      <c r="P21" s="19">
        <f>SUMIF(E$10:E$144,"49",D$10:D$144)</f>
        <v>0</v>
      </c>
      <c r="Q21" s="19">
        <f t="shared" si="1"/>
        <v>0</v>
      </c>
    </row>
    <row r="22" spans="2:17" ht="18.600000000000001" customHeight="1" thickBot="1">
      <c r="B22" s="57"/>
      <c r="C22" s="55"/>
      <c r="D22" s="55"/>
      <c r="E22" s="55"/>
      <c r="F22" s="5"/>
      <c r="G22" s="11"/>
      <c r="H22" s="40" t="s">
        <v>45</v>
      </c>
      <c r="I22" s="34">
        <f>SUM(I12:I21)</f>
        <v>0</v>
      </c>
      <c r="J22" s="34">
        <f>SUM(J12:J21)</f>
        <v>0</v>
      </c>
      <c r="K22" s="34">
        <f>+I22-J22</f>
        <v>0</v>
      </c>
      <c r="L22" s="14"/>
      <c r="M22" s="23">
        <v>50</v>
      </c>
      <c r="N22" s="18" t="s">
        <v>107</v>
      </c>
      <c r="O22" s="19"/>
      <c r="P22" s="19">
        <f>SUMIF(E$10:E$144,"50",D$10:D$144)</f>
        <v>0</v>
      </c>
      <c r="Q22" s="19">
        <f t="shared" si="1"/>
        <v>0</v>
      </c>
    </row>
    <row r="23" spans="2:17" ht="18.600000000000001" customHeight="1" thickBot="1">
      <c r="B23" s="57"/>
      <c r="C23" s="55"/>
      <c r="D23" s="55"/>
      <c r="E23" s="55"/>
      <c r="F23" s="5"/>
      <c r="G23" s="6"/>
      <c r="H23" s="24"/>
      <c r="I23" s="12"/>
      <c r="J23" s="12"/>
      <c r="K23" s="12"/>
      <c r="L23" s="14"/>
      <c r="M23" s="23">
        <v>51</v>
      </c>
      <c r="N23" s="18" t="s">
        <v>92</v>
      </c>
      <c r="O23" s="19"/>
      <c r="P23" s="19">
        <f>SUMIF(E$10:E$144,"51",D$10:D$144)</f>
        <v>0</v>
      </c>
      <c r="Q23" s="19">
        <f t="shared" si="1"/>
        <v>0</v>
      </c>
    </row>
    <row r="24" spans="2:17" ht="18.600000000000001" customHeight="1" thickBot="1">
      <c r="B24" s="57"/>
      <c r="C24" s="55"/>
      <c r="D24" s="55"/>
      <c r="E24" s="55"/>
      <c r="F24" s="5"/>
      <c r="G24" s="11"/>
      <c r="H24" s="31" t="s">
        <v>29</v>
      </c>
      <c r="I24" s="21" t="s">
        <v>27</v>
      </c>
      <c r="J24" s="21" t="s">
        <v>28</v>
      </c>
      <c r="K24" s="21" t="s">
        <v>2</v>
      </c>
      <c r="L24" s="14"/>
      <c r="M24" s="11"/>
      <c r="N24" s="41" t="s">
        <v>45</v>
      </c>
      <c r="O24" s="34">
        <f>SUM(O12:O23)</f>
        <v>0</v>
      </c>
      <c r="P24" s="34">
        <f>SUM(P12:P23)</f>
        <v>0</v>
      </c>
      <c r="Q24" s="34">
        <f>+O24-P24</f>
        <v>0</v>
      </c>
    </row>
    <row r="25" spans="2:17" ht="18.600000000000001" customHeight="1">
      <c r="B25" s="57"/>
      <c r="C25" s="55"/>
      <c r="D25" s="55"/>
      <c r="E25" s="55"/>
      <c r="F25" s="5"/>
      <c r="G25" s="23">
        <v>11</v>
      </c>
      <c r="H25" s="18" t="s">
        <v>30</v>
      </c>
      <c r="I25" s="17"/>
      <c r="J25" s="17">
        <f>SUMIF(E$10:E$144,"11",D$10:D$144)</f>
        <v>0</v>
      </c>
      <c r="K25" s="17">
        <f t="shared" ref="K25:K28" si="2">+I25-J25</f>
        <v>0</v>
      </c>
      <c r="L25" s="33"/>
      <c r="M25" s="35"/>
      <c r="N25" s="10"/>
      <c r="O25" s="10"/>
      <c r="P25" s="10"/>
      <c r="Q25" s="10"/>
    </row>
    <row r="26" spans="2:17" ht="18.600000000000001" customHeight="1" thickBot="1">
      <c r="B26" s="57"/>
      <c r="C26" s="55"/>
      <c r="D26" s="55"/>
      <c r="E26" s="55"/>
      <c r="F26" s="5"/>
      <c r="G26" s="23">
        <v>12</v>
      </c>
      <c r="H26" s="18" t="s">
        <v>31</v>
      </c>
      <c r="I26" s="19"/>
      <c r="J26" s="19">
        <f>SUMIF(E$10:E$144,"12",D$10:D$144)</f>
        <v>0</v>
      </c>
      <c r="K26" s="19">
        <f t="shared" si="2"/>
        <v>0</v>
      </c>
      <c r="L26" s="33"/>
      <c r="M26" s="11"/>
      <c r="N26" s="36" t="s">
        <v>60</v>
      </c>
      <c r="O26" s="21" t="s">
        <v>27</v>
      </c>
      <c r="P26" s="21" t="s">
        <v>28</v>
      </c>
      <c r="Q26" s="21" t="s">
        <v>2</v>
      </c>
    </row>
    <row r="27" spans="2:17" ht="18.600000000000001" customHeight="1">
      <c r="B27" s="57"/>
      <c r="C27" s="55"/>
      <c r="D27" s="55"/>
      <c r="E27" s="55"/>
      <c r="F27" s="5"/>
      <c r="G27" s="23">
        <v>13</v>
      </c>
      <c r="H27" s="18" t="s">
        <v>32</v>
      </c>
      <c r="I27" s="19"/>
      <c r="J27" s="19">
        <f>SUMIF(E$10:E$144,"13",D$10:D$144)</f>
        <v>0</v>
      </c>
      <c r="K27" s="19">
        <f t="shared" si="2"/>
        <v>0</v>
      </c>
      <c r="L27" s="33"/>
      <c r="M27" s="37">
        <v>52</v>
      </c>
      <c r="N27" s="18" t="s">
        <v>61</v>
      </c>
      <c r="O27" s="17"/>
      <c r="P27" s="17">
        <f>SUMIF(E$10:E$144,"52",D$10:D$144)</f>
        <v>0</v>
      </c>
      <c r="Q27" s="17">
        <f t="shared" ref="Q27:Q33" si="3">+O27-P27</f>
        <v>0</v>
      </c>
    </row>
    <row r="28" spans="2:17" ht="18.600000000000001" customHeight="1" thickBot="1">
      <c r="B28" s="57"/>
      <c r="C28" s="55"/>
      <c r="D28" s="55"/>
      <c r="E28" s="55"/>
      <c r="F28" s="5"/>
      <c r="G28" s="23">
        <v>14</v>
      </c>
      <c r="H28" s="18" t="s">
        <v>164</v>
      </c>
      <c r="I28" s="19"/>
      <c r="J28" s="19">
        <f>SUMIF(E$10:E$144,"14",D$10:D$144)</f>
        <v>0</v>
      </c>
      <c r="K28" s="19">
        <f t="shared" si="2"/>
        <v>0</v>
      </c>
      <c r="L28" s="33"/>
      <c r="M28" s="38">
        <v>53</v>
      </c>
      <c r="N28" s="18" t="s">
        <v>62</v>
      </c>
      <c r="O28" s="19"/>
      <c r="P28" s="19">
        <f>SUMIF(E$10:E$144,"53",D$10:D$144)</f>
        <v>0</v>
      </c>
      <c r="Q28" s="19">
        <f t="shared" si="3"/>
        <v>0</v>
      </c>
    </row>
    <row r="29" spans="2:17" ht="18.600000000000001" customHeight="1" thickBot="1">
      <c r="B29" s="57"/>
      <c r="C29" s="55"/>
      <c r="D29" s="55"/>
      <c r="E29" s="55"/>
      <c r="F29" s="5"/>
      <c r="G29" s="11"/>
      <c r="H29" s="40" t="s">
        <v>45</v>
      </c>
      <c r="I29" s="34">
        <f>SUM(I25:I28)</f>
        <v>0</v>
      </c>
      <c r="J29" s="34">
        <f t="shared" ref="J29" si="4">SUM(J25:J28)</f>
        <v>0</v>
      </c>
      <c r="K29" s="34">
        <f>+I29-J29</f>
        <v>0</v>
      </c>
      <c r="L29" s="39"/>
      <c r="M29" s="28">
        <v>54</v>
      </c>
      <c r="N29" s="18" t="s">
        <v>64</v>
      </c>
      <c r="O29" s="19"/>
      <c r="P29" s="19">
        <f>SUMIF(E$10:E$144,"54",D$10:D$144)</f>
        <v>0</v>
      </c>
      <c r="Q29" s="19">
        <f t="shared" si="3"/>
        <v>0</v>
      </c>
    </row>
    <row r="30" spans="2:17" ht="18.600000000000001" customHeight="1">
      <c r="B30" s="57"/>
      <c r="C30" s="55"/>
      <c r="D30" s="55"/>
      <c r="E30" s="55"/>
      <c r="F30" s="5"/>
      <c r="G30" s="6"/>
      <c r="H30" s="13"/>
      <c r="I30" s="14"/>
      <c r="J30" s="14"/>
      <c r="K30" s="14"/>
      <c r="L30" s="12"/>
      <c r="M30" s="23">
        <v>55</v>
      </c>
      <c r="N30" s="18" t="s">
        <v>65</v>
      </c>
      <c r="O30" s="19"/>
      <c r="P30" s="19">
        <f>SUMIF(E$10:E$144,"55",D$10:D$144)</f>
        <v>0</v>
      </c>
      <c r="Q30" s="19">
        <f t="shared" si="3"/>
        <v>0</v>
      </c>
    </row>
    <row r="31" spans="2:17" ht="18.600000000000001" customHeight="1" thickBot="1">
      <c r="B31" s="57"/>
      <c r="C31" s="55"/>
      <c r="D31" s="55"/>
      <c r="E31" s="55"/>
      <c r="F31" s="5"/>
      <c r="G31" s="11"/>
      <c r="H31" s="31" t="s">
        <v>72</v>
      </c>
      <c r="I31" s="21" t="s">
        <v>27</v>
      </c>
      <c r="J31" s="21" t="s">
        <v>28</v>
      </c>
      <c r="K31" s="21" t="s">
        <v>2</v>
      </c>
      <c r="L31" s="14"/>
      <c r="M31" s="23">
        <v>56</v>
      </c>
      <c r="N31" s="18" t="s">
        <v>98</v>
      </c>
      <c r="O31" s="19"/>
      <c r="P31" s="19">
        <f>SUMIF(E$10:E$144,"56",D$10:D$144)</f>
        <v>0</v>
      </c>
      <c r="Q31" s="19">
        <f t="shared" si="3"/>
        <v>0</v>
      </c>
    </row>
    <row r="32" spans="2:17" ht="18.600000000000001" customHeight="1">
      <c r="B32" s="57"/>
      <c r="C32" s="55"/>
      <c r="D32" s="55"/>
      <c r="E32" s="55"/>
      <c r="F32" s="5"/>
      <c r="G32" s="23">
        <v>15</v>
      </c>
      <c r="H32" s="18" t="s">
        <v>26</v>
      </c>
      <c r="I32" s="17"/>
      <c r="J32" s="17">
        <f>SUMIF(E$10:E$144,"15",D$10:D$144)</f>
        <v>0</v>
      </c>
      <c r="K32" s="17">
        <f t="shared" ref="K32:K37" si="5">+I32-J32</f>
        <v>0</v>
      </c>
      <c r="L32" s="14"/>
      <c r="M32" s="23">
        <v>57</v>
      </c>
      <c r="N32" s="18" t="s">
        <v>63</v>
      </c>
      <c r="O32" s="19"/>
      <c r="P32" s="19">
        <f>SUMIF(E$10:E$144,"57",D$10:D$144)</f>
        <v>0</v>
      </c>
      <c r="Q32" s="19">
        <f t="shared" si="3"/>
        <v>0</v>
      </c>
    </row>
    <row r="33" spans="2:17" ht="18.600000000000001" customHeight="1" thickBot="1">
      <c r="B33" s="57"/>
      <c r="C33" s="55"/>
      <c r="D33" s="55"/>
      <c r="E33" s="55"/>
      <c r="F33" s="5"/>
      <c r="G33" s="23">
        <v>16</v>
      </c>
      <c r="H33" s="18" t="s">
        <v>25</v>
      </c>
      <c r="I33" s="19"/>
      <c r="J33" s="19">
        <f>SUMIF(E$10:E$144,"16",D$10:D$144)</f>
        <v>0</v>
      </c>
      <c r="K33" s="19">
        <f t="shared" si="5"/>
        <v>0</v>
      </c>
      <c r="L33" s="14"/>
      <c r="M33" s="23">
        <v>58</v>
      </c>
      <c r="N33" s="18" t="s">
        <v>101</v>
      </c>
      <c r="O33" s="19"/>
      <c r="P33" s="19">
        <f>SUMIF(E$10:E$144,"58",D$10:D$144)</f>
        <v>0</v>
      </c>
      <c r="Q33" s="19">
        <f t="shared" si="3"/>
        <v>0</v>
      </c>
    </row>
    <row r="34" spans="2:17" ht="18.600000000000001" customHeight="1" thickBot="1">
      <c r="B34" s="57"/>
      <c r="C34" s="55"/>
      <c r="D34" s="55"/>
      <c r="E34" s="55"/>
      <c r="F34" s="5"/>
      <c r="G34" s="23">
        <v>17</v>
      </c>
      <c r="H34" s="18" t="s">
        <v>141</v>
      </c>
      <c r="I34" s="19"/>
      <c r="J34" s="19">
        <f>SUMIF(E$10:E$144,"17",D$10:D$144)</f>
        <v>0</v>
      </c>
      <c r="K34" s="19">
        <f t="shared" si="5"/>
        <v>0</v>
      </c>
      <c r="L34" s="14"/>
      <c r="M34" s="11"/>
      <c r="N34" s="41" t="s">
        <v>45</v>
      </c>
      <c r="O34" s="34">
        <f>SUM(O27:O33)</f>
        <v>0</v>
      </c>
      <c r="P34" s="34">
        <f>SUM(P27:P33)</f>
        <v>0</v>
      </c>
      <c r="Q34" s="34">
        <f>+O34-P34</f>
        <v>0</v>
      </c>
    </row>
    <row r="35" spans="2:17" ht="18.600000000000001" customHeight="1">
      <c r="B35" s="57"/>
      <c r="C35" s="55"/>
      <c r="D35" s="55"/>
      <c r="E35" s="55"/>
      <c r="F35" s="5"/>
      <c r="G35" s="23">
        <v>18</v>
      </c>
      <c r="H35" s="18" t="s">
        <v>75</v>
      </c>
      <c r="I35" s="19"/>
      <c r="J35" s="19">
        <f>SUMIF(E$10:E$144,"18",D$10:D$144)</f>
        <v>0</v>
      </c>
      <c r="K35" s="19">
        <f t="shared" si="5"/>
        <v>0</v>
      </c>
      <c r="L35" s="14"/>
      <c r="M35" s="32"/>
      <c r="N35" s="10"/>
      <c r="O35" s="10"/>
      <c r="P35" s="10"/>
      <c r="Q35" s="10"/>
    </row>
    <row r="36" spans="2:17" ht="18.600000000000001" customHeight="1" thickBot="1">
      <c r="B36" s="57"/>
      <c r="C36" s="55"/>
      <c r="D36" s="55"/>
      <c r="E36" s="55"/>
      <c r="F36" s="5"/>
      <c r="G36" s="23">
        <v>19</v>
      </c>
      <c r="H36" s="18" t="s">
        <v>73</v>
      </c>
      <c r="I36" s="19"/>
      <c r="J36" s="19">
        <f>SUMIF(E$10:E$144,"19",D$10:D$144)</f>
        <v>0</v>
      </c>
      <c r="K36" s="19">
        <f t="shared" si="5"/>
        <v>0</v>
      </c>
      <c r="L36" s="14"/>
      <c r="M36" s="11"/>
      <c r="N36" s="29" t="s">
        <v>49</v>
      </c>
      <c r="O36" s="30" t="s">
        <v>27</v>
      </c>
      <c r="P36" s="21" t="s">
        <v>28</v>
      </c>
      <c r="Q36" s="21" t="s">
        <v>2</v>
      </c>
    </row>
    <row r="37" spans="2:17" ht="18.600000000000001" customHeight="1" thickBot="1">
      <c r="B37" s="57"/>
      <c r="C37" s="55"/>
      <c r="D37" s="55"/>
      <c r="E37" s="55"/>
      <c r="F37" s="5"/>
      <c r="G37" s="23">
        <v>20</v>
      </c>
      <c r="H37" s="18" t="s">
        <v>97</v>
      </c>
      <c r="I37" s="19"/>
      <c r="J37" s="19">
        <f>SUMIF(E$10:E$144,"20",D$10:D$144)</f>
        <v>0</v>
      </c>
      <c r="K37" s="19">
        <f t="shared" si="5"/>
        <v>0</v>
      </c>
      <c r="L37" s="14"/>
      <c r="M37" s="28">
        <v>60</v>
      </c>
      <c r="N37" s="16" t="s">
        <v>50</v>
      </c>
      <c r="O37" s="17"/>
      <c r="P37" s="17">
        <f>SUMIF(E$10:E$144,"60",D$10:D$144)</f>
        <v>0</v>
      </c>
      <c r="Q37" s="17">
        <f>+O37-P37</f>
        <v>0</v>
      </c>
    </row>
    <row r="38" spans="2:17" ht="18.600000000000001" customHeight="1" thickBot="1">
      <c r="B38" s="57"/>
      <c r="C38" s="55"/>
      <c r="D38" s="55"/>
      <c r="E38" s="55"/>
      <c r="F38" s="5"/>
      <c r="G38" s="11"/>
      <c r="H38" s="40" t="s">
        <v>45</v>
      </c>
      <c r="I38" s="34">
        <f>SUM(I32:I37)</f>
        <v>0</v>
      </c>
      <c r="J38" s="34">
        <f>SUM(J32:J37)</f>
        <v>0</v>
      </c>
      <c r="K38" s="34">
        <f>+I38-J38</f>
        <v>0</v>
      </c>
      <c r="L38" s="14"/>
      <c r="M38" s="23">
        <v>61</v>
      </c>
      <c r="N38" s="18" t="s">
        <v>51</v>
      </c>
      <c r="O38" s="19"/>
      <c r="P38" s="19">
        <f>SUMIF(E$10:E$144,"61",D$10:D$144)</f>
        <v>0</v>
      </c>
      <c r="Q38" s="19">
        <f t="shared" ref="Q38:Q40" si="6">+O38-P38</f>
        <v>0</v>
      </c>
    </row>
    <row r="39" spans="2:17" ht="18.600000000000001" customHeight="1">
      <c r="B39" s="57"/>
      <c r="C39" s="55"/>
      <c r="D39" s="55"/>
      <c r="E39" s="55"/>
      <c r="F39" s="5"/>
      <c r="G39" s="6"/>
      <c r="H39" s="10"/>
      <c r="I39" s="10"/>
      <c r="J39" s="10"/>
      <c r="K39" s="10"/>
      <c r="L39" s="14"/>
      <c r="M39" s="23">
        <v>62</v>
      </c>
      <c r="N39" s="18" t="s">
        <v>4</v>
      </c>
      <c r="O39" s="19"/>
      <c r="P39" s="19">
        <f>SUMIF(E$10:E$144,"62",D$10:D$144)</f>
        <v>0</v>
      </c>
      <c r="Q39" s="19">
        <f t="shared" si="6"/>
        <v>0</v>
      </c>
    </row>
    <row r="40" spans="2:17" ht="18.600000000000001" customHeight="1" thickBot="1">
      <c r="B40" s="57"/>
      <c r="C40" s="55"/>
      <c r="D40" s="55"/>
      <c r="E40" s="55"/>
      <c r="F40" s="5"/>
      <c r="G40" s="11"/>
      <c r="H40" s="31" t="s">
        <v>69</v>
      </c>
      <c r="I40" s="21" t="s">
        <v>27</v>
      </c>
      <c r="J40" s="21" t="s">
        <v>28</v>
      </c>
      <c r="K40" s="21" t="s">
        <v>2</v>
      </c>
      <c r="L40" s="14"/>
      <c r="M40" s="23">
        <v>63</v>
      </c>
      <c r="N40" s="18" t="s">
        <v>68</v>
      </c>
      <c r="O40" s="19"/>
      <c r="P40" s="19">
        <f>SUMIF(E$10:E$144,"63",D$10:D$144)</f>
        <v>0</v>
      </c>
      <c r="Q40" s="19">
        <f t="shared" si="6"/>
        <v>0</v>
      </c>
    </row>
    <row r="41" spans="2:17" ht="18.600000000000001" customHeight="1" thickBot="1">
      <c r="B41" s="57"/>
      <c r="C41" s="55"/>
      <c r="D41" s="55"/>
      <c r="E41" s="55"/>
      <c r="F41" s="5"/>
      <c r="G41" s="23">
        <v>21</v>
      </c>
      <c r="H41" s="18" t="s">
        <v>14</v>
      </c>
      <c r="I41" s="17"/>
      <c r="J41" s="17">
        <f>SUMIF(E$10:E$144,"21",D$10:D$144)</f>
        <v>0</v>
      </c>
      <c r="K41" s="17">
        <f t="shared" ref="K41:K50" si="7">+I41-J41</f>
        <v>0</v>
      </c>
      <c r="L41" s="15"/>
      <c r="M41" s="23">
        <v>64</v>
      </c>
      <c r="N41" s="18" t="s">
        <v>91</v>
      </c>
      <c r="O41" s="19"/>
      <c r="P41" s="19">
        <f>SUMIF(E$10:E$144,"64",D$10:D$144)</f>
        <v>0</v>
      </c>
      <c r="Q41" s="19">
        <f>+O41-P41</f>
        <v>0</v>
      </c>
    </row>
    <row r="42" spans="2:17" ht="18.600000000000001" customHeight="1" thickBot="1">
      <c r="B42" s="57"/>
      <c r="C42" s="55"/>
      <c r="D42" s="55"/>
      <c r="E42" s="55"/>
      <c r="F42" s="5"/>
      <c r="G42" s="23">
        <v>22</v>
      </c>
      <c r="H42" s="18" t="s">
        <v>37</v>
      </c>
      <c r="I42" s="19"/>
      <c r="J42" s="19">
        <f>SUMIF(E$10:E$144,"22",D$10:D$144)</f>
        <v>0</v>
      </c>
      <c r="K42" s="19">
        <f t="shared" si="7"/>
        <v>0</v>
      </c>
      <c r="L42" s="10"/>
      <c r="M42" s="11"/>
      <c r="N42" s="40" t="s">
        <v>45</v>
      </c>
      <c r="O42" s="34">
        <f>SUM(O37:O41)</f>
        <v>0</v>
      </c>
      <c r="P42" s="34">
        <f>SUM(P37:P41)</f>
        <v>0</v>
      </c>
      <c r="Q42" s="34">
        <f>+O42-P42</f>
        <v>0</v>
      </c>
    </row>
    <row r="43" spans="2:17" ht="18.600000000000001" customHeight="1">
      <c r="B43" s="57"/>
      <c r="C43" s="55"/>
      <c r="D43" s="55"/>
      <c r="E43" s="55"/>
      <c r="F43" s="5"/>
      <c r="G43" s="23">
        <v>23</v>
      </c>
      <c r="H43" s="18" t="s">
        <v>40</v>
      </c>
      <c r="I43" s="19"/>
      <c r="J43" s="19">
        <f>SUMIF(E$10:E$144,"23",D$10:D$144)</f>
        <v>0</v>
      </c>
      <c r="K43" s="19">
        <f t="shared" si="7"/>
        <v>0</v>
      </c>
      <c r="L43" s="10"/>
      <c r="M43" s="6"/>
      <c r="N43" s="10"/>
      <c r="O43" s="10"/>
      <c r="P43" s="10"/>
      <c r="Q43" s="10"/>
    </row>
    <row r="44" spans="2:17" ht="18.600000000000001" customHeight="1" thickBot="1">
      <c r="B44" s="57"/>
      <c r="C44" s="55"/>
      <c r="D44" s="55"/>
      <c r="E44" s="55"/>
      <c r="F44" s="5"/>
      <c r="G44" s="23">
        <v>24</v>
      </c>
      <c r="H44" s="18" t="s">
        <v>39</v>
      </c>
      <c r="I44" s="19"/>
      <c r="J44" s="19">
        <f>SUMIF(E$10:E$144,"24",D$10:D$144)</f>
        <v>0</v>
      </c>
      <c r="K44" s="19">
        <f t="shared" si="7"/>
        <v>0</v>
      </c>
      <c r="L44" s="10"/>
      <c r="M44" s="11"/>
      <c r="N44" s="31" t="s">
        <v>76</v>
      </c>
      <c r="O44" s="21" t="s">
        <v>27</v>
      </c>
      <c r="P44" s="21" t="s">
        <v>28</v>
      </c>
      <c r="Q44" s="21" t="s">
        <v>2</v>
      </c>
    </row>
    <row r="45" spans="2:17" ht="18.600000000000001" customHeight="1">
      <c r="B45" s="57"/>
      <c r="C45" s="55"/>
      <c r="D45" s="55"/>
      <c r="E45" s="55"/>
      <c r="F45" s="5"/>
      <c r="G45" s="23">
        <v>25</v>
      </c>
      <c r="H45" s="18" t="s">
        <v>43</v>
      </c>
      <c r="I45" s="19"/>
      <c r="J45" s="19">
        <f>SUMIF(E$10:E$144,"25",D$10:D$144)</f>
        <v>0</v>
      </c>
      <c r="K45" s="19">
        <f t="shared" si="7"/>
        <v>0</v>
      </c>
      <c r="L45" s="10"/>
      <c r="M45" s="23">
        <v>70</v>
      </c>
      <c r="N45" s="18" t="s">
        <v>80</v>
      </c>
      <c r="O45" s="19"/>
      <c r="P45" s="19">
        <f>SUMIF(E$10:E$144,"70",D$10:D$144)</f>
        <v>0</v>
      </c>
      <c r="Q45" s="19">
        <f t="shared" ref="Q45:Q51" si="8">+O45-P45</f>
        <v>0</v>
      </c>
    </row>
    <row r="46" spans="2:17" ht="18.600000000000001" customHeight="1">
      <c r="B46" s="57"/>
      <c r="C46" s="55"/>
      <c r="D46" s="55"/>
      <c r="E46" s="55"/>
      <c r="F46" s="5"/>
      <c r="G46" s="23">
        <v>26</v>
      </c>
      <c r="H46" s="18" t="s">
        <v>41</v>
      </c>
      <c r="I46" s="19"/>
      <c r="J46" s="19">
        <f>SUMIF(E$10:E$144,"26",D$10:D$144)</f>
        <v>0</v>
      </c>
      <c r="K46" s="19">
        <f t="shared" si="7"/>
        <v>0</v>
      </c>
      <c r="L46" s="10"/>
      <c r="M46" s="23">
        <v>71</v>
      </c>
      <c r="N46" s="18" t="s">
        <v>79</v>
      </c>
      <c r="O46" s="19"/>
      <c r="P46" s="19">
        <f>SUMIF(E$10:E$144,"71",D$10:D$144)</f>
        <v>0</v>
      </c>
      <c r="Q46" s="19">
        <f t="shared" si="8"/>
        <v>0</v>
      </c>
    </row>
    <row r="47" spans="2:17" ht="18.600000000000001" customHeight="1">
      <c r="B47" s="57"/>
      <c r="C47" s="55"/>
      <c r="D47" s="55"/>
      <c r="E47" s="55"/>
      <c r="F47" s="5"/>
      <c r="G47" s="23">
        <v>27</v>
      </c>
      <c r="H47" s="18" t="s">
        <v>38</v>
      </c>
      <c r="I47" s="19"/>
      <c r="J47" s="19">
        <f>SUMIF(E$10:E$144,"27",D$10:D$144)</f>
        <v>0</v>
      </c>
      <c r="K47" s="19">
        <f t="shared" si="7"/>
        <v>0</v>
      </c>
      <c r="L47" s="10"/>
      <c r="M47" s="23">
        <v>72</v>
      </c>
      <c r="N47" s="18" t="s">
        <v>78</v>
      </c>
      <c r="O47" s="19"/>
      <c r="P47" s="19">
        <f>SUMIF(E$10:E$144,"72",D$10:D$144)</f>
        <v>0</v>
      </c>
      <c r="Q47" s="19">
        <f t="shared" si="8"/>
        <v>0</v>
      </c>
    </row>
    <row r="48" spans="2:17" ht="18.600000000000001" customHeight="1">
      <c r="B48" s="57"/>
      <c r="C48" s="55"/>
      <c r="D48" s="55"/>
      <c r="E48" s="55"/>
      <c r="F48" s="5"/>
      <c r="G48" s="23">
        <v>28</v>
      </c>
      <c r="H48" s="18" t="s">
        <v>42</v>
      </c>
      <c r="I48" s="19"/>
      <c r="J48" s="19">
        <f>SUMIF(E$10:E$144,"28",D$10:D$144)</f>
        <v>0</v>
      </c>
      <c r="K48" s="19">
        <f t="shared" si="7"/>
        <v>0</v>
      </c>
      <c r="L48" s="10"/>
      <c r="M48" s="23">
        <v>73</v>
      </c>
      <c r="N48" s="18" t="s">
        <v>77</v>
      </c>
      <c r="O48" s="19"/>
      <c r="P48" s="19">
        <f>SUMIF(E$10:E$144,"73",D$10:D$144)</f>
        <v>0</v>
      </c>
      <c r="Q48" s="19">
        <f t="shared" si="8"/>
        <v>0</v>
      </c>
    </row>
    <row r="49" spans="2:17" ht="18.600000000000001" customHeight="1">
      <c r="B49" s="57"/>
      <c r="C49" s="55"/>
      <c r="D49" s="55"/>
      <c r="E49" s="55"/>
      <c r="F49" s="5"/>
      <c r="G49" s="23">
        <v>29</v>
      </c>
      <c r="H49" s="18" t="s">
        <v>44</v>
      </c>
      <c r="I49" s="19"/>
      <c r="J49" s="19">
        <f>SUMIF(E$10:E$144,"29",D$10:D$144)</f>
        <v>0</v>
      </c>
      <c r="K49" s="19">
        <f t="shared" si="7"/>
        <v>0</v>
      </c>
      <c r="L49" s="10"/>
      <c r="M49" s="23">
        <v>74</v>
      </c>
      <c r="N49" s="18" t="s">
        <v>81</v>
      </c>
      <c r="O49" s="19"/>
      <c r="P49" s="19">
        <f>SUMIF(E$10:E$144,"74",D$10:D$144)</f>
        <v>0</v>
      </c>
      <c r="Q49" s="19">
        <f t="shared" si="8"/>
        <v>0</v>
      </c>
    </row>
    <row r="50" spans="2:17" ht="18.600000000000001" customHeight="1" thickBot="1">
      <c r="B50" s="57"/>
      <c r="C50" s="55"/>
      <c r="D50" s="55"/>
      <c r="E50" s="55"/>
      <c r="F50" s="5"/>
      <c r="G50" s="23">
        <v>30</v>
      </c>
      <c r="H50" s="18" t="s">
        <v>99</v>
      </c>
      <c r="I50" s="19"/>
      <c r="J50" s="19">
        <f>SUMIF(E$10:E$144,"30",D$10:D$144)</f>
        <v>0</v>
      </c>
      <c r="K50" s="19">
        <f t="shared" si="7"/>
        <v>0</v>
      </c>
      <c r="L50" s="10"/>
      <c r="M50" s="23">
        <v>75</v>
      </c>
      <c r="N50" s="18" t="s">
        <v>82</v>
      </c>
      <c r="O50" s="19"/>
      <c r="P50" s="19">
        <f>SUMIF(E$10:E$144,"75",D$10:D$144)</f>
        <v>0</v>
      </c>
      <c r="Q50" s="19">
        <f t="shared" si="8"/>
        <v>0</v>
      </c>
    </row>
    <row r="51" spans="2:17" ht="18.600000000000001" customHeight="1" thickBot="1">
      <c r="B51" s="57"/>
      <c r="C51" s="55"/>
      <c r="D51" s="55"/>
      <c r="E51" s="55"/>
      <c r="F51" s="5"/>
      <c r="G51" s="11"/>
      <c r="H51" s="40" t="s">
        <v>45</v>
      </c>
      <c r="I51" s="34">
        <f>SUM(I41:I50)</f>
        <v>0</v>
      </c>
      <c r="J51" s="34">
        <f>SUM(J41:J50)</f>
        <v>0</v>
      </c>
      <c r="K51" s="34">
        <f>+I51-J51</f>
        <v>0</v>
      </c>
      <c r="L51" s="10"/>
      <c r="M51" s="23">
        <v>76</v>
      </c>
      <c r="N51" s="18" t="s">
        <v>100</v>
      </c>
      <c r="O51" s="19"/>
      <c r="P51" s="19">
        <f>SUMIF(E$10:E$144,"76",D$10:D$144)</f>
        <v>0</v>
      </c>
      <c r="Q51" s="19">
        <f t="shared" si="8"/>
        <v>0</v>
      </c>
    </row>
    <row r="52" spans="2:17" ht="18.600000000000001" customHeight="1" thickBot="1">
      <c r="B52" s="57"/>
      <c r="C52" s="55"/>
      <c r="D52" s="55"/>
      <c r="E52" s="55"/>
      <c r="F52" s="5"/>
      <c r="G52" s="6"/>
      <c r="H52" s="10"/>
      <c r="I52" s="10"/>
      <c r="J52" s="10"/>
      <c r="K52" s="10"/>
      <c r="L52" s="10"/>
      <c r="M52" s="11"/>
      <c r="N52" s="40" t="s">
        <v>45</v>
      </c>
      <c r="O52" s="34">
        <f>SUM(O45:O51)</f>
        <v>0</v>
      </c>
      <c r="P52" s="34">
        <f>SUM(P45:P51)</f>
        <v>0</v>
      </c>
      <c r="Q52" s="34">
        <f>+O52-P52</f>
        <v>0</v>
      </c>
    </row>
    <row r="53" spans="2:17" ht="18.600000000000001" customHeight="1" thickBot="1">
      <c r="B53" s="57"/>
      <c r="C53" s="55"/>
      <c r="D53" s="55"/>
      <c r="E53" s="55"/>
      <c r="F53" s="5"/>
      <c r="G53" s="11"/>
      <c r="H53" s="31" t="s">
        <v>66</v>
      </c>
      <c r="I53" s="21" t="s">
        <v>27</v>
      </c>
      <c r="J53" s="21" t="s">
        <v>28</v>
      </c>
      <c r="K53" s="21" t="s">
        <v>2</v>
      </c>
      <c r="L53" s="10"/>
      <c r="M53" s="6"/>
      <c r="N53" s="10"/>
      <c r="O53" s="10"/>
      <c r="P53" s="10"/>
      <c r="Q53" s="10"/>
    </row>
    <row r="54" spans="2:17" ht="18.600000000000001" customHeight="1" thickBot="1">
      <c r="B54" s="57"/>
      <c r="C54" s="55"/>
      <c r="D54" s="55"/>
      <c r="E54" s="55"/>
      <c r="F54" s="5"/>
      <c r="G54" s="23">
        <v>31</v>
      </c>
      <c r="H54" s="18" t="s">
        <v>67</v>
      </c>
      <c r="I54" s="19"/>
      <c r="J54" s="19">
        <f>SUMIF(E$10:E$144,"31",D$10:D$144)</f>
        <v>0</v>
      </c>
      <c r="K54" s="19">
        <f t="shared" ref="K54:K56" si="9">+I54-J54</f>
        <v>0</v>
      </c>
      <c r="L54" s="10"/>
      <c r="M54" s="11"/>
      <c r="N54" s="31" t="s">
        <v>59</v>
      </c>
      <c r="O54" s="21" t="s">
        <v>27</v>
      </c>
      <c r="P54" s="21" t="s">
        <v>28</v>
      </c>
      <c r="Q54" s="21" t="s">
        <v>2</v>
      </c>
    </row>
    <row r="55" spans="2:17" ht="18.600000000000001" customHeight="1">
      <c r="B55" s="57"/>
      <c r="C55" s="55"/>
      <c r="D55" s="55"/>
      <c r="E55" s="55"/>
      <c r="F55" s="5"/>
      <c r="G55" s="23">
        <v>32</v>
      </c>
      <c r="H55" s="18" t="s">
        <v>48</v>
      </c>
      <c r="I55" s="19"/>
      <c r="J55" s="19">
        <f>SUMIF(E$10:E$144,"32",D$10:D$144)</f>
        <v>0</v>
      </c>
      <c r="K55" s="19">
        <f t="shared" si="9"/>
        <v>0</v>
      </c>
      <c r="L55" s="10"/>
      <c r="M55" s="23">
        <v>80</v>
      </c>
      <c r="N55" s="18" t="s">
        <v>57</v>
      </c>
      <c r="O55" s="17"/>
      <c r="P55" s="17">
        <f>SUMIF(E$10:E$144,"80",D$10:D$144)</f>
        <v>0</v>
      </c>
      <c r="Q55" s="17">
        <f t="shared" ref="Q55:Q58" si="10">+O55-P55</f>
        <v>0</v>
      </c>
    </row>
    <row r="56" spans="2:17" ht="18.600000000000001" customHeight="1" thickBot="1">
      <c r="B56" s="57"/>
      <c r="C56" s="55"/>
      <c r="D56" s="55"/>
      <c r="E56" s="55"/>
      <c r="F56" s="5"/>
      <c r="G56" s="23">
        <v>33</v>
      </c>
      <c r="H56" s="18" t="s">
        <v>94</v>
      </c>
      <c r="I56" s="19"/>
      <c r="J56" s="19">
        <f>SUMIF(E$10:E$144,"33",D$10:D$144)</f>
        <v>0</v>
      </c>
      <c r="K56" s="19">
        <f t="shared" si="9"/>
        <v>0</v>
      </c>
      <c r="L56" s="10"/>
      <c r="M56" s="23">
        <v>81</v>
      </c>
      <c r="N56" s="18" t="s">
        <v>58</v>
      </c>
      <c r="O56" s="19"/>
      <c r="P56" s="19">
        <f>SUMIF(E$10:E$144,"81",D$10:D$144)</f>
        <v>0</v>
      </c>
      <c r="Q56" s="19">
        <f t="shared" si="10"/>
        <v>0</v>
      </c>
    </row>
    <row r="57" spans="2:17" ht="18.600000000000001" customHeight="1" thickBot="1">
      <c r="B57" s="57"/>
      <c r="C57" s="55"/>
      <c r="D57" s="55"/>
      <c r="E57" s="55"/>
      <c r="F57" s="5"/>
      <c r="G57" s="11"/>
      <c r="H57" s="40" t="s">
        <v>45</v>
      </c>
      <c r="I57" s="34">
        <f>SUM(I54:I56)</f>
        <v>0</v>
      </c>
      <c r="J57" s="34">
        <f>SUM(J54:J56)</f>
        <v>0</v>
      </c>
      <c r="K57" s="34">
        <f>+I57-J57</f>
        <v>0</v>
      </c>
      <c r="L57" s="10"/>
      <c r="M57" s="23">
        <v>82</v>
      </c>
      <c r="N57" s="18" t="s">
        <v>83</v>
      </c>
      <c r="O57" s="19"/>
      <c r="P57" s="19">
        <f>SUMIF(E$10:E$144,"82",D$10:D$144)</f>
        <v>0</v>
      </c>
      <c r="Q57" s="19">
        <f t="shared" si="10"/>
        <v>0</v>
      </c>
    </row>
    <row r="58" spans="2:17" ht="18.600000000000001" customHeight="1" thickBot="1">
      <c r="B58" s="57"/>
      <c r="C58" s="55"/>
      <c r="D58" s="55"/>
      <c r="E58" s="55"/>
      <c r="F58" s="5"/>
      <c r="G58" s="6"/>
      <c r="H58" s="10"/>
      <c r="I58" s="10"/>
      <c r="J58" s="10"/>
      <c r="K58" s="10"/>
      <c r="L58" s="10"/>
      <c r="M58" s="23">
        <v>83</v>
      </c>
      <c r="N58" s="18" t="s">
        <v>5</v>
      </c>
      <c r="O58" s="19"/>
      <c r="P58" s="19">
        <f>SUMIF(E$10:E$144,"83",D$10:D$144)</f>
        <v>0</v>
      </c>
      <c r="Q58" s="19">
        <f t="shared" si="10"/>
        <v>0</v>
      </c>
    </row>
    <row r="59" spans="2:17" ht="18.600000000000001" customHeight="1" thickBot="1">
      <c r="B59" s="57"/>
      <c r="C59" s="55"/>
      <c r="D59" s="55"/>
      <c r="E59" s="55"/>
      <c r="F59" s="5"/>
      <c r="G59" s="11"/>
      <c r="H59" s="31" t="s">
        <v>46</v>
      </c>
      <c r="I59" s="21" t="s">
        <v>27</v>
      </c>
      <c r="J59" s="21" t="s">
        <v>28</v>
      </c>
      <c r="K59" s="21" t="s">
        <v>2</v>
      </c>
      <c r="L59" s="10"/>
      <c r="M59" s="11"/>
      <c r="N59" s="40" t="s">
        <v>45</v>
      </c>
      <c r="O59" s="34">
        <f>SUM(O55:O58)</f>
        <v>0</v>
      </c>
      <c r="P59" s="34">
        <f>SUM(P55:P58)</f>
        <v>0</v>
      </c>
      <c r="Q59" s="34">
        <f>+O59-P59</f>
        <v>0</v>
      </c>
    </row>
    <row r="60" spans="2:17" ht="18.600000000000001" customHeight="1">
      <c r="B60" s="57"/>
      <c r="C60" s="55"/>
      <c r="D60" s="55"/>
      <c r="E60" s="55"/>
      <c r="F60" s="5"/>
      <c r="G60" s="23">
        <v>34</v>
      </c>
      <c r="H60" s="18" t="s">
        <v>47</v>
      </c>
      <c r="I60" s="17"/>
      <c r="J60" s="17">
        <f>SUMIF(E$10:E$144,"34",D$10:D$144)</f>
        <v>0</v>
      </c>
      <c r="K60" s="17">
        <f t="shared" ref="K60:K63" si="11">+I60-J60</f>
        <v>0</v>
      </c>
      <c r="L60" s="10"/>
      <c r="M60" s="6"/>
      <c r="N60" s="10"/>
      <c r="O60" s="10"/>
      <c r="P60" s="10"/>
      <c r="Q60" s="10"/>
    </row>
    <row r="61" spans="2:17" ht="18.600000000000001" customHeight="1" thickBot="1">
      <c r="B61" s="57"/>
      <c r="C61" s="55"/>
      <c r="D61" s="55"/>
      <c r="E61" s="55"/>
      <c r="F61" s="5"/>
      <c r="G61" s="23">
        <v>35</v>
      </c>
      <c r="H61" s="18" t="s">
        <v>74</v>
      </c>
      <c r="I61" s="19"/>
      <c r="J61" s="19">
        <f>SUMIF(E$10:E$144,"35",D$10:D$144)</f>
        <v>0</v>
      </c>
      <c r="K61" s="19">
        <f t="shared" si="11"/>
        <v>0</v>
      </c>
      <c r="L61" s="10"/>
      <c r="M61" s="11"/>
      <c r="N61" s="31" t="s">
        <v>54</v>
      </c>
      <c r="O61" s="21" t="s">
        <v>27</v>
      </c>
      <c r="P61" s="21" t="s">
        <v>28</v>
      </c>
      <c r="Q61" s="21" t="s">
        <v>2</v>
      </c>
    </row>
    <row r="62" spans="2:17" ht="18.600000000000001" customHeight="1">
      <c r="B62" s="57"/>
      <c r="C62" s="55"/>
      <c r="D62" s="55"/>
      <c r="E62" s="55"/>
      <c r="F62" s="5"/>
      <c r="G62" s="23">
        <v>36</v>
      </c>
      <c r="H62" s="18" t="s">
        <v>12</v>
      </c>
      <c r="I62" s="19"/>
      <c r="J62" s="19">
        <f>SUMIF(E$10:E$144,"36",D$10:D$144)</f>
        <v>0</v>
      </c>
      <c r="K62" s="19">
        <f t="shared" si="11"/>
        <v>0</v>
      </c>
      <c r="L62" s="10"/>
      <c r="M62" s="23">
        <v>90</v>
      </c>
      <c r="N62" s="18" t="s">
        <v>55</v>
      </c>
      <c r="O62" s="19"/>
      <c r="P62" s="19">
        <f>SUMIF(E$10:E$144,"90",D$10:D$144)</f>
        <v>0</v>
      </c>
      <c r="Q62" s="19">
        <f t="shared" ref="Q62:Q64" si="12">+O62-P62</f>
        <v>0</v>
      </c>
    </row>
    <row r="63" spans="2:17" ht="18.600000000000001" customHeight="1" thickBot="1">
      <c r="B63" s="57"/>
      <c r="C63" s="55"/>
      <c r="D63" s="55"/>
      <c r="E63" s="55"/>
      <c r="F63" s="5"/>
      <c r="G63" s="23">
        <v>37</v>
      </c>
      <c r="H63" s="18" t="s">
        <v>96</v>
      </c>
      <c r="I63" s="19"/>
      <c r="J63" s="19">
        <f>SUMIF(E$10:E$144,"37",D$10:D$144)</f>
        <v>0</v>
      </c>
      <c r="K63" s="19">
        <f t="shared" si="11"/>
        <v>0</v>
      </c>
      <c r="L63" s="10"/>
      <c r="M63" s="23">
        <v>91</v>
      </c>
      <c r="N63" s="18" t="s">
        <v>56</v>
      </c>
      <c r="O63" s="19"/>
      <c r="P63" s="19">
        <f>SUMIF(E$10:E$144,"91",D$10:D$144)</f>
        <v>0</v>
      </c>
      <c r="Q63" s="19">
        <f t="shared" si="12"/>
        <v>0</v>
      </c>
    </row>
    <row r="64" spans="2:17" ht="18.600000000000001" customHeight="1" thickBot="1">
      <c r="B64" s="57"/>
      <c r="C64" s="55"/>
      <c r="D64" s="55"/>
      <c r="E64" s="55"/>
      <c r="F64" s="5"/>
      <c r="G64" s="11"/>
      <c r="H64" s="40" t="s">
        <v>45</v>
      </c>
      <c r="I64" s="34">
        <f>SUM(I60:I63)</f>
        <v>0</v>
      </c>
      <c r="J64" s="34">
        <f t="shared" ref="J64" si="13">SUM(J60:J63)</f>
        <v>0</v>
      </c>
      <c r="K64" s="34">
        <f>+I64-J64</f>
        <v>0</v>
      </c>
      <c r="L64" s="10"/>
      <c r="M64" s="23">
        <v>92</v>
      </c>
      <c r="N64" s="18" t="s">
        <v>95</v>
      </c>
      <c r="O64" s="19"/>
      <c r="P64" s="19">
        <f>SUMIF(E$10:E$144,"92",D$10:D$144)</f>
        <v>0</v>
      </c>
      <c r="Q64" s="19">
        <f t="shared" si="12"/>
        <v>0</v>
      </c>
    </row>
    <row r="65" spans="2:17" ht="18.600000000000001" customHeight="1" thickBot="1">
      <c r="B65" s="57"/>
      <c r="C65" s="55"/>
      <c r="D65" s="55"/>
      <c r="E65" s="55"/>
      <c r="F65" s="5"/>
      <c r="G65" s="10"/>
      <c r="H65" s="10"/>
      <c r="I65" s="10"/>
      <c r="J65" s="10"/>
      <c r="K65" s="10"/>
      <c r="L65" s="10"/>
      <c r="M65" s="11"/>
      <c r="N65" s="40" t="s">
        <v>45</v>
      </c>
      <c r="O65" s="34">
        <f>SUM(O62:O64)</f>
        <v>0</v>
      </c>
      <c r="P65" s="34">
        <f>SUM(P62:P64)</f>
        <v>0</v>
      </c>
      <c r="Q65" s="34">
        <f>+O65-P65</f>
        <v>0</v>
      </c>
    </row>
    <row r="66" spans="2:17" ht="18.600000000000001" customHeight="1">
      <c r="B66" s="57"/>
      <c r="C66" s="55"/>
      <c r="D66" s="55"/>
      <c r="E66" s="5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 spans="2:17" ht="18.600000000000001" customHeight="1">
      <c r="B67" s="57"/>
      <c r="C67" s="55"/>
      <c r="D67" s="55"/>
      <c r="E67" s="55"/>
      <c r="G67" s="2"/>
      <c r="M67" s="2"/>
    </row>
    <row r="68" spans="2:17" ht="18.600000000000001" customHeight="1">
      <c r="B68" s="57"/>
      <c r="C68" s="55"/>
      <c r="D68" s="55"/>
      <c r="E68" s="55"/>
      <c r="G68" s="2"/>
      <c r="M68" s="2"/>
    </row>
    <row r="69" spans="2:17" ht="18.600000000000001" customHeight="1">
      <c r="B69" s="57"/>
      <c r="C69" s="55"/>
      <c r="D69" s="55"/>
      <c r="E69" s="55"/>
      <c r="G69" s="2"/>
      <c r="M69" s="2"/>
    </row>
    <row r="70" spans="2:17" ht="18.600000000000001" customHeight="1">
      <c r="B70" s="57"/>
      <c r="C70" s="55"/>
      <c r="D70" s="55"/>
      <c r="E70" s="55"/>
      <c r="G70" s="2"/>
      <c r="M70" s="2"/>
    </row>
    <row r="71" spans="2:17" ht="18.600000000000001" customHeight="1">
      <c r="B71" s="57"/>
      <c r="C71" s="55"/>
      <c r="D71" s="55"/>
      <c r="E71" s="55"/>
      <c r="G71" s="2"/>
      <c r="M71" s="2"/>
    </row>
    <row r="72" spans="2:17" ht="18.600000000000001" customHeight="1">
      <c r="B72" s="57"/>
      <c r="C72" s="55"/>
      <c r="D72" s="55"/>
      <c r="E72" s="55"/>
      <c r="G72" s="2"/>
      <c r="M72" s="2"/>
    </row>
    <row r="73" spans="2:17" ht="18.600000000000001" customHeight="1">
      <c r="B73" s="57"/>
      <c r="C73" s="55"/>
      <c r="D73" s="55"/>
      <c r="E73" s="55"/>
      <c r="G73" s="2"/>
      <c r="M73" s="2"/>
    </row>
    <row r="74" spans="2:17" ht="18.600000000000001" customHeight="1">
      <c r="B74" s="57"/>
      <c r="C74" s="55"/>
      <c r="D74" s="55"/>
      <c r="E74" s="55"/>
      <c r="G74" s="2"/>
      <c r="M74" s="2"/>
    </row>
    <row r="75" spans="2:17" ht="18.600000000000001" customHeight="1">
      <c r="B75" s="57"/>
      <c r="C75" s="55"/>
      <c r="D75" s="55"/>
      <c r="E75" s="55"/>
      <c r="G75" s="2"/>
      <c r="M75" s="2"/>
    </row>
    <row r="76" spans="2:17" ht="18.600000000000001" customHeight="1">
      <c r="B76" s="57"/>
      <c r="C76" s="55"/>
      <c r="D76" s="55"/>
      <c r="E76" s="55"/>
      <c r="G76" s="2"/>
      <c r="M76" s="2"/>
    </row>
    <row r="77" spans="2:17" ht="18.600000000000001" customHeight="1">
      <c r="B77" s="57"/>
      <c r="C77" s="55"/>
      <c r="D77" s="55"/>
      <c r="E77" s="55"/>
      <c r="G77" s="2"/>
      <c r="M77" s="2"/>
    </row>
    <row r="78" spans="2:17" ht="18.600000000000001" customHeight="1">
      <c r="B78" s="57"/>
      <c r="C78" s="55"/>
      <c r="D78" s="55"/>
      <c r="E78" s="55"/>
      <c r="G78" s="2"/>
      <c r="M78" s="2"/>
    </row>
    <row r="79" spans="2:17" ht="18.600000000000001" customHeight="1">
      <c r="B79" s="57"/>
      <c r="C79" s="55"/>
      <c r="D79" s="55"/>
      <c r="E79" s="55"/>
      <c r="G79" s="2"/>
      <c r="M79" s="2"/>
    </row>
    <row r="80" spans="2:17" ht="18.600000000000001" customHeight="1">
      <c r="B80" s="57"/>
      <c r="C80" s="55"/>
      <c r="D80" s="55"/>
      <c r="E80" s="55"/>
      <c r="G80" s="2"/>
      <c r="M80" s="2"/>
    </row>
    <row r="81" spans="2:13" ht="18.600000000000001" customHeight="1">
      <c r="B81" s="57"/>
      <c r="C81" s="55"/>
      <c r="D81" s="55"/>
      <c r="E81" s="55"/>
      <c r="G81" s="2"/>
      <c r="M81" s="2"/>
    </row>
    <row r="82" spans="2:13" ht="18.600000000000001" customHeight="1">
      <c r="B82" s="57"/>
      <c r="C82" s="55"/>
      <c r="D82" s="55"/>
      <c r="E82" s="55"/>
      <c r="G82" s="2"/>
      <c r="M82" s="2"/>
    </row>
    <row r="83" spans="2:13" ht="18.600000000000001" customHeight="1">
      <c r="B83" s="57"/>
      <c r="C83" s="55"/>
      <c r="D83" s="55"/>
      <c r="E83" s="55"/>
      <c r="G83" s="2"/>
      <c r="M83" s="2"/>
    </row>
    <row r="84" spans="2:13" ht="18.600000000000001" customHeight="1">
      <c r="B84" s="57"/>
      <c r="C84" s="55"/>
      <c r="D84" s="55"/>
      <c r="E84" s="55"/>
      <c r="G84" s="2"/>
      <c r="M84" s="2"/>
    </row>
    <row r="85" spans="2:13" ht="18.600000000000001" customHeight="1">
      <c r="B85" s="57"/>
      <c r="C85" s="55"/>
      <c r="D85" s="55"/>
      <c r="E85" s="55"/>
      <c r="G85" s="2"/>
      <c r="M85" s="2"/>
    </row>
    <row r="86" spans="2:13" ht="18.600000000000001" customHeight="1">
      <c r="B86" s="57"/>
      <c r="C86" s="55"/>
      <c r="D86" s="55"/>
      <c r="E86" s="55"/>
      <c r="G86" s="2"/>
      <c r="M86" s="2"/>
    </row>
    <row r="87" spans="2:13" ht="18.600000000000001" customHeight="1">
      <c r="B87" s="57"/>
      <c r="C87" s="55"/>
      <c r="D87" s="55"/>
      <c r="E87" s="55"/>
      <c r="G87" s="2"/>
      <c r="M87" s="2"/>
    </row>
    <row r="88" spans="2:13" ht="18.600000000000001" customHeight="1">
      <c r="B88" s="57"/>
      <c r="C88" s="55"/>
      <c r="D88" s="55"/>
      <c r="E88" s="55"/>
      <c r="G88" s="2"/>
      <c r="M88" s="2"/>
    </row>
    <row r="89" spans="2:13" ht="18.600000000000001" customHeight="1">
      <c r="B89" s="57"/>
      <c r="C89" s="55"/>
      <c r="D89" s="55"/>
      <c r="E89" s="55"/>
      <c r="G89" s="2"/>
      <c r="M89" s="2"/>
    </row>
    <row r="90" spans="2:13" ht="18.600000000000001" customHeight="1">
      <c r="B90" s="57"/>
      <c r="C90" s="55"/>
      <c r="D90" s="55"/>
      <c r="E90" s="55"/>
      <c r="G90" s="2"/>
      <c r="M90" s="2"/>
    </row>
    <row r="91" spans="2:13" ht="18.600000000000001" customHeight="1">
      <c r="B91" s="57"/>
      <c r="C91" s="55"/>
      <c r="D91" s="55"/>
      <c r="E91" s="55"/>
      <c r="G91" s="2"/>
      <c r="M91" s="2"/>
    </row>
    <row r="92" spans="2:13" ht="18.600000000000001" customHeight="1">
      <c r="B92" s="57"/>
      <c r="C92" s="55"/>
      <c r="D92" s="55"/>
      <c r="E92" s="55"/>
      <c r="G92" s="2"/>
      <c r="M92" s="2"/>
    </row>
    <row r="93" spans="2:13" ht="18.600000000000001" customHeight="1">
      <c r="B93" s="57"/>
      <c r="C93" s="55"/>
      <c r="D93" s="55"/>
      <c r="E93" s="55"/>
      <c r="G93" s="2"/>
      <c r="M93" s="2"/>
    </row>
    <row r="94" spans="2:13" ht="18.600000000000001" customHeight="1">
      <c r="B94" s="57"/>
      <c r="C94" s="55"/>
      <c r="D94" s="55"/>
      <c r="E94" s="55"/>
      <c r="G94" s="2"/>
      <c r="M94" s="2"/>
    </row>
    <row r="95" spans="2:13" ht="18.600000000000001" customHeight="1">
      <c r="B95" s="57"/>
      <c r="C95" s="55"/>
      <c r="D95" s="55"/>
      <c r="E95" s="55"/>
      <c r="G95" s="2"/>
      <c r="M95" s="2"/>
    </row>
    <row r="96" spans="2:13" ht="18.600000000000001" customHeight="1">
      <c r="B96" s="57"/>
      <c r="C96" s="55"/>
      <c r="D96" s="55"/>
      <c r="E96" s="55"/>
      <c r="G96" s="2"/>
      <c r="M96" s="2"/>
    </row>
    <row r="97" spans="2:13" ht="18.600000000000001" customHeight="1">
      <c r="B97" s="57"/>
      <c r="C97" s="55"/>
      <c r="D97" s="55"/>
      <c r="E97" s="55"/>
      <c r="G97" s="2"/>
      <c r="M97" s="2"/>
    </row>
    <row r="98" spans="2:13" ht="18.600000000000001" customHeight="1">
      <c r="B98" s="11"/>
      <c r="C98" s="11"/>
      <c r="D98" s="11"/>
      <c r="E98" s="11"/>
      <c r="G98" s="2"/>
      <c r="M98" s="2"/>
    </row>
    <row r="99" spans="2:13" ht="18.600000000000001" customHeight="1">
      <c r="B99" s="11"/>
      <c r="C99" s="11"/>
      <c r="D99" s="11"/>
      <c r="E99" s="11"/>
      <c r="G99" s="2"/>
      <c r="M99" s="2"/>
    </row>
    <row r="100" spans="2:13" ht="18.600000000000001" customHeight="1">
      <c r="B100" s="11"/>
      <c r="C100" s="11"/>
      <c r="D100" s="11"/>
      <c r="E100" s="11"/>
      <c r="G100" s="2"/>
      <c r="M100" s="2"/>
    </row>
    <row r="101" spans="2:13" ht="18.600000000000001" customHeight="1">
      <c r="B101" s="11"/>
      <c r="C101" s="11"/>
      <c r="D101" s="11"/>
      <c r="E101" s="11"/>
      <c r="G101" s="2"/>
      <c r="M101" s="2"/>
    </row>
    <row r="102" spans="2:13" ht="18.600000000000001" customHeight="1">
      <c r="B102" s="11"/>
      <c r="C102" s="11"/>
      <c r="D102" s="11"/>
      <c r="E102" s="11"/>
      <c r="G102" s="2"/>
      <c r="M102" s="2"/>
    </row>
    <row r="103" spans="2:13" ht="18.600000000000001" customHeight="1">
      <c r="B103" s="11"/>
      <c r="C103" s="11"/>
      <c r="D103" s="11"/>
      <c r="E103" s="11"/>
      <c r="G103" s="2"/>
      <c r="M103" s="2"/>
    </row>
    <row r="104" spans="2:13" ht="18.600000000000001" customHeight="1">
      <c r="B104" s="11"/>
      <c r="C104" s="11"/>
      <c r="D104" s="11"/>
      <c r="E104" s="11"/>
      <c r="G104" s="2"/>
      <c r="M104" s="2"/>
    </row>
    <row r="105" spans="2:13" ht="18.600000000000001" customHeight="1">
      <c r="B105" s="11"/>
      <c r="C105" s="11"/>
      <c r="D105" s="11"/>
      <c r="E105" s="11"/>
      <c r="G105" s="2"/>
      <c r="M105" s="2"/>
    </row>
    <row r="106" spans="2:13" ht="18.600000000000001" customHeight="1">
      <c r="B106" s="11"/>
      <c r="C106" s="11"/>
      <c r="D106" s="11"/>
      <c r="E106" s="11"/>
      <c r="G106" s="2"/>
      <c r="M106" s="2"/>
    </row>
    <row r="107" spans="2:13" ht="18.600000000000001" customHeight="1">
      <c r="B107" s="11"/>
      <c r="C107" s="11"/>
      <c r="D107" s="11"/>
      <c r="E107" s="11"/>
      <c r="G107" s="2"/>
      <c r="M107" s="2"/>
    </row>
    <row r="108" spans="2:13" ht="18.600000000000001" customHeight="1">
      <c r="B108" s="11"/>
      <c r="C108" s="11"/>
      <c r="D108" s="11"/>
      <c r="E108" s="11"/>
      <c r="G108" s="2"/>
      <c r="M108" s="2"/>
    </row>
    <row r="109" spans="2:13" ht="18.600000000000001" customHeight="1">
      <c r="B109" s="11"/>
      <c r="C109" s="11"/>
      <c r="D109" s="11"/>
      <c r="E109" s="11"/>
      <c r="G109" s="2"/>
      <c r="M109" s="2"/>
    </row>
    <row r="110" spans="2:13" ht="18.600000000000001" customHeight="1">
      <c r="B110" s="11"/>
      <c r="C110" s="11"/>
      <c r="D110" s="11"/>
      <c r="E110" s="11"/>
      <c r="G110" s="2"/>
      <c r="M110" s="2"/>
    </row>
    <row r="111" spans="2:13" ht="18.600000000000001" customHeight="1">
      <c r="B111" s="11"/>
      <c r="C111" s="11"/>
      <c r="D111" s="11"/>
      <c r="E111" s="11"/>
      <c r="G111" s="2"/>
      <c r="M111" s="2"/>
    </row>
    <row r="112" spans="2:13" ht="18.600000000000001" customHeight="1">
      <c r="B112" s="11"/>
      <c r="C112" s="11"/>
      <c r="D112" s="11"/>
      <c r="E112" s="11"/>
      <c r="G112" s="2"/>
      <c r="M112" s="2"/>
    </row>
    <row r="113" spans="2:13" ht="18.600000000000001" customHeight="1">
      <c r="B113" s="11"/>
      <c r="C113" s="11"/>
      <c r="D113" s="11"/>
      <c r="E113" s="11"/>
      <c r="G113" s="2"/>
      <c r="M113" s="2"/>
    </row>
    <row r="114" spans="2:13" ht="18.600000000000001" customHeight="1">
      <c r="B114" s="11"/>
      <c r="C114" s="11"/>
      <c r="D114" s="11"/>
      <c r="E114" s="11"/>
      <c r="G114" s="2"/>
      <c r="M114" s="2"/>
    </row>
    <row r="115" spans="2:13" ht="18.600000000000001" customHeight="1">
      <c r="B115" s="11"/>
      <c r="C115" s="11"/>
      <c r="D115" s="11"/>
      <c r="E115" s="11"/>
      <c r="G115" s="2"/>
      <c r="M115" s="2"/>
    </row>
    <row r="116" spans="2:13" ht="18.600000000000001" customHeight="1">
      <c r="B116" s="11"/>
      <c r="C116" s="11"/>
      <c r="D116" s="11"/>
      <c r="E116" s="11"/>
    </row>
    <row r="117" spans="2:13" ht="18.600000000000001" customHeight="1">
      <c r="B117" s="11"/>
      <c r="C117" s="11"/>
      <c r="D117" s="11"/>
      <c r="E117" s="11"/>
    </row>
    <row r="118" spans="2:13" ht="18.600000000000001" customHeight="1">
      <c r="B118" s="11"/>
      <c r="C118" s="11"/>
      <c r="D118" s="11"/>
      <c r="E118" s="11"/>
    </row>
    <row r="119" spans="2:13" ht="18.600000000000001" customHeight="1">
      <c r="B119" s="11"/>
      <c r="C119" s="11"/>
      <c r="D119" s="11"/>
      <c r="E119" s="11"/>
    </row>
    <row r="120" spans="2:13" ht="18.600000000000001" customHeight="1">
      <c r="B120" s="11"/>
      <c r="C120" s="11"/>
      <c r="D120" s="11"/>
      <c r="E120" s="11"/>
    </row>
    <row r="121" spans="2:13" ht="18.600000000000001" customHeight="1">
      <c r="B121" s="11"/>
      <c r="C121" s="11"/>
      <c r="D121" s="11"/>
      <c r="E121" s="11"/>
    </row>
    <row r="122" spans="2:13" ht="18.600000000000001" customHeight="1">
      <c r="B122" s="11"/>
      <c r="C122" s="11"/>
      <c r="D122" s="11"/>
      <c r="E122" s="11"/>
    </row>
    <row r="123" spans="2:13" ht="18.600000000000001" customHeight="1">
      <c r="B123" s="11"/>
      <c r="C123" s="11"/>
      <c r="D123" s="11"/>
      <c r="E123" s="11"/>
    </row>
    <row r="124" spans="2:13" ht="18.600000000000001" customHeight="1">
      <c r="B124" s="11"/>
      <c r="C124" s="11"/>
      <c r="D124" s="11"/>
      <c r="E124" s="11"/>
    </row>
    <row r="125" spans="2:13" ht="18.600000000000001" customHeight="1">
      <c r="B125" s="11"/>
      <c r="C125" s="11"/>
      <c r="D125" s="11"/>
      <c r="E125" s="11"/>
    </row>
    <row r="126" spans="2:13" ht="18.600000000000001" customHeight="1">
      <c r="B126" s="11"/>
      <c r="C126" s="11"/>
      <c r="D126" s="11"/>
      <c r="E126" s="11"/>
    </row>
    <row r="127" spans="2:13" ht="18.600000000000001" customHeight="1">
      <c r="B127" s="11"/>
      <c r="C127" s="11"/>
      <c r="D127" s="11"/>
      <c r="E127" s="11"/>
    </row>
    <row r="128" spans="2:13" ht="18.600000000000001" customHeight="1">
      <c r="B128" s="11"/>
      <c r="C128" s="11"/>
      <c r="D128" s="11"/>
      <c r="E128" s="11"/>
    </row>
    <row r="129" ht="18.600000000000001" customHeight="1"/>
    <row r="130" ht="18.600000000000001" customHeight="1"/>
  </sheetData>
  <mergeCells count="9">
    <mergeCell ref="I3:J3"/>
    <mergeCell ref="K3:M3"/>
    <mergeCell ref="B1:Q1"/>
    <mergeCell ref="B8:B9"/>
    <mergeCell ref="C8:C9"/>
    <mergeCell ref="E8:E9"/>
    <mergeCell ref="I8:J8"/>
    <mergeCell ref="K8:M8"/>
    <mergeCell ref="B6:E7"/>
  </mergeCells>
  <conditionalFormatting sqref="K66">
    <cfRule type="iconSet" priority="39">
      <iconSet>
        <cfvo type="percent" val="0"/>
        <cfvo type="num" val="0"/>
        <cfvo type="num" val="0"/>
      </iconSet>
    </cfRule>
  </conditionalFormatting>
  <conditionalFormatting sqref="K12:K23 K30 K39 K52 K58 K65">
    <cfRule type="iconSet" priority="36">
      <iconSet>
        <cfvo type="percent" val="0"/>
        <cfvo type="num" val="0"/>
        <cfvo type="num" val="0"/>
      </iconSet>
    </cfRule>
  </conditionalFormatting>
  <conditionalFormatting sqref="Q25 Q53 Q43 Q35 Q60">
    <cfRule type="iconSet" priority="35">
      <iconSet>
        <cfvo type="percent" val="0"/>
        <cfvo type="num" val="0"/>
        <cfvo type="num" val="0"/>
      </iconSet>
    </cfRule>
  </conditionalFormatting>
  <conditionalFormatting sqref="Q12:Q13">
    <cfRule type="iconSet" priority="34">
      <iconSet>
        <cfvo type="percent" val="0"/>
        <cfvo type="num" val="0"/>
        <cfvo type="num" val="0"/>
      </iconSet>
    </cfRule>
  </conditionalFormatting>
  <conditionalFormatting sqref="Q27:Q28">
    <cfRule type="iconSet" priority="33">
      <iconSet>
        <cfvo type="percent" val="0"/>
        <cfvo type="num" val="0"/>
        <cfvo type="num" val="0"/>
      </iconSet>
    </cfRule>
  </conditionalFormatting>
  <conditionalFormatting sqref="K25:K26">
    <cfRule type="iconSet" priority="32">
      <iconSet>
        <cfvo type="percent" val="0"/>
        <cfvo type="num" val="0"/>
        <cfvo type="num" val="0"/>
      </iconSet>
    </cfRule>
  </conditionalFormatting>
  <conditionalFormatting sqref="K32:K33">
    <cfRule type="iconSet" priority="31">
      <iconSet>
        <cfvo type="percent" val="0"/>
        <cfvo type="num" val="0"/>
        <cfvo type="num" val="0"/>
      </iconSet>
    </cfRule>
  </conditionalFormatting>
  <conditionalFormatting sqref="K41:K42">
    <cfRule type="iconSet" priority="30">
      <iconSet>
        <cfvo type="percent" val="0"/>
        <cfvo type="num" val="0"/>
        <cfvo type="num" val="0"/>
      </iconSet>
    </cfRule>
  </conditionalFormatting>
  <conditionalFormatting sqref="Q37:Q38">
    <cfRule type="iconSet" priority="29">
      <iconSet>
        <cfvo type="percent" val="0"/>
        <cfvo type="num" val="0"/>
        <cfvo type="num" val="0"/>
      </iconSet>
    </cfRule>
  </conditionalFormatting>
  <conditionalFormatting sqref="Q55">
    <cfRule type="iconSet" priority="28">
      <iconSet>
        <cfvo type="percent" val="0"/>
        <cfvo type="num" val="0"/>
        <cfvo type="num" val="0"/>
      </iconSet>
    </cfRule>
  </conditionalFormatting>
  <conditionalFormatting sqref="K60">
    <cfRule type="iconSet" priority="27">
      <iconSet>
        <cfvo type="percent" val="0"/>
        <cfvo type="num" val="0"/>
        <cfvo type="num" val="0"/>
      </iconSet>
    </cfRule>
  </conditionalFormatting>
  <conditionalFormatting sqref="K43:K50">
    <cfRule type="iconSet" priority="26">
      <iconSet>
        <cfvo type="percent" val="0"/>
        <cfvo type="num" val="0"/>
        <cfvo type="num" val="0"/>
      </iconSet>
    </cfRule>
  </conditionalFormatting>
  <conditionalFormatting sqref="Q45:Q51">
    <cfRule type="iconSet" priority="25">
      <iconSet>
        <cfvo type="percent" val="0"/>
        <cfvo type="num" val="0"/>
        <cfvo type="num" val="0"/>
      </iconSet>
    </cfRule>
  </conditionalFormatting>
  <conditionalFormatting sqref="K54:K56">
    <cfRule type="iconSet" priority="24">
      <iconSet>
        <cfvo type="percent" val="0"/>
        <cfvo type="num" val="0"/>
        <cfvo type="num" val="0"/>
      </iconSet>
    </cfRule>
  </conditionalFormatting>
  <conditionalFormatting sqref="K61:K63">
    <cfRule type="iconSet" priority="23">
      <iconSet>
        <cfvo type="percent" val="0"/>
        <cfvo type="num" val="0"/>
        <cfvo type="num" val="0"/>
      </iconSet>
    </cfRule>
  </conditionalFormatting>
  <conditionalFormatting sqref="Q62:Q64">
    <cfRule type="iconSet" priority="22">
      <iconSet>
        <cfvo type="percent" val="0"/>
        <cfvo type="num" val="0"/>
        <cfvo type="num" val="0"/>
      </iconSet>
    </cfRule>
  </conditionalFormatting>
  <conditionalFormatting sqref="K27:K28">
    <cfRule type="iconSet" priority="21">
      <iconSet>
        <cfvo type="percent" val="0"/>
        <cfvo type="num" val="0"/>
        <cfvo type="num" val="0"/>
      </iconSet>
    </cfRule>
  </conditionalFormatting>
  <conditionalFormatting sqref="K34:K37">
    <cfRule type="iconSet" priority="20">
      <iconSet>
        <cfvo type="percent" val="0"/>
        <cfvo type="num" val="0"/>
        <cfvo type="num" val="0"/>
      </iconSet>
    </cfRule>
  </conditionalFormatting>
  <conditionalFormatting sqref="Q29:Q33">
    <cfRule type="iconSet" priority="19">
      <iconSet>
        <cfvo type="percent" val="0"/>
        <cfvo type="num" val="0"/>
        <cfvo type="num" val="0"/>
      </iconSet>
    </cfRule>
  </conditionalFormatting>
  <conditionalFormatting sqref="Q14:Q23">
    <cfRule type="iconSet" priority="18">
      <iconSet>
        <cfvo type="percent" val="0"/>
        <cfvo type="num" val="0"/>
        <cfvo type="num" val="0"/>
      </iconSet>
    </cfRule>
  </conditionalFormatting>
  <conditionalFormatting sqref="Q39:Q41">
    <cfRule type="iconSet" priority="17">
      <iconSet>
        <cfvo type="percent" val="0"/>
        <cfvo type="num" val="0"/>
        <cfvo type="num" val="0"/>
      </iconSet>
    </cfRule>
  </conditionalFormatting>
  <conditionalFormatting sqref="K64">
    <cfRule type="iconSet" priority="12">
      <iconSet>
        <cfvo type="percent" val="0"/>
        <cfvo type="num" val="0"/>
        <cfvo type="num" val="0"/>
      </iconSet>
    </cfRule>
  </conditionalFormatting>
  <conditionalFormatting sqref="K29">
    <cfRule type="iconSet" priority="16">
      <iconSet>
        <cfvo type="percent" val="0"/>
        <cfvo type="num" val="0"/>
        <cfvo type="num" val="0"/>
      </iconSet>
    </cfRule>
  </conditionalFormatting>
  <conditionalFormatting sqref="K38">
    <cfRule type="iconSet" priority="15">
      <iconSet>
        <cfvo type="percent" val="0"/>
        <cfvo type="num" val="0"/>
        <cfvo type="num" val="0"/>
      </iconSet>
    </cfRule>
  </conditionalFormatting>
  <conditionalFormatting sqref="K51">
    <cfRule type="iconSet" priority="14">
      <iconSet>
        <cfvo type="percent" val="0"/>
        <cfvo type="num" val="0"/>
        <cfvo type="num" val="0"/>
      </iconSet>
    </cfRule>
  </conditionalFormatting>
  <conditionalFormatting sqref="K57">
    <cfRule type="iconSet" priority="13">
      <iconSet>
        <cfvo type="percent" val="0"/>
        <cfvo type="num" val="0"/>
        <cfvo type="num" val="0"/>
      </iconSet>
    </cfRule>
  </conditionalFormatting>
  <conditionalFormatting sqref="Q65">
    <cfRule type="iconSet" priority="11">
      <iconSet>
        <cfvo type="percent" val="0"/>
        <cfvo type="num" val="0"/>
        <cfvo type="num" val="0"/>
      </iconSet>
    </cfRule>
  </conditionalFormatting>
  <conditionalFormatting sqref="Q59">
    <cfRule type="iconSet" priority="10">
      <iconSet>
        <cfvo type="percent" val="0"/>
        <cfvo type="num" val="0"/>
        <cfvo type="num" val="0"/>
      </iconSet>
    </cfRule>
  </conditionalFormatting>
  <conditionalFormatting sqref="Q52">
    <cfRule type="iconSet" priority="9">
      <iconSet>
        <cfvo type="percent" val="0"/>
        <cfvo type="num" val="0"/>
        <cfvo type="num" val="0"/>
      </iconSet>
    </cfRule>
  </conditionalFormatting>
  <conditionalFormatting sqref="Q42">
    <cfRule type="iconSet" priority="8">
      <iconSet>
        <cfvo type="percent" val="0"/>
        <cfvo type="num" val="0"/>
        <cfvo type="num" val="0"/>
      </iconSet>
    </cfRule>
  </conditionalFormatting>
  <conditionalFormatting sqref="Q34">
    <cfRule type="iconSet" priority="7">
      <iconSet>
        <cfvo type="percent" val="0"/>
        <cfvo type="num" val="0"/>
        <cfvo type="num" val="0"/>
      </iconSet>
    </cfRule>
  </conditionalFormatting>
  <conditionalFormatting sqref="Q24">
    <cfRule type="iconSet" priority="6">
      <iconSet>
        <cfvo type="percent" val="0"/>
        <cfvo type="num" val="0"/>
        <cfvo type="num" val="0"/>
      </iconSet>
    </cfRule>
  </conditionalFormatting>
  <conditionalFormatting sqref="Q56:Q58">
    <cfRule type="iconSet" priority="5">
      <iconSet>
        <cfvo type="percent" val="0"/>
        <cfvo type="num" val="0"/>
        <cfvo type="num" val="0"/>
      </iconSet>
    </cfRule>
  </conditionalFormatting>
  <conditionalFormatting sqref="E10:E95">
    <cfRule type="cellIs" dxfId="1" priority="4" operator="notBetween">
      <formula>0</formula>
      <formula>100</formula>
    </cfRule>
  </conditionalFormatting>
  <conditionalFormatting sqref="E96:E97">
    <cfRule type="cellIs" dxfId="0" priority="3" operator="notBetween">
      <formula>0</formula>
      <formula>100</formula>
    </cfRule>
  </conditionalFormatting>
  <conditionalFormatting sqref="N6:N7">
    <cfRule type="iconSet" priority="2">
      <iconSet>
        <cfvo type="percent" val="0"/>
        <cfvo type="num" val="0"/>
        <cfvo type="num" val="0"/>
      </iconSet>
    </cfRule>
  </conditionalFormatting>
  <conditionalFormatting sqref="I8:M8">
    <cfRule type="iconSet" priority="1">
      <iconSet>
        <cfvo type="percent" val="0"/>
        <cfvo type="num" val="0"/>
        <cfvo type="num" val="0"/>
      </iconSet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T36"/>
  <sheetViews>
    <sheetView showGridLines="0" zoomScale="85" zoomScaleNormal="85" workbookViewId="0">
      <selection activeCell="V4" sqref="V4"/>
    </sheetView>
  </sheetViews>
  <sheetFormatPr defaultColWidth="9.140625" defaultRowHeight="15"/>
  <cols>
    <col min="1" max="1" width="1.140625" style="2" customWidth="1"/>
    <col min="2" max="2" width="18.5703125" style="2" customWidth="1"/>
    <col min="3" max="14" width="10.140625" style="4" customWidth="1"/>
    <col min="15" max="15" width="10.85546875" style="4" customWidth="1"/>
    <col min="16" max="16" width="1.140625" style="2" customWidth="1"/>
    <col min="17" max="16384" width="9.140625" style="2"/>
  </cols>
  <sheetData>
    <row r="1" spans="1:20" ht="52.9" customHeight="1">
      <c r="B1" s="115" t="s">
        <v>167</v>
      </c>
      <c r="C1" s="115"/>
      <c r="D1" s="115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99"/>
    </row>
    <row r="2" spans="1:20" ht="18.600000000000001" customHeight="1">
      <c r="B2" s="5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5"/>
      <c r="Q2" s="5"/>
      <c r="R2" s="5"/>
      <c r="S2" s="5"/>
      <c r="T2" s="5"/>
    </row>
    <row r="3" spans="1:20" ht="18.600000000000001" customHeight="1">
      <c r="B3" s="73"/>
      <c r="C3" s="73" t="s">
        <v>112</v>
      </c>
      <c r="D3" s="73" t="s">
        <v>113</v>
      </c>
      <c r="E3" s="73" t="s">
        <v>114</v>
      </c>
      <c r="F3" s="73" t="s">
        <v>115</v>
      </c>
      <c r="G3" s="73" t="s">
        <v>116</v>
      </c>
      <c r="H3" s="73" t="s">
        <v>117</v>
      </c>
      <c r="I3" s="73" t="s">
        <v>118</v>
      </c>
      <c r="J3" s="73" t="s">
        <v>119</v>
      </c>
      <c r="K3" s="73" t="s">
        <v>120</v>
      </c>
      <c r="L3" s="73" t="s">
        <v>121</v>
      </c>
      <c r="M3" s="73" t="s">
        <v>122</v>
      </c>
      <c r="N3" s="73" t="s">
        <v>123</v>
      </c>
      <c r="O3" s="74" t="s">
        <v>45</v>
      </c>
      <c r="P3" s="5"/>
      <c r="Q3" s="5"/>
      <c r="R3" s="5"/>
      <c r="S3" s="5"/>
      <c r="T3" s="5"/>
    </row>
    <row r="4" spans="1:20" ht="18.600000000000001" customHeight="1">
      <c r="B4" s="84" t="s">
        <v>111</v>
      </c>
      <c r="C4" s="85">
        <f>+JAN!K6</f>
        <v>0</v>
      </c>
      <c r="D4" s="85">
        <f>+FEV!K6</f>
        <v>0</v>
      </c>
      <c r="E4" s="85">
        <f>+MAR!K6</f>
        <v>0</v>
      </c>
      <c r="F4" s="85">
        <f>+ABR!K6</f>
        <v>0</v>
      </c>
      <c r="G4" s="85">
        <f>+MAI!K6</f>
        <v>0</v>
      </c>
      <c r="H4" s="85">
        <f>+JUN!K6</f>
        <v>0</v>
      </c>
      <c r="I4" s="85">
        <f>+JUL!K6</f>
        <v>0</v>
      </c>
      <c r="J4" s="85" t="s">
        <v>166</v>
      </c>
      <c r="K4" s="85">
        <f>+SET!K6</f>
        <v>330</v>
      </c>
      <c r="L4" s="85">
        <f>+OUT!K6</f>
        <v>0</v>
      </c>
      <c r="M4" s="85">
        <f>+NOV!K6</f>
        <v>0</v>
      </c>
      <c r="N4" s="85">
        <f>+DEZ!K6</f>
        <v>0</v>
      </c>
      <c r="O4" s="86">
        <f>SUM(C4:N4)</f>
        <v>330</v>
      </c>
      <c r="P4" s="5"/>
      <c r="Q4" s="5"/>
      <c r="R4" s="5"/>
      <c r="S4" s="5"/>
      <c r="T4" s="5"/>
    </row>
    <row r="5" spans="1:20" ht="18.600000000000001" customHeight="1">
      <c r="B5" s="78" t="s">
        <v>0</v>
      </c>
      <c r="C5" s="79">
        <f>+JAN!$K4</f>
        <v>0</v>
      </c>
      <c r="D5" s="79">
        <f>+FEV!$K4</f>
        <v>0</v>
      </c>
      <c r="E5" s="79">
        <f>+MAR!$K4</f>
        <v>0</v>
      </c>
      <c r="F5" s="79">
        <f>+ABR!$K4</f>
        <v>0</v>
      </c>
      <c r="G5" s="79">
        <f>+MAI!$K4</f>
        <v>0</v>
      </c>
      <c r="H5" s="79">
        <f>+JUN!$K4</f>
        <v>0</v>
      </c>
      <c r="I5" s="79">
        <f>+JUL!$K4</f>
        <v>0</v>
      </c>
      <c r="J5" s="79">
        <f>+AGO!$K4</f>
        <v>0</v>
      </c>
      <c r="K5" s="79">
        <f>+SET!$K4</f>
        <v>330</v>
      </c>
      <c r="L5" s="79">
        <f>+OUT!$K4</f>
        <v>0</v>
      </c>
      <c r="M5" s="79">
        <f>+NOV!$K4</f>
        <v>0</v>
      </c>
      <c r="N5" s="79">
        <f>+DEZ!$K4</f>
        <v>0</v>
      </c>
      <c r="O5" s="79">
        <f t="shared" ref="O5:O6" si="0">SUM(C5:N5)</f>
        <v>330</v>
      </c>
      <c r="P5" s="5"/>
      <c r="Q5" s="5"/>
      <c r="R5" s="5"/>
      <c r="S5" s="5"/>
      <c r="T5" s="5"/>
    </row>
    <row r="6" spans="1:20" ht="18.600000000000001" customHeight="1">
      <c r="B6" s="80" t="s">
        <v>18</v>
      </c>
      <c r="C6" s="81">
        <f>+JAN!$K5</f>
        <v>0</v>
      </c>
      <c r="D6" s="81">
        <f>+FEV!$K5</f>
        <v>0</v>
      </c>
      <c r="E6" s="81">
        <f>+MAR!$K5</f>
        <v>0</v>
      </c>
      <c r="F6" s="81">
        <f>+ABR!$K5</f>
        <v>0</v>
      </c>
      <c r="G6" s="81">
        <f>+MAI!$K5</f>
        <v>0</v>
      </c>
      <c r="H6" s="81">
        <f>+JUN!$K5</f>
        <v>0</v>
      </c>
      <c r="I6" s="81">
        <f>+JUL!$K5</f>
        <v>0</v>
      </c>
      <c r="J6" s="81">
        <f>+AGO!$K5</f>
        <v>0</v>
      </c>
      <c r="K6" s="81">
        <f>+SET!$K5</f>
        <v>0</v>
      </c>
      <c r="L6" s="81">
        <f>+OUT!$K5</f>
        <v>0</v>
      </c>
      <c r="M6" s="81">
        <f>+NOV!$K5</f>
        <v>0</v>
      </c>
      <c r="N6" s="81">
        <f>+DEZ!$K5</f>
        <v>0</v>
      </c>
      <c r="O6" s="81">
        <f t="shared" si="0"/>
        <v>0</v>
      </c>
      <c r="P6" s="5"/>
      <c r="Q6" s="5"/>
      <c r="R6" s="5"/>
      <c r="S6" s="5"/>
      <c r="T6" s="5"/>
    </row>
    <row r="7" spans="1:20" ht="18.600000000000001" customHeight="1">
      <c r="B7" s="89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5"/>
      <c r="Q7" s="5"/>
      <c r="R7" s="5"/>
      <c r="S7" s="5"/>
      <c r="T7" s="5"/>
    </row>
    <row r="8" spans="1:20" ht="18.600000000000001" customHeight="1">
      <c r="B8" s="87" t="s">
        <v>110</v>
      </c>
      <c r="C8" s="88">
        <f>+JAN!$K$7</f>
        <v>0</v>
      </c>
      <c r="D8" s="88">
        <f>+FEV!$K$7</f>
        <v>0</v>
      </c>
      <c r="E8" s="88">
        <f>+MAR!$K$7</f>
        <v>0</v>
      </c>
      <c r="F8" s="88">
        <f>+ABR!$K$7</f>
        <v>0</v>
      </c>
      <c r="G8" s="88">
        <f>+MAI!$K$7</f>
        <v>0</v>
      </c>
      <c r="H8" s="88">
        <f>+JUN!$K$7</f>
        <v>0</v>
      </c>
      <c r="I8" s="88">
        <f>+JUL!$K$7</f>
        <v>0</v>
      </c>
      <c r="J8" s="88">
        <f>+AGO!$K$7</f>
        <v>0</v>
      </c>
      <c r="K8" s="88">
        <f>+SET!$K$7</f>
        <v>0</v>
      </c>
      <c r="L8" s="88">
        <f>+OUT!$K$7</f>
        <v>0</v>
      </c>
      <c r="M8" s="88">
        <f>+NOV!$K$7</f>
        <v>0</v>
      </c>
      <c r="N8" s="88">
        <f>+DEZ!$K$7</f>
        <v>0</v>
      </c>
      <c r="O8" s="88">
        <f>+SUM(C8:N8)</f>
        <v>0</v>
      </c>
      <c r="P8" s="5"/>
      <c r="Q8" s="5"/>
      <c r="R8" s="5"/>
      <c r="S8" s="5"/>
      <c r="T8" s="5"/>
    </row>
    <row r="9" spans="1:20" ht="18.600000000000001" customHeight="1">
      <c r="A9" s="2">
        <v>1</v>
      </c>
      <c r="B9" s="78" t="s">
        <v>15</v>
      </c>
      <c r="C9" s="79">
        <f>+JAN!$J$22</f>
        <v>0</v>
      </c>
      <c r="D9" s="79">
        <f>+FEV!$J$22</f>
        <v>0</v>
      </c>
      <c r="E9" s="79">
        <f>+MAR!$J$22</f>
        <v>0</v>
      </c>
      <c r="F9" s="79">
        <f>+ABR!$J$22</f>
        <v>0</v>
      </c>
      <c r="G9" s="79">
        <f>+MAI!$J$22</f>
        <v>0</v>
      </c>
      <c r="H9" s="79">
        <f>+JUN!$J$22</f>
        <v>0</v>
      </c>
      <c r="I9" s="79">
        <f>+JUL!$J$22</f>
        <v>0</v>
      </c>
      <c r="J9" s="79">
        <f>+AGO!$J$22</f>
        <v>0</v>
      </c>
      <c r="K9" s="79">
        <f>+SET!$J$22</f>
        <v>0</v>
      </c>
      <c r="L9" s="79">
        <f>+OUT!$J$22</f>
        <v>0</v>
      </c>
      <c r="M9" s="79">
        <f>+NOV!$J$22</f>
        <v>0</v>
      </c>
      <c r="N9" s="79">
        <f>+DEZ!$J$22</f>
        <v>0</v>
      </c>
      <c r="O9" s="79">
        <f t="shared" ref="O9:O20" si="1">SUM(C9:N9)</f>
        <v>0</v>
      </c>
      <c r="P9" s="5"/>
      <c r="Q9" s="5"/>
      <c r="R9" s="5"/>
      <c r="S9" s="5"/>
      <c r="T9" s="5"/>
    </row>
    <row r="10" spans="1:20" ht="18.600000000000001" customHeight="1">
      <c r="A10" s="2">
        <v>2</v>
      </c>
      <c r="B10" s="82" t="s">
        <v>12</v>
      </c>
      <c r="C10" s="83">
        <f>+JAN!$J$29</f>
        <v>0</v>
      </c>
      <c r="D10" s="83">
        <f>+FEV!$J$29</f>
        <v>0</v>
      </c>
      <c r="E10" s="83">
        <f>+MAR!$J$29</f>
        <v>0</v>
      </c>
      <c r="F10" s="83">
        <f>+ABR!$J$29</f>
        <v>0</v>
      </c>
      <c r="G10" s="83">
        <f>+MAI!$J$29</f>
        <v>0</v>
      </c>
      <c r="H10" s="83">
        <f>+JUN!$J$29</f>
        <v>0</v>
      </c>
      <c r="I10" s="83">
        <f>+JUL!$J$29</f>
        <v>0</v>
      </c>
      <c r="J10" s="83">
        <f>+AGO!$J$29</f>
        <v>0</v>
      </c>
      <c r="K10" s="83">
        <f>+SET!$J$29</f>
        <v>0</v>
      </c>
      <c r="L10" s="83">
        <f>+OUT!$J$29</f>
        <v>0</v>
      </c>
      <c r="M10" s="83">
        <f>+NOV!$J$29</f>
        <v>0</v>
      </c>
      <c r="N10" s="83">
        <f>+DEZ!$J$29</f>
        <v>0</v>
      </c>
      <c r="O10" s="83">
        <f t="shared" si="1"/>
        <v>0</v>
      </c>
      <c r="P10" s="5"/>
      <c r="Q10" s="5"/>
      <c r="R10" s="5"/>
      <c r="S10" s="5"/>
      <c r="T10" s="5"/>
    </row>
    <row r="11" spans="1:20" ht="18.600000000000001" customHeight="1">
      <c r="A11" s="2">
        <v>3</v>
      </c>
      <c r="B11" s="78" t="s">
        <v>89</v>
      </c>
      <c r="C11" s="79">
        <f>+JAN!$J$38</f>
        <v>0</v>
      </c>
      <c r="D11" s="79">
        <f>+FEV!$J$38</f>
        <v>0</v>
      </c>
      <c r="E11" s="79">
        <f>+MAR!$J$38</f>
        <v>0</v>
      </c>
      <c r="F11" s="79">
        <f>+ABR!$J$38</f>
        <v>0</v>
      </c>
      <c r="G11" s="79">
        <f>+MAI!$J$38</f>
        <v>0</v>
      </c>
      <c r="H11" s="79">
        <f>+JUN!$J$38</f>
        <v>0</v>
      </c>
      <c r="I11" s="79">
        <f>+JUL!$J$38</f>
        <v>0</v>
      </c>
      <c r="J11" s="79">
        <f>+AGO!$J$38</f>
        <v>0</v>
      </c>
      <c r="K11" s="79">
        <f>+SET!$J$38</f>
        <v>0</v>
      </c>
      <c r="L11" s="79">
        <f>+OUT!$J$38</f>
        <v>0</v>
      </c>
      <c r="M11" s="79">
        <f>+NOV!$J$38</f>
        <v>0</v>
      </c>
      <c r="N11" s="79">
        <f>+DEZ!$J$38</f>
        <v>0</v>
      </c>
      <c r="O11" s="79">
        <f t="shared" si="1"/>
        <v>0</v>
      </c>
      <c r="P11" s="5"/>
      <c r="Q11" s="5"/>
      <c r="R11" s="5"/>
      <c r="S11" s="5"/>
      <c r="T11" s="5"/>
    </row>
    <row r="12" spans="1:20" ht="18.600000000000001" customHeight="1">
      <c r="A12" s="2">
        <v>4</v>
      </c>
      <c r="B12" s="82" t="s">
        <v>102</v>
      </c>
      <c r="C12" s="83">
        <f>+JAN!$J$51</f>
        <v>0</v>
      </c>
      <c r="D12" s="83">
        <f>+FEV!$J$51</f>
        <v>0</v>
      </c>
      <c r="E12" s="83">
        <f>+MAR!$J$51</f>
        <v>0</v>
      </c>
      <c r="F12" s="83">
        <f>+ABR!$J$51</f>
        <v>0</v>
      </c>
      <c r="G12" s="83">
        <f>+MAI!$J$51</f>
        <v>0</v>
      </c>
      <c r="H12" s="83">
        <f>+JUN!$J$51</f>
        <v>0</v>
      </c>
      <c r="I12" s="83">
        <f>+JUL!$J$51</f>
        <v>0</v>
      </c>
      <c r="J12" s="83">
        <f>+AGO!$J$51</f>
        <v>0</v>
      </c>
      <c r="K12" s="83">
        <f>+SET!$J$51</f>
        <v>0</v>
      </c>
      <c r="L12" s="83">
        <f>+OUT!$J$51</f>
        <v>0</v>
      </c>
      <c r="M12" s="83">
        <f>+NOV!$J$51</f>
        <v>0</v>
      </c>
      <c r="N12" s="83">
        <f>+DEZ!$J$51</f>
        <v>0</v>
      </c>
      <c r="O12" s="83">
        <f t="shared" si="1"/>
        <v>0</v>
      </c>
      <c r="P12" s="5"/>
      <c r="Q12" s="5"/>
      <c r="R12" s="5"/>
      <c r="S12" s="5"/>
      <c r="T12" s="5"/>
    </row>
    <row r="13" spans="1:20" ht="18.600000000000001" customHeight="1">
      <c r="A13" s="2">
        <v>7</v>
      </c>
      <c r="B13" s="78" t="s">
        <v>13</v>
      </c>
      <c r="C13" s="79">
        <f>+JAN!$J$57</f>
        <v>0</v>
      </c>
      <c r="D13" s="79">
        <f>+FEV!$J$57</f>
        <v>0</v>
      </c>
      <c r="E13" s="79">
        <f>+MAR!$J$57</f>
        <v>0</v>
      </c>
      <c r="F13" s="79">
        <f>+ABR!$J$57</f>
        <v>0</v>
      </c>
      <c r="G13" s="79">
        <f>+MAI!$J$57</f>
        <v>0</v>
      </c>
      <c r="H13" s="79">
        <f>+JUN!$J$57</f>
        <v>0</v>
      </c>
      <c r="I13" s="79">
        <f>+JUL!$J$57</f>
        <v>0</v>
      </c>
      <c r="J13" s="79">
        <f>+AGO!$J$57</f>
        <v>0</v>
      </c>
      <c r="K13" s="79">
        <f>+SET!$J$57</f>
        <v>0</v>
      </c>
      <c r="L13" s="79">
        <f>+OUT!$J$57</f>
        <v>0</v>
      </c>
      <c r="M13" s="79">
        <f>+NOV!$J$57</f>
        <v>0</v>
      </c>
      <c r="N13" s="79">
        <f>+DEZ!$J$57</f>
        <v>0</v>
      </c>
      <c r="O13" s="79">
        <f t="shared" si="1"/>
        <v>0</v>
      </c>
      <c r="P13" s="5"/>
      <c r="Q13" s="5"/>
      <c r="R13" s="5"/>
      <c r="S13" s="5"/>
      <c r="T13" s="5"/>
    </row>
    <row r="14" spans="1:20" ht="18.600000000000001" customHeight="1">
      <c r="A14" s="2">
        <v>6</v>
      </c>
      <c r="B14" s="82" t="s">
        <v>53</v>
      </c>
      <c r="C14" s="83">
        <f>+JAN!$J$64</f>
        <v>0</v>
      </c>
      <c r="D14" s="83">
        <f>+FEV!$J$64</f>
        <v>0</v>
      </c>
      <c r="E14" s="83">
        <f>+MAR!$J$64</f>
        <v>0</v>
      </c>
      <c r="F14" s="83">
        <f>+ABR!$J$64</f>
        <v>0</v>
      </c>
      <c r="G14" s="83">
        <f>+MAI!$J$64</f>
        <v>0</v>
      </c>
      <c r="H14" s="83">
        <f>+JUN!$J$64</f>
        <v>0</v>
      </c>
      <c r="I14" s="83">
        <f>+JUL!$J$64</f>
        <v>0</v>
      </c>
      <c r="J14" s="83">
        <f>+AGO!$J$64</f>
        <v>0</v>
      </c>
      <c r="K14" s="83">
        <f>+SET!$J$64</f>
        <v>0</v>
      </c>
      <c r="L14" s="83">
        <f>+OUT!$J$64</f>
        <v>0</v>
      </c>
      <c r="M14" s="83">
        <f>+NOV!$J$64</f>
        <v>0</v>
      </c>
      <c r="N14" s="83">
        <f>+DEZ!$J$64</f>
        <v>0</v>
      </c>
      <c r="O14" s="83">
        <f t="shared" si="1"/>
        <v>0</v>
      </c>
      <c r="P14" s="5"/>
      <c r="Q14" s="5"/>
      <c r="R14" s="5"/>
      <c r="S14" s="5"/>
      <c r="T14" s="5"/>
    </row>
    <row r="15" spans="1:20" ht="18.600000000000001" customHeight="1">
      <c r="A15" s="2">
        <v>3</v>
      </c>
      <c r="B15" s="78" t="s">
        <v>16</v>
      </c>
      <c r="C15" s="79">
        <f>+JAN!$P$24</f>
        <v>0</v>
      </c>
      <c r="D15" s="79">
        <f>+FEV!$P$24</f>
        <v>0</v>
      </c>
      <c r="E15" s="79">
        <f>+MAR!$P$24</f>
        <v>0</v>
      </c>
      <c r="F15" s="79">
        <f>+ABR!$P$24</f>
        <v>0</v>
      </c>
      <c r="G15" s="79">
        <f>+MAI!$P$24</f>
        <v>0</v>
      </c>
      <c r="H15" s="79">
        <f>+JUN!$P$24</f>
        <v>0</v>
      </c>
      <c r="I15" s="79">
        <f>+JUL!$P$24</f>
        <v>0</v>
      </c>
      <c r="J15" s="79">
        <f>+AGO!$P$24</f>
        <v>0</v>
      </c>
      <c r="K15" s="79">
        <f>+SET!$P$24</f>
        <v>0</v>
      </c>
      <c r="L15" s="79">
        <f>+OUT!$P$24</f>
        <v>0</v>
      </c>
      <c r="M15" s="79">
        <f>+NOV!$P$24</f>
        <v>0</v>
      </c>
      <c r="N15" s="79">
        <f>+DEZ!$P$24</f>
        <v>0</v>
      </c>
      <c r="O15" s="79">
        <f t="shared" si="1"/>
        <v>0</v>
      </c>
      <c r="P15" s="5"/>
      <c r="Q15" s="5"/>
      <c r="R15" s="5"/>
      <c r="S15" s="5"/>
      <c r="T15" s="5"/>
    </row>
    <row r="16" spans="1:20" ht="18.600000000000001" customHeight="1">
      <c r="A16" s="2">
        <v>5</v>
      </c>
      <c r="B16" s="82" t="s">
        <v>88</v>
      </c>
      <c r="C16" s="83">
        <f>+JAN!$P$34</f>
        <v>0</v>
      </c>
      <c r="D16" s="83">
        <f>+FEV!$P$34</f>
        <v>0</v>
      </c>
      <c r="E16" s="83">
        <f>+MAR!$P$34</f>
        <v>0</v>
      </c>
      <c r="F16" s="83">
        <f>+ABR!$P$34</f>
        <v>0</v>
      </c>
      <c r="G16" s="83">
        <f>+MAI!$P$34</f>
        <v>0</v>
      </c>
      <c r="H16" s="83">
        <f>+JUN!$P$34</f>
        <v>0</v>
      </c>
      <c r="I16" s="83">
        <f>+JUL!$P$34</f>
        <v>0</v>
      </c>
      <c r="J16" s="83">
        <f>+AGO!$P$34</f>
        <v>0</v>
      </c>
      <c r="K16" s="83">
        <f>+SET!$P$34</f>
        <v>0</v>
      </c>
      <c r="L16" s="83">
        <f>+OUT!$P$34</f>
        <v>0</v>
      </c>
      <c r="M16" s="83">
        <f>+NOV!$P$34</f>
        <v>0</v>
      </c>
      <c r="N16" s="83">
        <f>+DEZ!$P$34</f>
        <v>0</v>
      </c>
      <c r="O16" s="83">
        <f t="shared" si="1"/>
        <v>0</v>
      </c>
      <c r="P16" s="5"/>
      <c r="Q16" s="5"/>
      <c r="R16" s="5"/>
      <c r="S16" s="5"/>
      <c r="T16" s="5"/>
    </row>
    <row r="17" spans="2:20" ht="18.600000000000001" customHeight="1">
      <c r="B17" s="78" t="s">
        <v>17</v>
      </c>
      <c r="C17" s="79">
        <f>+JAN!$P$42</f>
        <v>0</v>
      </c>
      <c r="D17" s="79">
        <f>+FEV!$P$42</f>
        <v>0</v>
      </c>
      <c r="E17" s="79">
        <f>+MAR!$P$42</f>
        <v>0</v>
      </c>
      <c r="F17" s="79">
        <f>+ABR!$P$42</f>
        <v>0</v>
      </c>
      <c r="G17" s="79">
        <f>+MAI!$P$42</f>
        <v>0</v>
      </c>
      <c r="H17" s="79">
        <f>+JUN!$P$42</f>
        <v>0</v>
      </c>
      <c r="I17" s="79">
        <f>+JUL!$P$42</f>
        <v>0</v>
      </c>
      <c r="J17" s="79">
        <f>+AGO!$P$42</f>
        <v>0</v>
      </c>
      <c r="K17" s="79">
        <f>+SET!$P$42</f>
        <v>0</v>
      </c>
      <c r="L17" s="79">
        <f>+OUT!$P$42</f>
        <v>0</v>
      </c>
      <c r="M17" s="79">
        <f>+NOV!$P$42</f>
        <v>0</v>
      </c>
      <c r="N17" s="79">
        <f>+DEZ!$P$42</f>
        <v>0</v>
      </c>
      <c r="O17" s="79">
        <f t="shared" si="1"/>
        <v>0</v>
      </c>
      <c r="P17" s="5"/>
      <c r="Q17" s="5"/>
      <c r="R17" s="5"/>
      <c r="S17" s="5"/>
      <c r="T17" s="5"/>
    </row>
    <row r="18" spans="2:20" ht="18.600000000000001" customHeight="1">
      <c r="B18" s="82" t="s">
        <v>103</v>
      </c>
      <c r="C18" s="83">
        <f>+JAN!$P$52</f>
        <v>0</v>
      </c>
      <c r="D18" s="83">
        <f>+FEV!$P$52</f>
        <v>0</v>
      </c>
      <c r="E18" s="83">
        <f>+MAR!$P$52</f>
        <v>0</v>
      </c>
      <c r="F18" s="83">
        <f>+ABR!$P$52</f>
        <v>0</v>
      </c>
      <c r="G18" s="83">
        <f>+MAI!$P$52</f>
        <v>0</v>
      </c>
      <c r="H18" s="83">
        <f>+JUN!$P$52</f>
        <v>0</v>
      </c>
      <c r="I18" s="83">
        <f>+JUL!$P$52</f>
        <v>0</v>
      </c>
      <c r="J18" s="83">
        <f>+AGO!$P$52</f>
        <v>0</v>
      </c>
      <c r="K18" s="83">
        <f>+SET!$P$52</f>
        <v>0</v>
      </c>
      <c r="L18" s="83">
        <f>+OUT!$P$52</f>
        <v>0</v>
      </c>
      <c r="M18" s="83">
        <f>+NOV!$P$52</f>
        <v>0</v>
      </c>
      <c r="N18" s="83">
        <f>+DEZ!$P$52</f>
        <v>0</v>
      </c>
      <c r="O18" s="83">
        <f t="shared" si="1"/>
        <v>0</v>
      </c>
      <c r="P18" s="5"/>
      <c r="Q18" s="5"/>
      <c r="R18" s="5"/>
      <c r="S18" s="5"/>
      <c r="T18" s="5"/>
    </row>
    <row r="19" spans="2:20" ht="18.600000000000001" customHeight="1">
      <c r="B19" s="78" t="s">
        <v>104</v>
      </c>
      <c r="C19" s="79">
        <f>+JAN!$P$65</f>
        <v>0</v>
      </c>
      <c r="D19" s="79">
        <f>+FEV!$P$65</f>
        <v>0</v>
      </c>
      <c r="E19" s="79">
        <f>+MAR!$P$65</f>
        <v>0</v>
      </c>
      <c r="F19" s="79">
        <f>+ABR!$P$65</f>
        <v>0</v>
      </c>
      <c r="G19" s="79">
        <f>+MAI!$P$65</f>
        <v>0</v>
      </c>
      <c r="H19" s="79">
        <f>+JUN!$P$65</f>
        <v>0</v>
      </c>
      <c r="I19" s="79">
        <f>+JUL!$P$65</f>
        <v>0</v>
      </c>
      <c r="J19" s="79">
        <f>+AGO!$P$65</f>
        <v>0</v>
      </c>
      <c r="K19" s="79">
        <f>+SET!$P$65</f>
        <v>0</v>
      </c>
      <c r="L19" s="79">
        <f>+OUT!$P$65</f>
        <v>0</v>
      </c>
      <c r="M19" s="79">
        <f>+NOV!$P$65</f>
        <v>0</v>
      </c>
      <c r="N19" s="79">
        <f>+DEZ!$P$65</f>
        <v>0</v>
      </c>
      <c r="O19" s="79">
        <f t="shared" si="1"/>
        <v>0</v>
      </c>
      <c r="P19" s="5"/>
      <c r="Q19" s="5"/>
      <c r="R19" s="5"/>
      <c r="S19" s="5"/>
      <c r="T19" s="5"/>
    </row>
    <row r="20" spans="2:20" ht="18.600000000000001" customHeight="1">
      <c r="B20" s="82" t="s">
        <v>5</v>
      </c>
      <c r="C20" s="83">
        <f>+JAN!$P$59</f>
        <v>0</v>
      </c>
      <c r="D20" s="83">
        <f>+FEV!$P$59</f>
        <v>0</v>
      </c>
      <c r="E20" s="83">
        <f>+MAR!$P$59</f>
        <v>0</v>
      </c>
      <c r="F20" s="83">
        <f>+ABR!$P$59</f>
        <v>0</v>
      </c>
      <c r="G20" s="83">
        <f>+MAI!$P$59</f>
        <v>0</v>
      </c>
      <c r="H20" s="83">
        <f>+JUN!$P$59</f>
        <v>0</v>
      </c>
      <c r="I20" s="83">
        <f>+JUL!$P$59</f>
        <v>0</v>
      </c>
      <c r="J20" s="83">
        <f>+AGO!$P$59</f>
        <v>0</v>
      </c>
      <c r="K20" s="83">
        <f>+SET!$P$59</f>
        <v>0</v>
      </c>
      <c r="L20" s="83">
        <f>+OUT!$P$59</f>
        <v>0</v>
      </c>
      <c r="M20" s="83">
        <f>+NOV!$P$59</f>
        <v>0</v>
      </c>
      <c r="N20" s="83">
        <f>+DEZ!$P$59</f>
        <v>0</v>
      </c>
      <c r="O20" s="83">
        <f t="shared" si="1"/>
        <v>0</v>
      </c>
      <c r="P20" s="5"/>
      <c r="Q20" s="5"/>
      <c r="R20" s="5"/>
      <c r="S20" s="5"/>
      <c r="T20" s="5"/>
    </row>
    <row r="21" spans="2:20" ht="18.600000000000001" customHeight="1">
      <c r="B21" s="75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7"/>
      <c r="P21" s="5"/>
      <c r="Q21" s="5"/>
      <c r="R21" s="5"/>
      <c r="S21" s="5"/>
      <c r="T21" s="5"/>
    </row>
    <row r="22" spans="2:20" ht="18.600000000000001" customHeight="1">
      <c r="B22" s="91" t="s">
        <v>52</v>
      </c>
      <c r="C22" s="92">
        <f t="shared" ref="C22:O22" si="2">+C4-C8</f>
        <v>0</v>
      </c>
      <c r="D22" s="92">
        <f t="shared" si="2"/>
        <v>0</v>
      </c>
      <c r="E22" s="92">
        <f t="shared" si="2"/>
        <v>0</v>
      </c>
      <c r="F22" s="92">
        <f t="shared" si="2"/>
        <v>0</v>
      </c>
      <c r="G22" s="92">
        <f t="shared" si="2"/>
        <v>0</v>
      </c>
      <c r="H22" s="92">
        <f t="shared" si="2"/>
        <v>0</v>
      </c>
      <c r="I22" s="92">
        <f t="shared" si="2"/>
        <v>0</v>
      </c>
      <c r="J22" s="92" t="e">
        <f t="shared" si="2"/>
        <v>#VALUE!</v>
      </c>
      <c r="K22" s="92">
        <f t="shared" si="2"/>
        <v>330</v>
      </c>
      <c r="L22" s="92">
        <f t="shared" si="2"/>
        <v>0</v>
      </c>
      <c r="M22" s="92">
        <f t="shared" si="2"/>
        <v>0</v>
      </c>
      <c r="N22" s="92">
        <f t="shared" si="2"/>
        <v>0</v>
      </c>
      <c r="O22" s="92">
        <f t="shared" si="2"/>
        <v>330</v>
      </c>
      <c r="P22" s="5"/>
      <c r="Q22" s="5"/>
      <c r="R22" s="5"/>
      <c r="S22" s="5"/>
      <c r="T22" s="5"/>
    </row>
    <row r="23" spans="2:20" ht="18.600000000000001" customHeight="1">
      <c r="B23" s="5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5"/>
      <c r="Q23" s="5"/>
      <c r="R23" s="5"/>
      <c r="S23" s="5"/>
      <c r="T23" s="5"/>
    </row>
    <row r="24" spans="2:20" ht="18.600000000000001" customHeight="1">
      <c r="B24" s="93" t="s">
        <v>127</v>
      </c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5"/>
      <c r="Q24" s="5"/>
      <c r="R24" s="5"/>
      <c r="S24" s="5"/>
      <c r="T24" s="5"/>
    </row>
    <row r="25" spans="2:20" ht="18.600000000000001" customHeight="1">
      <c r="B25" s="78" t="s">
        <v>130</v>
      </c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>
        <f t="shared" ref="O25:O34" si="3">SUM(C25:N25)</f>
        <v>0</v>
      </c>
      <c r="P25" s="5"/>
      <c r="Q25" s="5"/>
      <c r="R25" s="5"/>
      <c r="S25" s="5"/>
      <c r="T25" s="5"/>
    </row>
    <row r="26" spans="2:20" ht="18.600000000000001" customHeight="1">
      <c r="B26" s="95" t="s">
        <v>131</v>
      </c>
      <c r="C26" s="96">
        <v>3000</v>
      </c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>
        <f t="shared" si="3"/>
        <v>3000</v>
      </c>
      <c r="P26" s="5"/>
      <c r="Q26" s="5"/>
      <c r="R26" s="5"/>
      <c r="S26" s="5"/>
      <c r="T26" s="5"/>
    </row>
    <row r="27" spans="2:20" ht="18.600000000000001" customHeight="1">
      <c r="B27" s="78" t="s">
        <v>128</v>
      </c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>
        <f t="shared" si="3"/>
        <v>0</v>
      </c>
      <c r="P27" s="5"/>
      <c r="Q27" s="5"/>
      <c r="R27" s="5"/>
      <c r="S27" s="5"/>
      <c r="T27" s="5"/>
    </row>
    <row r="28" spans="2:20" ht="18.600000000000001" customHeight="1">
      <c r="B28" s="95" t="s">
        <v>136</v>
      </c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>
        <f t="shared" si="3"/>
        <v>0</v>
      </c>
      <c r="P28" s="5"/>
      <c r="Q28" s="5"/>
      <c r="R28" s="5"/>
      <c r="S28" s="5"/>
      <c r="T28" s="5"/>
    </row>
    <row r="29" spans="2:20" ht="18.600000000000001" customHeight="1">
      <c r="B29" s="78" t="s">
        <v>129</v>
      </c>
      <c r="C29" s="79">
        <v>1000</v>
      </c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>
        <f t="shared" si="3"/>
        <v>1000</v>
      </c>
      <c r="P29" s="5"/>
      <c r="Q29" s="5"/>
      <c r="R29" s="5"/>
      <c r="S29" s="5"/>
      <c r="T29" s="5"/>
    </row>
    <row r="30" spans="2:20" ht="18.600000000000001" customHeight="1">
      <c r="B30" s="95" t="s">
        <v>134</v>
      </c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f t="shared" si="3"/>
        <v>0</v>
      </c>
      <c r="P30" s="5"/>
      <c r="Q30" s="5"/>
      <c r="R30" s="5"/>
      <c r="S30" s="5"/>
      <c r="T30" s="5"/>
    </row>
    <row r="31" spans="2:20" ht="18.600000000000001" customHeight="1">
      <c r="B31" s="78" t="s">
        <v>133</v>
      </c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>
        <f t="shared" si="3"/>
        <v>0</v>
      </c>
      <c r="P31" s="5"/>
      <c r="Q31" s="5"/>
      <c r="R31" s="5"/>
      <c r="S31" s="5"/>
      <c r="T31" s="5"/>
    </row>
    <row r="32" spans="2:20" ht="18.600000000000001" customHeight="1">
      <c r="B32" s="95" t="s">
        <v>132</v>
      </c>
      <c r="C32" s="96">
        <v>200</v>
      </c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f t="shared" si="3"/>
        <v>200</v>
      </c>
      <c r="P32" s="5"/>
      <c r="Q32" s="5"/>
      <c r="R32" s="5"/>
      <c r="S32" s="5"/>
      <c r="T32" s="5"/>
    </row>
    <row r="33" spans="2:20" ht="18.600000000000001" customHeight="1">
      <c r="B33" s="78" t="s">
        <v>135</v>
      </c>
      <c r="C33" s="79">
        <v>1200</v>
      </c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>
        <f t="shared" si="3"/>
        <v>1200</v>
      </c>
      <c r="P33" s="5"/>
      <c r="Q33" s="5"/>
      <c r="R33" s="5"/>
      <c r="S33" s="5"/>
      <c r="T33" s="5"/>
    </row>
    <row r="34" spans="2:20" ht="18.600000000000001" customHeight="1">
      <c r="B34" s="95" t="s">
        <v>5</v>
      </c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>
        <f t="shared" si="3"/>
        <v>0</v>
      </c>
      <c r="P34" s="5"/>
      <c r="Q34" s="5"/>
      <c r="R34" s="5"/>
      <c r="S34" s="5"/>
      <c r="T34" s="5"/>
    </row>
    <row r="35" spans="2:20" ht="18.600000000000001" customHeight="1">
      <c r="B35" s="97" t="s">
        <v>52</v>
      </c>
      <c r="C35" s="98">
        <f>+C22-SUM(C25:C34)</f>
        <v>-5400</v>
      </c>
      <c r="D35" s="98">
        <f t="shared" ref="D35:O35" si="4">+D22-SUM(D25:D34)</f>
        <v>0</v>
      </c>
      <c r="E35" s="98">
        <f t="shared" si="4"/>
        <v>0</v>
      </c>
      <c r="F35" s="98">
        <f t="shared" si="4"/>
        <v>0</v>
      </c>
      <c r="G35" s="98">
        <f t="shared" si="4"/>
        <v>0</v>
      </c>
      <c r="H35" s="98">
        <f t="shared" si="4"/>
        <v>0</v>
      </c>
      <c r="I35" s="98">
        <f t="shared" si="4"/>
        <v>0</v>
      </c>
      <c r="J35" s="98" t="e">
        <f t="shared" si="4"/>
        <v>#VALUE!</v>
      </c>
      <c r="K35" s="98">
        <f t="shared" si="4"/>
        <v>330</v>
      </c>
      <c r="L35" s="98">
        <f t="shared" si="4"/>
        <v>0</v>
      </c>
      <c r="M35" s="98">
        <f t="shared" si="4"/>
        <v>0</v>
      </c>
      <c r="N35" s="98">
        <f t="shared" si="4"/>
        <v>0</v>
      </c>
      <c r="O35" s="98">
        <f t="shared" si="4"/>
        <v>-5070</v>
      </c>
      <c r="P35" s="5"/>
      <c r="Q35" s="5"/>
      <c r="R35" s="5"/>
      <c r="S35" s="5"/>
      <c r="T35" s="5"/>
    </row>
    <row r="36" spans="2:20">
      <c r="B36" s="5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5"/>
      <c r="Q36" s="5"/>
      <c r="R36" s="5"/>
      <c r="S36" s="5"/>
      <c r="T36" s="5"/>
    </row>
  </sheetData>
  <sortState xmlns:xlrd2="http://schemas.microsoft.com/office/spreadsheetml/2017/richdata2" ref="A9:L16">
    <sortCondition ref="A25"/>
  </sortState>
  <mergeCells count="1">
    <mergeCell ref="B1:D1"/>
  </mergeCells>
  <conditionalFormatting sqref="C22:O22">
    <cfRule type="iconSet" priority="1">
      <iconSet>
        <cfvo type="percent" val="0"/>
        <cfvo type="num" val="0"/>
        <cfvo type="num" val="0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128"/>
  <sheetViews>
    <sheetView showGridLines="0" topLeftCell="B1" zoomScaleNormal="100" workbookViewId="0">
      <pane ySplit="9" topLeftCell="A10" activePane="bottomLeft" state="frozen"/>
      <selection pane="bottomLeft" activeCell="B1" sqref="B1:Q1"/>
    </sheetView>
  </sheetViews>
  <sheetFormatPr defaultColWidth="9.140625" defaultRowHeight="18.600000000000001" customHeight="1"/>
  <cols>
    <col min="1" max="1" width="2.5703125" style="2" customWidth="1"/>
    <col min="2" max="5" width="11" style="2" customWidth="1"/>
    <col min="6" max="6" width="6.7109375" style="2" customWidth="1"/>
    <col min="7" max="7" width="3.7109375" style="3" customWidth="1"/>
    <col min="8" max="8" width="22.7109375" style="2" customWidth="1"/>
    <col min="9" max="11" width="11.7109375" style="2" customWidth="1"/>
    <col min="12" max="12" width="6.7109375" style="2" customWidth="1"/>
    <col min="13" max="13" width="3.7109375" style="3" customWidth="1"/>
    <col min="14" max="14" width="22.7109375" style="2" customWidth="1"/>
    <col min="15" max="17" width="11.7109375" style="2" customWidth="1"/>
    <col min="18" max="18" width="1.85546875" style="2" customWidth="1"/>
    <col min="19" max="19" width="7.140625" style="2" customWidth="1"/>
    <col min="20" max="20" width="16.7109375" style="2" customWidth="1"/>
    <col min="21" max="21" width="9.140625" style="2" customWidth="1"/>
    <col min="22" max="22" width="6.42578125" style="2" customWidth="1"/>
    <col min="23" max="23" width="1.7109375" style="2" customWidth="1"/>
    <col min="24" max="16384" width="9.140625" style="2"/>
  </cols>
  <sheetData>
    <row r="1" spans="2:17" s="1" customFormat="1" ht="79.900000000000006" customHeight="1"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</row>
    <row r="2" spans="2:17" ht="16.899999999999999" customHeight="1">
      <c r="B2" s="5"/>
      <c r="C2" s="5"/>
      <c r="D2" s="5"/>
      <c r="E2" s="5"/>
      <c r="F2" s="5"/>
      <c r="G2" s="6"/>
      <c r="H2" s="5"/>
      <c r="I2" s="5"/>
      <c r="J2" s="5"/>
      <c r="K2" s="5"/>
      <c r="L2" s="5"/>
      <c r="M2" s="5"/>
      <c r="N2" s="5"/>
      <c r="O2" s="5"/>
      <c r="P2" s="5"/>
      <c r="Q2" s="5"/>
    </row>
    <row r="3" spans="2:17" ht="16.899999999999999" customHeight="1">
      <c r="B3" s="5"/>
      <c r="C3" s="5"/>
      <c r="D3" s="5"/>
      <c r="E3" s="5"/>
      <c r="F3" s="5"/>
      <c r="G3" s="6"/>
      <c r="H3" s="70"/>
      <c r="I3" s="100" t="s">
        <v>27</v>
      </c>
      <c r="J3" s="101"/>
      <c r="K3" s="100" t="s">
        <v>28</v>
      </c>
      <c r="L3" s="102"/>
      <c r="M3" s="101"/>
      <c r="N3" s="70" t="s">
        <v>2</v>
      </c>
      <c r="O3" s="5"/>
      <c r="P3" s="5"/>
      <c r="Q3" s="5"/>
    </row>
    <row r="4" spans="2:17" ht="16.899999999999999" customHeight="1">
      <c r="B4" s="5"/>
      <c r="C4" s="5"/>
      <c r="D4" s="5"/>
      <c r="E4" s="5"/>
      <c r="F4" s="5"/>
      <c r="G4" s="6"/>
      <c r="H4" s="59" t="s">
        <v>0</v>
      </c>
      <c r="I4" s="46"/>
      <c r="J4" s="47"/>
      <c r="K4" s="46"/>
      <c r="L4" s="48"/>
      <c r="M4" s="47"/>
      <c r="N4" s="49"/>
      <c r="O4" s="5"/>
      <c r="P4" s="5"/>
      <c r="Q4" s="5"/>
    </row>
    <row r="5" spans="2:17" ht="16.899999999999999" customHeight="1" thickBot="1">
      <c r="B5" s="5"/>
      <c r="C5" s="5"/>
      <c r="D5" s="5"/>
      <c r="E5" s="5"/>
      <c r="F5" s="5"/>
      <c r="G5" s="6"/>
      <c r="H5" s="60" t="s">
        <v>18</v>
      </c>
      <c r="I5" s="50"/>
      <c r="J5" s="51"/>
      <c r="K5" s="50"/>
      <c r="L5" s="52"/>
      <c r="M5" s="51"/>
      <c r="N5" s="53"/>
      <c r="O5" s="5"/>
      <c r="P5" s="9"/>
      <c r="Q5" s="5"/>
    </row>
    <row r="6" spans="2:17" ht="16.899999999999999" customHeight="1">
      <c r="B6" s="113" t="s">
        <v>142</v>
      </c>
      <c r="C6" s="113"/>
      <c r="D6" s="113"/>
      <c r="E6" s="113"/>
      <c r="F6" s="5"/>
      <c r="G6" s="6"/>
      <c r="H6" s="58" t="s">
        <v>140</v>
      </c>
      <c r="I6" s="61">
        <f>+I4+I5</f>
        <v>0</v>
      </c>
      <c r="J6" s="62"/>
      <c r="K6" s="61">
        <f>+K4+K5</f>
        <v>0</v>
      </c>
      <c r="L6" s="63"/>
      <c r="M6" s="62"/>
      <c r="N6" s="64">
        <f>+I6-K6</f>
        <v>0</v>
      </c>
      <c r="O6" s="5"/>
      <c r="P6" s="5"/>
      <c r="Q6" s="5"/>
    </row>
    <row r="7" spans="2:17" ht="16.899999999999999" customHeight="1">
      <c r="B7" s="114"/>
      <c r="C7" s="114"/>
      <c r="D7" s="114"/>
      <c r="E7" s="114"/>
      <c r="F7" s="5"/>
      <c r="G7" s="6"/>
      <c r="H7" s="45" t="s">
        <v>138</v>
      </c>
      <c r="I7" s="65">
        <f>+SUM(I22,I29,O24,O34,I38,O42,I51,O52,I57,O59,I64,O65)</f>
        <v>0</v>
      </c>
      <c r="J7" s="66"/>
      <c r="K7" s="65">
        <f>+SUM(J22,J29,P24,P34,J38,P42,P52,J51,P59,J57,J64,P65)</f>
        <v>0</v>
      </c>
      <c r="L7" s="67"/>
      <c r="M7" s="66"/>
      <c r="N7" s="68">
        <f>+I7-K7</f>
        <v>0</v>
      </c>
      <c r="O7" s="5"/>
      <c r="P7" s="5"/>
      <c r="Q7" s="5"/>
    </row>
    <row r="8" spans="2:17" ht="16.899999999999999" customHeight="1">
      <c r="B8" s="104" t="s">
        <v>87</v>
      </c>
      <c r="C8" s="106" t="s">
        <v>84</v>
      </c>
      <c r="D8" s="42" t="s">
        <v>85</v>
      </c>
      <c r="E8" s="108" t="s">
        <v>86</v>
      </c>
      <c r="F8" s="5"/>
      <c r="G8" s="6"/>
      <c r="H8" s="44" t="s">
        <v>139</v>
      </c>
      <c r="I8" s="110">
        <f>+I6-I7</f>
        <v>0</v>
      </c>
      <c r="J8" s="111"/>
      <c r="K8" s="110">
        <f>+K6-K7</f>
        <v>0</v>
      </c>
      <c r="L8" s="112"/>
      <c r="M8" s="111"/>
      <c r="N8" s="69"/>
      <c r="O8" s="5"/>
      <c r="P8" s="5"/>
      <c r="Q8" s="5"/>
    </row>
    <row r="9" spans="2:17" ht="16.899999999999999" customHeight="1">
      <c r="B9" s="105"/>
      <c r="C9" s="107"/>
      <c r="D9" s="43">
        <f>SUM(D10:D112)</f>
        <v>0</v>
      </c>
      <c r="E9" s="109"/>
      <c r="F9" s="5"/>
      <c r="G9" s="6"/>
      <c r="M9" s="2"/>
      <c r="O9" s="7"/>
      <c r="P9" s="7"/>
      <c r="Q9" s="7"/>
    </row>
    <row r="10" spans="2:17" ht="18.600000000000001" customHeight="1">
      <c r="B10" s="57"/>
      <c r="C10" s="55"/>
      <c r="D10" s="55"/>
      <c r="E10" s="55"/>
      <c r="F10" s="5"/>
      <c r="G10" s="6"/>
      <c r="H10" s="5"/>
      <c r="I10" s="5"/>
      <c r="J10" s="5"/>
      <c r="K10" s="5"/>
      <c r="L10" s="5"/>
      <c r="M10" s="6"/>
      <c r="N10" s="5"/>
      <c r="O10" s="5"/>
      <c r="P10" s="5"/>
      <c r="Q10" s="5"/>
    </row>
    <row r="11" spans="2:17" ht="18.600000000000001" customHeight="1" thickBot="1">
      <c r="B11" s="57"/>
      <c r="C11" s="55"/>
      <c r="D11" s="55"/>
      <c r="E11" s="55"/>
      <c r="F11" s="5"/>
      <c r="G11" s="22"/>
      <c r="H11" s="20" t="s">
        <v>1</v>
      </c>
      <c r="I11" s="21" t="s">
        <v>27</v>
      </c>
      <c r="J11" s="21" t="s">
        <v>28</v>
      </c>
      <c r="K11" s="21" t="s">
        <v>2</v>
      </c>
      <c r="L11" s="12"/>
      <c r="M11" s="11"/>
      <c r="N11" s="29" t="s">
        <v>7</v>
      </c>
      <c r="O11" s="30" t="s">
        <v>27</v>
      </c>
      <c r="P11" s="21" t="s">
        <v>28</v>
      </c>
      <c r="Q11" s="21" t="s">
        <v>2</v>
      </c>
    </row>
    <row r="12" spans="2:17" ht="18.600000000000001" customHeight="1">
      <c r="B12" s="57"/>
      <c r="C12" s="55"/>
      <c r="D12" s="55"/>
      <c r="E12" s="55"/>
      <c r="F12" s="5"/>
      <c r="G12" s="23">
        <v>1</v>
      </c>
      <c r="H12" s="16" t="s">
        <v>19</v>
      </c>
      <c r="I12" s="17"/>
      <c r="J12" s="17">
        <f>SUMIF(E$10:E$144,"1",D$10:D$144)</f>
        <v>0</v>
      </c>
      <c r="K12" s="17">
        <f>+I12-J12</f>
        <v>0</v>
      </c>
      <c r="L12" s="13"/>
      <c r="M12" s="28">
        <v>40</v>
      </c>
      <c r="N12" s="16" t="s">
        <v>71</v>
      </c>
      <c r="O12" s="17"/>
      <c r="P12" s="17">
        <f>SUMIF(E$10:E$144,"40",D$10:D$144)</f>
        <v>0</v>
      </c>
      <c r="Q12" s="17">
        <f>+O12-P12</f>
        <v>0</v>
      </c>
    </row>
    <row r="13" spans="2:17" ht="18.600000000000001" customHeight="1">
      <c r="B13" s="57"/>
      <c r="C13" s="55"/>
      <c r="D13" s="55"/>
      <c r="E13" s="55"/>
      <c r="F13" s="5"/>
      <c r="G13" s="23">
        <v>2</v>
      </c>
      <c r="H13" s="18" t="s">
        <v>20</v>
      </c>
      <c r="I13" s="19"/>
      <c r="J13" s="19">
        <f>SUMIF(E$10:E$144,"2",D$10:D$144)</f>
        <v>0</v>
      </c>
      <c r="K13" s="19">
        <f t="shared" ref="K13:K21" si="0">+I13-J13</f>
        <v>0</v>
      </c>
      <c r="L13" s="13"/>
      <c r="M13" s="23">
        <v>41</v>
      </c>
      <c r="N13" s="18" t="s">
        <v>10</v>
      </c>
      <c r="O13" s="19"/>
      <c r="P13" s="19">
        <f>SUMIF(E$10:E$144,"41",D$10:D$144)</f>
        <v>0</v>
      </c>
      <c r="Q13" s="19">
        <f t="shared" ref="Q13:Q23" si="1">+O13-P13</f>
        <v>0</v>
      </c>
    </row>
    <row r="14" spans="2:17" ht="18.600000000000001" customHeight="1">
      <c r="B14" s="57"/>
      <c r="C14" s="55"/>
      <c r="D14" s="55"/>
      <c r="E14" s="55"/>
      <c r="F14" s="5"/>
      <c r="G14" s="23">
        <v>3</v>
      </c>
      <c r="H14" s="18" t="s">
        <v>21</v>
      </c>
      <c r="I14" s="19"/>
      <c r="J14" s="19">
        <f>SUMIF(E$10:E$144,"3",D$10:D$144)</f>
        <v>0</v>
      </c>
      <c r="K14" s="19">
        <f t="shared" si="0"/>
        <v>0</v>
      </c>
      <c r="L14" s="13"/>
      <c r="M14" s="23">
        <v>42</v>
      </c>
      <c r="N14" s="18" t="s">
        <v>36</v>
      </c>
      <c r="O14" s="19"/>
      <c r="P14" s="19">
        <f>SUMIF(E$10:E$144,"42",D$10:D$144)</f>
        <v>0</v>
      </c>
      <c r="Q14" s="19">
        <f t="shared" si="1"/>
        <v>0</v>
      </c>
    </row>
    <row r="15" spans="2:17" ht="18.600000000000001" customHeight="1">
      <c r="B15" s="57"/>
      <c r="C15" s="55"/>
      <c r="D15" s="55"/>
      <c r="E15" s="55"/>
      <c r="F15" s="5"/>
      <c r="G15" s="23">
        <v>4</v>
      </c>
      <c r="H15" s="18" t="s">
        <v>22</v>
      </c>
      <c r="I15" s="19"/>
      <c r="J15" s="19">
        <f>SUMIF(E$10:E$144,"4",D$10:D$144)</f>
        <v>0</v>
      </c>
      <c r="K15" s="19">
        <f t="shared" si="0"/>
        <v>0</v>
      </c>
      <c r="L15" s="13"/>
      <c r="M15" s="23">
        <v>43</v>
      </c>
      <c r="N15" s="18" t="s">
        <v>34</v>
      </c>
      <c r="O15" s="19"/>
      <c r="P15" s="19">
        <f>SUMIF(E$10:E$144,"43",D$10:D$144)</f>
        <v>0</v>
      </c>
      <c r="Q15" s="19">
        <f t="shared" si="1"/>
        <v>0</v>
      </c>
    </row>
    <row r="16" spans="2:17" ht="18.600000000000001" customHeight="1">
      <c r="B16" s="57"/>
      <c r="C16" s="55"/>
      <c r="D16" s="55"/>
      <c r="E16" s="55"/>
      <c r="F16" s="5"/>
      <c r="G16" s="23">
        <v>5</v>
      </c>
      <c r="H16" s="18" t="s">
        <v>11</v>
      </c>
      <c r="I16" s="19"/>
      <c r="J16" s="19">
        <f>SUMIF(E$10:E$144,"5",D$10:D$144)</f>
        <v>0</v>
      </c>
      <c r="K16" s="19">
        <f t="shared" si="0"/>
        <v>0</v>
      </c>
      <c r="L16" s="13"/>
      <c r="M16" s="23">
        <v>44</v>
      </c>
      <c r="N16" s="18" t="s">
        <v>35</v>
      </c>
      <c r="O16" s="19"/>
      <c r="P16" s="19">
        <f>SUMIF(E$10:E$144,"44",D$10:D$144)</f>
        <v>0</v>
      </c>
      <c r="Q16" s="19">
        <f t="shared" si="1"/>
        <v>0</v>
      </c>
    </row>
    <row r="17" spans="2:17" ht="18.600000000000001" customHeight="1">
      <c r="B17" s="57"/>
      <c r="C17" s="55"/>
      <c r="D17" s="55"/>
      <c r="E17" s="55"/>
      <c r="F17" s="5"/>
      <c r="G17" s="23">
        <v>6</v>
      </c>
      <c r="H17" s="18" t="s">
        <v>23</v>
      </c>
      <c r="I17" s="19"/>
      <c r="J17" s="19">
        <f>SUMIF(E$10:E$144,"6",D$10:D$144)</f>
        <v>0</v>
      </c>
      <c r="K17" s="19">
        <f t="shared" si="0"/>
        <v>0</v>
      </c>
      <c r="L17" s="13"/>
      <c r="M17" s="23">
        <v>45</v>
      </c>
      <c r="N17" s="18" t="s">
        <v>9</v>
      </c>
      <c r="O17" s="19"/>
      <c r="P17" s="19">
        <f>SUMIF(E$10:E$144,"45",D$10:D$144)</f>
        <v>0</v>
      </c>
      <c r="Q17" s="19">
        <f t="shared" si="1"/>
        <v>0</v>
      </c>
    </row>
    <row r="18" spans="2:17" ht="18.600000000000001" customHeight="1">
      <c r="B18" s="57"/>
      <c r="C18" s="55"/>
      <c r="D18" s="55"/>
      <c r="E18" s="55"/>
      <c r="F18" s="5"/>
      <c r="G18" s="23">
        <v>7</v>
      </c>
      <c r="H18" s="18" t="s">
        <v>24</v>
      </c>
      <c r="I18" s="19"/>
      <c r="J18" s="19">
        <f>SUMIF(E$10:E$144,"7",D$10:D$144)</f>
        <v>0</v>
      </c>
      <c r="K18" s="19">
        <f t="shared" si="0"/>
        <v>0</v>
      </c>
      <c r="L18" s="13"/>
      <c r="M18" s="23">
        <v>46</v>
      </c>
      <c r="N18" s="18" t="s">
        <v>11</v>
      </c>
      <c r="O18" s="19"/>
      <c r="P18" s="19">
        <f>SUMIF(E$10:E$144,"46",D$10:D$144)</f>
        <v>0</v>
      </c>
      <c r="Q18" s="19">
        <f t="shared" si="1"/>
        <v>0</v>
      </c>
    </row>
    <row r="19" spans="2:17" ht="18.600000000000001" customHeight="1">
      <c r="B19" s="57"/>
      <c r="C19" s="55"/>
      <c r="D19" s="55"/>
      <c r="E19" s="55"/>
      <c r="F19" s="5"/>
      <c r="G19" s="23">
        <v>8</v>
      </c>
      <c r="H19" s="18" t="s">
        <v>3</v>
      </c>
      <c r="I19" s="19"/>
      <c r="J19" s="19">
        <f>SUMIF(E$10:E$144,"8",D$10:D$144)</f>
        <v>0</v>
      </c>
      <c r="K19" s="19">
        <f t="shared" si="0"/>
        <v>0</v>
      </c>
      <c r="L19" s="13"/>
      <c r="M19" s="23">
        <v>47</v>
      </c>
      <c r="N19" s="18" t="s">
        <v>70</v>
      </c>
      <c r="O19" s="19"/>
      <c r="P19" s="19">
        <f>SUMIF(E$10:E$144,"47",D$10:D$144)</f>
        <v>0</v>
      </c>
      <c r="Q19" s="19">
        <f t="shared" si="1"/>
        <v>0</v>
      </c>
    </row>
    <row r="20" spans="2:17" ht="18.600000000000001" customHeight="1">
      <c r="B20" s="57"/>
      <c r="C20" s="55"/>
      <c r="D20" s="55"/>
      <c r="E20" s="55"/>
      <c r="F20" s="5"/>
      <c r="G20" s="23">
        <v>9</v>
      </c>
      <c r="H20" s="18" t="s">
        <v>6</v>
      </c>
      <c r="I20" s="19"/>
      <c r="J20" s="19">
        <f>SUMIF(E$10:E$144,"9",D$10:D$144)</f>
        <v>0</v>
      </c>
      <c r="K20" s="19">
        <f t="shared" si="0"/>
        <v>0</v>
      </c>
      <c r="L20" s="13"/>
      <c r="M20" s="23">
        <v>48</v>
      </c>
      <c r="N20" s="18" t="s">
        <v>8</v>
      </c>
      <c r="O20" s="19"/>
      <c r="P20" s="19">
        <f>SUMIF(E$10:E$144,"48",D$10:D$144)</f>
        <v>0</v>
      </c>
      <c r="Q20" s="19">
        <f t="shared" si="1"/>
        <v>0</v>
      </c>
    </row>
    <row r="21" spans="2:17" ht="18.600000000000001" customHeight="1" thickBot="1">
      <c r="B21" s="57"/>
      <c r="C21" s="55"/>
      <c r="D21" s="55"/>
      <c r="E21" s="55"/>
      <c r="F21" s="5"/>
      <c r="G21" s="27">
        <v>10</v>
      </c>
      <c r="H21" s="25" t="s">
        <v>90</v>
      </c>
      <c r="I21" s="26"/>
      <c r="J21" s="26">
        <f>SUMIF(E$10:E$144,"10",D$10:D$144)</f>
        <v>0</v>
      </c>
      <c r="K21" s="26">
        <f t="shared" si="0"/>
        <v>0</v>
      </c>
      <c r="L21" s="13"/>
      <c r="M21" s="23">
        <v>49</v>
      </c>
      <c r="N21" s="18" t="s">
        <v>33</v>
      </c>
      <c r="O21" s="19"/>
      <c r="P21" s="19">
        <f>SUMIF(E$10:E$144,"49",D$10:D$144)</f>
        <v>0</v>
      </c>
      <c r="Q21" s="19">
        <f t="shared" si="1"/>
        <v>0</v>
      </c>
    </row>
    <row r="22" spans="2:17" ht="18.600000000000001" customHeight="1" thickBot="1">
      <c r="B22" s="57"/>
      <c r="C22" s="55"/>
      <c r="D22" s="55"/>
      <c r="E22" s="55"/>
      <c r="F22" s="5"/>
      <c r="G22" s="11"/>
      <c r="H22" s="40" t="s">
        <v>45</v>
      </c>
      <c r="I22" s="34">
        <f>SUM(I12:I21)</f>
        <v>0</v>
      </c>
      <c r="J22" s="34">
        <f>SUM(J12:J21)</f>
        <v>0</v>
      </c>
      <c r="K22" s="34">
        <f>+I22-J22</f>
        <v>0</v>
      </c>
      <c r="L22" s="14"/>
      <c r="M22" s="23">
        <v>50</v>
      </c>
      <c r="N22" s="18" t="s">
        <v>107</v>
      </c>
      <c r="O22" s="19"/>
      <c r="P22" s="19">
        <f>SUMIF(E$10:E$144,"50",D$10:D$144)</f>
        <v>0</v>
      </c>
      <c r="Q22" s="19">
        <f t="shared" si="1"/>
        <v>0</v>
      </c>
    </row>
    <row r="23" spans="2:17" ht="18.600000000000001" customHeight="1" thickBot="1">
      <c r="B23" s="57"/>
      <c r="C23" s="55"/>
      <c r="D23" s="55"/>
      <c r="E23" s="55"/>
      <c r="F23" s="5"/>
      <c r="G23" s="6"/>
      <c r="H23" s="24"/>
      <c r="I23" s="12"/>
      <c r="J23" s="12"/>
      <c r="K23" s="12"/>
      <c r="L23" s="14"/>
      <c r="M23" s="23">
        <v>51</v>
      </c>
      <c r="N23" s="18" t="s">
        <v>92</v>
      </c>
      <c r="O23" s="19"/>
      <c r="P23" s="19">
        <f>SUMIF(E$10:E$144,"51",D$10:D$144)</f>
        <v>0</v>
      </c>
      <c r="Q23" s="19">
        <f t="shared" si="1"/>
        <v>0</v>
      </c>
    </row>
    <row r="24" spans="2:17" ht="18.600000000000001" customHeight="1" thickBot="1">
      <c r="B24" s="57"/>
      <c r="C24" s="55"/>
      <c r="D24" s="55"/>
      <c r="E24" s="55"/>
      <c r="F24" s="5"/>
      <c r="G24" s="11"/>
      <c r="H24" s="31" t="s">
        <v>29</v>
      </c>
      <c r="I24" s="21" t="s">
        <v>27</v>
      </c>
      <c r="J24" s="21" t="s">
        <v>28</v>
      </c>
      <c r="K24" s="21" t="s">
        <v>2</v>
      </c>
      <c r="L24" s="14"/>
      <c r="M24" s="11"/>
      <c r="N24" s="41" t="s">
        <v>45</v>
      </c>
      <c r="O24" s="34">
        <f>SUM(O12:O23)</f>
        <v>0</v>
      </c>
      <c r="P24" s="34">
        <f>SUM(P12:P23)</f>
        <v>0</v>
      </c>
      <c r="Q24" s="34">
        <f>+O24-P24</f>
        <v>0</v>
      </c>
    </row>
    <row r="25" spans="2:17" ht="18.600000000000001" customHeight="1">
      <c r="B25" s="57"/>
      <c r="C25" s="55"/>
      <c r="D25" s="55"/>
      <c r="E25" s="55"/>
      <c r="F25" s="5"/>
      <c r="G25" s="23">
        <v>11</v>
      </c>
      <c r="H25" s="18" t="s">
        <v>30</v>
      </c>
      <c r="I25" s="17"/>
      <c r="J25" s="17">
        <f>SUMIF(E$10:E$144,"11",D$10:D$144)</f>
        <v>0</v>
      </c>
      <c r="K25" s="17">
        <f t="shared" ref="K25:K28" si="2">+I25-J25</f>
        <v>0</v>
      </c>
      <c r="L25" s="33"/>
      <c r="M25" s="35"/>
      <c r="N25" s="10"/>
      <c r="O25" s="10"/>
      <c r="P25" s="10"/>
      <c r="Q25" s="10"/>
    </row>
    <row r="26" spans="2:17" ht="18.600000000000001" customHeight="1" thickBot="1">
      <c r="B26" s="57"/>
      <c r="C26" s="55"/>
      <c r="D26" s="55"/>
      <c r="E26" s="55"/>
      <c r="F26" s="5"/>
      <c r="G26" s="23">
        <v>12</v>
      </c>
      <c r="H26" s="18" t="s">
        <v>31</v>
      </c>
      <c r="I26" s="19"/>
      <c r="J26" s="19">
        <f>SUMIF(E$10:E$144,"12",D$10:D$144)</f>
        <v>0</v>
      </c>
      <c r="K26" s="19">
        <f t="shared" si="2"/>
        <v>0</v>
      </c>
      <c r="L26" s="33"/>
      <c r="M26" s="11"/>
      <c r="N26" s="36" t="s">
        <v>60</v>
      </c>
      <c r="O26" s="21" t="s">
        <v>27</v>
      </c>
      <c r="P26" s="21" t="s">
        <v>28</v>
      </c>
      <c r="Q26" s="21" t="s">
        <v>2</v>
      </c>
    </row>
    <row r="27" spans="2:17" ht="18.600000000000001" customHeight="1">
      <c r="B27" s="57"/>
      <c r="C27" s="55"/>
      <c r="D27" s="55"/>
      <c r="E27" s="55"/>
      <c r="F27" s="5"/>
      <c r="G27" s="23">
        <v>13</v>
      </c>
      <c r="H27" s="18" t="s">
        <v>32</v>
      </c>
      <c r="I27" s="19"/>
      <c r="J27" s="19">
        <f>SUMIF(E$10:E$144,"13",D$10:D$144)</f>
        <v>0</v>
      </c>
      <c r="K27" s="19">
        <f t="shared" si="2"/>
        <v>0</v>
      </c>
      <c r="L27" s="33"/>
      <c r="M27" s="37">
        <v>52</v>
      </c>
      <c r="N27" s="18" t="s">
        <v>61</v>
      </c>
      <c r="O27" s="17"/>
      <c r="P27" s="17">
        <f>SUMIF(E$10:E$144,"52",D$10:D$144)</f>
        <v>0</v>
      </c>
      <c r="Q27" s="17">
        <f t="shared" ref="Q27:Q33" si="3">+O27-P27</f>
        <v>0</v>
      </c>
    </row>
    <row r="28" spans="2:17" ht="18.600000000000001" customHeight="1" thickBot="1">
      <c r="B28" s="57"/>
      <c r="C28" s="55"/>
      <c r="D28" s="55"/>
      <c r="E28" s="55"/>
      <c r="F28" s="5"/>
      <c r="G28" s="23">
        <v>14</v>
      </c>
      <c r="H28" s="18" t="s">
        <v>164</v>
      </c>
      <c r="I28" s="19"/>
      <c r="J28" s="19">
        <f>SUMIF(E$10:E$144,"14",D$10:D$144)</f>
        <v>0</v>
      </c>
      <c r="K28" s="19">
        <f t="shared" si="2"/>
        <v>0</v>
      </c>
      <c r="L28" s="33"/>
      <c r="M28" s="38">
        <v>53</v>
      </c>
      <c r="N28" s="18" t="s">
        <v>62</v>
      </c>
      <c r="O28" s="19"/>
      <c r="P28" s="19">
        <f>SUMIF(E$10:E$144,"53",D$10:D$144)</f>
        <v>0</v>
      </c>
      <c r="Q28" s="19">
        <f t="shared" si="3"/>
        <v>0</v>
      </c>
    </row>
    <row r="29" spans="2:17" ht="18.600000000000001" customHeight="1" thickBot="1">
      <c r="B29" s="57"/>
      <c r="C29" s="55"/>
      <c r="D29" s="55"/>
      <c r="E29" s="55"/>
      <c r="F29" s="5"/>
      <c r="G29" s="11"/>
      <c r="H29" s="40" t="s">
        <v>45</v>
      </c>
      <c r="I29" s="34">
        <f>SUM(I25:I28)</f>
        <v>0</v>
      </c>
      <c r="J29" s="34">
        <f t="shared" ref="J29" si="4">SUM(J25:J28)</f>
        <v>0</v>
      </c>
      <c r="K29" s="34">
        <f>+I29-J29</f>
        <v>0</v>
      </c>
      <c r="L29" s="39"/>
      <c r="M29" s="28">
        <v>54</v>
      </c>
      <c r="N29" s="18" t="s">
        <v>64</v>
      </c>
      <c r="O29" s="19"/>
      <c r="P29" s="19">
        <f>SUMIF(E$10:E$144,"54",D$10:D$144)</f>
        <v>0</v>
      </c>
      <c r="Q29" s="19">
        <f t="shared" si="3"/>
        <v>0</v>
      </c>
    </row>
    <row r="30" spans="2:17" ht="18.600000000000001" customHeight="1">
      <c r="B30" s="57"/>
      <c r="C30" s="55"/>
      <c r="D30" s="55"/>
      <c r="E30" s="55"/>
      <c r="F30" s="5"/>
      <c r="G30" s="6"/>
      <c r="H30" s="13"/>
      <c r="I30" s="14"/>
      <c r="J30" s="14"/>
      <c r="K30" s="14"/>
      <c r="L30" s="12"/>
      <c r="M30" s="23">
        <v>55</v>
      </c>
      <c r="N30" s="18" t="s">
        <v>65</v>
      </c>
      <c r="O30" s="19"/>
      <c r="P30" s="19">
        <f>SUMIF(E$10:E$144,"55",D$10:D$144)</f>
        <v>0</v>
      </c>
      <c r="Q30" s="19">
        <f t="shared" si="3"/>
        <v>0</v>
      </c>
    </row>
    <row r="31" spans="2:17" ht="18.600000000000001" customHeight="1" thickBot="1">
      <c r="B31" s="57"/>
      <c r="C31" s="55"/>
      <c r="D31" s="55"/>
      <c r="E31" s="55"/>
      <c r="F31" s="5"/>
      <c r="G31" s="11"/>
      <c r="H31" s="31" t="s">
        <v>72</v>
      </c>
      <c r="I31" s="21" t="s">
        <v>27</v>
      </c>
      <c r="J31" s="21" t="s">
        <v>28</v>
      </c>
      <c r="K31" s="21" t="s">
        <v>2</v>
      </c>
      <c r="L31" s="14"/>
      <c r="M31" s="23">
        <v>56</v>
      </c>
      <c r="N31" s="18" t="s">
        <v>98</v>
      </c>
      <c r="O31" s="19"/>
      <c r="P31" s="19">
        <f>SUMIF(E$10:E$144,"56",D$10:D$144)</f>
        <v>0</v>
      </c>
      <c r="Q31" s="19">
        <f t="shared" si="3"/>
        <v>0</v>
      </c>
    </row>
    <row r="32" spans="2:17" ht="18.600000000000001" customHeight="1">
      <c r="B32" s="57"/>
      <c r="C32" s="55"/>
      <c r="D32" s="55"/>
      <c r="E32" s="55"/>
      <c r="F32" s="5"/>
      <c r="G32" s="23">
        <v>15</v>
      </c>
      <c r="H32" s="18" t="s">
        <v>26</v>
      </c>
      <c r="I32" s="17"/>
      <c r="J32" s="17">
        <f>SUMIF(E$10:E$144,"15",D$10:D$144)</f>
        <v>0</v>
      </c>
      <c r="K32" s="17">
        <f t="shared" ref="K32:K37" si="5">+I32-J32</f>
        <v>0</v>
      </c>
      <c r="L32" s="14"/>
      <c r="M32" s="23">
        <v>57</v>
      </c>
      <c r="N32" s="18" t="s">
        <v>63</v>
      </c>
      <c r="O32" s="19"/>
      <c r="P32" s="19">
        <f>SUMIF(E$10:E$144,"57",D$10:D$144)</f>
        <v>0</v>
      </c>
      <c r="Q32" s="19">
        <f t="shared" si="3"/>
        <v>0</v>
      </c>
    </row>
    <row r="33" spans="2:17" ht="18.600000000000001" customHeight="1" thickBot="1">
      <c r="B33" s="57"/>
      <c r="C33" s="55"/>
      <c r="D33" s="55"/>
      <c r="E33" s="55"/>
      <c r="F33" s="5"/>
      <c r="G33" s="23">
        <v>16</v>
      </c>
      <c r="H33" s="18" t="s">
        <v>25</v>
      </c>
      <c r="I33" s="19"/>
      <c r="J33" s="19">
        <f>SUMIF(E$10:E$144,"16",D$10:D$144)</f>
        <v>0</v>
      </c>
      <c r="K33" s="19">
        <f t="shared" si="5"/>
        <v>0</v>
      </c>
      <c r="L33" s="14"/>
      <c r="M33" s="23">
        <v>58</v>
      </c>
      <c r="N33" s="18" t="s">
        <v>101</v>
      </c>
      <c r="O33" s="19"/>
      <c r="P33" s="19">
        <f>SUMIF(E$10:E$144,"58",D$10:D$144)</f>
        <v>0</v>
      </c>
      <c r="Q33" s="19">
        <f t="shared" si="3"/>
        <v>0</v>
      </c>
    </row>
    <row r="34" spans="2:17" ht="18.600000000000001" customHeight="1" thickBot="1">
      <c r="B34" s="57"/>
      <c r="C34" s="55"/>
      <c r="D34" s="55"/>
      <c r="E34" s="55"/>
      <c r="F34" s="5"/>
      <c r="G34" s="23">
        <v>17</v>
      </c>
      <c r="H34" s="18" t="s">
        <v>141</v>
      </c>
      <c r="I34" s="19"/>
      <c r="J34" s="19">
        <f>SUMIF(E$10:E$144,"17",D$10:D$144)</f>
        <v>0</v>
      </c>
      <c r="K34" s="19">
        <f t="shared" si="5"/>
        <v>0</v>
      </c>
      <c r="L34" s="14"/>
      <c r="M34" s="11"/>
      <c r="N34" s="41" t="s">
        <v>45</v>
      </c>
      <c r="O34" s="34">
        <f>SUM(O27:O33)</f>
        <v>0</v>
      </c>
      <c r="P34" s="34">
        <f>SUM(P27:P33)</f>
        <v>0</v>
      </c>
      <c r="Q34" s="34">
        <f>+O34-P34</f>
        <v>0</v>
      </c>
    </row>
    <row r="35" spans="2:17" ht="18.600000000000001" customHeight="1">
      <c r="B35" s="57"/>
      <c r="C35" s="55"/>
      <c r="D35" s="55"/>
      <c r="E35" s="55"/>
      <c r="F35" s="5"/>
      <c r="G35" s="23">
        <v>18</v>
      </c>
      <c r="H35" s="18" t="s">
        <v>75</v>
      </c>
      <c r="I35" s="19"/>
      <c r="J35" s="19">
        <f>SUMIF(E$10:E$144,"18",D$10:D$144)</f>
        <v>0</v>
      </c>
      <c r="K35" s="19">
        <f t="shared" si="5"/>
        <v>0</v>
      </c>
      <c r="L35" s="14"/>
      <c r="M35" s="32"/>
      <c r="N35" s="10"/>
      <c r="O35" s="10"/>
      <c r="P35" s="10"/>
      <c r="Q35" s="10"/>
    </row>
    <row r="36" spans="2:17" ht="18.600000000000001" customHeight="1" thickBot="1">
      <c r="B36" s="57"/>
      <c r="C36" s="55"/>
      <c r="D36" s="55"/>
      <c r="E36" s="55"/>
      <c r="F36" s="5"/>
      <c r="G36" s="23">
        <v>19</v>
      </c>
      <c r="H36" s="18" t="s">
        <v>73</v>
      </c>
      <c r="I36" s="19"/>
      <c r="J36" s="19">
        <f>SUMIF(E$10:E$144,"19",D$10:D$144)</f>
        <v>0</v>
      </c>
      <c r="K36" s="19">
        <f t="shared" si="5"/>
        <v>0</v>
      </c>
      <c r="L36" s="14"/>
      <c r="M36" s="11"/>
      <c r="N36" s="29" t="s">
        <v>49</v>
      </c>
      <c r="O36" s="30" t="s">
        <v>27</v>
      </c>
      <c r="P36" s="21" t="s">
        <v>28</v>
      </c>
      <c r="Q36" s="21" t="s">
        <v>2</v>
      </c>
    </row>
    <row r="37" spans="2:17" ht="18.600000000000001" customHeight="1" thickBot="1">
      <c r="B37" s="57"/>
      <c r="C37" s="55"/>
      <c r="D37" s="55"/>
      <c r="E37" s="55"/>
      <c r="F37" s="5"/>
      <c r="G37" s="23">
        <v>20</v>
      </c>
      <c r="H37" s="18" t="s">
        <v>97</v>
      </c>
      <c r="I37" s="19"/>
      <c r="J37" s="19">
        <f>SUMIF(E$10:E$144,"20",D$10:D$144)</f>
        <v>0</v>
      </c>
      <c r="K37" s="19">
        <f t="shared" si="5"/>
        <v>0</v>
      </c>
      <c r="L37" s="14"/>
      <c r="M37" s="28">
        <v>60</v>
      </c>
      <c r="N37" s="16" t="s">
        <v>50</v>
      </c>
      <c r="O37" s="17"/>
      <c r="P37" s="17">
        <f>SUMIF(E$10:E$144,"60",D$10:D$144)</f>
        <v>0</v>
      </c>
      <c r="Q37" s="17">
        <f>+O37-P37</f>
        <v>0</v>
      </c>
    </row>
    <row r="38" spans="2:17" ht="18.600000000000001" customHeight="1" thickBot="1">
      <c r="B38" s="57"/>
      <c r="C38" s="55"/>
      <c r="D38" s="55"/>
      <c r="E38" s="55"/>
      <c r="F38" s="5"/>
      <c r="G38" s="11"/>
      <c r="H38" s="40" t="s">
        <v>45</v>
      </c>
      <c r="I38" s="34">
        <f>SUM(I32:I37)</f>
        <v>0</v>
      </c>
      <c r="J38" s="34">
        <f>SUM(J32:J37)</f>
        <v>0</v>
      </c>
      <c r="K38" s="34">
        <f>+I38-J38</f>
        <v>0</v>
      </c>
      <c r="L38" s="14"/>
      <c r="M38" s="23">
        <v>61</v>
      </c>
      <c r="N38" s="18" t="s">
        <v>51</v>
      </c>
      <c r="O38" s="19"/>
      <c r="P38" s="19">
        <f>SUMIF(E$10:E$144,"61",D$10:D$144)</f>
        <v>0</v>
      </c>
      <c r="Q38" s="19">
        <f t="shared" ref="Q38:Q40" si="6">+O38-P38</f>
        <v>0</v>
      </c>
    </row>
    <row r="39" spans="2:17" ht="18.600000000000001" customHeight="1">
      <c r="B39" s="57"/>
      <c r="C39" s="55"/>
      <c r="D39" s="55"/>
      <c r="E39" s="55"/>
      <c r="F39" s="5"/>
      <c r="G39" s="6"/>
      <c r="H39" s="10"/>
      <c r="I39" s="10"/>
      <c r="J39" s="10"/>
      <c r="K39" s="10"/>
      <c r="L39" s="14"/>
      <c r="M39" s="23">
        <v>62</v>
      </c>
      <c r="N39" s="18" t="s">
        <v>4</v>
      </c>
      <c r="O39" s="19"/>
      <c r="P39" s="19">
        <f>SUMIF(E$10:E$144,"62",D$10:D$144)</f>
        <v>0</v>
      </c>
      <c r="Q39" s="19">
        <f t="shared" si="6"/>
        <v>0</v>
      </c>
    </row>
    <row r="40" spans="2:17" ht="18.600000000000001" customHeight="1" thickBot="1">
      <c r="B40" s="57"/>
      <c r="C40" s="55"/>
      <c r="D40" s="55"/>
      <c r="E40" s="55"/>
      <c r="F40" s="5"/>
      <c r="G40" s="11"/>
      <c r="H40" s="31" t="s">
        <v>69</v>
      </c>
      <c r="I40" s="21" t="s">
        <v>27</v>
      </c>
      <c r="J40" s="21" t="s">
        <v>28</v>
      </c>
      <c r="K40" s="21" t="s">
        <v>2</v>
      </c>
      <c r="L40" s="14"/>
      <c r="M40" s="23">
        <v>63</v>
      </c>
      <c r="N40" s="18" t="s">
        <v>68</v>
      </c>
      <c r="O40" s="19"/>
      <c r="P40" s="19">
        <f>SUMIF(E$10:E$144,"63",D$10:D$144)</f>
        <v>0</v>
      </c>
      <c r="Q40" s="19">
        <f t="shared" si="6"/>
        <v>0</v>
      </c>
    </row>
    <row r="41" spans="2:17" ht="18.600000000000001" customHeight="1" thickBot="1">
      <c r="B41" s="57"/>
      <c r="C41" s="55"/>
      <c r="D41" s="55"/>
      <c r="E41" s="55"/>
      <c r="F41" s="5"/>
      <c r="G41" s="23">
        <v>21</v>
      </c>
      <c r="H41" s="18" t="s">
        <v>14</v>
      </c>
      <c r="I41" s="17"/>
      <c r="J41" s="17">
        <f>SUMIF(E$10:E$144,"21",D$10:D$144)</f>
        <v>0</v>
      </c>
      <c r="K41" s="17">
        <f t="shared" ref="K41:K50" si="7">+I41-J41</f>
        <v>0</v>
      </c>
      <c r="L41" s="15"/>
      <c r="M41" s="23">
        <v>64</v>
      </c>
      <c r="N41" s="18" t="s">
        <v>91</v>
      </c>
      <c r="O41" s="19"/>
      <c r="P41" s="19">
        <f>SUMIF(E$10:E$144,"64",D$10:D$144)</f>
        <v>0</v>
      </c>
      <c r="Q41" s="19">
        <f>+O41-P41</f>
        <v>0</v>
      </c>
    </row>
    <row r="42" spans="2:17" ht="18.600000000000001" customHeight="1" thickBot="1">
      <c r="B42" s="57"/>
      <c r="C42" s="55"/>
      <c r="D42" s="55"/>
      <c r="E42" s="55"/>
      <c r="F42" s="5"/>
      <c r="G42" s="23">
        <v>22</v>
      </c>
      <c r="H42" s="18" t="s">
        <v>37</v>
      </c>
      <c r="I42" s="19"/>
      <c r="J42" s="19">
        <f>SUMIF(E$10:E$144,"22",D$10:D$144)</f>
        <v>0</v>
      </c>
      <c r="K42" s="19">
        <f t="shared" si="7"/>
        <v>0</v>
      </c>
      <c r="L42" s="10"/>
      <c r="M42" s="11"/>
      <c r="N42" s="40" t="s">
        <v>45</v>
      </c>
      <c r="O42" s="34">
        <f>SUM(O37:O41)</f>
        <v>0</v>
      </c>
      <c r="P42" s="34">
        <f>SUM(P37:P41)</f>
        <v>0</v>
      </c>
      <c r="Q42" s="34">
        <f>+O42-P42</f>
        <v>0</v>
      </c>
    </row>
    <row r="43" spans="2:17" ht="18.600000000000001" customHeight="1">
      <c r="B43" s="57"/>
      <c r="C43" s="55"/>
      <c r="D43" s="55"/>
      <c r="E43" s="55"/>
      <c r="F43" s="5"/>
      <c r="G43" s="23">
        <v>23</v>
      </c>
      <c r="H43" s="18" t="s">
        <v>40</v>
      </c>
      <c r="I43" s="19"/>
      <c r="J43" s="19">
        <f>SUMIF(E$10:E$144,"23",D$10:D$144)</f>
        <v>0</v>
      </c>
      <c r="K43" s="19">
        <f t="shared" si="7"/>
        <v>0</v>
      </c>
      <c r="L43" s="10"/>
      <c r="M43" s="6"/>
      <c r="N43" s="10"/>
      <c r="O43" s="10"/>
      <c r="P43" s="10"/>
      <c r="Q43" s="10"/>
    </row>
    <row r="44" spans="2:17" ht="18.600000000000001" customHeight="1" thickBot="1">
      <c r="B44" s="57"/>
      <c r="C44" s="55"/>
      <c r="D44" s="55"/>
      <c r="E44" s="55"/>
      <c r="F44" s="5"/>
      <c r="G44" s="23">
        <v>24</v>
      </c>
      <c r="H44" s="18" t="s">
        <v>39</v>
      </c>
      <c r="I44" s="19"/>
      <c r="J44" s="19">
        <f>SUMIF(E$10:E$144,"24",D$10:D$144)</f>
        <v>0</v>
      </c>
      <c r="K44" s="19">
        <f t="shared" si="7"/>
        <v>0</v>
      </c>
      <c r="L44" s="10"/>
      <c r="M44" s="11"/>
      <c r="N44" s="31" t="s">
        <v>76</v>
      </c>
      <c r="O44" s="21" t="s">
        <v>27</v>
      </c>
      <c r="P44" s="21" t="s">
        <v>28</v>
      </c>
      <c r="Q44" s="21" t="s">
        <v>2</v>
      </c>
    </row>
    <row r="45" spans="2:17" ht="18.600000000000001" customHeight="1">
      <c r="B45" s="57"/>
      <c r="C45" s="55"/>
      <c r="D45" s="55"/>
      <c r="E45" s="55"/>
      <c r="F45" s="5"/>
      <c r="G45" s="23">
        <v>25</v>
      </c>
      <c r="H45" s="18" t="s">
        <v>43</v>
      </c>
      <c r="I45" s="19"/>
      <c r="J45" s="19">
        <f>SUMIF(E$10:E$144,"25",D$10:D$144)</f>
        <v>0</v>
      </c>
      <c r="K45" s="19">
        <f t="shared" si="7"/>
        <v>0</v>
      </c>
      <c r="L45" s="10"/>
      <c r="M45" s="23">
        <v>70</v>
      </c>
      <c r="N45" s="18" t="s">
        <v>80</v>
      </c>
      <c r="O45" s="19"/>
      <c r="P45" s="19">
        <f>SUMIF(E$10:E$144,"70",D$10:D$144)</f>
        <v>0</v>
      </c>
      <c r="Q45" s="19">
        <f t="shared" ref="Q45:Q51" si="8">+O45-P45</f>
        <v>0</v>
      </c>
    </row>
    <row r="46" spans="2:17" ht="18.600000000000001" customHeight="1">
      <c r="B46" s="57"/>
      <c r="C46" s="55"/>
      <c r="D46" s="55"/>
      <c r="E46" s="55"/>
      <c r="F46" s="5"/>
      <c r="G46" s="23">
        <v>26</v>
      </c>
      <c r="H46" s="18" t="s">
        <v>41</v>
      </c>
      <c r="I46" s="19"/>
      <c r="J46" s="19">
        <f>SUMIF(E$10:E$144,"26",D$10:D$144)</f>
        <v>0</v>
      </c>
      <c r="K46" s="19">
        <f t="shared" si="7"/>
        <v>0</v>
      </c>
      <c r="L46" s="10"/>
      <c r="M46" s="23">
        <v>71</v>
      </c>
      <c r="N46" s="18" t="s">
        <v>79</v>
      </c>
      <c r="O46" s="19"/>
      <c r="P46" s="19">
        <f>SUMIF(E$10:E$144,"71",D$10:D$144)</f>
        <v>0</v>
      </c>
      <c r="Q46" s="19">
        <f t="shared" si="8"/>
        <v>0</v>
      </c>
    </row>
    <row r="47" spans="2:17" ht="18.600000000000001" customHeight="1">
      <c r="B47" s="57"/>
      <c r="C47" s="55"/>
      <c r="D47" s="55"/>
      <c r="E47" s="55"/>
      <c r="F47" s="5"/>
      <c r="G47" s="23">
        <v>27</v>
      </c>
      <c r="H47" s="18" t="s">
        <v>38</v>
      </c>
      <c r="I47" s="19"/>
      <c r="J47" s="19">
        <f>SUMIF(E$10:E$144,"27",D$10:D$144)</f>
        <v>0</v>
      </c>
      <c r="K47" s="19">
        <f t="shared" si="7"/>
        <v>0</v>
      </c>
      <c r="L47" s="10"/>
      <c r="M47" s="23">
        <v>72</v>
      </c>
      <c r="N47" s="18" t="s">
        <v>78</v>
      </c>
      <c r="O47" s="19"/>
      <c r="P47" s="19">
        <f>SUMIF(E$10:E$144,"72",D$10:D$144)</f>
        <v>0</v>
      </c>
      <c r="Q47" s="19">
        <f t="shared" si="8"/>
        <v>0</v>
      </c>
    </row>
    <row r="48" spans="2:17" ht="18.600000000000001" customHeight="1">
      <c r="B48" s="57"/>
      <c r="C48" s="55"/>
      <c r="D48" s="55"/>
      <c r="E48" s="55"/>
      <c r="F48" s="5"/>
      <c r="G48" s="23">
        <v>28</v>
      </c>
      <c r="H48" s="18" t="s">
        <v>42</v>
      </c>
      <c r="I48" s="19"/>
      <c r="J48" s="19">
        <f>SUMIF(E$10:E$144,"28",D$10:D$144)</f>
        <v>0</v>
      </c>
      <c r="K48" s="19">
        <f t="shared" si="7"/>
        <v>0</v>
      </c>
      <c r="L48" s="10"/>
      <c r="M48" s="23">
        <v>73</v>
      </c>
      <c r="N48" s="18" t="s">
        <v>77</v>
      </c>
      <c r="O48" s="19"/>
      <c r="P48" s="19">
        <f>SUMIF(E$10:E$144,"73",D$10:D$144)</f>
        <v>0</v>
      </c>
      <c r="Q48" s="19">
        <f t="shared" si="8"/>
        <v>0</v>
      </c>
    </row>
    <row r="49" spans="2:17" ht="18.600000000000001" customHeight="1">
      <c r="B49" s="57"/>
      <c r="C49" s="55"/>
      <c r="D49" s="55"/>
      <c r="E49" s="55"/>
      <c r="F49" s="5"/>
      <c r="G49" s="23">
        <v>29</v>
      </c>
      <c r="H49" s="18" t="s">
        <v>44</v>
      </c>
      <c r="I49" s="19"/>
      <c r="J49" s="19">
        <f>SUMIF(E$10:E$144,"29",D$10:D$144)</f>
        <v>0</v>
      </c>
      <c r="K49" s="19">
        <f t="shared" si="7"/>
        <v>0</v>
      </c>
      <c r="L49" s="10"/>
      <c r="M49" s="23">
        <v>74</v>
      </c>
      <c r="N49" s="18" t="s">
        <v>81</v>
      </c>
      <c r="O49" s="19"/>
      <c r="P49" s="19">
        <f>SUMIF(E$10:E$144,"74",D$10:D$144)</f>
        <v>0</v>
      </c>
      <c r="Q49" s="19">
        <f t="shared" si="8"/>
        <v>0</v>
      </c>
    </row>
    <row r="50" spans="2:17" ht="18.600000000000001" customHeight="1" thickBot="1">
      <c r="B50" s="57"/>
      <c r="C50" s="55"/>
      <c r="D50" s="55"/>
      <c r="E50" s="55"/>
      <c r="F50" s="5"/>
      <c r="G50" s="23">
        <v>30</v>
      </c>
      <c r="H50" s="18" t="s">
        <v>99</v>
      </c>
      <c r="I50" s="19"/>
      <c r="J50" s="19">
        <f>SUMIF(E$10:E$144,"30",D$10:D$144)</f>
        <v>0</v>
      </c>
      <c r="K50" s="19">
        <f t="shared" si="7"/>
        <v>0</v>
      </c>
      <c r="L50" s="10"/>
      <c r="M50" s="23">
        <v>75</v>
      </c>
      <c r="N50" s="18" t="s">
        <v>82</v>
      </c>
      <c r="O50" s="19"/>
      <c r="P50" s="19">
        <f>SUMIF(E$10:E$144,"75",D$10:D$144)</f>
        <v>0</v>
      </c>
      <c r="Q50" s="19">
        <f t="shared" si="8"/>
        <v>0</v>
      </c>
    </row>
    <row r="51" spans="2:17" ht="18.600000000000001" customHeight="1" thickBot="1">
      <c r="B51" s="57"/>
      <c r="C51" s="55"/>
      <c r="D51" s="55"/>
      <c r="E51" s="55"/>
      <c r="F51" s="5"/>
      <c r="G51" s="11"/>
      <c r="H51" s="40" t="s">
        <v>45</v>
      </c>
      <c r="I51" s="34">
        <f>SUM(I41:I50)</f>
        <v>0</v>
      </c>
      <c r="J51" s="34">
        <f>SUM(J41:J50)</f>
        <v>0</v>
      </c>
      <c r="K51" s="34">
        <f>+I51-J51</f>
        <v>0</v>
      </c>
      <c r="L51" s="10"/>
      <c r="M51" s="23">
        <v>76</v>
      </c>
      <c r="N51" s="18" t="s">
        <v>100</v>
      </c>
      <c r="O51" s="19"/>
      <c r="P51" s="19">
        <f>SUMIF(E$10:E$144,"76",D$10:D$144)</f>
        <v>0</v>
      </c>
      <c r="Q51" s="19">
        <f t="shared" si="8"/>
        <v>0</v>
      </c>
    </row>
    <row r="52" spans="2:17" ht="18.600000000000001" customHeight="1" thickBot="1">
      <c r="B52" s="57"/>
      <c r="C52" s="55"/>
      <c r="D52" s="55"/>
      <c r="E52" s="55"/>
      <c r="F52" s="5"/>
      <c r="G52" s="6"/>
      <c r="H52" s="10"/>
      <c r="I52" s="10"/>
      <c r="J52" s="10"/>
      <c r="K52" s="10"/>
      <c r="L52" s="10"/>
      <c r="M52" s="11"/>
      <c r="N52" s="40" t="s">
        <v>45</v>
      </c>
      <c r="O52" s="34">
        <f>SUM(O45:O51)</f>
        <v>0</v>
      </c>
      <c r="P52" s="34">
        <f>SUM(P45:P51)</f>
        <v>0</v>
      </c>
      <c r="Q52" s="34">
        <f>+O52-P52</f>
        <v>0</v>
      </c>
    </row>
    <row r="53" spans="2:17" ht="18.600000000000001" customHeight="1" thickBot="1">
      <c r="B53" s="57"/>
      <c r="C53" s="55"/>
      <c r="D53" s="55"/>
      <c r="E53" s="55"/>
      <c r="F53" s="5"/>
      <c r="G53" s="11"/>
      <c r="H53" s="31" t="s">
        <v>66</v>
      </c>
      <c r="I53" s="21" t="s">
        <v>27</v>
      </c>
      <c r="J53" s="21" t="s">
        <v>28</v>
      </c>
      <c r="K53" s="21" t="s">
        <v>2</v>
      </c>
      <c r="L53" s="10"/>
      <c r="M53" s="6"/>
      <c r="N53" s="10"/>
      <c r="O53" s="10"/>
      <c r="P53" s="10"/>
      <c r="Q53" s="10"/>
    </row>
    <row r="54" spans="2:17" ht="18.600000000000001" customHeight="1" thickBot="1">
      <c r="B54" s="57"/>
      <c r="C54" s="55"/>
      <c r="D54" s="55"/>
      <c r="E54" s="55"/>
      <c r="F54" s="5"/>
      <c r="G54" s="23">
        <v>31</v>
      </c>
      <c r="H54" s="18" t="s">
        <v>67</v>
      </c>
      <c r="I54" s="19"/>
      <c r="J54" s="19">
        <f>SUMIF(E$10:E$144,"31",D$10:D$144)</f>
        <v>0</v>
      </c>
      <c r="K54" s="19">
        <f t="shared" ref="K54:K56" si="9">+I54-J54</f>
        <v>0</v>
      </c>
      <c r="L54" s="10"/>
      <c r="M54" s="11"/>
      <c r="N54" s="31" t="s">
        <v>59</v>
      </c>
      <c r="O54" s="21" t="s">
        <v>27</v>
      </c>
      <c r="P54" s="21" t="s">
        <v>28</v>
      </c>
      <c r="Q54" s="21" t="s">
        <v>2</v>
      </c>
    </row>
    <row r="55" spans="2:17" ht="18.600000000000001" customHeight="1">
      <c r="B55" s="57"/>
      <c r="C55" s="55"/>
      <c r="D55" s="55"/>
      <c r="E55" s="55"/>
      <c r="F55" s="5"/>
      <c r="G55" s="23">
        <v>32</v>
      </c>
      <c r="H55" s="18" t="s">
        <v>48</v>
      </c>
      <c r="I55" s="19"/>
      <c r="J55" s="19">
        <f>SUMIF(E$10:E$144,"32",D$10:D$144)</f>
        <v>0</v>
      </c>
      <c r="K55" s="19">
        <f t="shared" si="9"/>
        <v>0</v>
      </c>
      <c r="L55" s="10"/>
      <c r="M55" s="23">
        <v>80</v>
      </c>
      <c r="N55" s="18" t="s">
        <v>57</v>
      </c>
      <c r="O55" s="17"/>
      <c r="P55" s="17">
        <f>SUMIF(E$10:E$144,"80",D$10:D$144)</f>
        <v>0</v>
      </c>
      <c r="Q55" s="17">
        <f t="shared" ref="Q55:Q58" si="10">+O55-P55</f>
        <v>0</v>
      </c>
    </row>
    <row r="56" spans="2:17" ht="18.600000000000001" customHeight="1" thickBot="1">
      <c r="B56" s="57"/>
      <c r="C56" s="55"/>
      <c r="D56" s="55"/>
      <c r="E56" s="55"/>
      <c r="F56" s="5"/>
      <c r="G56" s="23">
        <v>33</v>
      </c>
      <c r="H56" s="18" t="s">
        <v>94</v>
      </c>
      <c r="I56" s="19"/>
      <c r="J56" s="19">
        <f>SUMIF(E$10:E$144,"33",D$10:D$144)</f>
        <v>0</v>
      </c>
      <c r="K56" s="19">
        <f t="shared" si="9"/>
        <v>0</v>
      </c>
      <c r="L56" s="10"/>
      <c r="M56" s="23">
        <v>81</v>
      </c>
      <c r="N56" s="18" t="s">
        <v>58</v>
      </c>
      <c r="O56" s="19"/>
      <c r="P56" s="19">
        <f>SUMIF(E$10:E$144,"81",D$10:D$144)</f>
        <v>0</v>
      </c>
      <c r="Q56" s="19">
        <f t="shared" si="10"/>
        <v>0</v>
      </c>
    </row>
    <row r="57" spans="2:17" ht="18.600000000000001" customHeight="1" thickBot="1">
      <c r="B57" s="57"/>
      <c r="C57" s="55"/>
      <c r="D57" s="55"/>
      <c r="E57" s="55"/>
      <c r="F57" s="5"/>
      <c r="G57" s="11"/>
      <c r="H57" s="40" t="s">
        <v>45</v>
      </c>
      <c r="I57" s="34">
        <f>SUM(I54:I56)</f>
        <v>0</v>
      </c>
      <c r="J57" s="34">
        <f>SUM(J54:J56)</f>
        <v>0</v>
      </c>
      <c r="K57" s="34">
        <f>+I57-J57</f>
        <v>0</v>
      </c>
      <c r="L57" s="10"/>
      <c r="M57" s="23">
        <v>82</v>
      </c>
      <c r="N57" s="18" t="s">
        <v>83</v>
      </c>
      <c r="O57" s="19"/>
      <c r="P57" s="19">
        <f>SUMIF(E$10:E$144,"82",D$10:D$144)</f>
        <v>0</v>
      </c>
      <c r="Q57" s="19">
        <f t="shared" si="10"/>
        <v>0</v>
      </c>
    </row>
    <row r="58" spans="2:17" ht="18.600000000000001" customHeight="1" thickBot="1">
      <c r="B58" s="57"/>
      <c r="C58" s="55"/>
      <c r="D58" s="55"/>
      <c r="E58" s="55"/>
      <c r="F58" s="5"/>
      <c r="G58" s="6"/>
      <c r="H58" s="10"/>
      <c r="I58" s="10"/>
      <c r="J58" s="10"/>
      <c r="K58" s="10"/>
      <c r="L58" s="10"/>
      <c r="M58" s="23">
        <v>83</v>
      </c>
      <c r="N58" s="18" t="s">
        <v>5</v>
      </c>
      <c r="O58" s="19"/>
      <c r="P58" s="19">
        <f>SUMIF(E$10:E$144,"83",D$10:D$144)</f>
        <v>0</v>
      </c>
      <c r="Q58" s="19">
        <f t="shared" si="10"/>
        <v>0</v>
      </c>
    </row>
    <row r="59" spans="2:17" ht="18.600000000000001" customHeight="1" thickBot="1">
      <c r="B59" s="57"/>
      <c r="C59" s="55"/>
      <c r="D59" s="55"/>
      <c r="E59" s="55"/>
      <c r="F59" s="5"/>
      <c r="G59" s="11"/>
      <c r="H59" s="31" t="s">
        <v>46</v>
      </c>
      <c r="I59" s="21" t="s">
        <v>27</v>
      </c>
      <c r="J59" s="21" t="s">
        <v>28</v>
      </c>
      <c r="K59" s="21" t="s">
        <v>2</v>
      </c>
      <c r="L59" s="10"/>
      <c r="M59" s="11"/>
      <c r="N59" s="40" t="s">
        <v>45</v>
      </c>
      <c r="O59" s="34">
        <f>SUM(O55:O58)</f>
        <v>0</v>
      </c>
      <c r="P59" s="34">
        <f>SUM(P55:P58)</f>
        <v>0</v>
      </c>
      <c r="Q59" s="34">
        <f>+O59-P59</f>
        <v>0</v>
      </c>
    </row>
    <row r="60" spans="2:17" ht="18.600000000000001" customHeight="1">
      <c r="B60" s="57"/>
      <c r="C60" s="55"/>
      <c r="D60" s="55"/>
      <c r="E60" s="55"/>
      <c r="F60" s="5"/>
      <c r="G60" s="23">
        <v>34</v>
      </c>
      <c r="H60" s="18" t="s">
        <v>47</v>
      </c>
      <c r="I60" s="17"/>
      <c r="J60" s="17">
        <f>SUMIF(E$10:E$144,"34",D$10:D$144)</f>
        <v>0</v>
      </c>
      <c r="K60" s="17">
        <f t="shared" ref="K60:K63" si="11">+I60-J60</f>
        <v>0</v>
      </c>
      <c r="L60" s="10"/>
      <c r="M60" s="6"/>
      <c r="N60" s="10"/>
      <c r="O60" s="10"/>
      <c r="P60" s="10"/>
      <c r="Q60" s="10"/>
    </row>
    <row r="61" spans="2:17" ht="18.600000000000001" customHeight="1" thickBot="1">
      <c r="B61" s="57"/>
      <c r="C61" s="55"/>
      <c r="D61" s="55"/>
      <c r="E61" s="55"/>
      <c r="F61" s="5"/>
      <c r="G61" s="23">
        <v>35</v>
      </c>
      <c r="H61" s="18" t="s">
        <v>74</v>
      </c>
      <c r="I61" s="19"/>
      <c r="J61" s="19">
        <f>SUMIF(E$10:E$144,"35",D$10:D$144)</f>
        <v>0</v>
      </c>
      <c r="K61" s="19">
        <f t="shared" si="11"/>
        <v>0</v>
      </c>
      <c r="L61" s="10"/>
      <c r="M61" s="11"/>
      <c r="N61" s="31" t="s">
        <v>54</v>
      </c>
      <c r="O61" s="21" t="s">
        <v>27</v>
      </c>
      <c r="P61" s="21" t="s">
        <v>28</v>
      </c>
      <c r="Q61" s="21" t="s">
        <v>2</v>
      </c>
    </row>
    <row r="62" spans="2:17" ht="18.600000000000001" customHeight="1">
      <c r="B62" s="57"/>
      <c r="C62" s="55"/>
      <c r="D62" s="55"/>
      <c r="E62" s="55"/>
      <c r="F62" s="5"/>
      <c r="G62" s="23">
        <v>36</v>
      </c>
      <c r="H62" s="18" t="s">
        <v>12</v>
      </c>
      <c r="I62" s="19"/>
      <c r="J62" s="19">
        <f>SUMIF(E$10:E$144,"36",D$10:D$144)</f>
        <v>0</v>
      </c>
      <c r="K62" s="19">
        <f t="shared" si="11"/>
        <v>0</v>
      </c>
      <c r="L62" s="10"/>
      <c r="M62" s="23">
        <v>90</v>
      </c>
      <c r="N62" s="18" t="s">
        <v>55</v>
      </c>
      <c r="O62" s="19"/>
      <c r="P62" s="19">
        <f>SUMIF(E$10:E$144,"90",D$10:D$144)</f>
        <v>0</v>
      </c>
      <c r="Q62" s="19">
        <f t="shared" ref="Q62:Q64" si="12">+O62-P62</f>
        <v>0</v>
      </c>
    </row>
    <row r="63" spans="2:17" ht="18.600000000000001" customHeight="1" thickBot="1">
      <c r="B63" s="57"/>
      <c r="C63" s="55"/>
      <c r="D63" s="55"/>
      <c r="E63" s="55"/>
      <c r="F63" s="5"/>
      <c r="G63" s="23">
        <v>37</v>
      </c>
      <c r="H63" s="18" t="s">
        <v>96</v>
      </c>
      <c r="I63" s="19"/>
      <c r="J63" s="19">
        <f>SUMIF(E$10:E$144,"37",D$10:D$144)</f>
        <v>0</v>
      </c>
      <c r="K63" s="19">
        <f t="shared" si="11"/>
        <v>0</v>
      </c>
      <c r="L63" s="10"/>
      <c r="M63" s="23">
        <v>91</v>
      </c>
      <c r="N63" s="18" t="s">
        <v>56</v>
      </c>
      <c r="O63" s="19"/>
      <c r="P63" s="19">
        <f>SUMIF(E$10:E$144,"91",D$10:D$144)</f>
        <v>0</v>
      </c>
      <c r="Q63" s="19">
        <f t="shared" si="12"/>
        <v>0</v>
      </c>
    </row>
    <row r="64" spans="2:17" ht="18.600000000000001" customHeight="1" thickBot="1">
      <c r="B64" s="57"/>
      <c r="C64" s="55"/>
      <c r="D64" s="55"/>
      <c r="E64" s="55"/>
      <c r="F64" s="5"/>
      <c r="G64" s="11"/>
      <c r="H64" s="40" t="s">
        <v>45</v>
      </c>
      <c r="I64" s="34">
        <f>SUM(I60:I63)</f>
        <v>0</v>
      </c>
      <c r="J64" s="34">
        <f t="shared" ref="J64" si="13">SUM(J60:J63)</f>
        <v>0</v>
      </c>
      <c r="K64" s="34">
        <f>+I64-J64</f>
        <v>0</v>
      </c>
      <c r="L64" s="10"/>
      <c r="M64" s="23">
        <v>92</v>
      </c>
      <c r="N64" s="18" t="s">
        <v>95</v>
      </c>
      <c r="O64" s="19"/>
      <c r="P64" s="19">
        <f>SUMIF(E$10:E$144,"92",D$10:D$144)</f>
        <v>0</v>
      </c>
      <c r="Q64" s="19">
        <f t="shared" si="12"/>
        <v>0</v>
      </c>
    </row>
    <row r="65" spans="2:17" ht="18.600000000000001" customHeight="1" thickBot="1">
      <c r="B65" s="57"/>
      <c r="C65" s="55"/>
      <c r="D65" s="55"/>
      <c r="E65" s="55"/>
      <c r="F65" s="5"/>
      <c r="G65" s="10"/>
      <c r="H65" s="10"/>
      <c r="I65" s="10"/>
      <c r="J65" s="10"/>
      <c r="K65" s="10"/>
      <c r="L65" s="10"/>
      <c r="M65" s="11"/>
      <c r="N65" s="40" t="s">
        <v>45</v>
      </c>
      <c r="O65" s="34">
        <f>SUM(O62:O64)</f>
        <v>0</v>
      </c>
      <c r="P65" s="34">
        <f>SUM(P62:P64)</f>
        <v>0</v>
      </c>
      <c r="Q65" s="34">
        <f>+O65-P65</f>
        <v>0</v>
      </c>
    </row>
    <row r="66" spans="2:17" ht="18.600000000000001" customHeight="1">
      <c r="B66" s="57"/>
      <c r="C66" s="55"/>
      <c r="D66" s="55"/>
      <c r="E66" s="55"/>
      <c r="G66" s="2"/>
      <c r="M66" s="2"/>
    </row>
    <row r="67" spans="2:17" ht="18.600000000000001" customHeight="1">
      <c r="B67" s="57"/>
      <c r="C67" s="55"/>
      <c r="D67" s="55"/>
      <c r="E67" s="55"/>
      <c r="G67" s="2"/>
      <c r="M67" s="2"/>
    </row>
    <row r="68" spans="2:17" ht="18.600000000000001" customHeight="1">
      <c r="B68" s="57"/>
      <c r="C68" s="55"/>
      <c r="D68" s="55"/>
      <c r="E68" s="55"/>
      <c r="G68" s="2"/>
      <c r="M68" s="2"/>
    </row>
    <row r="69" spans="2:17" ht="18.600000000000001" customHeight="1">
      <c r="B69" s="57"/>
      <c r="C69" s="55"/>
      <c r="D69" s="55"/>
      <c r="E69" s="55"/>
      <c r="G69" s="2"/>
      <c r="M69" s="2"/>
    </row>
    <row r="70" spans="2:17" ht="18.600000000000001" customHeight="1">
      <c r="B70" s="57"/>
      <c r="C70" s="55"/>
      <c r="D70" s="55"/>
      <c r="E70" s="55"/>
      <c r="G70" s="2"/>
      <c r="M70" s="2"/>
    </row>
    <row r="71" spans="2:17" ht="18.600000000000001" customHeight="1">
      <c r="B71" s="57"/>
      <c r="C71" s="55"/>
      <c r="D71" s="55"/>
      <c r="E71" s="55"/>
      <c r="G71" s="2"/>
      <c r="M71" s="2"/>
    </row>
    <row r="72" spans="2:17" ht="18.600000000000001" customHeight="1">
      <c r="B72" s="57"/>
      <c r="C72" s="55"/>
      <c r="D72" s="55"/>
      <c r="E72" s="55"/>
      <c r="G72" s="2"/>
      <c r="M72" s="2"/>
    </row>
    <row r="73" spans="2:17" ht="18.600000000000001" customHeight="1">
      <c r="B73" s="57"/>
      <c r="C73" s="55"/>
      <c r="D73" s="55"/>
      <c r="E73" s="55"/>
      <c r="G73" s="2"/>
      <c r="M73" s="2"/>
    </row>
    <row r="74" spans="2:17" ht="18.600000000000001" customHeight="1">
      <c r="B74" s="57"/>
      <c r="C74" s="55"/>
      <c r="D74" s="55"/>
      <c r="E74" s="55"/>
      <c r="G74" s="2"/>
      <c r="M74" s="2"/>
    </row>
    <row r="75" spans="2:17" ht="18.600000000000001" customHeight="1">
      <c r="B75" s="57"/>
      <c r="C75" s="55"/>
      <c r="D75" s="55"/>
      <c r="E75" s="55"/>
      <c r="G75" s="2"/>
      <c r="M75" s="2"/>
    </row>
    <row r="76" spans="2:17" ht="18.600000000000001" customHeight="1">
      <c r="B76" s="57"/>
      <c r="C76" s="55"/>
      <c r="D76" s="55"/>
      <c r="E76" s="55"/>
      <c r="G76" s="2"/>
      <c r="M76" s="2"/>
    </row>
    <row r="77" spans="2:17" ht="18.600000000000001" customHeight="1">
      <c r="B77" s="57"/>
      <c r="C77" s="55"/>
      <c r="D77" s="55"/>
      <c r="E77" s="55"/>
      <c r="G77" s="2"/>
      <c r="M77" s="2"/>
    </row>
    <row r="78" spans="2:17" ht="18.600000000000001" customHeight="1">
      <c r="B78" s="57"/>
      <c r="C78" s="55"/>
      <c r="D78" s="55"/>
      <c r="E78" s="55"/>
      <c r="G78" s="2"/>
      <c r="M78" s="2"/>
    </row>
    <row r="79" spans="2:17" ht="18.600000000000001" customHeight="1">
      <c r="B79" s="57"/>
      <c r="C79" s="55"/>
      <c r="D79" s="55"/>
      <c r="E79" s="55"/>
      <c r="G79" s="2"/>
      <c r="M79" s="2"/>
    </row>
    <row r="80" spans="2:17" ht="18.600000000000001" customHeight="1">
      <c r="B80" s="57"/>
      <c r="C80" s="55"/>
      <c r="D80" s="55"/>
      <c r="E80" s="55"/>
      <c r="G80" s="2"/>
      <c r="M80" s="2"/>
    </row>
    <row r="81" spans="2:13" ht="18.600000000000001" customHeight="1">
      <c r="B81" s="57"/>
      <c r="C81" s="55"/>
      <c r="D81" s="55"/>
      <c r="E81" s="55"/>
      <c r="G81" s="2"/>
      <c r="M81" s="2"/>
    </row>
    <row r="82" spans="2:13" ht="18.600000000000001" customHeight="1">
      <c r="B82" s="57"/>
      <c r="C82" s="55"/>
      <c r="D82" s="55"/>
      <c r="E82" s="55"/>
      <c r="G82" s="2"/>
      <c r="M82" s="2"/>
    </row>
    <row r="83" spans="2:13" ht="18.600000000000001" customHeight="1">
      <c r="B83" s="57"/>
      <c r="C83" s="55"/>
      <c r="D83" s="55"/>
      <c r="E83" s="55"/>
      <c r="G83" s="2"/>
      <c r="M83" s="2"/>
    </row>
    <row r="84" spans="2:13" ht="18.600000000000001" customHeight="1">
      <c r="B84" s="57"/>
      <c r="C84" s="55"/>
      <c r="D84" s="55"/>
      <c r="E84" s="55"/>
      <c r="G84" s="2"/>
      <c r="M84" s="2"/>
    </row>
    <row r="85" spans="2:13" ht="18.600000000000001" customHeight="1">
      <c r="B85" s="57"/>
      <c r="C85" s="55"/>
      <c r="D85" s="55"/>
      <c r="E85" s="55"/>
      <c r="G85" s="2"/>
      <c r="M85" s="2"/>
    </row>
    <row r="86" spans="2:13" ht="18.600000000000001" customHeight="1">
      <c r="B86" s="57"/>
      <c r="C86" s="55"/>
      <c r="D86" s="55"/>
      <c r="E86" s="55"/>
      <c r="G86" s="2"/>
      <c r="M86" s="2"/>
    </row>
    <row r="87" spans="2:13" ht="18.600000000000001" customHeight="1">
      <c r="B87" s="57"/>
      <c r="C87" s="55"/>
      <c r="D87" s="55"/>
      <c r="E87" s="55"/>
      <c r="G87" s="2"/>
      <c r="M87" s="2"/>
    </row>
    <row r="88" spans="2:13" ht="18.600000000000001" customHeight="1">
      <c r="B88" s="57"/>
      <c r="C88" s="55"/>
      <c r="D88" s="55"/>
      <c r="E88" s="55"/>
      <c r="G88" s="2"/>
      <c r="M88" s="2"/>
    </row>
    <row r="89" spans="2:13" ht="18.600000000000001" customHeight="1">
      <c r="B89" s="57"/>
      <c r="C89" s="55"/>
      <c r="D89" s="55"/>
      <c r="E89" s="55"/>
      <c r="G89" s="2"/>
      <c r="M89" s="2"/>
    </row>
    <row r="90" spans="2:13" ht="18.600000000000001" customHeight="1">
      <c r="B90" s="57"/>
      <c r="C90" s="55"/>
      <c r="D90" s="55"/>
      <c r="E90" s="55"/>
      <c r="G90" s="2"/>
      <c r="M90" s="2"/>
    </row>
    <row r="91" spans="2:13" ht="18.600000000000001" customHeight="1">
      <c r="B91" s="57"/>
      <c r="C91" s="55"/>
      <c r="D91" s="55"/>
      <c r="E91" s="55"/>
      <c r="G91" s="2"/>
      <c r="M91" s="2"/>
    </row>
    <row r="92" spans="2:13" ht="18.600000000000001" customHeight="1">
      <c r="B92" s="57"/>
      <c r="C92" s="55"/>
      <c r="D92" s="55"/>
      <c r="E92" s="55"/>
      <c r="G92" s="2"/>
      <c r="M92" s="2"/>
    </row>
    <row r="93" spans="2:13" ht="18.600000000000001" customHeight="1">
      <c r="B93" s="57"/>
      <c r="C93" s="55"/>
      <c r="D93" s="55"/>
      <c r="E93" s="55"/>
      <c r="G93" s="2"/>
      <c r="M93" s="2"/>
    </row>
    <row r="94" spans="2:13" ht="18.600000000000001" customHeight="1">
      <c r="B94" s="57"/>
      <c r="C94" s="55"/>
      <c r="D94" s="55"/>
      <c r="E94" s="55"/>
      <c r="G94" s="2"/>
      <c r="M94" s="2"/>
    </row>
    <row r="95" spans="2:13" ht="18.600000000000001" customHeight="1">
      <c r="B95" s="57"/>
      <c r="C95" s="55"/>
      <c r="D95" s="55"/>
      <c r="E95" s="55"/>
      <c r="G95" s="2"/>
      <c r="M95" s="2"/>
    </row>
    <row r="96" spans="2:13" ht="18.600000000000001" customHeight="1">
      <c r="B96" s="57"/>
      <c r="C96" s="55"/>
      <c r="D96" s="55"/>
      <c r="E96" s="55"/>
      <c r="G96" s="2"/>
      <c r="M96" s="2"/>
    </row>
    <row r="97" spans="2:13" ht="18.600000000000001" customHeight="1">
      <c r="B97" s="57"/>
      <c r="C97" s="55"/>
      <c r="D97" s="55"/>
      <c r="E97" s="55"/>
      <c r="G97" s="2"/>
      <c r="M97" s="2"/>
    </row>
    <row r="98" spans="2:13" ht="18.600000000000001" customHeight="1">
      <c r="B98" s="11"/>
      <c r="C98" s="11"/>
      <c r="D98" s="11"/>
      <c r="E98" s="11"/>
      <c r="G98" s="2"/>
      <c r="M98" s="2"/>
    </row>
    <row r="99" spans="2:13" ht="18.600000000000001" customHeight="1">
      <c r="B99" s="11"/>
      <c r="C99" s="11"/>
      <c r="D99" s="11"/>
      <c r="E99" s="11"/>
      <c r="G99" s="2"/>
      <c r="M99" s="2"/>
    </row>
    <row r="100" spans="2:13" ht="18.600000000000001" customHeight="1">
      <c r="B100" s="11"/>
      <c r="C100" s="11"/>
      <c r="D100" s="11"/>
      <c r="E100" s="11"/>
      <c r="G100" s="2"/>
      <c r="M100" s="2"/>
    </row>
    <row r="101" spans="2:13" ht="18.600000000000001" customHeight="1">
      <c r="B101" s="11"/>
      <c r="C101" s="11"/>
      <c r="D101" s="11"/>
      <c r="E101" s="11"/>
      <c r="G101" s="2"/>
      <c r="M101" s="2"/>
    </row>
    <row r="102" spans="2:13" ht="18.600000000000001" customHeight="1">
      <c r="B102" s="11"/>
      <c r="C102" s="11"/>
      <c r="D102" s="11"/>
      <c r="E102" s="11"/>
      <c r="G102" s="2"/>
      <c r="M102" s="2"/>
    </row>
    <row r="103" spans="2:13" ht="18.600000000000001" customHeight="1">
      <c r="B103" s="11"/>
      <c r="C103" s="11"/>
      <c r="D103" s="11"/>
      <c r="E103" s="11"/>
      <c r="G103" s="2"/>
      <c r="M103" s="2"/>
    </row>
    <row r="104" spans="2:13" ht="18.600000000000001" customHeight="1">
      <c r="B104" s="11"/>
      <c r="C104" s="11"/>
      <c r="D104" s="11"/>
      <c r="E104" s="11"/>
      <c r="G104" s="2"/>
      <c r="M104" s="2"/>
    </row>
    <row r="105" spans="2:13" ht="18.600000000000001" customHeight="1">
      <c r="B105" s="11"/>
      <c r="C105" s="11"/>
      <c r="D105" s="11"/>
      <c r="E105" s="11"/>
      <c r="G105" s="2"/>
      <c r="M105" s="2"/>
    </row>
    <row r="106" spans="2:13" ht="18.600000000000001" customHeight="1">
      <c r="B106" s="11"/>
      <c r="C106" s="11"/>
      <c r="D106" s="11"/>
      <c r="E106" s="11"/>
      <c r="G106" s="2"/>
      <c r="M106" s="2"/>
    </row>
    <row r="107" spans="2:13" ht="18.600000000000001" customHeight="1">
      <c r="B107" s="11"/>
      <c r="C107" s="11"/>
      <c r="D107" s="11"/>
      <c r="E107" s="11"/>
      <c r="G107" s="2"/>
      <c r="M107" s="2"/>
    </row>
    <row r="108" spans="2:13" ht="18.600000000000001" customHeight="1">
      <c r="B108" s="11"/>
      <c r="C108" s="11"/>
      <c r="D108" s="11"/>
      <c r="E108" s="11"/>
      <c r="G108" s="2"/>
      <c r="M108" s="2"/>
    </row>
    <row r="109" spans="2:13" ht="18.600000000000001" customHeight="1">
      <c r="B109" s="11"/>
      <c r="C109" s="11"/>
      <c r="D109" s="11"/>
      <c r="E109" s="11"/>
      <c r="G109" s="2"/>
      <c r="M109" s="2"/>
    </row>
    <row r="110" spans="2:13" ht="18.600000000000001" customHeight="1">
      <c r="B110" s="11"/>
      <c r="C110" s="11"/>
      <c r="D110" s="11"/>
      <c r="E110" s="11"/>
      <c r="G110" s="2"/>
      <c r="M110" s="2"/>
    </row>
    <row r="111" spans="2:13" ht="18.600000000000001" customHeight="1">
      <c r="B111" s="11"/>
      <c r="C111" s="11"/>
      <c r="D111" s="11"/>
      <c r="E111" s="11"/>
      <c r="G111" s="2"/>
      <c r="M111" s="2"/>
    </row>
    <row r="112" spans="2:13" ht="18.600000000000001" customHeight="1">
      <c r="B112" s="11"/>
      <c r="C112" s="11"/>
      <c r="D112" s="11"/>
      <c r="E112" s="11"/>
      <c r="G112" s="2"/>
      <c r="M112" s="2"/>
    </row>
    <row r="113" spans="2:13" ht="18.600000000000001" customHeight="1">
      <c r="B113" s="11"/>
      <c r="C113" s="11"/>
      <c r="D113" s="11"/>
      <c r="E113" s="11"/>
      <c r="G113" s="2"/>
      <c r="M113" s="2"/>
    </row>
    <row r="114" spans="2:13" ht="18.600000000000001" customHeight="1">
      <c r="B114" s="11"/>
      <c r="C114" s="11"/>
      <c r="D114" s="11"/>
      <c r="E114" s="11"/>
      <c r="G114" s="2"/>
      <c r="M114" s="2"/>
    </row>
    <row r="115" spans="2:13" ht="18.600000000000001" customHeight="1">
      <c r="B115" s="11"/>
      <c r="C115" s="11"/>
      <c r="D115" s="11"/>
      <c r="E115" s="11"/>
      <c r="G115" s="2"/>
      <c r="M115" s="2"/>
    </row>
    <row r="116" spans="2:13" ht="18.600000000000001" customHeight="1">
      <c r="B116" s="11"/>
      <c r="C116" s="11"/>
      <c r="D116" s="11"/>
      <c r="E116" s="11"/>
    </row>
    <row r="117" spans="2:13" ht="18.600000000000001" customHeight="1">
      <c r="B117" s="11"/>
      <c r="C117" s="11"/>
      <c r="D117" s="11"/>
      <c r="E117" s="11"/>
    </row>
    <row r="118" spans="2:13" ht="18.600000000000001" customHeight="1">
      <c r="B118" s="11"/>
      <c r="C118" s="11"/>
      <c r="D118" s="11"/>
      <c r="E118" s="11"/>
    </row>
    <row r="119" spans="2:13" ht="18.600000000000001" customHeight="1">
      <c r="B119" s="11"/>
      <c r="C119" s="11"/>
      <c r="D119" s="11"/>
      <c r="E119" s="11"/>
    </row>
    <row r="120" spans="2:13" ht="18.600000000000001" customHeight="1">
      <c r="B120" s="11"/>
      <c r="C120" s="11"/>
      <c r="D120" s="11"/>
      <c r="E120" s="11"/>
    </row>
    <row r="121" spans="2:13" ht="18.600000000000001" customHeight="1">
      <c r="B121" s="11"/>
      <c r="C121" s="11"/>
      <c r="D121" s="11"/>
      <c r="E121" s="11"/>
    </row>
    <row r="122" spans="2:13" ht="18.600000000000001" customHeight="1">
      <c r="B122" s="11"/>
      <c r="C122" s="11"/>
      <c r="D122" s="11"/>
      <c r="E122" s="11"/>
    </row>
    <row r="123" spans="2:13" ht="18.600000000000001" customHeight="1">
      <c r="B123" s="11"/>
      <c r="C123" s="11"/>
      <c r="D123" s="11"/>
      <c r="E123" s="11"/>
    </row>
    <row r="124" spans="2:13" ht="18.600000000000001" customHeight="1">
      <c r="B124" s="11"/>
      <c r="C124" s="11"/>
      <c r="D124" s="11"/>
      <c r="E124" s="11"/>
    </row>
    <row r="125" spans="2:13" ht="18.600000000000001" customHeight="1">
      <c r="B125" s="11"/>
      <c r="C125" s="11"/>
      <c r="D125" s="11"/>
      <c r="E125" s="11"/>
    </row>
    <row r="126" spans="2:13" ht="18.600000000000001" customHeight="1">
      <c r="B126" s="11"/>
      <c r="C126" s="11"/>
      <c r="D126" s="11"/>
      <c r="E126" s="11"/>
    </row>
    <row r="127" spans="2:13" ht="18.600000000000001" customHeight="1">
      <c r="B127" s="11"/>
      <c r="C127" s="11"/>
      <c r="D127" s="11"/>
      <c r="E127" s="11"/>
    </row>
    <row r="128" spans="2:13" ht="18.600000000000001" customHeight="1">
      <c r="B128" s="11"/>
      <c r="C128" s="11"/>
      <c r="D128" s="11"/>
      <c r="E128" s="11"/>
    </row>
  </sheetData>
  <mergeCells count="9">
    <mergeCell ref="B1:Q1"/>
    <mergeCell ref="B6:E7"/>
    <mergeCell ref="I3:J3"/>
    <mergeCell ref="K3:M3"/>
    <mergeCell ref="I8:J8"/>
    <mergeCell ref="K8:M8"/>
    <mergeCell ref="E8:E9"/>
    <mergeCell ref="B8:B9"/>
    <mergeCell ref="C8:C9"/>
  </mergeCells>
  <conditionalFormatting sqref="K66">
    <cfRule type="iconSet" priority="45">
      <iconSet>
        <cfvo type="percent" val="0"/>
        <cfvo type="num" val="0"/>
        <cfvo type="num" val="0"/>
      </iconSet>
    </cfRule>
  </conditionalFormatting>
  <conditionalFormatting sqref="K12:K23 K30 K39 K52 K58 K65">
    <cfRule type="iconSet" priority="41">
      <iconSet>
        <cfvo type="percent" val="0"/>
        <cfvo type="num" val="0"/>
        <cfvo type="num" val="0"/>
      </iconSet>
    </cfRule>
  </conditionalFormatting>
  <conditionalFormatting sqref="Q25 Q53 Q43 Q35 Q60">
    <cfRule type="iconSet" priority="40">
      <iconSet>
        <cfvo type="percent" val="0"/>
        <cfvo type="num" val="0"/>
        <cfvo type="num" val="0"/>
      </iconSet>
    </cfRule>
  </conditionalFormatting>
  <conditionalFormatting sqref="Q12:Q13">
    <cfRule type="iconSet" priority="39">
      <iconSet>
        <cfvo type="percent" val="0"/>
        <cfvo type="num" val="0"/>
        <cfvo type="num" val="0"/>
      </iconSet>
    </cfRule>
  </conditionalFormatting>
  <conditionalFormatting sqref="Q27:Q28">
    <cfRule type="iconSet" priority="38">
      <iconSet>
        <cfvo type="percent" val="0"/>
        <cfvo type="num" val="0"/>
        <cfvo type="num" val="0"/>
      </iconSet>
    </cfRule>
  </conditionalFormatting>
  <conditionalFormatting sqref="K25:K26">
    <cfRule type="iconSet" priority="37">
      <iconSet>
        <cfvo type="percent" val="0"/>
        <cfvo type="num" val="0"/>
        <cfvo type="num" val="0"/>
      </iconSet>
    </cfRule>
  </conditionalFormatting>
  <conditionalFormatting sqref="K32:K33">
    <cfRule type="iconSet" priority="36">
      <iconSet>
        <cfvo type="percent" val="0"/>
        <cfvo type="num" val="0"/>
        <cfvo type="num" val="0"/>
      </iconSet>
    </cfRule>
  </conditionalFormatting>
  <conditionalFormatting sqref="K41:K42">
    <cfRule type="iconSet" priority="35">
      <iconSet>
        <cfvo type="percent" val="0"/>
        <cfvo type="num" val="0"/>
        <cfvo type="num" val="0"/>
      </iconSet>
    </cfRule>
  </conditionalFormatting>
  <conditionalFormatting sqref="Q37:Q38">
    <cfRule type="iconSet" priority="34">
      <iconSet>
        <cfvo type="percent" val="0"/>
        <cfvo type="num" val="0"/>
        <cfvo type="num" val="0"/>
      </iconSet>
    </cfRule>
  </conditionalFormatting>
  <conditionalFormatting sqref="Q55">
    <cfRule type="iconSet" priority="33">
      <iconSet>
        <cfvo type="percent" val="0"/>
        <cfvo type="num" val="0"/>
        <cfvo type="num" val="0"/>
      </iconSet>
    </cfRule>
  </conditionalFormatting>
  <conditionalFormatting sqref="K60">
    <cfRule type="iconSet" priority="32">
      <iconSet>
        <cfvo type="percent" val="0"/>
        <cfvo type="num" val="0"/>
        <cfvo type="num" val="0"/>
      </iconSet>
    </cfRule>
  </conditionalFormatting>
  <conditionalFormatting sqref="K43:K50">
    <cfRule type="iconSet" priority="31">
      <iconSet>
        <cfvo type="percent" val="0"/>
        <cfvo type="num" val="0"/>
        <cfvo type="num" val="0"/>
      </iconSet>
    </cfRule>
  </conditionalFormatting>
  <conditionalFormatting sqref="Q45:Q51">
    <cfRule type="iconSet" priority="30">
      <iconSet>
        <cfvo type="percent" val="0"/>
        <cfvo type="num" val="0"/>
        <cfvo type="num" val="0"/>
      </iconSet>
    </cfRule>
  </conditionalFormatting>
  <conditionalFormatting sqref="K54:K56">
    <cfRule type="iconSet" priority="29">
      <iconSet>
        <cfvo type="percent" val="0"/>
        <cfvo type="num" val="0"/>
        <cfvo type="num" val="0"/>
      </iconSet>
    </cfRule>
  </conditionalFormatting>
  <conditionalFormatting sqref="K61:K63">
    <cfRule type="iconSet" priority="28">
      <iconSet>
        <cfvo type="percent" val="0"/>
        <cfvo type="num" val="0"/>
        <cfvo type="num" val="0"/>
      </iconSet>
    </cfRule>
  </conditionalFormatting>
  <conditionalFormatting sqref="Q62:Q64">
    <cfRule type="iconSet" priority="27">
      <iconSet>
        <cfvo type="percent" val="0"/>
        <cfvo type="num" val="0"/>
        <cfvo type="num" val="0"/>
      </iconSet>
    </cfRule>
  </conditionalFormatting>
  <conditionalFormatting sqref="K27:K28">
    <cfRule type="iconSet" priority="26">
      <iconSet>
        <cfvo type="percent" val="0"/>
        <cfvo type="num" val="0"/>
        <cfvo type="num" val="0"/>
      </iconSet>
    </cfRule>
  </conditionalFormatting>
  <conditionalFormatting sqref="K34:K37">
    <cfRule type="iconSet" priority="25">
      <iconSet>
        <cfvo type="percent" val="0"/>
        <cfvo type="num" val="0"/>
        <cfvo type="num" val="0"/>
      </iconSet>
    </cfRule>
  </conditionalFormatting>
  <conditionalFormatting sqref="Q29:Q33">
    <cfRule type="iconSet" priority="24">
      <iconSet>
        <cfvo type="percent" val="0"/>
        <cfvo type="num" val="0"/>
        <cfvo type="num" val="0"/>
      </iconSet>
    </cfRule>
  </conditionalFormatting>
  <conditionalFormatting sqref="Q14:Q23">
    <cfRule type="iconSet" priority="23">
      <iconSet>
        <cfvo type="percent" val="0"/>
        <cfvo type="num" val="0"/>
        <cfvo type="num" val="0"/>
      </iconSet>
    </cfRule>
  </conditionalFormatting>
  <conditionalFormatting sqref="Q39:Q41">
    <cfRule type="iconSet" priority="22">
      <iconSet>
        <cfvo type="percent" val="0"/>
        <cfvo type="num" val="0"/>
        <cfvo type="num" val="0"/>
      </iconSet>
    </cfRule>
  </conditionalFormatting>
  <conditionalFormatting sqref="K64">
    <cfRule type="iconSet" priority="17">
      <iconSet>
        <cfvo type="percent" val="0"/>
        <cfvo type="num" val="0"/>
        <cfvo type="num" val="0"/>
      </iconSet>
    </cfRule>
  </conditionalFormatting>
  <conditionalFormatting sqref="K29">
    <cfRule type="iconSet" priority="21">
      <iconSet>
        <cfvo type="percent" val="0"/>
        <cfvo type="num" val="0"/>
        <cfvo type="num" val="0"/>
      </iconSet>
    </cfRule>
  </conditionalFormatting>
  <conditionalFormatting sqref="K38">
    <cfRule type="iconSet" priority="20">
      <iconSet>
        <cfvo type="percent" val="0"/>
        <cfvo type="num" val="0"/>
        <cfvo type="num" val="0"/>
      </iconSet>
    </cfRule>
  </conditionalFormatting>
  <conditionalFormatting sqref="K51">
    <cfRule type="iconSet" priority="19">
      <iconSet>
        <cfvo type="percent" val="0"/>
        <cfvo type="num" val="0"/>
        <cfvo type="num" val="0"/>
      </iconSet>
    </cfRule>
  </conditionalFormatting>
  <conditionalFormatting sqref="K57">
    <cfRule type="iconSet" priority="18">
      <iconSet>
        <cfvo type="percent" val="0"/>
        <cfvo type="num" val="0"/>
        <cfvo type="num" val="0"/>
      </iconSet>
    </cfRule>
  </conditionalFormatting>
  <conditionalFormatting sqref="Q65">
    <cfRule type="iconSet" priority="16">
      <iconSet>
        <cfvo type="percent" val="0"/>
        <cfvo type="num" val="0"/>
        <cfvo type="num" val="0"/>
      </iconSet>
    </cfRule>
  </conditionalFormatting>
  <conditionalFormatting sqref="Q59">
    <cfRule type="iconSet" priority="15">
      <iconSet>
        <cfvo type="percent" val="0"/>
        <cfvo type="num" val="0"/>
        <cfvo type="num" val="0"/>
      </iconSet>
    </cfRule>
  </conditionalFormatting>
  <conditionalFormatting sqref="Q52">
    <cfRule type="iconSet" priority="14">
      <iconSet>
        <cfvo type="percent" val="0"/>
        <cfvo type="num" val="0"/>
        <cfvo type="num" val="0"/>
      </iconSet>
    </cfRule>
  </conditionalFormatting>
  <conditionalFormatting sqref="Q42">
    <cfRule type="iconSet" priority="13">
      <iconSet>
        <cfvo type="percent" val="0"/>
        <cfvo type="num" val="0"/>
        <cfvo type="num" val="0"/>
      </iconSet>
    </cfRule>
  </conditionalFormatting>
  <conditionalFormatting sqref="Q34">
    <cfRule type="iconSet" priority="12">
      <iconSet>
        <cfvo type="percent" val="0"/>
        <cfvo type="num" val="0"/>
        <cfvo type="num" val="0"/>
      </iconSet>
    </cfRule>
  </conditionalFormatting>
  <conditionalFormatting sqref="Q24">
    <cfRule type="iconSet" priority="11">
      <iconSet>
        <cfvo type="percent" val="0"/>
        <cfvo type="num" val="0"/>
        <cfvo type="num" val="0"/>
      </iconSet>
    </cfRule>
  </conditionalFormatting>
  <conditionalFormatting sqref="Q56:Q58">
    <cfRule type="iconSet" priority="10">
      <iconSet>
        <cfvo type="percent" val="0"/>
        <cfvo type="num" val="0"/>
        <cfvo type="num" val="0"/>
      </iconSet>
    </cfRule>
  </conditionalFormatting>
  <conditionalFormatting sqref="E96:E97">
    <cfRule type="cellIs" dxfId="23" priority="3" operator="notBetween">
      <formula>0</formula>
      <formula>100</formula>
    </cfRule>
  </conditionalFormatting>
  <conditionalFormatting sqref="E10:E95">
    <cfRule type="cellIs" dxfId="22" priority="4" operator="notBetween">
      <formula>0</formula>
      <formula>100</formula>
    </cfRule>
  </conditionalFormatting>
  <conditionalFormatting sqref="N6:N7">
    <cfRule type="iconSet" priority="2">
      <iconSet>
        <cfvo type="percent" val="0"/>
        <cfvo type="num" val="0"/>
        <cfvo type="num" val="0"/>
      </iconSet>
    </cfRule>
  </conditionalFormatting>
  <conditionalFormatting sqref="I8:M8">
    <cfRule type="iconSet" priority="1">
      <iconSet>
        <cfvo type="percent" val="0"/>
        <cfvo type="num" val="0"/>
        <cfvo type="num" val="0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28"/>
  <sheetViews>
    <sheetView showGridLines="0" zoomScale="85" zoomScaleNormal="85" workbookViewId="0">
      <pane ySplit="9" topLeftCell="A13" activePane="bottomLeft" state="frozen"/>
      <selection pane="bottomLeft" activeCell="B1" sqref="B1:Q1"/>
    </sheetView>
  </sheetViews>
  <sheetFormatPr defaultColWidth="9.140625" defaultRowHeight="15"/>
  <cols>
    <col min="1" max="1" width="2.5703125" style="2" customWidth="1"/>
    <col min="2" max="5" width="11" style="2" customWidth="1"/>
    <col min="6" max="6" width="6.7109375" style="2" customWidth="1"/>
    <col min="7" max="7" width="3.7109375" style="3" customWidth="1"/>
    <col min="8" max="8" width="22.7109375" style="2" customWidth="1"/>
    <col min="9" max="11" width="11.7109375" style="2" customWidth="1"/>
    <col min="12" max="12" width="6.7109375" style="2" customWidth="1"/>
    <col min="13" max="13" width="3.7109375" style="3" customWidth="1"/>
    <col min="14" max="14" width="22.7109375" style="2" customWidth="1"/>
    <col min="15" max="17" width="11.7109375" style="2" customWidth="1"/>
    <col min="18" max="18" width="1.85546875" style="2" customWidth="1"/>
    <col min="19" max="19" width="7.140625" style="2" customWidth="1"/>
    <col min="20" max="20" width="16.7109375" style="2" customWidth="1"/>
    <col min="21" max="21" width="9.140625" style="2" customWidth="1"/>
    <col min="22" max="22" width="6.42578125" style="2" customWidth="1"/>
    <col min="23" max="23" width="1.7109375" style="2" customWidth="1"/>
    <col min="24" max="16384" width="9.140625" style="2"/>
  </cols>
  <sheetData>
    <row r="1" spans="2:17" s="1" customFormat="1" ht="79.900000000000006" customHeight="1"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</row>
    <row r="2" spans="2:17" ht="16.899999999999999" customHeight="1">
      <c r="B2" s="5"/>
      <c r="C2" s="5"/>
      <c r="D2" s="5"/>
      <c r="E2" s="5"/>
      <c r="F2" s="5"/>
      <c r="G2" s="6"/>
      <c r="H2" s="5"/>
      <c r="I2" s="5"/>
      <c r="J2" s="5"/>
      <c r="K2" s="5"/>
      <c r="L2" s="5"/>
      <c r="M2" s="5"/>
      <c r="N2" s="5"/>
      <c r="O2" s="5"/>
      <c r="P2" s="5"/>
      <c r="Q2" s="5"/>
    </row>
    <row r="3" spans="2:17" ht="16.899999999999999" customHeight="1">
      <c r="B3" s="5"/>
      <c r="C3" s="5"/>
      <c r="D3" s="5"/>
      <c r="E3" s="5"/>
      <c r="F3" s="5"/>
      <c r="G3" s="6"/>
      <c r="H3" s="70"/>
      <c r="I3" s="100" t="s">
        <v>27</v>
      </c>
      <c r="J3" s="101"/>
      <c r="K3" s="100" t="s">
        <v>28</v>
      </c>
      <c r="L3" s="102"/>
      <c r="M3" s="101"/>
      <c r="N3" s="70" t="s">
        <v>2</v>
      </c>
      <c r="O3" s="5"/>
      <c r="P3" s="5"/>
      <c r="Q3" s="5"/>
    </row>
    <row r="4" spans="2:17" ht="16.899999999999999" customHeight="1">
      <c r="B4" s="5"/>
      <c r="C4" s="5"/>
      <c r="D4" s="5"/>
      <c r="E4" s="5"/>
      <c r="F4" s="5"/>
      <c r="G4" s="6"/>
      <c r="H4" s="59" t="s">
        <v>0</v>
      </c>
      <c r="I4" s="46"/>
      <c r="J4" s="47"/>
      <c r="K4" s="46"/>
      <c r="L4" s="48"/>
      <c r="M4" s="47"/>
      <c r="N4" s="49"/>
      <c r="O4" s="5"/>
      <c r="P4" s="5"/>
      <c r="Q4" s="5"/>
    </row>
    <row r="5" spans="2:17" ht="16.899999999999999" customHeight="1" thickBot="1">
      <c r="B5" s="5"/>
      <c r="C5" s="5"/>
      <c r="D5" s="5"/>
      <c r="E5" s="5"/>
      <c r="F5" s="5"/>
      <c r="G5" s="6"/>
      <c r="H5" s="60" t="s">
        <v>18</v>
      </c>
      <c r="I5" s="50"/>
      <c r="J5" s="51"/>
      <c r="K5" s="50"/>
      <c r="L5" s="52"/>
      <c r="M5" s="51"/>
      <c r="N5" s="53"/>
      <c r="O5" s="5"/>
      <c r="P5" s="9"/>
      <c r="Q5" s="5"/>
    </row>
    <row r="6" spans="2:17" ht="16.899999999999999" customHeight="1">
      <c r="B6" s="113" t="s">
        <v>142</v>
      </c>
      <c r="C6" s="113"/>
      <c r="D6" s="113"/>
      <c r="E6" s="113"/>
      <c r="F6" s="5"/>
      <c r="G6" s="6"/>
      <c r="H6" s="58" t="s">
        <v>140</v>
      </c>
      <c r="I6" s="61">
        <f>+I4+I5</f>
        <v>0</v>
      </c>
      <c r="J6" s="62"/>
      <c r="K6" s="61">
        <f>+K4+K5</f>
        <v>0</v>
      </c>
      <c r="L6" s="63"/>
      <c r="M6" s="62"/>
      <c r="N6" s="64">
        <f>+I6-K6</f>
        <v>0</v>
      </c>
      <c r="O6" s="5"/>
      <c r="P6" s="5"/>
      <c r="Q6" s="5"/>
    </row>
    <row r="7" spans="2:17" ht="16.899999999999999" customHeight="1">
      <c r="B7" s="114"/>
      <c r="C7" s="114"/>
      <c r="D7" s="114"/>
      <c r="E7" s="114"/>
      <c r="F7" s="5"/>
      <c r="G7" s="6"/>
      <c r="H7" s="45" t="s">
        <v>138</v>
      </c>
      <c r="I7" s="65">
        <f>+SUM(I22,I29,O24,O34,I38,O42,I51,O52,I57,O59,I64,O65)</f>
        <v>0</v>
      </c>
      <c r="J7" s="66"/>
      <c r="K7" s="65">
        <f>+SUM(J22,J29,P24,P34,J38,P42,P52,J51,P59,J57,J64,P65)</f>
        <v>0</v>
      </c>
      <c r="L7" s="67"/>
      <c r="M7" s="66"/>
      <c r="N7" s="68">
        <f>+I7-K7</f>
        <v>0</v>
      </c>
      <c r="O7" s="5"/>
      <c r="P7" s="5"/>
      <c r="Q7" s="5"/>
    </row>
    <row r="8" spans="2:17" ht="16.899999999999999" customHeight="1">
      <c r="B8" s="104" t="s">
        <v>87</v>
      </c>
      <c r="C8" s="106" t="s">
        <v>84</v>
      </c>
      <c r="D8" s="42" t="s">
        <v>85</v>
      </c>
      <c r="E8" s="108" t="s">
        <v>86</v>
      </c>
      <c r="F8" s="5"/>
      <c r="G8" s="6"/>
      <c r="H8" s="44" t="s">
        <v>139</v>
      </c>
      <c r="I8" s="110">
        <f>+I6-I7</f>
        <v>0</v>
      </c>
      <c r="J8" s="111"/>
      <c r="K8" s="110">
        <f>+K6-K7</f>
        <v>0</v>
      </c>
      <c r="L8" s="112"/>
      <c r="M8" s="111"/>
      <c r="N8" s="69"/>
      <c r="O8" s="5"/>
      <c r="P8" s="5"/>
      <c r="Q8" s="5"/>
    </row>
    <row r="9" spans="2:17" ht="16.899999999999999" customHeight="1">
      <c r="B9" s="105"/>
      <c r="C9" s="107"/>
      <c r="D9" s="43">
        <f>SUM(D10:D112)</f>
        <v>0</v>
      </c>
      <c r="E9" s="109"/>
      <c r="F9" s="5"/>
      <c r="G9" s="6"/>
      <c r="M9" s="2"/>
      <c r="O9" s="7"/>
      <c r="P9" s="7"/>
      <c r="Q9" s="7"/>
    </row>
    <row r="10" spans="2:17" ht="18.600000000000001" customHeight="1">
      <c r="B10" s="57"/>
      <c r="C10" s="55"/>
      <c r="D10" s="55"/>
      <c r="E10" s="55"/>
      <c r="F10" s="5"/>
      <c r="G10" s="6"/>
      <c r="H10" s="5"/>
      <c r="I10" s="5"/>
      <c r="J10" s="5"/>
      <c r="K10" s="5"/>
      <c r="L10" s="5"/>
      <c r="M10" s="6"/>
      <c r="N10" s="5"/>
      <c r="O10" s="5"/>
      <c r="P10" s="5"/>
      <c r="Q10" s="5"/>
    </row>
    <row r="11" spans="2:17" ht="18.600000000000001" customHeight="1" thickBot="1">
      <c r="B11" s="57"/>
      <c r="C11" s="55"/>
      <c r="D11" s="55"/>
      <c r="E11" s="55"/>
      <c r="F11" s="5"/>
      <c r="G11" s="22"/>
      <c r="H11" s="20" t="s">
        <v>1</v>
      </c>
      <c r="I11" s="21" t="s">
        <v>27</v>
      </c>
      <c r="J11" s="21" t="s">
        <v>28</v>
      </c>
      <c r="K11" s="21" t="s">
        <v>2</v>
      </c>
      <c r="L11" s="12"/>
      <c r="M11" s="11"/>
      <c r="N11" s="29" t="s">
        <v>7</v>
      </c>
      <c r="O11" s="30" t="s">
        <v>27</v>
      </c>
      <c r="P11" s="21" t="s">
        <v>28</v>
      </c>
      <c r="Q11" s="21" t="s">
        <v>2</v>
      </c>
    </row>
    <row r="12" spans="2:17" ht="18.600000000000001" customHeight="1">
      <c r="B12" s="57"/>
      <c r="C12" s="55"/>
      <c r="D12" s="55"/>
      <c r="E12" s="55"/>
      <c r="F12" s="5"/>
      <c r="G12" s="23">
        <v>1</v>
      </c>
      <c r="H12" s="16" t="s">
        <v>19</v>
      </c>
      <c r="I12" s="17"/>
      <c r="J12" s="17">
        <f>SUMIF(E$10:E$144,"1",D$10:D$144)</f>
        <v>0</v>
      </c>
      <c r="K12" s="17">
        <f>+I12-J12</f>
        <v>0</v>
      </c>
      <c r="L12" s="13"/>
      <c r="M12" s="28">
        <v>40</v>
      </c>
      <c r="N12" s="16" t="s">
        <v>71</v>
      </c>
      <c r="O12" s="17"/>
      <c r="P12" s="17">
        <f>SUMIF(E$10:E$144,"40",D$10:D$144)</f>
        <v>0</v>
      </c>
      <c r="Q12" s="17">
        <f>+O12-P12</f>
        <v>0</v>
      </c>
    </row>
    <row r="13" spans="2:17" ht="18.600000000000001" customHeight="1">
      <c r="B13" s="57"/>
      <c r="C13" s="55"/>
      <c r="D13" s="55"/>
      <c r="E13" s="55"/>
      <c r="F13" s="5"/>
      <c r="G13" s="23">
        <v>2</v>
      </c>
      <c r="H13" s="18" t="s">
        <v>20</v>
      </c>
      <c r="I13" s="19"/>
      <c r="J13" s="19">
        <f>SUMIF(E$10:E$144,"2",D$10:D$144)</f>
        <v>0</v>
      </c>
      <c r="K13" s="19">
        <f t="shared" ref="K13:K21" si="0">+I13-J13</f>
        <v>0</v>
      </c>
      <c r="L13" s="13"/>
      <c r="M13" s="23">
        <v>41</v>
      </c>
      <c r="N13" s="18" t="s">
        <v>10</v>
      </c>
      <c r="O13" s="19"/>
      <c r="P13" s="19">
        <f>SUMIF(E$10:E$144,"41",D$10:D$144)</f>
        <v>0</v>
      </c>
      <c r="Q13" s="19">
        <f t="shared" ref="Q13:Q23" si="1">+O13-P13</f>
        <v>0</v>
      </c>
    </row>
    <row r="14" spans="2:17" ht="18.600000000000001" customHeight="1">
      <c r="B14" s="57"/>
      <c r="C14" s="55"/>
      <c r="D14" s="55"/>
      <c r="E14" s="55"/>
      <c r="F14" s="5"/>
      <c r="G14" s="23">
        <v>3</v>
      </c>
      <c r="H14" s="18" t="s">
        <v>21</v>
      </c>
      <c r="I14" s="19"/>
      <c r="J14" s="19">
        <f>SUMIF(E$10:E$144,"3",D$10:D$144)</f>
        <v>0</v>
      </c>
      <c r="K14" s="19">
        <f t="shared" si="0"/>
        <v>0</v>
      </c>
      <c r="L14" s="13"/>
      <c r="M14" s="23">
        <v>42</v>
      </c>
      <c r="N14" s="18" t="s">
        <v>36</v>
      </c>
      <c r="O14" s="19"/>
      <c r="P14" s="19">
        <f>SUMIF(E$10:E$144,"42",D$10:D$144)</f>
        <v>0</v>
      </c>
      <c r="Q14" s="19">
        <f t="shared" si="1"/>
        <v>0</v>
      </c>
    </row>
    <row r="15" spans="2:17" ht="18.600000000000001" customHeight="1">
      <c r="B15" s="57"/>
      <c r="C15" s="55"/>
      <c r="D15" s="55"/>
      <c r="E15" s="55"/>
      <c r="F15" s="5"/>
      <c r="G15" s="23">
        <v>4</v>
      </c>
      <c r="H15" s="18" t="s">
        <v>22</v>
      </c>
      <c r="I15" s="19"/>
      <c r="J15" s="19">
        <f>SUMIF(E$10:E$144,"4",D$10:D$144)</f>
        <v>0</v>
      </c>
      <c r="K15" s="19">
        <f t="shared" si="0"/>
        <v>0</v>
      </c>
      <c r="L15" s="13"/>
      <c r="M15" s="23">
        <v>43</v>
      </c>
      <c r="N15" s="18" t="s">
        <v>34</v>
      </c>
      <c r="O15" s="19"/>
      <c r="P15" s="19">
        <f>SUMIF(E$10:E$144,"43",D$10:D$144)</f>
        <v>0</v>
      </c>
      <c r="Q15" s="19">
        <f t="shared" si="1"/>
        <v>0</v>
      </c>
    </row>
    <row r="16" spans="2:17" ht="18.600000000000001" customHeight="1">
      <c r="B16" s="57"/>
      <c r="C16" s="55"/>
      <c r="D16" s="55"/>
      <c r="E16" s="55"/>
      <c r="F16" s="5"/>
      <c r="G16" s="23">
        <v>5</v>
      </c>
      <c r="H16" s="18" t="s">
        <v>11</v>
      </c>
      <c r="I16" s="19"/>
      <c r="J16" s="19">
        <f>SUMIF(E$10:E$144,"5",D$10:D$144)</f>
        <v>0</v>
      </c>
      <c r="K16" s="19">
        <f t="shared" si="0"/>
        <v>0</v>
      </c>
      <c r="L16" s="13"/>
      <c r="M16" s="23">
        <v>44</v>
      </c>
      <c r="N16" s="18" t="s">
        <v>35</v>
      </c>
      <c r="O16" s="19"/>
      <c r="P16" s="19">
        <f>SUMIF(E$10:E$144,"44",D$10:D$144)</f>
        <v>0</v>
      </c>
      <c r="Q16" s="19">
        <f t="shared" si="1"/>
        <v>0</v>
      </c>
    </row>
    <row r="17" spans="2:17" ht="18.600000000000001" customHeight="1">
      <c r="B17" s="57"/>
      <c r="C17" s="55"/>
      <c r="D17" s="55"/>
      <c r="E17" s="55"/>
      <c r="F17" s="5"/>
      <c r="G17" s="23">
        <v>6</v>
      </c>
      <c r="H17" s="18" t="s">
        <v>23</v>
      </c>
      <c r="I17" s="19"/>
      <c r="J17" s="19">
        <f>SUMIF(E$10:E$144,"6",D$10:D$144)</f>
        <v>0</v>
      </c>
      <c r="K17" s="19">
        <f t="shared" si="0"/>
        <v>0</v>
      </c>
      <c r="L17" s="13"/>
      <c r="M17" s="23">
        <v>45</v>
      </c>
      <c r="N17" s="18" t="s">
        <v>9</v>
      </c>
      <c r="O17" s="19"/>
      <c r="P17" s="19">
        <f>SUMIF(E$10:E$144,"45",D$10:D$144)</f>
        <v>0</v>
      </c>
      <c r="Q17" s="19">
        <f t="shared" si="1"/>
        <v>0</v>
      </c>
    </row>
    <row r="18" spans="2:17" ht="18.600000000000001" customHeight="1">
      <c r="B18" s="57"/>
      <c r="C18" s="55"/>
      <c r="D18" s="55"/>
      <c r="E18" s="55"/>
      <c r="F18" s="5"/>
      <c r="G18" s="23">
        <v>7</v>
      </c>
      <c r="H18" s="18" t="s">
        <v>24</v>
      </c>
      <c r="I18" s="19"/>
      <c r="J18" s="19">
        <f>SUMIF(E$10:E$144,"7",D$10:D$144)</f>
        <v>0</v>
      </c>
      <c r="K18" s="19">
        <f t="shared" si="0"/>
        <v>0</v>
      </c>
      <c r="L18" s="13"/>
      <c r="M18" s="23">
        <v>46</v>
      </c>
      <c r="N18" s="18" t="s">
        <v>11</v>
      </c>
      <c r="O18" s="19"/>
      <c r="P18" s="19">
        <f>SUMIF(E$10:E$144,"46",D$10:D$144)</f>
        <v>0</v>
      </c>
      <c r="Q18" s="19">
        <f t="shared" si="1"/>
        <v>0</v>
      </c>
    </row>
    <row r="19" spans="2:17" ht="18.600000000000001" customHeight="1">
      <c r="B19" s="57"/>
      <c r="C19" s="55"/>
      <c r="D19" s="55"/>
      <c r="E19" s="55"/>
      <c r="F19" s="5"/>
      <c r="G19" s="23">
        <v>8</v>
      </c>
      <c r="H19" s="18" t="s">
        <v>3</v>
      </c>
      <c r="I19" s="19"/>
      <c r="J19" s="19">
        <f>SUMIF(E$10:E$144,"8",D$10:D$144)</f>
        <v>0</v>
      </c>
      <c r="K19" s="19">
        <f t="shared" si="0"/>
        <v>0</v>
      </c>
      <c r="L19" s="13"/>
      <c r="M19" s="23">
        <v>47</v>
      </c>
      <c r="N19" s="18" t="s">
        <v>70</v>
      </c>
      <c r="O19" s="19"/>
      <c r="P19" s="19">
        <f>SUMIF(E$10:E$144,"47",D$10:D$144)</f>
        <v>0</v>
      </c>
      <c r="Q19" s="19">
        <f t="shared" si="1"/>
        <v>0</v>
      </c>
    </row>
    <row r="20" spans="2:17" ht="18.600000000000001" customHeight="1">
      <c r="B20" s="57"/>
      <c r="C20" s="55"/>
      <c r="D20" s="55"/>
      <c r="E20" s="55"/>
      <c r="F20" s="5"/>
      <c r="G20" s="23">
        <v>9</v>
      </c>
      <c r="H20" s="18" t="s">
        <v>6</v>
      </c>
      <c r="I20" s="19"/>
      <c r="J20" s="19">
        <f>SUMIF(E$10:E$144,"9",D$10:D$144)</f>
        <v>0</v>
      </c>
      <c r="K20" s="19">
        <f t="shared" si="0"/>
        <v>0</v>
      </c>
      <c r="L20" s="13"/>
      <c r="M20" s="23">
        <v>48</v>
      </c>
      <c r="N20" s="18" t="s">
        <v>8</v>
      </c>
      <c r="O20" s="19"/>
      <c r="P20" s="19">
        <f>SUMIF(E$10:E$144,"48",D$10:D$144)</f>
        <v>0</v>
      </c>
      <c r="Q20" s="19">
        <f t="shared" si="1"/>
        <v>0</v>
      </c>
    </row>
    <row r="21" spans="2:17" ht="18.600000000000001" customHeight="1" thickBot="1">
      <c r="B21" s="57"/>
      <c r="C21" s="55"/>
      <c r="D21" s="55"/>
      <c r="E21" s="55"/>
      <c r="F21" s="5"/>
      <c r="G21" s="27">
        <v>10</v>
      </c>
      <c r="H21" s="25" t="s">
        <v>90</v>
      </c>
      <c r="I21" s="26"/>
      <c r="J21" s="26">
        <f>SUMIF(E$10:E$144,"10",D$10:D$144)</f>
        <v>0</v>
      </c>
      <c r="K21" s="26">
        <f t="shared" si="0"/>
        <v>0</v>
      </c>
      <c r="L21" s="13"/>
      <c r="M21" s="23">
        <v>49</v>
      </c>
      <c r="N21" s="18" t="s">
        <v>33</v>
      </c>
      <c r="O21" s="19"/>
      <c r="P21" s="19">
        <f>SUMIF(E$10:E$144,"49",D$10:D$144)</f>
        <v>0</v>
      </c>
      <c r="Q21" s="19">
        <f t="shared" si="1"/>
        <v>0</v>
      </c>
    </row>
    <row r="22" spans="2:17" ht="18.600000000000001" customHeight="1" thickBot="1">
      <c r="B22" s="57"/>
      <c r="C22" s="55"/>
      <c r="D22" s="55"/>
      <c r="E22" s="55"/>
      <c r="F22" s="5"/>
      <c r="G22" s="11"/>
      <c r="H22" s="40" t="s">
        <v>45</v>
      </c>
      <c r="I22" s="34">
        <f>SUM(I12:I21)</f>
        <v>0</v>
      </c>
      <c r="J22" s="34">
        <f>SUM(J12:J21)</f>
        <v>0</v>
      </c>
      <c r="K22" s="34">
        <f>+I22-J22</f>
        <v>0</v>
      </c>
      <c r="L22" s="14"/>
      <c r="M22" s="23">
        <v>50</v>
      </c>
      <c r="N22" s="18" t="s">
        <v>107</v>
      </c>
      <c r="O22" s="19"/>
      <c r="P22" s="19">
        <f>SUMIF(E$10:E$144,"50",D$10:D$144)</f>
        <v>0</v>
      </c>
      <c r="Q22" s="19">
        <f t="shared" si="1"/>
        <v>0</v>
      </c>
    </row>
    <row r="23" spans="2:17" ht="18.600000000000001" customHeight="1" thickBot="1">
      <c r="B23" s="57"/>
      <c r="C23" s="55"/>
      <c r="D23" s="55"/>
      <c r="E23" s="55"/>
      <c r="F23" s="5"/>
      <c r="G23" s="6"/>
      <c r="H23" s="24"/>
      <c r="I23" s="12"/>
      <c r="J23" s="12"/>
      <c r="K23" s="12"/>
      <c r="L23" s="14"/>
      <c r="M23" s="23">
        <v>51</v>
      </c>
      <c r="N23" s="18" t="s">
        <v>92</v>
      </c>
      <c r="O23" s="19"/>
      <c r="P23" s="19">
        <f>SUMIF(E$10:E$144,"51",D$10:D$144)</f>
        <v>0</v>
      </c>
      <c r="Q23" s="19">
        <f t="shared" si="1"/>
        <v>0</v>
      </c>
    </row>
    <row r="24" spans="2:17" ht="18.600000000000001" customHeight="1" thickBot="1">
      <c r="B24" s="57"/>
      <c r="C24" s="55"/>
      <c r="D24" s="55"/>
      <c r="E24" s="55"/>
      <c r="F24" s="5"/>
      <c r="G24" s="11"/>
      <c r="H24" s="31" t="s">
        <v>29</v>
      </c>
      <c r="I24" s="21" t="s">
        <v>27</v>
      </c>
      <c r="J24" s="21" t="s">
        <v>28</v>
      </c>
      <c r="K24" s="21" t="s">
        <v>2</v>
      </c>
      <c r="L24" s="14"/>
      <c r="M24" s="11"/>
      <c r="N24" s="41" t="s">
        <v>45</v>
      </c>
      <c r="O24" s="34">
        <f>SUM(O12:O23)</f>
        <v>0</v>
      </c>
      <c r="P24" s="34">
        <f>SUM(P12:P23)</f>
        <v>0</v>
      </c>
      <c r="Q24" s="34">
        <f>+O24-P24</f>
        <v>0</v>
      </c>
    </row>
    <row r="25" spans="2:17" ht="18.600000000000001" customHeight="1">
      <c r="B25" s="57"/>
      <c r="C25" s="55"/>
      <c r="D25" s="55"/>
      <c r="E25" s="55"/>
      <c r="F25" s="5"/>
      <c r="G25" s="23">
        <v>11</v>
      </c>
      <c r="H25" s="18" t="s">
        <v>30</v>
      </c>
      <c r="I25" s="17"/>
      <c r="J25" s="17">
        <f>SUMIF(E$10:E$144,"11",D$10:D$144)</f>
        <v>0</v>
      </c>
      <c r="K25" s="17">
        <f t="shared" ref="K25:K28" si="2">+I25-J25</f>
        <v>0</v>
      </c>
      <c r="L25" s="33"/>
      <c r="M25" s="35"/>
      <c r="N25" s="10"/>
      <c r="O25" s="10"/>
      <c r="P25" s="10"/>
      <c r="Q25" s="10"/>
    </row>
    <row r="26" spans="2:17" ht="18.600000000000001" customHeight="1" thickBot="1">
      <c r="B26" s="57"/>
      <c r="C26" s="55"/>
      <c r="D26" s="55"/>
      <c r="E26" s="55"/>
      <c r="F26" s="5"/>
      <c r="G26" s="23">
        <v>12</v>
      </c>
      <c r="H26" s="18" t="s">
        <v>31</v>
      </c>
      <c r="I26" s="19"/>
      <c r="J26" s="19">
        <f>SUMIF(E$10:E$144,"12",D$10:D$144)</f>
        <v>0</v>
      </c>
      <c r="K26" s="19">
        <f t="shared" si="2"/>
        <v>0</v>
      </c>
      <c r="L26" s="33"/>
      <c r="M26" s="11"/>
      <c r="N26" s="36" t="s">
        <v>60</v>
      </c>
      <c r="O26" s="21" t="s">
        <v>27</v>
      </c>
      <c r="P26" s="21" t="s">
        <v>28</v>
      </c>
      <c r="Q26" s="21" t="s">
        <v>2</v>
      </c>
    </row>
    <row r="27" spans="2:17" ht="18.600000000000001" customHeight="1">
      <c r="B27" s="57"/>
      <c r="C27" s="55"/>
      <c r="D27" s="55"/>
      <c r="E27" s="55"/>
      <c r="F27" s="5"/>
      <c r="G27" s="23">
        <v>13</v>
      </c>
      <c r="H27" s="18" t="s">
        <v>32</v>
      </c>
      <c r="I27" s="19"/>
      <c r="J27" s="19">
        <f>SUMIF(E$10:E$144,"13",D$10:D$144)</f>
        <v>0</v>
      </c>
      <c r="K27" s="19">
        <f t="shared" si="2"/>
        <v>0</v>
      </c>
      <c r="L27" s="33"/>
      <c r="M27" s="37">
        <v>52</v>
      </c>
      <c r="N27" s="18" t="s">
        <v>61</v>
      </c>
      <c r="O27" s="17"/>
      <c r="P27" s="17">
        <f>SUMIF(E$10:E$144,"52",D$10:D$144)</f>
        <v>0</v>
      </c>
      <c r="Q27" s="17">
        <f t="shared" ref="Q27:Q33" si="3">+O27-P27</f>
        <v>0</v>
      </c>
    </row>
    <row r="28" spans="2:17" ht="18.600000000000001" customHeight="1" thickBot="1">
      <c r="B28" s="57"/>
      <c r="C28" s="55"/>
      <c r="D28" s="55"/>
      <c r="E28" s="55"/>
      <c r="F28" s="5"/>
      <c r="G28" s="23">
        <v>14</v>
      </c>
      <c r="H28" s="18" t="s">
        <v>164</v>
      </c>
      <c r="I28" s="19"/>
      <c r="J28" s="19">
        <f>SUMIF(E$10:E$144,"14",D$10:D$144)</f>
        <v>0</v>
      </c>
      <c r="K28" s="19">
        <f t="shared" si="2"/>
        <v>0</v>
      </c>
      <c r="L28" s="33"/>
      <c r="M28" s="38">
        <v>53</v>
      </c>
      <c r="N28" s="18" t="s">
        <v>62</v>
      </c>
      <c r="O28" s="19"/>
      <c r="P28" s="19">
        <f>SUMIF(E$10:E$144,"53",D$10:D$144)</f>
        <v>0</v>
      </c>
      <c r="Q28" s="19">
        <f t="shared" si="3"/>
        <v>0</v>
      </c>
    </row>
    <row r="29" spans="2:17" ht="18.600000000000001" customHeight="1" thickBot="1">
      <c r="B29" s="57"/>
      <c r="C29" s="55"/>
      <c r="D29" s="55"/>
      <c r="E29" s="55"/>
      <c r="F29" s="5"/>
      <c r="G29" s="11"/>
      <c r="H29" s="40" t="s">
        <v>45</v>
      </c>
      <c r="I29" s="34">
        <f>SUM(I25:I28)</f>
        <v>0</v>
      </c>
      <c r="J29" s="34">
        <f t="shared" ref="J29" si="4">SUM(J25:J28)</f>
        <v>0</v>
      </c>
      <c r="K29" s="34">
        <f>+I29-J29</f>
        <v>0</v>
      </c>
      <c r="L29" s="39"/>
      <c r="M29" s="28">
        <v>54</v>
      </c>
      <c r="N29" s="18" t="s">
        <v>64</v>
      </c>
      <c r="O29" s="19"/>
      <c r="P29" s="19">
        <f>SUMIF(E$10:E$144,"54",D$10:D$144)</f>
        <v>0</v>
      </c>
      <c r="Q29" s="19">
        <f t="shared" si="3"/>
        <v>0</v>
      </c>
    </row>
    <row r="30" spans="2:17" ht="18.600000000000001" customHeight="1">
      <c r="B30" s="57"/>
      <c r="C30" s="55"/>
      <c r="D30" s="55"/>
      <c r="E30" s="55"/>
      <c r="F30" s="5"/>
      <c r="G30" s="6"/>
      <c r="H30" s="13"/>
      <c r="I30" s="14"/>
      <c r="J30" s="14"/>
      <c r="K30" s="14"/>
      <c r="L30" s="12"/>
      <c r="M30" s="23">
        <v>55</v>
      </c>
      <c r="N30" s="18" t="s">
        <v>65</v>
      </c>
      <c r="O30" s="19"/>
      <c r="P30" s="19">
        <f>SUMIF(E$10:E$144,"55",D$10:D$144)</f>
        <v>0</v>
      </c>
      <c r="Q30" s="19">
        <f t="shared" si="3"/>
        <v>0</v>
      </c>
    </row>
    <row r="31" spans="2:17" ht="18.600000000000001" customHeight="1" thickBot="1">
      <c r="B31" s="57"/>
      <c r="C31" s="55"/>
      <c r="D31" s="55"/>
      <c r="E31" s="55"/>
      <c r="F31" s="5"/>
      <c r="G31" s="11"/>
      <c r="H31" s="31" t="s">
        <v>72</v>
      </c>
      <c r="I31" s="21" t="s">
        <v>27</v>
      </c>
      <c r="J31" s="21" t="s">
        <v>28</v>
      </c>
      <c r="K31" s="21" t="s">
        <v>2</v>
      </c>
      <c r="L31" s="14"/>
      <c r="M31" s="23">
        <v>56</v>
      </c>
      <c r="N31" s="18" t="s">
        <v>98</v>
      </c>
      <c r="O31" s="19"/>
      <c r="P31" s="19">
        <f>SUMIF(E$10:E$144,"56",D$10:D$144)</f>
        <v>0</v>
      </c>
      <c r="Q31" s="19">
        <f t="shared" si="3"/>
        <v>0</v>
      </c>
    </row>
    <row r="32" spans="2:17" ht="18.600000000000001" customHeight="1">
      <c r="B32" s="57"/>
      <c r="C32" s="55"/>
      <c r="D32" s="55"/>
      <c r="E32" s="55"/>
      <c r="F32" s="5"/>
      <c r="G32" s="23">
        <v>15</v>
      </c>
      <c r="H32" s="18" t="s">
        <v>26</v>
      </c>
      <c r="I32" s="17"/>
      <c r="J32" s="17">
        <f>SUMIF(E$10:E$144,"15",D$10:D$144)</f>
        <v>0</v>
      </c>
      <c r="K32" s="17">
        <f t="shared" ref="K32:K37" si="5">+I32-J32</f>
        <v>0</v>
      </c>
      <c r="L32" s="14"/>
      <c r="M32" s="23">
        <v>57</v>
      </c>
      <c r="N32" s="18" t="s">
        <v>63</v>
      </c>
      <c r="O32" s="19"/>
      <c r="P32" s="19">
        <f>SUMIF(E$10:E$144,"57",D$10:D$144)</f>
        <v>0</v>
      </c>
      <c r="Q32" s="19">
        <f t="shared" si="3"/>
        <v>0</v>
      </c>
    </row>
    <row r="33" spans="2:17" ht="18.600000000000001" customHeight="1" thickBot="1">
      <c r="B33" s="57"/>
      <c r="C33" s="55"/>
      <c r="D33" s="55"/>
      <c r="E33" s="55"/>
      <c r="F33" s="5"/>
      <c r="G33" s="23">
        <v>16</v>
      </c>
      <c r="H33" s="18" t="s">
        <v>25</v>
      </c>
      <c r="I33" s="19"/>
      <c r="J33" s="19">
        <f>SUMIF(E$10:E$144,"16",D$10:D$144)</f>
        <v>0</v>
      </c>
      <c r="K33" s="19">
        <f t="shared" si="5"/>
        <v>0</v>
      </c>
      <c r="L33" s="14"/>
      <c r="M33" s="23">
        <v>58</v>
      </c>
      <c r="N33" s="18" t="s">
        <v>101</v>
      </c>
      <c r="O33" s="19"/>
      <c r="P33" s="19">
        <f>SUMIF(E$10:E$144,"58",D$10:D$144)</f>
        <v>0</v>
      </c>
      <c r="Q33" s="19">
        <f t="shared" si="3"/>
        <v>0</v>
      </c>
    </row>
    <row r="34" spans="2:17" ht="18.600000000000001" customHeight="1" thickBot="1">
      <c r="B34" s="57"/>
      <c r="C34" s="55"/>
      <c r="D34" s="55"/>
      <c r="E34" s="55"/>
      <c r="F34" s="5"/>
      <c r="G34" s="23">
        <v>17</v>
      </c>
      <c r="H34" s="18" t="s">
        <v>141</v>
      </c>
      <c r="I34" s="19"/>
      <c r="J34" s="19">
        <f>SUMIF(E$10:E$144,"17",D$10:D$144)</f>
        <v>0</v>
      </c>
      <c r="K34" s="19">
        <f t="shared" si="5"/>
        <v>0</v>
      </c>
      <c r="L34" s="14"/>
      <c r="M34" s="11"/>
      <c r="N34" s="41" t="s">
        <v>45</v>
      </c>
      <c r="O34" s="34">
        <f>SUM(O27:O33)</f>
        <v>0</v>
      </c>
      <c r="P34" s="34">
        <f>SUM(P27:P33)</f>
        <v>0</v>
      </c>
      <c r="Q34" s="34">
        <f>+O34-P34</f>
        <v>0</v>
      </c>
    </row>
    <row r="35" spans="2:17" ht="18.600000000000001" customHeight="1">
      <c r="B35" s="57"/>
      <c r="C35" s="55"/>
      <c r="D35" s="55"/>
      <c r="E35" s="55"/>
      <c r="F35" s="5"/>
      <c r="G35" s="23">
        <v>18</v>
      </c>
      <c r="H35" s="18" t="s">
        <v>75</v>
      </c>
      <c r="I35" s="19"/>
      <c r="J35" s="19">
        <f>SUMIF(E$10:E$144,"18",D$10:D$144)</f>
        <v>0</v>
      </c>
      <c r="K35" s="19">
        <f t="shared" si="5"/>
        <v>0</v>
      </c>
      <c r="L35" s="14"/>
      <c r="M35" s="32"/>
      <c r="N35" s="10"/>
      <c r="O35" s="10"/>
      <c r="P35" s="10"/>
      <c r="Q35" s="10"/>
    </row>
    <row r="36" spans="2:17" ht="18.600000000000001" customHeight="1" thickBot="1">
      <c r="B36" s="57"/>
      <c r="C36" s="55"/>
      <c r="D36" s="55"/>
      <c r="E36" s="55"/>
      <c r="F36" s="5"/>
      <c r="G36" s="23">
        <v>19</v>
      </c>
      <c r="H36" s="18" t="s">
        <v>73</v>
      </c>
      <c r="I36" s="19"/>
      <c r="J36" s="19">
        <f>SUMIF(E$10:E$144,"19",D$10:D$144)</f>
        <v>0</v>
      </c>
      <c r="K36" s="19">
        <f t="shared" si="5"/>
        <v>0</v>
      </c>
      <c r="L36" s="14"/>
      <c r="M36" s="11"/>
      <c r="N36" s="29" t="s">
        <v>49</v>
      </c>
      <c r="O36" s="30" t="s">
        <v>27</v>
      </c>
      <c r="P36" s="21" t="s">
        <v>28</v>
      </c>
      <c r="Q36" s="21" t="s">
        <v>2</v>
      </c>
    </row>
    <row r="37" spans="2:17" ht="18.600000000000001" customHeight="1" thickBot="1">
      <c r="B37" s="57"/>
      <c r="C37" s="55"/>
      <c r="D37" s="55"/>
      <c r="E37" s="55"/>
      <c r="F37" s="5"/>
      <c r="G37" s="23">
        <v>20</v>
      </c>
      <c r="H37" s="18" t="s">
        <v>97</v>
      </c>
      <c r="I37" s="19"/>
      <c r="J37" s="19">
        <f>SUMIF(E$10:E$144,"20",D$10:D$144)</f>
        <v>0</v>
      </c>
      <c r="K37" s="19">
        <f t="shared" si="5"/>
        <v>0</v>
      </c>
      <c r="L37" s="14"/>
      <c r="M37" s="28">
        <v>60</v>
      </c>
      <c r="N37" s="16" t="s">
        <v>50</v>
      </c>
      <c r="O37" s="17"/>
      <c r="P37" s="17">
        <f>SUMIF(E$10:E$144,"60",D$10:D$144)</f>
        <v>0</v>
      </c>
      <c r="Q37" s="17">
        <f>+O37-P37</f>
        <v>0</v>
      </c>
    </row>
    <row r="38" spans="2:17" ht="18.600000000000001" customHeight="1" thickBot="1">
      <c r="B38" s="57"/>
      <c r="C38" s="55"/>
      <c r="D38" s="55"/>
      <c r="E38" s="55"/>
      <c r="F38" s="5"/>
      <c r="G38" s="11"/>
      <c r="H38" s="40" t="s">
        <v>45</v>
      </c>
      <c r="I38" s="34">
        <f>SUM(I32:I37)</f>
        <v>0</v>
      </c>
      <c r="J38" s="34">
        <f>SUM(J32:J37)</f>
        <v>0</v>
      </c>
      <c r="K38" s="34">
        <f>+I38-J38</f>
        <v>0</v>
      </c>
      <c r="L38" s="14"/>
      <c r="M38" s="23">
        <v>61</v>
      </c>
      <c r="N38" s="18" t="s">
        <v>51</v>
      </c>
      <c r="O38" s="19"/>
      <c r="P38" s="19">
        <f>SUMIF(E$10:E$144,"61",D$10:D$144)</f>
        <v>0</v>
      </c>
      <c r="Q38" s="19">
        <f t="shared" ref="Q38:Q40" si="6">+O38-P38</f>
        <v>0</v>
      </c>
    </row>
    <row r="39" spans="2:17" ht="18.600000000000001" customHeight="1">
      <c r="B39" s="57"/>
      <c r="C39" s="55"/>
      <c r="D39" s="55"/>
      <c r="E39" s="55"/>
      <c r="F39" s="5"/>
      <c r="G39" s="6"/>
      <c r="H39" s="10"/>
      <c r="I39" s="10"/>
      <c r="J39" s="10"/>
      <c r="K39" s="10"/>
      <c r="L39" s="14"/>
      <c r="M39" s="23">
        <v>62</v>
      </c>
      <c r="N39" s="18" t="s">
        <v>4</v>
      </c>
      <c r="O39" s="19"/>
      <c r="P39" s="19">
        <f>SUMIF(E$10:E$144,"62",D$10:D$144)</f>
        <v>0</v>
      </c>
      <c r="Q39" s="19">
        <f t="shared" si="6"/>
        <v>0</v>
      </c>
    </row>
    <row r="40" spans="2:17" ht="18.600000000000001" customHeight="1" thickBot="1">
      <c r="B40" s="57"/>
      <c r="C40" s="55"/>
      <c r="D40" s="55"/>
      <c r="E40" s="55"/>
      <c r="F40" s="5"/>
      <c r="G40" s="11"/>
      <c r="H40" s="31" t="s">
        <v>69</v>
      </c>
      <c r="I40" s="21" t="s">
        <v>27</v>
      </c>
      <c r="J40" s="21" t="s">
        <v>28</v>
      </c>
      <c r="K40" s="21" t="s">
        <v>2</v>
      </c>
      <c r="L40" s="14"/>
      <c r="M40" s="23">
        <v>63</v>
      </c>
      <c r="N40" s="18" t="s">
        <v>68</v>
      </c>
      <c r="O40" s="19"/>
      <c r="P40" s="19">
        <f>SUMIF(E$10:E$144,"63",D$10:D$144)</f>
        <v>0</v>
      </c>
      <c r="Q40" s="19">
        <f t="shared" si="6"/>
        <v>0</v>
      </c>
    </row>
    <row r="41" spans="2:17" ht="18.600000000000001" customHeight="1" thickBot="1">
      <c r="B41" s="57"/>
      <c r="C41" s="55"/>
      <c r="D41" s="55"/>
      <c r="E41" s="55"/>
      <c r="F41" s="5"/>
      <c r="G41" s="23">
        <v>21</v>
      </c>
      <c r="H41" s="18" t="s">
        <v>14</v>
      </c>
      <c r="I41" s="17"/>
      <c r="J41" s="17">
        <f>SUMIF(E$10:E$144,"21",D$10:D$144)</f>
        <v>0</v>
      </c>
      <c r="K41" s="17">
        <f t="shared" ref="K41:K50" si="7">+I41-J41</f>
        <v>0</v>
      </c>
      <c r="L41" s="15"/>
      <c r="M41" s="23">
        <v>64</v>
      </c>
      <c r="N41" s="18" t="s">
        <v>91</v>
      </c>
      <c r="O41" s="19"/>
      <c r="P41" s="19">
        <f>SUMIF(E$10:E$144,"64",D$10:D$144)</f>
        <v>0</v>
      </c>
      <c r="Q41" s="19">
        <f>+O41-P41</f>
        <v>0</v>
      </c>
    </row>
    <row r="42" spans="2:17" ht="18.600000000000001" customHeight="1" thickBot="1">
      <c r="B42" s="57"/>
      <c r="C42" s="55"/>
      <c r="D42" s="55"/>
      <c r="E42" s="55"/>
      <c r="F42" s="5"/>
      <c r="G42" s="23">
        <v>22</v>
      </c>
      <c r="H42" s="18" t="s">
        <v>37</v>
      </c>
      <c r="I42" s="19"/>
      <c r="J42" s="19">
        <f>SUMIF(E$10:E$144,"22",D$10:D$144)</f>
        <v>0</v>
      </c>
      <c r="K42" s="19">
        <f t="shared" si="7"/>
        <v>0</v>
      </c>
      <c r="L42" s="10"/>
      <c r="M42" s="11"/>
      <c r="N42" s="40" t="s">
        <v>45</v>
      </c>
      <c r="O42" s="34">
        <f>SUM(O37:O41)</f>
        <v>0</v>
      </c>
      <c r="P42" s="34">
        <f>SUM(P37:P41)</f>
        <v>0</v>
      </c>
      <c r="Q42" s="34">
        <f>+O42-P42</f>
        <v>0</v>
      </c>
    </row>
    <row r="43" spans="2:17" ht="18.600000000000001" customHeight="1">
      <c r="B43" s="57"/>
      <c r="C43" s="55"/>
      <c r="D43" s="55"/>
      <c r="E43" s="55"/>
      <c r="F43" s="5"/>
      <c r="G43" s="23">
        <v>23</v>
      </c>
      <c r="H43" s="18" t="s">
        <v>40</v>
      </c>
      <c r="I43" s="19"/>
      <c r="J43" s="19">
        <f>SUMIF(E$10:E$144,"23",D$10:D$144)</f>
        <v>0</v>
      </c>
      <c r="K43" s="19">
        <f t="shared" si="7"/>
        <v>0</v>
      </c>
      <c r="L43" s="10"/>
      <c r="M43" s="6"/>
      <c r="N43" s="10"/>
      <c r="O43" s="10"/>
      <c r="P43" s="10"/>
      <c r="Q43" s="10"/>
    </row>
    <row r="44" spans="2:17" ht="18.600000000000001" customHeight="1" thickBot="1">
      <c r="B44" s="57"/>
      <c r="C44" s="55"/>
      <c r="D44" s="55"/>
      <c r="E44" s="55"/>
      <c r="F44" s="5"/>
      <c r="G44" s="23">
        <v>24</v>
      </c>
      <c r="H44" s="18" t="s">
        <v>39</v>
      </c>
      <c r="I44" s="19"/>
      <c r="J44" s="19">
        <f>SUMIF(E$10:E$144,"24",D$10:D$144)</f>
        <v>0</v>
      </c>
      <c r="K44" s="19">
        <f t="shared" si="7"/>
        <v>0</v>
      </c>
      <c r="L44" s="10"/>
      <c r="M44" s="11"/>
      <c r="N44" s="31" t="s">
        <v>76</v>
      </c>
      <c r="O44" s="21" t="s">
        <v>27</v>
      </c>
      <c r="P44" s="21" t="s">
        <v>28</v>
      </c>
      <c r="Q44" s="21" t="s">
        <v>2</v>
      </c>
    </row>
    <row r="45" spans="2:17" ht="18.600000000000001" customHeight="1">
      <c r="B45" s="57"/>
      <c r="C45" s="55"/>
      <c r="D45" s="55"/>
      <c r="E45" s="55"/>
      <c r="F45" s="5"/>
      <c r="G45" s="23">
        <v>25</v>
      </c>
      <c r="H45" s="18" t="s">
        <v>43</v>
      </c>
      <c r="I45" s="19"/>
      <c r="J45" s="19">
        <f>SUMIF(E$10:E$144,"25",D$10:D$144)</f>
        <v>0</v>
      </c>
      <c r="K45" s="19">
        <f t="shared" si="7"/>
        <v>0</v>
      </c>
      <c r="L45" s="10"/>
      <c r="M45" s="23">
        <v>70</v>
      </c>
      <c r="N45" s="18" t="s">
        <v>80</v>
      </c>
      <c r="O45" s="19"/>
      <c r="P45" s="19">
        <f>SUMIF(E$10:E$144,"70",D$10:D$144)</f>
        <v>0</v>
      </c>
      <c r="Q45" s="19">
        <f t="shared" ref="Q45:Q51" si="8">+O45-P45</f>
        <v>0</v>
      </c>
    </row>
    <row r="46" spans="2:17" ht="18.600000000000001" customHeight="1">
      <c r="B46" s="57"/>
      <c r="C46" s="55"/>
      <c r="D46" s="55"/>
      <c r="E46" s="55"/>
      <c r="F46" s="5"/>
      <c r="G46" s="23">
        <v>26</v>
      </c>
      <c r="H46" s="18" t="s">
        <v>41</v>
      </c>
      <c r="I46" s="19"/>
      <c r="J46" s="19">
        <f>SUMIF(E$10:E$144,"26",D$10:D$144)</f>
        <v>0</v>
      </c>
      <c r="K46" s="19">
        <f t="shared" si="7"/>
        <v>0</v>
      </c>
      <c r="L46" s="10"/>
      <c r="M46" s="23">
        <v>71</v>
      </c>
      <c r="N46" s="18" t="s">
        <v>79</v>
      </c>
      <c r="O46" s="19"/>
      <c r="P46" s="19">
        <f>SUMIF(E$10:E$144,"71",D$10:D$144)</f>
        <v>0</v>
      </c>
      <c r="Q46" s="19">
        <f t="shared" si="8"/>
        <v>0</v>
      </c>
    </row>
    <row r="47" spans="2:17" ht="18.600000000000001" customHeight="1">
      <c r="B47" s="57"/>
      <c r="C47" s="55"/>
      <c r="D47" s="55"/>
      <c r="E47" s="55"/>
      <c r="F47" s="5"/>
      <c r="G47" s="23">
        <v>27</v>
      </c>
      <c r="H47" s="18" t="s">
        <v>38</v>
      </c>
      <c r="I47" s="19"/>
      <c r="J47" s="19">
        <f>SUMIF(E$10:E$144,"27",D$10:D$144)</f>
        <v>0</v>
      </c>
      <c r="K47" s="19">
        <f t="shared" si="7"/>
        <v>0</v>
      </c>
      <c r="L47" s="10"/>
      <c r="M47" s="23">
        <v>72</v>
      </c>
      <c r="N47" s="18" t="s">
        <v>78</v>
      </c>
      <c r="O47" s="19"/>
      <c r="P47" s="19">
        <f>SUMIF(E$10:E$144,"72",D$10:D$144)</f>
        <v>0</v>
      </c>
      <c r="Q47" s="19">
        <f t="shared" si="8"/>
        <v>0</v>
      </c>
    </row>
    <row r="48" spans="2:17" ht="18.600000000000001" customHeight="1">
      <c r="B48" s="57"/>
      <c r="C48" s="55"/>
      <c r="D48" s="55"/>
      <c r="E48" s="55"/>
      <c r="F48" s="5"/>
      <c r="G48" s="23">
        <v>28</v>
      </c>
      <c r="H48" s="18" t="s">
        <v>42</v>
      </c>
      <c r="I48" s="19"/>
      <c r="J48" s="19">
        <f>SUMIF(E$10:E$144,"28",D$10:D$144)</f>
        <v>0</v>
      </c>
      <c r="K48" s="19">
        <f t="shared" si="7"/>
        <v>0</v>
      </c>
      <c r="L48" s="10"/>
      <c r="M48" s="23">
        <v>73</v>
      </c>
      <c r="N48" s="18" t="s">
        <v>77</v>
      </c>
      <c r="O48" s="19"/>
      <c r="P48" s="19">
        <f>SUMIF(E$10:E$144,"73",D$10:D$144)</f>
        <v>0</v>
      </c>
      <c r="Q48" s="19">
        <f t="shared" si="8"/>
        <v>0</v>
      </c>
    </row>
    <row r="49" spans="2:17" ht="18.600000000000001" customHeight="1">
      <c r="B49" s="57"/>
      <c r="C49" s="55"/>
      <c r="D49" s="55"/>
      <c r="E49" s="55"/>
      <c r="F49" s="5"/>
      <c r="G49" s="23">
        <v>29</v>
      </c>
      <c r="H49" s="18" t="s">
        <v>44</v>
      </c>
      <c r="I49" s="19"/>
      <c r="J49" s="19">
        <f>SUMIF(E$10:E$144,"29",D$10:D$144)</f>
        <v>0</v>
      </c>
      <c r="K49" s="19">
        <f t="shared" si="7"/>
        <v>0</v>
      </c>
      <c r="L49" s="10"/>
      <c r="M49" s="23">
        <v>74</v>
      </c>
      <c r="N49" s="18" t="s">
        <v>81</v>
      </c>
      <c r="O49" s="19"/>
      <c r="P49" s="19">
        <f>SUMIF(E$10:E$144,"74",D$10:D$144)</f>
        <v>0</v>
      </c>
      <c r="Q49" s="19">
        <f t="shared" si="8"/>
        <v>0</v>
      </c>
    </row>
    <row r="50" spans="2:17" ht="18.600000000000001" customHeight="1" thickBot="1">
      <c r="B50" s="57"/>
      <c r="C50" s="55"/>
      <c r="D50" s="55"/>
      <c r="E50" s="55"/>
      <c r="F50" s="5"/>
      <c r="G50" s="23">
        <v>30</v>
      </c>
      <c r="H50" s="18" t="s">
        <v>99</v>
      </c>
      <c r="I50" s="19"/>
      <c r="J50" s="19">
        <f>SUMIF(E$10:E$144,"30",D$10:D$144)</f>
        <v>0</v>
      </c>
      <c r="K50" s="19">
        <f t="shared" si="7"/>
        <v>0</v>
      </c>
      <c r="L50" s="10"/>
      <c r="M50" s="23">
        <v>75</v>
      </c>
      <c r="N50" s="18" t="s">
        <v>82</v>
      </c>
      <c r="O50" s="19"/>
      <c r="P50" s="19">
        <f>SUMIF(E$10:E$144,"75",D$10:D$144)</f>
        <v>0</v>
      </c>
      <c r="Q50" s="19">
        <f t="shared" si="8"/>
        <v>0</v>
      </c>
    </row>
    <row r="51" spans="2:17" ht="18.600000000000001" customHeight="1" thickBot="1">
      <c r="B51" s="57"/>
      <c r="C51" s="55"/>
      <c r="D51" s="55"/>
      <c r="E51" s="55"/>
      <c r="F51" s="5"/>
      <c r="G51" s="11"/>
      <c r="H51" s="40" t="s">
        <v>45</v>
      </c>
      <c r="I51" s="34">
        <f>SUM(I41:I50)</f>
        <v>0</v>
      </c>
      <c r="J51" s="34">
        <f>SUM(J41:J50)</f>
        <v>0</v>
      </c>
      <c r="K51" s="34">
        <f>+I51-J51</f>
        <v>0</v>
      </c>
      <c r="L51" s="10"/>
      <c r="M51" s="23">
        <v>76</v>
      </c>
      <c r="N51" s="18" t="s">
        <v>100</v>
      </c>
      <c r="O51" s="19"/>
      <c r="P51" s="19">
        <f>SUMIF(E$10:E$144,"76",D$10:D$144)</f>
        <v>0</v>
      </c>
      <c r="Q51" s="19">
        <f t="shared" si="8"/>
        <v>0</v>
      </c>
    </row>
    <row r="52" spans="2:17" ht="18.600000000000001" customHeight="1" thickBot="1">
      <c r="B52" s="57"/>
      <c r="C52" s="55"/>
      <c r="D52" s="55"/>
      <c r="E52" s="55"/>
      <c r="F52" s="5"/>
      <c r="G52" s="6"/>
      <c r="H52" s="10"/>
      <c r="I52" s="10"/>
      <c r="J52" s="10"/>
      <c r="K52" s="10"/>
      <c r="L52" s="10"/>
      <c r="M52" s="11"/>
      <c r="N52" s="40" t="s">
        <v>45</v>
      </c>
      <c r="O52" s="34">
        <f>SUM(O45:O51)</f>
        <v>0</v>
      </c>
      <c r="P52" s="34">
        <f>SUM(P45:P51)</f>
        <v>0</v>
      </c>
      <c r="Q52" s="34">
        <f>+O52-P52</f>
        <v>0</v>
      </c>
    </row>
    <row r="53" spans="2:17" ht="18.600000000000001" customHeight="1" thickBot="1">
      <c r="B53" s="57"/>
      <c r="C53" s="55"/>
      <c r="D53" s="55"/>
      <c r="E53" s="55"/>
      <c r="F53" s="5"/>
      <c r="G53" s="11"/>
      <c r="H53" s="31" t="s">
        <v>66</v>
      </c>
      <c r="I53" s="21" t="s">
        <v>27</v>
      </c>
      <c r="J53" s="21" t="s">
        <v>28</v>
      </c>
      <c r="K53" s="21" t="s">
        <v>2</v>
      </c>
      <c r="L53" s="10"/>
      <c r="M53" s="6"/>
      <c r="N53" s="10"/>
      <c r="O53" s="10"/>
      <c r="P53" s="10"/>
      <c r="Q53" s="10"/>
    </row>
    <row r="54" spans="2:17" ht="18.600000000000001" customHeight="1" thickBot="1">
      <c r="B54" s="57"/>
      <c r="C54" s="55"/>
      <c r="D54" s="55"/>
      <c r="E54" s="55"/>
      <c r="F54" s="5"/>
      <c r="G54" s="23">
        <v>31</v>
      </c>
      <c r="H54" s="18" t="s">
        <v>67</v>
      </c>
      <c r="I54" s="19"/>
      <c r="J54" s="19">
        <f>SUMIF(E$10:E$144,"31",D$10:D$144)</f>
        <v>0</v>
      </c>
      <c r="K54" s="19">
        <f t="shared" ref="K54:K56" si="9">+I54-J54</f>
        <v>0</v>
      </c>
      <c r="L54" s="10"/>
      <c r="M54" s="11"/>
      <c r="N54" s="31" t="s">
        <v>59</v>
      </c>
      <c r="O54" s="21" t="s">
        <v>27</v>
      </c>
      <c r="P54" s="21" t="s">
        <v>28</v>
      </c>
      <c r="Q54" s="21" t="s">
        <v>2</v>
      </c>
    </row>
    <row r="55" spans="2:17" ht="18.600000000000001" customHeight="1">
      <c r="B55" s="57"/>
      <c r="C55" s="55"/>
      <c r="D55" s="55"/>
      <c r="E55" s="55"/>
      <c r="F55" s="5"/>
      <c r="G55" s="23">
        <v>32</v>
      </c>
      <c r="H55" s="18" t="s">
        <v>48</v>
      </c>
      <c r="I55" s="19"/>
      <c r="J55" s="19">
        <f>SUMIF(E$10:E$144,"32",D$10:D$144)</f>
        <v>0</v>
      </c>
      <c r="K55" s="19">
        <f t="shared" si="9"/>
        <v>0</v>
      </c>
      <c r="L55" s="10"/>
      <c r="M55" s="23">
        <v>80</v>
      </c>
      <c r="N55" s="18" t="s">
        <v>57</v>
      </c>
      <c r="O55" s="17"/>
      <c r="P55" s="17">
        <f>SUMIF(E$10:E$144,"80",D$10:D$144)</f>
        <v>0</v>
      </c>
      <c r="Q55" s="17">
        <f t="shared" ref="Q55:Q58" si="10">+O55-P55</f>
        <v>0</v>
      </c>
    </row>
    <row r="56" spans="2:17" ht="18.600000000000001" customHeight="1" thickBot="1">
      <c r="B56" s="57"/>
      <c r="C56" s="55"/>
      <c r="D56" s="55"/>
      <c r="E56" s="55"/>
      <c r="F56" s="5"/>
      <c r="G56" s="23">
        <v>33</v>
      </c>
      <c r="H56" s="18" t="s">
        <v>94</v>
      </c>
      <c r="I56" s="19"/>
      <c r="J56" s="19">
        <f>SUMIF(E$10:E$144,"33",D$10:D$144)</f>
        <v>0</v>
      </c>
      <c r="K56" s="19">
        <f t="shared" si="9"/>
        <v>0</v>
      </c>
      <c r="L56" s="10"/>
      <c r="M56" s="23">
        <v>81</v>
      </c>
      <c r="N56" s="18" t="s">
        <v>58</v>
      </c>
      <c r="O56" s="19"/>
      <c r="P56" s="19">
        <f>SUMIF(E$10:E$144,"81",D$10:D$144)</f>
        <v>0</v>
      </c>
      <c r="Q56" s="19">
        <f t="shared" si="10"/>
        <v>0</v>
      </c>
    </row>
    <row r="57" spans="2:17" ht="18.600000000000001" customHeight="1" thickBot="1">
      <c r="B57" s="57"/>
      <c r="C57" s="55"/>
      <c r="D57" s="55"/>
      <c r="E57" s="55"/>
      <c r="F57" s="5"/>
      <c r="G57" s="11"/>
      <c r="H57" s="40" t="s">
        <v>45</v>
      </c>
      <c r="I57" s="34">
        <f>SUM(I54:I56)</f>
        <v>0</v>
      </c>
      <c r="J57" s="34">
        <f>SUM(J54:J56)</f>
        <v>0</v>
      </c>
      <c r="K57" s="34">
        <f>+I57-J57</f>
        <v>0</v>
      </c>
      <c r="L57" s="10"/>
      <c r="M57" s="23">
        <v>82</v>
      </c>
      <c r="N57" s="18" t="s">
        <v>83</v>
      </c>
      <c r="O57" s="19"/>
      <c r="P57" s="19">
        <f>SUMIF(E$10:E$144,"82",D$10:D$144)</f>
        <v>0</v>
      </c>
      <c r="Q57" s="19">
        <f t="shared" si="10"/>
        <v>0</v>
      </c>
    </row>
    <row r="58" spans="2:17" ht="18.600000000000001" customHeight="1" thickBot="1">
      <c r="B58" s="57"/>
      <c r="C58" s="55"/>
      <c r="D58" s="55"/>
      <c r="E58" s="55"/>
      <c r="F58" s="5"/>
      <c r="G58" s="6"/>
      <c r="H58" s="10"/>
      <c r="I58" s="10"/>
      <c r="J58" s="10"/>
      <c r="K58" s="10"/>
      <c r="L58" s="10"/>
      <c r="M58" s="23">
        <v>83</v>
      </c>
      <c r="N58" s="18" t="s">
        <v>5</v>
      </c>
      <c r="O58" s="19"/>
      <c r="P58" s="19">
        <f>SUMIF(E$10:E$144,"83",D$10:D$144)</f>
        <v>0</v>
      </c>
      <c r="Q58" s="19">
        <f t="shared" si="10"/>
        <v>0</v>
      </c>
    </row>
    <row r="59" spans="2:17" ht="18.600000000000001" customHeight="1" thickBot="1">
      <c r="B59" s="57"/>
      <c r="C59" s="55"/>
      <c r="D59" s="55"/>
      <c r="E59" s="55"/>
      <c r="F59" s="5"/>
      <c r="G59" s="11"/>
      <c r="H59" s="31" t="s">
        <v>46</v>
      </c>
      <c r="I59" s="21" t="s">
        <v>27</v>
      </c>
      <c r="J59" s="21" t="s">
        <v>28</v>
      </c>
      <c r="K59" s="21" t="s">
        <v>2</v>
      </c>
      <c r="L59" s="10"/>
      <c r="M59" s="11"/>
      <c r="N59" s="40" t="s">
        <v>45</v>
      </c>
      <c r="O59" s="34">
        <f>SUM(O55:O58)</f>
        <v>0</v>
      </c>
      <c r="P59" s="34">
        <f>SUM(P55:P58)</f>
        <v>0</v>
      </c>
      <c r="Q59" s="34">
        <f>+O59-P59</f>
        <v>0</v>
      </c>
    </row>
    <row r="60" spans="2:17" ht="18.600000000000001" customHeight="1">
      <c r="B60" s="57"/>
      <c r="C60" s="55"/>
      <c r="D60" s="55"/>
      <c r="E60" s="55"/>
      <c r="F60" s="5"/>
      <c r="G60" s="23">
        <v>34</v>
      </c>
      <c r="H60" s="18" t="s">
        <v>47</v>
      </c>
      <c r="I60" s="17"/>
      <c r="J60" s="17">
        <f>SUMIF(E$10:E$144,"34",D$10:D$144)</f>
        <v>0</v>
      </c>
      <c r="K60" s="17">
        <f t="shared" ref="K60:K63" si="11">+I60-J60</f>
        <v>0</v>
      </c>
      <c r="L60" s="10"/>
      <c r="M60" s="6"/>
      <c r="N60" s="10"/>
      <c r="O60" s="10"/>
      <c r="P60" s="10"/>
      <c r="Q60" s="10"/>
    </row>
    <row r="61" spans="2:17" ht="18.600000000000001" customHeight="1" thickBot="1">
      <c r="B61" s="57"/>
      <c r="C61" s="55"/>
      <c r="D61" s="55"/>
      <c r="E61" s="55"/>
      <c r="F61" s="5"/>
      <c r="G61" s="23">
        <v>35</v>
      </c>
      <c r="H61" s="18" t="s">
        <v>74</v>
      </c>
      <c r="I61" s="19"/>
      <c r="J61" s="19">
        <f>SUMIF(E$10:E$144,"35",D$10:D$144)</f>
        <v>0</v>
      </c>
      <c r="K61" s="19">
        <f t="shared" si="11"/>
        <v>0</v>
      </c>
      <c r="L61" s="10"/>
      <c r="M61" s="11"/>
      <c r="N61" s="31" t="s">
        <v>54</v>
      </c>
      <c r="O61" s="21" t="s">
        <v>27</v>
      </c>
      <c r="P61" s="21" t="s">
        <v>28</v>
      </c>
      <c r="Q61" s="21" t="s">
        <v>2</v>
      </c>
    </row>
    <row r="62" spans="2:17" ht="18.600000000000001" customHeight="1">
      <c r="B62" s="57"/>
      <c r="C62" s="55"/>
      <c r="D62" s="55"/>
      <c r="E62" s="55"/>
      <c r="F62" s="5"/>
      <c r="G62" s="23">
        <v>36</v>
      </c>
      <c r="H62" s="18" t="s">
        <v>12</v>
      </c>
      <c r="I62" s="19"/>
      <c r="J62" s="19">
        <f>SUMIF(E$10:E$144,"36",D$10:D$144)</f>
        <v>0</v>
      </c>
      <c r="K62" s="19">
        <f t="shared" si="11"/>
        <v>0</v>
      </c>
      <c r="L62" s="10"/>
      <c r="M62" s="23">
        <v>90</v>
      </c>
      <c r="N62" s="18" t="s">
        <v>55</v>
      </c>
      <c r="O62" s="19"/>
      <c r="P62" s="19">
        <f>SUMIF(E$10:E$144,"90",D$10:D$144)</f>
        <v>0</v>
      </c>
      <c r="Q62" s="19">
        <f t="shared" ref="Q62:Q64" si="12">+O62-P62</f>
        <v>0</v>
      </c>
    </row>
    <row r="63" spans="2:17" ht="18.600000000000001" customHeight="1" thickBot="1">
      <c r="B63" s="57"/>
      <c r="C63" s="55"/>
      <c r="D63" s="55"/>
      <c r="E63" s="55"/>
      <c r="F63" s="5"/>
      <c r="G63" s="23">
        <v>37</v>
      </c>
      <c r="H63" s="18" t="s">
        <v>96</v>
      </c>
      <c r="I63" s="19"/>
      <c r="J63" s="19">
        <f>SUMIF(E$10:E$144,"37",D$10:D$144)</f>
        <v>0</v>
      </c>
      <c r="K63" s="19">
        <f t="shared" si="11"/>
        <v>0</v>
      </c>
      <c r="L63" s="10"/>
      <c r="M63" s="23">
        <v>91</v>
      </c>
      <c r="N63" s="18" t="s">
        <v>56</v>
      </c>
      <c r="O63" s="19"/>
      <c r="P63" s="19">
        <f>SUMIF(E$10:E$144,"91",D$10:D$144)</f>
        <v>0</v>
      </c>
      <c r="Q63" s="19">
        <f t="shared" si="12"/>
        <v>0</v>
      </c>
    </row>
    <row r="64" spans="2:17" ht="18.600000000000001" customHeight="1" thickBot="1">
      <c r="B64" s="57"/>
      <c r="C64" s="55"/>
      <c r="D64" s="55"/>
      <c r="E64" s="55"/>
      <c r="F64" s="5"/>
      <c r="G64" s="11"/>
      <c r="H64" s="40" t="s">
        <v>45</v>
      </c>
      <c r="I64" s="34">
        <f>SUM(I60:I63)</f>
        <v>0</v>
      </c>
      <c r="J64" s="34">
        <f t="shared" ref="J64" si="13">SUM(J60:J63)</f>
        <v>0</v>
      </c>
      <c r="K64" s="34">
        <f>+I64-J64</f>
        <v>0</v>
      </c>
      <c r="L64" s="10"/>
      <c r="M64" s="23">
        <v>92</v>
      </c>
      <c r="N64" s="18" t="s">
        <v>95</v>
      </c>
      <c r="O64" s="19"/>
      <c r="P64" s="19">
        <f>SUMIF(E$10:E$144,"92",D$10:D$144)</f>
        <v>0</v>
      </c>
      <c r="Q64" s="19">
        <f t="shared" si="12"/>
        <v>0</v>
      </c>
    </row>
    <row r="65" spans="2:17" ht="18.600000000000001" customHeight="1" thickBot="1">
      <c r="B65" s="57"/>
      <c r="C65" s="55"/>
      <c r="D65" s="55"/>
      <c r="E65" s="55"/>
      <c r="F65" s="5"/>
      <c r="G65" s="10"/>
      <c r="H65" s="10"/>
      <c r="I65" s="10"/>
      <c r="J65" s="10"/>
      <c r="K65" s="10"/>
      <c r="L65" s="10"/>
      <c r="M65" s="11"/>
      <c r="N65" s="40" t="s">
        <v>45</v>
      </c>
      <c r="O65" s="34">
        <f>SUM(O62:O64)</f>
        <v>0</v>
      </c>
      <c r="P65" s="34">
        <f>SUM(P62:P64)</f>
        <v>0</v>
      </c>
      <c r="Q65" s="34">
        <f>+O65-P65</f>
        <v>0</v>
      </c>
    </row>
    <row r="66" spans="2:17" ht="18.600000000000001" customHeight="1">
      <c r="B66" s="57"/>
      <c r="C66" s="55"/>
      <c r="D66" s="55"/>
      <c r="E66" s="5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 spans="2:17" ht="18.600000000000001" customHeight="1">
      <c r="B67" s="57"/>
      <c r="C67" s="55"/>
      <c r="D67" s="55"/>
      <c r="E67" s="55"/>
      <c r="G67" s="2"/>
      <c r="M67" s="2"/>
    </row>
    <row r="68" spans="2:17" ht="18.600000000000001" customHeight="1">
      <c r="B68" s="57"/>
      <c r="C68" s="55"/>
      <c r="D68" s="55"/>
      <c r="E68" s="55"/>
      <c r="G68" s="2"/>
      <c r="M68" s="2"/>
    </row>
    <row r="69" spans="2:17" ht="18.600000000000001" customHeight="1">
      <c r="B69" s="57"/>
      <c r="C69" s="55"/>
      <c r="D69" s="55"/>
      <c r="E69" s="55"/>
      <c r="G69" s="2"/>
      <c r="M69" s="2"/>
    </row>
    <row r="70" spans="2:17" ht="18.600000000000001" customHeight="1">
      <c r="B70" s="57"/>
      <c r="C70" s="55"/>
      <c r="D70" s="55"/>
      <c r="E70" s="55"/>
      <c r="G70" s="2"/>
      <c r="M70" s="2"/>
    </row>
    <row r="71" spans="2:17" ht="18.600000000000001" customHeight="1">
      <c r="B71" s="57"/>
      <c r="C71" s="55"/>
      <c r="D71" s="55"/>
      <c r="E71" s="55"/>
      <c r="G71" s="2"/>
      <c r="M71" s="2"/>
    </row>
    <row r="72" spans="2:17" ht="18.600000000000001" customHeight="1">
      <c r="B72" s="57"/>
      <c r="C72" s="55"/>
      <c r="D72" s="55"/>
      <c r="E72" s="55"/>
      <c r="G72" s="2"/>
      <c r="M72" s="2"/>
    </row>
    <row r="73" spans="2:17" ht="18.600000000000001" customHeight="1">
      <c r="B73" s="57"/>
      <c r="C73" s="55"/>
      <c r="D73" s="55"/>
      <c r="E73" s="55"/>
      <c r="G73" s="2"/>
      <c r="M73" s="2"/>
    </row>
    <row r="74" spans="2:17" ht="18.600000000000001" customHeight="1">
      <c r="B74" s="57"/>
      <c r="C74" s="55"/>
      <c r="D74" s="55"/>
      <c r="E74" s="55"/>
      <c r="G74" s="2"/>
      <c r="M74" s="2"/>
    </row>
    <row r="75" spans="2:17" ht="18.600000000000001" customHeight="1">
      <c r="B75" s="57"/>
      <c r="C75" s="55"/>
      <c r="D75" s="55"/>
      <c r="E75" s="55"/>
      <c r="G75" s="2"/>
      <c r="M75" s="2"/>
    </row>
    <row r="76" spans="2:17" ht="18.600000000000001" customHeight="1">
      <c r="B76" s="57"/>
      <c r="C76" s="55"/>
      <c r="D76" s="55"/>
      <c r="E76" s="55"/>
      <c r="G76" s="2"/>
      <c r="M76" s="2"/>
    </row>
    <row r="77" spans="2:17" ht="18.600000000000001" customHeight="1">
      <c r="B77" s="57"/>
      <c r="C77" s="55"/>
      <c r="D77" s="55"/>
      <c r="E77" s="55"/>
      <c r="G77" s="2"/>
      <c r="M77" s="2"/>
    </row>
    <row r="78" spans="2:17" ht="18.600000000000001" customHeight="1">
      <c r="B78" s="57"/>
      <c r="C78" s="55"/>
      <c r="D78" s="55"/>
      <c r="E78" s="55"/>
      <c r="G78" s="2"/>
      <c r="M78" s="2"/>
    </row>
    <row r="79" spans="2:17" ht="18.600000000000001" customHeight="1">
      <c r="B79" s="57"/>
      <c r="C79" s="55"/>
      <c r="D79" s="55"/>
      <c r="E79" s="55"/>
      <c r="G79" s="2"/>
      <c r="M79" s="2"/>
    </row>
    <row r="80" spans="2:17" ht="18.600000000000001" customHeight="1">
      <c r="B80" s="57"/>
      <c r="C80" s="55"/>
      <c r="D80" s="55"/>
      <c r="E80" s="55"/>
      <c r="G80" s="2"/>
      <c r="M80" s="2"/>
    </row>
    <row r="81" spans="2:13" ht="18.600000000000001" customHeight="1">
      <c r="B81" s="57"/>
      <c r="C81" s="55"/>
      <c r="D81" s="55"/>
      <c r="E81" s="55"/>
      <c r="G81" s="2"/>
      <c r="M81" s="2"/>
    </row>
    <row r="82" spans="2:13" ht="18.600000000000001" customHeight="1">
      <c r="B82" s="57"/>
      <c r="C82" s="55"/>
      <c r="D82" s="55"/>
      <c r="E82" s="55"/>
      <c r="G82" s="2"/>
      <c r="M82" s="2"/>
    </row>
    <row r="83" spans="2:13" ht="18.600000000000001" customHeight="1">
      <c r="B83" s="57"/>
      <c r="C83" s="55"/>
      <c r="D83" s="55"/>
      <c r="E83" s="55"/>
      <c r="G83" s="2"/>
      <c r="M83" s="2"/>
    </row>
    <row r="84" spans="2:13" ht="18.600000000000001" customHeight="1">
      <c r="B84" s="57"/>
      <c r="C84" s="55"/>
      <c r="D84" s="55"/>
      <c r="E84" s="55"/>
      <c r="G84" s="2"/>
      <c r="M84" s="2"/>
    </row>
    <row r="85" spans="2:13" ht="18.600000000000001" customHeight="1">
      <c r="B85" s="57"/>
      <c r="C85" s="55"/>
      <c r="D85" s="55"/>
      <c r="E85" s="55"/>
      <c r="G85" s="2"/>
      <c r="M85" s="2"/>
    </row>
    <row r="86" spans="2:13" ht="18.600000000000001" customHeight="1">
      <c r="B86" s="57"/>
      <c r="C86" s="55"/>
      <c r="D86" s="55"/>
      <c r="E86" s="55"/>
      <c r="G86" s="2"/>
      <c r="M86" s="2"/>
    </row>
    <row r="87" spans="2:13" ht="18.600000000000001" customHeight="1">
      <c r="B87" s="57"/>
      <c r="C87" s="55"/>
      <c r="D87" s="55"/>
      <c r="E87" s="55"/>
      <c r="G87" s="2"/>
      <c r="M87" s="2"/>
    </row>
    <row r="88" spans="2:13" ht="18.600000000000001" customHeight="1">
      <c r="B88" s="57"/>
      <c r="C88" s="55"/>
      <c r="D88" s="55"/>
      <c r="E88" s="55"/>
      <c r="G88" s="2"/>
      <c r="M88" s="2"/>
    </row>
    <row r="89" spans="2:13" ht="18.600000000000001" customHeight="1">
      <c r="B89" s="57"/>
      <c r="C89" s="55"/>
      <c r="D89" s="55"/>
      <c r="E89" s="55"/>
      <c r="G89" s="2"/>
      <c r="M89" s="2"/>
    </row>
    <row r="90" spans="2:13" ht="18.600000000000001" customHeight="1">
      <c r="B90" s="57"/>
      <c r="C90" s="55"/>
      <c r="D90" s="55"/>
      <c r="E90" s="55"/>
      <c r="G90" s="2"/>
      <c r="M90" s="2"/>
    </row>
    <row r="91" spans="2:13" ht="18.600000000000001" customHeight="1">
      <c r="B91" s="57"/>
      <c r="C91" s="55"/>
      <c r="D91" s="55"/>
      <c r="E91" s="55"/>
      <c r="G91" s="2"/>
      <c r="M91" s="2"/>
    </row>
    <row r="92" spans="2:13" ht="18.600000000000001" customHeight="1">
      <c r="B92" s="57"/>
      <c r="C92" s="55"/>
      <c r="D92" s="55"/>
      <c r="E92" s="55"/>
      <c r="G92" s="2"/>
      <c r="M92" s="2"/>
    </row>
    <row r="93" spans="2:13" ht="18.600000000000001" customHeight="1">
      <c r="B93" s="57"/>
      <c r="C93" s="55"/>
      <c r="D93" s="55"/>
      <c r="E93" s="55"/>
      <c r="G93" s="2"/>
      <c r="M93" s="2"/>
    </row>
    <row r="94" spans="2:13" ht="18.600000000000001" customHeight="1">
      <c r="B94" s="57"/>
      <c r="C94" s="55"/>
      <c r="D94" s="55"/>
      <c r="E94" s="55"/>
      <c r="G94" s="2"/>
      <c r="M94" s="2"/>
    </row>
    <row r="95" spans="2:13" ht="18.600000000000001" customHeight="1">
      <c r="B95" s="57"/>
      <c r="C95" s="55"/>
      <c r="D95" s="55"/>
      <c r="E95" s="55"/>
      <c r="G95" s="2"/>
      <c r="M95" s="2"/>
    </row>
    <row r="96" spans="2:13" ht="18.600000000000001" customHeight="1">
      <c r="B96" s="57"/>
      <c r="C96" s="55"/>
      <c r="D96" s="55"/>
      <c r="E96" s="55"/>
      <c r="G96" s="2"/>
      <c r="M96" s="2"/>
    </row>
    <row r="97" spans="2:13" ht="18.600000000000001" customHeight="1">
      <c r="B97" s="57"/>
      <c r="C97" s="55"/>
      <c r="D97" s="55"/>
      <c r="E97" s="55"/>
      <c r="G97" s="2"/>
      <c r="M97" s="2"/>
    </row>
    <row r="98" spans="2:13" ht="18.600000000000001" customHeight="1">
      <c r="B98" s="11"/>
      <c r="C98" s="11"/>
      <c r="D98" s="11"/>
      <c r="E98" s="11"/>
      <c r="G98" s="2"/>
      <c r="M98" s="2"/>
    </row>
    <row r="99" spans="2:13" ht="18.600000000000001" customHeight="1">
      <c r="B99" s="11"/>
      <c r="C99" s="11"/>
      <c r="D99" s="11"/>
      <c r="E99" s="11"/>
      <c r="G99" s="2"/>
      <c r="M99" s="2"/>
    </row>
    <row r="100" spans="2:13" ht="18.600000000000001" customHeight="1">
      <c r="B100" s="11"/>
      <c r="C100" s="11"/>
      <c r="D100" s="11"/>
      <c r="E100" s="11"/>
      <c r="G100" s="2"/>
      <c r="M100" s="2"/>
    </row>
    <row r="101" spans="2:13" ht="18.600000000000001" customHeight="1">
      <c r="B101" s="11"/>
      <c r="C101" s="11"/>
      <c r="D101" s="11"/>
      <c r="E101" s="11"/>
      <c r="G101" s="2"/>
      <c r="M101" s="2"/>
    </row>
    <row r="102" spans="2:13" ht="18.600000000000001" customHeight="1">
      <c r="B102" s="11"/>
      <c r="C102" s="11"/>
      <c r="D102" s="11"/>
      <c r="E102" s="11"/>
      <c r="G102" s="2"/>
      <c r="M102" s="2"/>
    </row>
    <row r="103" spans="2:13" ht="18.600000000000001" customHeight="1">
      <c r="B103" s="11"/>
      <c r="C103" s="11"/>
      <c r="D103" s="11"/>
      <c r="E103" s="11"/>
      <c r="G103" s="2"/>
      <c r="M103" s="2"/>
    </row>
    <row r="104" spans="2:13" ht="18.600000000000001" customHeight="1">
      <c r="B104" s="11"/>
      <c r="C104" s="11"/>
      <c r="D104" s="11"/>
      <c r="E104" s="11"/>
      <c r="G104" s="2"/>
      <c r="M104" s="2"/>
    </row>
    <row r="105" spans="2:13" ht="18.600000000000001" customHeight="1">
      <c r="B105" s="11"/>
      <c r="C105" s="11"/>
      <c r="D105" s="11"/>
      <c r="E105" s="11"/>
      <c r="G105" s="2"/>
      <c r="M105" s="2"/>
    </row>
    <row r="106" spans="2:13" ht="18.600000000000001" customHeight="1">
      <c r="B106" s="11"/>
      <c r="C106" s="11"/>
      <c r="D106" s="11"/>
      <c r="E106" s="11"/>
      <c r="G106" s="2"/>
      <c r="M106" s="2"/>
    </row>
    <row r="107" spans="2:13" ht="18.600000000000001" customHeight="1">
      <c r="B107" s="11"/>
      <c r="C107" s="11"/>
      <c r="D107" s="11"/>
      <c r="E107" s="11"/>
      <c r="G107" s="2"/>
      <c r="M107" s="2"/>
    </row>
    <row r="108" spans="2:13" ht="18.600000000000001" customHeight="1">
      <c r="B108" s="11"/>
      <c r="C108" s="11"/>
      <c r="D108" s="11"/>
      <c r="E108" s="11"/>
      <c r="G108" s="2"/>
      <c r="M108" s="2"/>
    </row>
    <row r="109" spans="2:13" ht="18.600000000000001" customHeight="1">
      <c r="B109" s="11"/>
      <c r="C109" s="11"/>
      <c r="D109" s="11"/>
      <c r="E109" s="11"/>
      <c r="G109" s="2"/>
      <c r="M109" s="2"/>
    </row>
    <row r="110" spans="2:13" ht="18.600000000000001" customHeight="1">
      <c r="B110" s="11"/>
      <c r="C110" s="11"/>
      <c r="D110" s="11"/>
      <c r="E110" s="11"/>
      <c r="G110" s="2"/>
      <c r="M110" s="2"/>
    </row>
    <row r="111" spans="2:13" ht="18.600000000000001" customHeight="1">
      <c r="B111" s="11"/>
      <c r="C111" s="11"/>
      <c r="D111" s="11"/>
      <c r="E111" s="11"/>
      <c r="G111" s="2"/>
      <c r="M111" s="2"/>
    </row>
    <row r="112" spans="2:13" ht="18.600000000000001" customHeight="1">
      <c r="B112" s="11"/>
      <c r="C112" s="11"/>
      <c r="D112" s="11"/>
      <c r="E112" s="11"/>
      <c r="G112" s="2"/>
      <c r="M112" s="2"/>
    </row>
    <row r="113" spans="2:13" ht="18.600000000000001" customHeight="1">
      <c r="B113" s="11"/>
      <c r="C113" s="11"/>
      <c r="D113" s="11"/>
      <c r="E113" s="11"/>
      <c r="G113" s="2"/>
      <c r="M113" s="2"/>
    </row>
    <row r="114" spans="2:13" ht="18.600000000000001" customHeight="1">
      <c r="B114" s="11"/>
      <c r="C114" s="11"/>
      <c r="D114" s="11"/>
      <c r="E114" s="11"/>
      <c r="G114" s="2"/>
      <c r="M114" s="2"/>
    </row>
    <row r="115" spans="2:13" ht="18.600000000000001" customHeight="1">
      <c r="B115" s="11"/>
      <c r="C115" s="11"/>
      <c r="D115" s="11"/>
      <c r="E115" s="11"/>
      <c r="G115" s="2"/>
      <c r="M115" s="2"/>
    </row>
    <row r="116" spans="2:13" ht="18.600000000000001" customHeight="1">
      <c r="B116" s="11"/>
      <c r="C116" s="11"/>
      <c r="D116" s="11"/>
      <c r="E116" s="11"/>
    </row>
    <row r="117" spans="2:13" ht="18.600000000000001" customHeight="1">
      <c r="B117" s="11"/>
      <c r="C117" s="11"/>
      <c r="D117" s="11"/>
      <c r="E117" s="11"/>
    </row>
    <row r="118" spans="2:13" ht="18.600000000000001" customHeight="1">
      <c r="B118" s="11"/>
      <c r="C118" s="11"/>
      <c r="D118" s="11"/>
      <c r="E118" s="11"/>
    </row>
    <row r="119" spans="2:13" ht="18.600000000000001" customHeight="1">
      <c r="B119" s="11"/>
      <c r="C119" s="11"/>
      <c r="D119" s="11"/>
      <c r="E119" s="11"/>
    </row>
    <row r="120" spans="2:13" ht="18.600000000000001" customHeight="1">
      <c r="B120" s="11"/>
      <c r="C120" s="11"/>
      <c r="D120" s="11"/>
      <c r="E120" s="11"/>
    </row>
    <row r="121" spans="2:13" ht="18.600000000000001" customHeight="1">
      <c r="B121" s="11"/>
      <c r="C121" s="11"/>
      <c r="D121" s="11"/>
      <c r="E121" s="11"/>
    </row>
    <row r="122" spans="2:13" ht="18.600000000000001" customHeight="1">
      <c r="B122" s="11"/>
      <c r="C122" s="11"/>
      <c r="D122" s="11"/>
      <c r="E122" s="11"/>
    </row>
    <row r="123" spans="2:13" ht="18.600000000000001" customHeight="1">
      <c r="B123" s="11"/>
      <c r="C123" s="11"/>
      <c r="D123" s="11"/>
      <c r="E123" s="11"/>
    </row>
    <row r="124" spans="2:13" ht="18.600000000000001" customHeight="1">
      <c r="B124" s="11"/>
      <c r="C124" s="11"/>
      <c r="D124" s="11"/>
      <c r="E124" s="11"/>
    </row>
    <row r="125" spans="2:13" ht="18.600000000000001" customHeight="1">
      <c r="B125" s="11"/>
      <c r="C125" s="11"/>
      <c r="D125" s="11"/>
      <c r="E125" s="11"/>
    </row>
    <row r="126" spans="2:13" ht="18.600000000000001" customHeight="1">
      <c r="B126" s="11"/>
      <c r="C126" s="11"/>
      <c r="D126" s="11"/>
      <c r="E126" s="11"/>
    </row>
    <row r="127" spans="2:13" ht="18.600000000000001" customHeight="1">
      <c r="B127" s="11"/>
      <c r="C127" s="11"/>
      <c r="D127" s="11"/>
      <c r="E127" s="11"/>
    </row>
    <row r="128" spans="2:13">
      <c r="B128" s="11"/>
      <c r="C128" s="11"/>
      <c r="D128" s="11"/>
      <c r="E128" s="11"/>
    </row>
  </sheetData>
  <mergeCells count="9">
    <mergeCell ref="I3:J3"/>
    <mergeCell ref="K3:M3"/>
    <mergeCell ref="B1:Q1"/>
    <mergeCell ref="B8:B9"/>
    <mergeCell ref="C8:C9"/>
    <mergeCell ref="E8:E9"/>
    <mergeCell ref="I8:J8"/>
    <mergeCell ref="K8:M8"/>
    <mergeCell ref="B6:E7"/>
  </mergeCells>
  <conditionalFormatting sqref="K66">
    <cfRule type="iconSet" priority="39">
      <iconSet>
        <cfvo type="percent" val="0"/>
        <cfvo type="num" val="0"/>
        <cfvo type="num" val="0"/>
      </iconSet>
    </cfRule>
  </conditionalFormatting>
  <conditionalFormatting sqref="K12:K23 K30 K39 K52 K58 K65">
    <cfRule type="iconSet" priority="36">
      <iconSet>
        <cfvo type="percent" val="0"/>
        <cfvo type="num" val="0"/>
        <cfvo type="num" val="0"/>
      </iconSet>
    </cfRule>
  </conditionalFormatting>
  <conditionalFormatting sqref="Q25 Q53 Q43 Q35 Q60">
    <cfRule type="iconSet" priority="35">
      <iconSet>
        <cfvo type="percent" val="0"/>
        <cfvo type="num" val="0"/>
        <cfvo type="num" val="0"/>
      </iconSet>
    </cfRule>
  </conditionalFormatting>
  <conditionalFormatting sqref="Q12:Q13">
    <cfRule type="iconSet" priority="34">
      <iconSet>
        <cfvo type="percent" val="0"/>
        <cfvo type="num" val="0"/>
        <cfvo type="num" val="0"/>
      </iconSet>
    </cfRule>
  </conditionalFormatting>
  <conditionalFormatting sqref="Q27:Q28">
    <cfRule type="iconSet" priority="33">
      <iconSet>
        <cfvo type="percent" val="0"/>
        <cfvo type="num" val="0"/>
        <cfvo type="num" val="0"/>
      </iconSet>
    </cfRule>
  </conditionalFormatting>
  <conditionalFormatting sqref="K25:K26">
    <cfRule type="iconSet" priority="32">
      <iconSet>
        <cfvo type="percent" val="0"/>
        <cfvo type="num" val="0"/>
        <cfvo type="num" val="0"/>
      </iconSet>
    </cfRule>
  </conditionalFormatting>
  <conditionalFormatting sqref="K32:K33">
    <cfRule type="iconSet" priority="31">
      <iconSet>
        <cfvo type="percent" val="0"/>
        <cfvo type="num" val="0"/>
        <cfvo type="num" val="0"/>
      </iconSet>
    </cfRule>
  </conditionalFormatting>
  <conditionalFormatting sqref="K41:K42">
    <cfRule type="iconSet" priority="30">
      <iconSet>
        <cfvo type="percent" val="0"/>
        <cfvo type="num" val="0"/>
        <cfvo type="num" val="0"/>
      </iconSet>
    </cfRule>
  </conditionalFormatting>
  <conditionalFormatting sqref="Q37:Q38">
    <cfRule type="iconSet" priority="29">
      <iconSet>
        <cfvo type="percent" val="0"/>
        <cfvo type="num" val="0"/>
        <cfvo type="num" val="0"/>
      </iconSet>
    </cfRule>
  </conditionalFormatting>
  <conditionalFormatting sqref="Q55">
    <cfRule type="iconSet" priority="28">
      <iconSet>
        <cfvo type="percent" val="0"/>
        <cfvo type="num" val="0"/>
        <cfvo type="num" val="0"/>
      </iconSet>
    </cfRule>
  </conditionalFormatting>
  <conditionalFormatting sqref="K60">
    <cfRule type="iconSet" priority="27">
      <iconSet>
        <cfvo type="percent" val="0"/>
        <cfvo type="num" val="0"/>
        <cfvo type="num" val="0"/>
      </iconSet>
    </cfRule>
  </conditionalFormatting>
  <conditionalFormatting sqref="K43:K50">
    <cfRule type="iconSet" priority="26">
      <iconSet>
        <cfvo type="percent" val="0"/>
        <cfvo type="num" val="0"/>
        <cfvo type="num" val="0"/>
      </iconSet>
    </cfRule>
  </conditionalFormatting>
  <conditionalFormatting sqref="Q45:Q51">
    <cfRule type="iconSet" priority="25">
      <iconSet>
        <cfvo type="percent" val="0"/>
        <cfvo type="num" val="0"/>
        <cfvo type="num" val="0"/>
      </iconSet>
    </cfRule>
  </conditionalFormatting>
  <conditionalFormatting sqref="K54:K56">
    <cfRule type="iconSet" priority="24">
      <iconSet>
        <cfvo type="percent" val="0"/>
        <cfvo type="num" val="0"/>
        <cfvo type="num" val="0"/>
      </iconSet>
    </cfRule>
  </conditionalFormatting>
  <conditionalFormatting sqref="K61:K63">
    <cfRule type="iconSet" priority="23">
      <iconSet>
        <cfvo type="percent" val="0"/>
        <cfvo type="num" val="0"/>
        <cfvo type="num" val="0"/>
      </iconSet>
    </cfRule>
  </conditionalFormatting>
  <conditionalFormatting sqref="Q62:Q64">
    <cfRule type="iconSet" priority="22">
      <iconSet>
        <cfvo type="percent" val="0"/>
        <cfvo type="num" val="0"/>
        <cfvo type="num" val="0"/>
      </iconSet>
    </cfRule>
  </conditionalFormatting>
  <conditionalFormatting sqref="K27:K28">
    <cfRule type="iconSet" priority="21">
      <iconSet>
        <cfvo type="percent" val="0"/>
        <cfvo type="num" val="0"/>
        <cfvo type="num" val="0"/>
      </iconSet>
    </cfRule>
  </conditionalFormatting>
  <conditionalFormatting sqref="K34:K37">
    <cfRule type="iconSet" priority="20">
      <iconSet>
        <cfvo type="percent" val="0"/>
        <cfvo type="num" val="0"/>
        <cfvo type="num" val="0"/>
      </iconSet>
    </cfRule>
  </conditionalFormatting>
  <conditionalFormatting sqref="Q29:Q33">
    <cfRule type="iconSet" priority="19">
      <iconSet>
        <cfvo type="percent" val="0"/>
        <cfvo type="num" val="0"/>
        <cfvo type="num" val="0"/>
      </iconSet>
    </cfRule>
  </conditionalFormatting>
  <conditionalFormatting sqref="Q14:Q23">
    <cfRule type="iconSet" priority="18">
      <iconSet>
        <cfvo type="percent" val="0"/>
        <cfvo type="num" val="0"/>
        <cfvo type="num" val="0"/>
      </iconSet>
    </cfRule>
  </conditionalFormatting>
  <conditionalFormatting sqref="Q39:Q41">
    <cfRule type="iconSet" priority="17">
      <iconSet>
        <cfvo type="percent" val="0"/>
        <cfvo type="num" val="0"/>
        <cfvo type="num" val="0"/>
      </iconSet>
    </cfRule>
  </conditionalFormatting>
  <conditionalFormatting sqref="K64">
    <cfRule type="iconSet" priority="12">
      <iconSet>
        <cfvo type="percent" val="0"/>
        <cfvo type="num" val="0"/>
        <cfvo type="num" val="0"/>
      </iconSet>
    </cfRule>
  </conditionalFormatting>
  <conditionalFormatting sqref="K29">
    <cfRule type="iconSet" priority="16">
      <iconSet>
        <cfvo type="percent" val="0"/>
        <cfvo type="num" val="0"/>
        <cfvo type="num" val="0"/>
      </iconSet>
    </cfRule>
  </conditionalFormatting>
  <conditionalFormatting sqref="K38">
    <cfRule type="iconSet" priority="15">
      <iconSet>
        <cfvo type="percent" val="0"/>
        <cfvo type="num" val="0"/>
        <cfvo type="num" val="0"/>
      </iconSet>
    </cfRule>
  </conditionalFormatting>
  <conditionalFormatting sqref="K51">
    <cfRule type="iconSet" priority="14">
      <iconSet>
        <cfvo type="percent" val="0"/>
        <cfvo type="num" val="0"/>
        <cfvo type="num" val="0"/>
      </iconSet>
    </cfRule>
  </conditionalFormatting>
  <conditionalFormatting sqref="K57">
    <cfRule type="iconSet" priority="13">
      <iconSet>
        <cfvo type="percent" val="0"/>
        <cfvo type="num" val="0"/>
        <cfvo type="num" val="0"/>
      </iconSet>
    </cfRule>
  </conditionalFormatting>
  <conditionalFormatting sqref="Q65">
    <cfRule type="iconSet" priority="11">
      <iconSet>
        <cfvo type="percent" val="0"/>
        <cfvo type="num" val="0"/>
        <cfvo type="num" val="0"/>
      </iconSet>
    </cfRule>
  </conditionalFormatting>
  <conditionalFormatting sqref="Q59">
    <cfRule type="iconSet" priority="10">
      <iconSet>
        <cfvo type="percent" val="0"/>
        <cfvo type="num" val="0"/>
        <cfvo type="num" val="0"/>
      </iconSet>
    </cfRule>
  </conditionalFormatting>
  <conditionalFormatting sqref="Q52">
    <cfRule type="iconSet" priority="9">
      <iconSet>
        <cfvo type="percent" val="0"/>
        <cfvo type="num" val="0"/>
        <cfvo type="num" val="0"/>
      </iconSet>
    </cfRule>
  </conditionalFormatting>
  <conditionalFormatting sqref="Q42">
    <cfRule type="iconSet" priority="8">
      <iconSet>
        <cfvo type="percent" val="0"/>
        <cfvo type="num" val="0"/>
        <cfvo type="num" val="0"/>
      </iconSet>
    </cfRule>
  </conditionalFormatting>
  <conditionalFormatting sqref="Q34">
    <cfRule type="iconSet" priority="7">
      <iconSet>
        <cfvo type="percent" val="0"/>
        <cfvo type="num" val="0"/>
        <cfvo type="num" val="0"/>
      </iconSet>
    </cfRule>
  </conditionalFormatting>
  <conditionalFormatting sqref="Q24">
    <cfRule type="iconSet" priority="6">
      <iconSet>
        <cfvo type="percent" val="0"/>
        <cfvo type="num" val="0"/>
        <cfvo type="num" val="0"/>
      </iconSet>
    </cfRule>
  </conditionalFormatting>
  <conditionalFormatting sqref="Q56:Q58">
    <cfRule type="iconSet" priority="5">
      <iconSet>
        <cfvo type="percent" val="0"/>
        <cfvo type="num" val="0"/>
        <cfvo type="num" val="0"/>
      </iconSet>
    </cfRule>
  </conditionalFormatting>
  <conditionalFormatting sqref="E96:E97">
    <cfRule type="cellIs" dxfId="21" priority="3" operator="notBetween">
      <formula>0</formula>
      <formula>100</formula>
    </cfRule>
  </conditionalFormatting>
  <conditionalFormatting sqref="E10:E95">
    <cfRule type="cellIs" dxfId="20" priority="4" operator="notBetween">
      <formula>0</formula>
      <formula>100</formula>
    </cfRule>
  </conditionalFormatting>
  <conditionalFormatting sqref="N6:N7">
    <cfRule type="iconSet" priority="2">
      <iconSet>
        <cfvo type="percent" val="0"/>
        <cfvo type="num" val="0"/>
        <cfvo type="num" val="0"/>
      </iconSet>
    </cfRule>
  </conditionalFormatting>
  <conditionalFormatting sqref="I8:M8">
    <cfRule type="iconSet" priority="1">
      <iconSet>
        <cfvo type="percent" val="0"/>
        <cfvo type="num" val="0"/>
        <cfvo type="num" val="0"/>
      </iconSet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36"/>
  <sheetViews>
    <sheetView showGridLines="0" zoomScale="85" zoomScaleNormal="85" workbookViewId="0">
      <pane ySplit="9" topLeftCell="A10" activePane="bottomLeft" state="frozen"/>
      <selection pane="bottomLeft" activeCell="D5" sqref="D5"/>
    </sheetView>
  </sheetViews>
  <sheetFormatPr defaultColWidth="9.140625" defaultRowHeight="15"/>
  <cols>
    <col min="1" max="1" width="2.5703125" style="2" customWidth="1"/>
    <col min="2" max="5" width="11" style="2" customWidth="1"/>
    <col min="6" max="6" width="6.7109375" style="2" customWidth="1"/>
    <col min="7" max="7" width="3.7109375" style="3" customWidth="1"/>
    <col min="8" max="8" width="22.7109375" style="2" customWidth="1"/>
    <col min="9" max="11" width="11.7109375" style="2" customWidth="1"/>
    <col min="12" max="12" width="6.7109375" style="2" customWidth="1"/>
    <col min="13" max="13" width="3.7109375" style="3" customWidth="1"/>
    <col min="14" max="14" width="22.7109375" style="2" customWidth="1"/>
    <col min="15" max="17" width="11.7109375" style="2" customWidth="1"/>
    <col min="18" max="18" width="1.85546875" style="2" customWidth="1"/>
    <col min="19" max="19" width="7.140625" style="2" customWidth="1"/>
    <col min="20" max="20" width="16.7109375" style="2" customWidth="1"/>
    <col min="21" max="21" width="9.140625" style="2" customWidth="1"/>
    <col min="22" max="22" width="6.42578125" style="2" customWidth="1"/>
    <col min="23" max="23" width="1.7109375" style="2" customWidth="1"/>
    <col min="24" max="16384" width="9.140625" style="2"/>
  </cols>
  <sheetData>
    <row r="1" spans="1:17" s="1" customFormat="1" ht="79.900000000000006" customHeight="1"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</row>
    <row r="2" spans="1:17" s="1" customFormat="1" ht="16.899999999999999" customHeight="1">
      <c r="A2" s="2"/>
      <c r="B2" s="5"/>
      <c r="C2" s="5"/>
      <c r="D2" s="5"/>
      <c r="E2" s="5"/>
      <c r="F2" s="5"/>
      <c r="G2" s="6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ht="16.899999999999999" customHeight="1">
      <c r="B3" s="5"/>
      <c r="C3" s="5"/>
      <c r="D3" s="5"/>
      <c r="E3" s="5"/>
      <c r="F3" s="5"/>
      <c r="G3" s="6"/>
      <c r="H3" s="70"/>
      <c r="I3" s="100" t="s">
        <v>27</v>
      </c>
      <c r="J3" s="101"/>
      <c r="K3" s="100" t="s">
        <v>28</v>
      </c>
      <c r="L3" s="102"/>
      <c r="M3" s="101"/>
      <c r="N3" s="70" t="s">
        <v>2</v>
      </c>
      <c r="O3" s="5"/>
      <c r="P3" s="5"/>
      <c r="Q3" s="5"/>
    </row>
    <row r="4" spans="1:17" ht="16.899999999999999" customHeight="1">
      <c r="B4" s="5"/>
      <c r="C4" s="5"/>
      <c r="D4" s="5"/>
      <c r="E4" s="5"/>
      <c r="F4" s="5"/>
      <c r="G4" s="6"/>
      <c r="H4" s="59" t="s">
        <v>0</v>
      </c>
      <c r="I4" s="46"/>
      <c r="J4" s="47"/>
      <c r="K4" s="46"/>
      <c r="L4" s="48"/>
      <c r="M4" s="47"/>
      <c r="N4" s="49"/>
      <c r="O4" s="5"/>
      <c r="P4" s="5"/>
      <c r="Q4" s="5"/>
    </row>
    <row r="5" spans="1:17" ht="16.899999999999999" customHeight="1" thickBot="1">
      <c r="B5" s="5"/>
      <c r="C5" s="5"/>
      <c r="D5" s="5"/>
      <c r="E5" s="5"/>
      <c r="F5" s="5"/>
      <c r="G5" s="6"/>
      <c r="H5" s="60" t="s">
        <v>18</v>
      </c>
      <c r="I5" s="50"/>
      <c r="J5" s="51"/>
      <c r="K5" s="50"/>
      <c r="L5" s="52"/>
      <c r="M5" s="51"/>
      <c r="N5" s="53"/>
      <c r="O5" s="5"/>
      <c r="P5" s="9"/>
      <c r="Q5" s="5"/>
    </row>
    <row r="6" spans="1:17" ht="16.899999999999999" customHeight="1">
      <c r="B6" s="113" t="s">
        <v>142</v>
      </c>
      <c r="C6" s="113"/>
      <c r="D6" s="113"/>
      <c r="E6" s="113"/>
      <c r="F6" s="5"/>
      <c r="G6" s="6"/>
      <c r="H6" s="58" t="s">
        <v>140</v>
      </c>
      <c r="I6" s="61">
        <f>+I4+I5</f>
        <v>0</v>
      </c>
      <c r="J6" s="62"/>
      <c r="K6" s="61">
        <f>+K4+K5</f>
        <v>0</v>
      </c>
      <c r="L6" s="63"/>
      <c r="M6" s="62"/>
      <c r="N6" s="64">
        <f>+I6-K6</f>
        <v>0</v>
      </c>
      <c r="O6" s="5"/>
      <c r="P6" s="5"/>
      <c r="Q6" s="5"/>
    </row>
    <row r="7" spans="1:17" ht="16.899999999999999" customHeight="1">
      <c r="B7" s="114"/>
      <c r="C7" s="114"/>
      <c r="D7" s="114"/>
      <c r="E7" s="114"/>
      <c r="F7" s="5"/>
      <c r="G7" s="6"/>
      <c r="H7" s="45" t="s">
        <v>138</v>
      </c>
      <c r="I7" s="65">
        <f>+SUM(I22,I29,O24,O34,I38,O42,I51,O52,I57,O59,I64,O65)</f>
        <v>0</v>
      </c>
      <c r="J7" s="66"/>
      <c r="K7" s="65">
        <f>+SUM(J22,J29,P24,P34,J38,P42,P52,J51,P59,J57,J64,P65)</f>
        <v>0</v>
      </c>
      <c r="L7" s="67"/>
      <c r="M7" s="66"/>
      <c r="N7" s="68">
        <f>+I7-K7</f>
        <v>0</v>
      </c>
      <c r="O7" s="5"/>
      <c r="P7" s="5"/>
      <c r="Q7" s="5"/>
    </row>
    <row r="8" spans="1:17" ht="16.899999999999999" customHeight="1">
      <c r="B8" s="104" t="s">
        <v>87</v>
      </c>
      <c r="C8" s="106" t="s">
        <v>84</v>
      </c>
      <c r="D8" s="42" t="s">
        <v>85</v>
      </c>
      <c r="E8" s="108" t="s">
        <v>86</v>
      </c>
      <c r="F8" s="5"/>
      <c r="G8" s="6"/>
      <c r="H8" s="44" t="s">
        <v>139</v>
      </c>
      <c r="I8" s="110">
        <f>+I6-I7</f>
        <v>0</v>
      </c>
      <c r="J8" s="111"/>
      <c r="K8" s="110">
        <f>+K6-K7</f>
        <v>0</v>
      </c>
      <c r="L8" s="112"/>
      <c r="M8" s="111"/>
      <c r="N8" s="69"/>
      <c r="O8" s="5"/>
      <c r="P8" s="5"/>
      <c r="Q8" s="5"/>
    </row>
    <row r="9" spans="1:17" ht="16.899999999999999" customHeight="1">
      <c r="B9" s="105"/>
      <c r="C9" s="107"/>
      <c r="D9" s="43">
        <f>SUM(D10:D112)</f>
        <v>0</v>
      </c>
      <c r="E9" s="109"/>
      <c r="F9" s="5"/>
      <c r="G9" s="6"/>
      <c r="M9" s="2"/>
      <c r="O9" s="7"/>
      <c r="P9" s="7"/>
      <c r="Q9" s="7"/>
    </row>
    <row r="10" spans="1:17" ht="18.600000000000001" customHeight="1">
      <c r="B10" s="57"/>
      <c r="C10" s="55"/>
      <c r="D10" s="55"/>
      <c r="E10" s="55"/>
      <c r="F10" s="5"/>
      <c r="G10" s="6"/>
      <c r="H10" s="5"/>
      <c r="I10" s="5"/>
      <c r="J10" s="5"/>
      <c r="K10" s="5"/>
      <c r="L10" s="5"/>
      <c r="M10" s="6"/>
      <c r="N10" s="5"/>
      <c r="O10" s="5"/>
      <c r="P10" s="5"/>
      <c r="Q10" s="5"/>
    </row>
    <row r="11" spans="1:17" ht="18.600000000000001" customHeight="1" thickBot="1">
      <c r="B11" s="57"/>
      <c r="C11" s="55"/>
      <c r="D11" s="55"/>
      <c r="E11" s="55"/>
      <c r="F11" s="5"/>
      <c r="G11" s="22"/>
      <c r="H11" s="20" t="s">
        <v>1</v>
      </c>
      <c r="I11" s="21" t="s">
        <v>27</v>
      </c>
      <c r="J11" s="21" t="s">
        <v>28</v>
      </c>
      <c r="K11" s="21" t="s">
        <v>2</v>
      </c>
      <c r="L11" s="12"/>
      <c r="M11" s="11"/>
      <c r="N11" s="29" t="s">
        <v>7</v>
      </c>
      <c r="O11" s="30" t="s">
        <v>27</v>
      </c>
      <c r="P11" s="21" t="s">
        <v>28</v>
      </c>
      <c r="Q11" s="21" t="s">
        <v>2</v>
      </c>
    </row>
    <row r="12" spans="1:17" ht="18.600000000000001" customHeight="1">
      <c r="B12" s="57"/>
      <c r="C12" s="55"/>
      <c r="D12" s="55"/>
      <c r="E12" s="55"/>
      <c r="F12" s="5"/>
      <c r="G12" s="23">
        <v>1</v>
      </c>
      <c r="H12" s="16" t="s">
        <v>19</v>
      </c>
      <c r="I12" s="17"/>
      <c r="J12" s="17">
        <f>SUMIF(E$10:E$144,"1",D$10:D$144)</f>
        <v>0</v>
      </c>
      <c r="K12" s="17">
        <f>+I12-J12</f>
        <v>0</v>
      </c>
      <c r="L12" s="13"/>
      <c r="M12" s="28">
        <v>40</v>
      </c>
      <c r="N12" s="16" t="s">
        <v>71</v>
      </c>
      <c r="O12" s="17"/>
      <c r="P12" s="17">
        <f>SUMIF(E$10:E$144,"40",D$10:D$144)</f>
        <v>0</v>
      </c>
      <c r="Q12" s="17">
        <f>+O12-P12</f>
        <v>0</v>
      </c>
    </row>
    <row r="13" spans="1:17" ht="18.600000000000001" customHeight="1">
      <c r="B13" s="57"/>
      <c r="C13" s="55"/>
      <c r="D13" s="55"/>
      <c r="E13" s="55"/>
      <c r="F13" s="5"/>
      <c r="G13" s="23">
        <v>2</v>
      </c>
      <c r="H13" s="18" t="s">
        <v>20</v>
      </c>
      <c r="I13" s="19"/>
      <c r="J13" s="19">
        <f>SUMIF(E$10:E$144,"2",D$10:D$144)</f>
        <v>0</v>
      </c>
      <c r="K13" s="19">
        <f t="shared" ref="K13:K21" si="0">+I13-J13</f>
        <v>0</v>
      </c>
      <c r="L13" s="13"/>
      <c r="M13" s="23">
        <v>41</v>
      </c>
      <c r="N13" s="18" t="s">
        <v>10</v>
      </c>
      <c r="O13" s="19"/>
      <c r="P13" s="19">
        <f>SUMIF(E$10:E$144,"41",D$10:D$144)</f>
        <v>0</v>
      </c>
      <c r="Q13" s="19">
        <f t="shared" ref="Q13:Q23" si="1">+O13-P13</f>
        <v>0</v>
      </c>
    </row>
    <row r="14" spans="1:17" ht="18.600000000000001" customHeight="1">
      <c r="B14" s="57"/>
      <c r="C14" s="55"/>
      <c r="D14" s="55"/>
      <c r="E14" s="55"/>
      <c r="F14" s="5"/>
      <c r="G14" s="23">
        <v>3</v>
      </c>
      <c r="H14" s="18" t="s">
        <v>21</v>
      </c>
      <c r="I14" s="19"/>
      <c r="J14" s="19">
        <f>SUMIF(E$10:E$144,"3",D$10:D$144)</f>
        <v>0</v>
      </c>
      <c r="K14" s="19">
        <f t="shared" si="0"/>
        <v>0</v>
      </c>
      <c r="L14" s="13"/>
      <c r="M14" s="23">
        <v>42</v>
      </c>
      <c r="N14" s="18" t="s">
        <v>36</v>
      </c>
      <c r="O14" s="19"/>
      <c r="P14" s="19">
        <f>SUMIF(E$10:E$144,"42",D$10:D$144)</f>
        <v>0</v>
      </c>
      <c r="Q14" s="19">
        <f t="shared" si="1"/>
        <v>0</v>
      </c>
    </row>
    <row r="15" spans="1:17" ht="18.600000000000001" customHeight="1">
      <c r="B15" s="57"/>
      <c r="C15" s="55"/>
      <c r="D15" s="55"/>
      <c r="E15" s="55"/>
      <c r="F15" s="5"/>
      <c r="G15" s="23">
        <v>4</v>
      </c>
      <c r="H15" s="18" t="s">
        <v>22</v>
      </c>
      <c r="I15" s="19"/>
      <c r="J15" s="19">
        <f>SUMIF(E$10:E$144,"4",D$10:D$144)</f>
        <v>0</v>
      </c>
      <c r="K15" s="19">
        <f t="shared" si="0"/>
        <v>0</v>
      </c>
      <c r="L15" s="13"/>
      <c r="M15" s="23">
        <v>43</v>
      </c>
      <c r="N15" s="18" t="s">
        <v>34</v>
      </c>
      <c r="O15" s="19"/>
      <c r="P15" s="19">
        <f>SUMIF(E$10:E$144,"43",D$10:D$144)</f>
        <v>0</v>
      </c>
      <c r="Q15" s="19">
        <f t="shared" si="1"/>
        <v>0</v>
      </c>
    </row>
    <row r="16" spans="1:17" ht="18.600000000000001" customHeight="1">
      <c r="B16" s="57"/>
      <c r="C16" s="55"/>
      <c r="D16" s="55"/>
      <c r="E16" s="55"/>
      <c r="F16" s="5"/>
      <c r="G16" s="23">
        <v>5</v>
      </c>
      <c r="H16" s="18" t="s">
        <v>11</v>
      </c>
      <c r="I16" s="19"/>
      <c r="J16" s="19">
        <f>SUMIF(E$10:E$144,"5",D$10:D$144)</f>
        <v>0</v>
      </c>
      <c r="K16" s="19">
        <f t="shared" si="0"/>
        <v>0</v>
      </c>
      <c r="L16" s="13"/>
      <c r="M16" s="23">
        <v>44</v>
      </c>
      <c r="N16" s="18" t="s">
        <v>35</v>
      </c>
      <c r="O16" s="19"/>
      <c r="P16" s="19">
        <f>SUMIF(E$10:E$144,"44",D$10:D$144)</f>
        <v>0</v>
      </c>
      <c r="Q16" s="19">
        <f t="shared" si="1"/>
        <v>0</v>
      </c>
    </row>
    <row r="17" spans="2:17" ht="18.600000000000001" customHeight="1">
      <c r="B17" s="57"/>
      <c r="C17" s="55"/>
      <c r="D17" s="55"/>
      <c r="E17" s="55"/>
      <c r="F17" s="5"/>
      <c r="G17" s="23">
        <v>6</v>
      </c>
      <c r="H17" s="18" t="s">
        <v>23</v>
      </c>
      <c r="I17" s="19"/>
      <c r="J17" s="19">
        <f>SUMIF(E$10:E$144,"6",D$10:D$144)</f>
        <v>0</v>
      </c>
      <c r="K17" s="19">
        <f t="shared" si="0"/>
        <v>0</v>
      </c>
      <c r="L17" s="13"/>
      <c r="M17" s="23">
        <v>45</v>
      </c>
      <c r="N17" s="18" t="s">
        <v>9</v>
      </c>
      <c r="O17" s="19"/>
      <c r="P17" s="19">
        <f>SUMIF(E$10:E$144,"45",D$10:D$144)</f>
        <v>0</v>
      </c>
      <c r="Q17" s="19">
        <f t="shared" si="1"/>
        <v>0</v>
      </c>
    </row>
    <row r="18" spans="2:17" ht="18.600000000000001" customHeight="1">
      <c r="B18" s="57"/>
      <c r="C18" s="55"/>
      <c r="D18" s="55"/>
      <c r="E18" s="55"/>
      <c r="F18" s="5"/>
      <c r="G18" s="23">
        <v>7</v>
      </c>
      <c r="H18" s="18" t="s">
        <v>24</v>
      </c>
      <c r="I18" s="19"/>
      <c r="J18" s="19">
        <f>SUMIF(E$10:E$144,"7",D$10:D$144)</f>
        <v>0</v>
      </c>
      <c r="K18" s="19">
        <f t="shared" si="0"/>
        <v>0</v>
      </c>
      <c r="L18" s="13"/>
      <c r="M18" s="23">
        <v>46</v>
      </c>
      <c r="N18" s="18" t="s">
        <v>11</v>
      </c>
      <c r="O18" s="19"/>
      <c r="P18" s="19">
        <f>SUMIF(E$10:E$144,"46",D$10:D$144)</f>
        <v>0</v>
      </c>
      <c r="Q18" s="19">
        <f t="shared" si="1"/>
        <v>0</v>
      </c>
    </row>
    <row r="19" spans="2:17" ht="18.600000000000001" customHeight="1">
      <c r="B19" s="57"/>
      <c r="C19" s="55"/>
      <c r="D19" s="55"/>
      <c r="E19" s="55"/>
      <c r="F19" s="5"/>
      <c r="G19" s="23">
        <v>8</v>
      </c>
      <c r="H19" s="18" t="s">
        <v>3</v>
      </c>
      <c r="I19" s="19"/>
      <c r="J19" s="19">
        <f>SUMIF(E$10:E$144,"8",D$10:D$144)</f>
        <v>0</v>
      </c>
      <c r="K19" s="19">
        <f t="shared" si="0"/>
        <v>0</v>
      </c>
      <c r="L19" s="13"/>
      <c r="M19" s="23">
        <v>47</v>
      </c>
      <c r="N19" s="18" t="s">
        <v>70</v>
      </c>
      <c r="O19" s="19"/>
      <c r="P19" s="19">
        <f>SUMIF(E$10:E$144,"47",D$10:D$144)</f>
        <v>0</v>
      </c>
      <c r="Q19" s="19">
        <f t="shared" si="1"/>
        <v>0</v>
      </c>
    </row>
    <row r="20" spans="2:17" ht="18.600000000000001" customHeight="1">
      <c r="B20" s="57"/>
      <c r="C20" s="55"/>
      <c r="D20" s="55"/>
      <c r="E20" s="55"/>
      <c r="F20" s="5"/>
      <c r="G20" s="23">
        <v>9</v>
      </c>
      <c r="H20" s="18" t="s">
        <v>6</v>
      </c>
      <c r="I20" s="19"/>
      <c r="J20" s="19">
        <f>SUMIF(E$10:E$144,"9",D$10:D$144)</f>
        <v>0</v>
      </c>
      <c r="K20" s="19">
        <f t="shared" si="0"/>
        <v>0</v>
      </c>
      <c r="L20" s="13"/>
      <c r="M20" s="23">
        <v>48</v>
      </c>
      <c r="N20" s="18" t="s">
        <v>8</v>
      </c>
      <c r="O20" s="19"/>
      <c r="P20" s="19">
        <f>SUMIF(E$10:E$144,"48",D$10:D$144)</f>
        <v>0</v>
      </c>
      <c r="Q20" s="19">
        <f t="shared" si="1"/>
        <v>0</v>
      </c>
    </row>
    <row r="21" spans="2:17" ht="18.600000000000001" customHeight="1" thickBot="1">
      <c r="B21" s="57"/>
      <c r="C21" s="55"/>
      <c r="D21" s="55"/>
      <c r="E21" s="55"/>
      <c r="F21" s="5"/>
      <c r="G21" s="27">
        <v>10</v>
      </c>
      <c r="H21" s="25" t="s">
        <v>90</v>
      </c>
      <c r="I21" s="26"/>
      <c r="J21" s="26">
        <f>SUMIF(E$10:E$144,"10",D$10:D$144)</f>
        <v>0</v>
      </c>
      <c r="K21" s="26">
        <f t="shared" si="0"/>
        <v>0</v>
      </c>
      <c r="L21" s="13"/>
      <c r="M21" s="23">
        <v>49</v>
      </c>
      <c r="N21" s="18" t="s">
        <v>33</v>
      </c>
      <c r="O21" s="19"/>
      <c r="P21" s="19">
        <f>SUMIF(E$10:E$144,"49",D$10:D$144)</f>
        <v>0</v>
      </c>
      <c r="Q21" s="19">
        <f t="shared" si="1"/>
        <v>0</v>
      </c>
    </row>
    <row r="22" spans="2:17" ht="18.600000000000001" customHeight="1" thickBot="1">
      <c r="B22" s="57"/>
      <c r="C22" s="55"/>
      <c r="D22" s="55"/>
      <c r="E22" s="55"/>
      <c r="F22" s="5"/>
      <c r="G22" s="11"/>
      <c r="H22" s="40" t="s">
        <v>45</v>
      </c>
      <c r="I22" s="34">
        <f>SUM(I12:I21)</f>
        <v>0</v>
      </c>
      <c r="J22" s="34">
        <f>SUM(J12:J21)</f>
        <v>0</v>
      </c>
      <c r="K22" s="34">
        <f>+I22-J22</f>
        <v>0</v>
      </c>
      <c r="L22" s="14"/>
      <c r="M22" s="23">
        <v>50</v>
      </c>
      <c r="N22" s="18" t="s">
        <v>107</v>
      </c>
      <c r="O22" s="19"/>
      <c r="P22" s="19">
        <f>SUMIF(E$10:E$144,"50",D$10:D$144)</f>
        <v>0</v>
      </c>
      <c r="Q22" s="19">
        <f t="shared" si="1"/>
        <v>0</v>
      </c>
    </row>
    <row r="23" spans="2:17" ht="18.600000000000001" customHeight="1" thickBot="1">
      <c r="B23" s="57"/>
      <c r="C23" s="55"/>
      <c r="D23" s="55"/>
      <c r="E23" s="55"/>
      <c r="F23" s="5"/>
      <c r="G23" s="6"/>
      <c r="H23" s="24"/>
      <c r="I23" s="12"/>
      <c r="J23" s="12"/>
      <c r="K23" s="12"/>
      <c r="L23" s="14"/>
      <c r="M23" s="23">
        <v>51</v>
      </c>
      <c r="N23" s="18" t="s">
        <v>92</v>
      </c>
      <c r="O23" s="19"/>
      <c r="P23" s="19">
        <f>SUMIF(E$10:E$144,"51",D$10:D$144)</f>
        <v>0</v>
      </c>
      <c r="Q23" s="19">
        <f t="shared" si="1"/>
        <v>0</v>
      </c>
    </row>
    <row r="24" spans="2:17" ht="18.600000000000001" customHeight="1" thickBot="1">
      <c r="B24" s="57"/>
      <c r="C24" s="55"/>
      <c r="D24" s="55"/>
      <c r="E24" s="55"/>
      <c r="F24" s="5"/>
      <c r="G24" s="11"/>
      <c r="H24" s="31" t="s">
        <v>29</v>
      </c>
      <c r="I24" s="21" t="s">
        <v>27</v>
      </c>
      <c r="J24" s="21" t="s">
        <v>28</v>
      </c>
      <c r="K24" s="21" t="s">
        <v>2</v>
      </c>
      <c r="L24" s="14"/>
      <c r="M24" s="11"/>
      <c r="N24" s="41" t="s">
        <v>45</v>
      </c>
      <c r="O24" s="34">
        <f>SUM(O12:O23)</f>
        <v>0</v>
      </c>
      <c r="P24" s="34">
        <f>SUM(P12:P23)</f>
        <v>0</v>
      </c>
      <c r="Q24" s="34">
        <f>+O24-P24</f>
        <v>0</v>
      </c>
    </row>
    <row r="25" spans="2:17" ht="18.600000000000001" customHeight="1">
      <c r="B25" s="57"/>
      <c r="C25" s="55"/>
      <c r="D25" s="55"/>
      <c r="E25" s="55"/>
      <c r="F25" s="5"/>
      <c r="G25" s="23">
        <v>11</v>
      </c>
      <c r="H25" s="18" t="s">
        <v>30</v>
      </c>
      <c r="I25" s="17"/>
      <c r="J25" s="17">
        <f>SUMIF(E$10:E$144,"11",D$10:D$144)</f>
        <v>0</v>
      </c>
      <c r="K25" s="17">
        <f t="shared" ref="K25:K28" si="2">+I25-J25</f>
        <v>0</v>
      </c>
      <c r="L25" s="33"/>
      <c r="M25" s="35"/>
      <c r="N25" s="10"/>
      <c r="O25" s="10"/>
      <c r="P25" s="10"/>
      <c r="Q25" s="10"/>
    </row>
    <row r="26" spans="2:17" ht="18.600000000000001" customHeight="1" thickBot="1">
      <c r="B26" s="57"/>
      <c r="C26" s="55"/>
      <c r="D26" s="55"/>
      <c r="E26" s="55"/>
      <c r="F26" s="5"/>
      <c r="G26" s="23">
        <v>12</v>
      </c>
      <c r="H26" s="18" t="s">
        <v>31</v>
      </c>
      <c r="I26" s="19"/>
      <c r="J26" s="19">
        <f>SUMIF(E$10:E$144,"12",D$10:D$144)</f>
        <v>0</v>
      </c>
      <c r="K26" s="19">
        <f t="shared" si="2"/>
        <v>0</v>
      </c>
      <c r="L26" s="33"/>
      <c r="M26" s="11"/>
      <c r="N26" s="36" t="s">
        <v>60</v>
      </c>
      <c r="O26" s="21" t="s">
        <v>27</v>
      </c>
      <c r="P26" s="21" t="s">
        <v>28</v>
      </c>
      <c r="Q26" s="21" t="s">
        <v>2</v>
      </c>
    </row>
    <row r="27" spans="2:17" ht="18.600000000000001" customHeight="1">
      <c r="B27" s="57"/>
      <c r="C27" s="55"/>
      <c r="D27" s="55"/>
      <c r="E27" s="55"/>
      <c r="F27" s="5"/>
      <c r="G27" s="23">
        <v>13</v>
      </c>
      <c r="H27" s="18" t="s">
        <v>32</v>
      </c>
      <c r="I27" s="19"/>
      <c r="J27" s="19">
        <f>SUMIF(E$10:E$144,"13",D$10:D$144)</f>
        <v>0</v>
      </c>
      <c r="K27" s="19">
        <f t="shared" si="2"/>
        <v>0</v>
      </c>
      <c r="L27" s="33"/>
      <c r="M27" s="37">
        <v>52</v>
      </c>
      <c r="N27" s="18" t="s">
        <v>61</v>
      </c>
      <c r="O27" s="17"/>
      <c r="P27" s="17">
        <f>SUMIF(E$10:E$144,"52",D$10:D$144)</f>
        <v>0</v>
      </c>
      <c r="Q27" s="17">
        <f t="shared" ref="Q27:Q33" si="3">+O27-P27</f>
        <v>0</v>
      </c>
    </row>
    <row r="28" spans="2:17" ht="18.600000000000001" customHeight="1" thickBot="1">
      <c r="B28" s="57"/>
      <c r="C28" s="55"/>
      <c r="D28" s="55"/>
      <c r="E28" s="55"/>
      <c r="F28" s="5"/>
      <c r="G28" s="23">
        <v>14</v>
      </c>
      <c r="H28" s="18" t="s">
        <v>164</v>
      </c>
      <c r="I28" s="19"/>
      <c r="J28" s="19">
        <f>SUMIF(E$10:E$144,"14",D$10:D$144)</f>
        <v>0</v>
      </c>
      <c r="K28" s="19">
        <f t="shared" si="2"/>
        <v>0</v>
      </c>
      <c r="L28" s="33"/>
      <c r="M28" s="38">
        <v>53</v>
      </c>
      <c r="N28" s="18" t="s">
        <v>62</v>
      </c>
      <c r="O28" s="19"/>
      <c r="P28" s="19">
        <f>SUMIF(E$10:E$144,"53",D$10:D$144)</f>
        <v>0</v>
      </c>
      <c r="Q28" s="19">
        <f t="shared" si="3"/>
        <v>0</v>
      </c>
    </row>
    <row r="29" spans="2:17" ht="18.600000000000001" customHeight="1" thickBot="1">
      <c r="B29" s="57"/>
      <c r="C29" s="55"/>
      <c r="D29" s="55"/>
      <c r="E29" s="55"/>
      <c r="F29" s="5"/>
      <c r="G29" s="11"/>
      <c r="H29" s="40" t="s">
        <v>45</v>
      </c>
      <c r="I29" s="34">
        <f>SUM(I25:I28)</f>
        <v>0</v>
      </c>
      <c r="J29" s="34">
        <f t="shared" ref="J29" si="4">SUM(J25:J28)</f>
        <v>0</v>
      </c>
      <c r="K29" s="34">
        <f>+I29-J29</f>
        <v>0</v>
      </c>
      <c r="L29" s="39"/>
      <c r="M29" s="28">
        <v>54</v>
      </c>
      <c r="N29" s="18" t="s">
        <v>64</v>
      </c>
      <c r="O29" s="19"/>
      <c r="P29" s="19">
        <f>SUMIF(E$10:E$144,"54",D$10:D$144)</f>
        <v>0</v>
      </c>
      <c r="Q29" s="19">
        <f t="shared" si="3"/>
        <v>0</v>
      </c>
    </row>
    <row r="30" spans="2:17" ht="18.600000000000001" customHeight="1">
      <c r="B30" s="57"/>
      <c r="C30" s="55"/>
      <c r="D30" s="55"/>
      <c r="E30" s="55"/>
      <c r="F30" s="5"/>
      <c r="G30" s="6"/>
      <c r="H30" s="13"/>
      <c r="I30" s="14"/>
      <c r="J30" s="14"/>
      <c r="K30" s="14"/>
      <c r="L30" s="12"/>
      <c r="M30" s="23">
        <v>55</v>
      </c>
      <c r="N30" s="18" t="s">
        <v>65</v>
      </c>
      <c r="O30" s="19"/>
      <c r="P30" s="19">
        <f>SUMIF(E$10:E$144,"55",D$10:D$144)</f>
        <v>0</v>
      </c>
      <c r="Q30" s="19">
        <f t="shared" si="3"/>
        <v>0</v>
      </c>
    </row>
    <row r="31" spans="2:17" ht="18.600000000000001" customHeight="1" thickBot="1">
      <c r="B31" s="57"/>
      <c r="C31" s="55"/>
      <c r="D31" s="55"/>
      <c r="E31" s="55"/>
      <c r="F31" s="5"/>
      <c r="G31" s="11"/>
      <c r="H31" s="31" t="s">
        <v>72</v>
      </c>
      <c r="I31" s="21" t="s">
        <v>27</v>
      </c>
      <c r="J31" s="21" t="s">
        <v>28</v>
      </c>
      <c r="K31" s="21" t="s">
        <v>2</v>
      </c>
      <c r="L31" s="14"/>
      <c r="M31" s="23">
        <v>56</v>
      </c>
      <c r="N31" s="18" t="s">
        <v>98</v>
      </c>
      <c r="O31" s="19"/>
      <c r="P31" s="19">
        <f>SUMIF(E$10:E$144,"56",D$10:D$144)</f>
        <v>0</v>
      </c>
      <c r="Q31" s="19">
        <f t="shared" si="3"/>
        <v>0</v>
      </c>
    </row>
    <row r="32" spans="2:17" ht="18.600000000000001" customHeight="1">
      <c r="B32" s="57"/>
      <c r="C32" s="55"/>
      <c r="D32" s="55"/>
      <c r="E32" s="55"/>
      <c r="F32" s="5"/>
      <c r="G32" s="23">
        <v>15</v>
      </c>
      <c r="H32" s="18" t="s">
        <v>26</v>
      </c>
      <c r="I32" s="17"/>
      <c r="J32" s="17">
        <f>SUMIF(E$10:E$144,"15",D$10:D$144)</f>
        <v>0</v>
      </c>
      <c r="K32" s="17">
        <f t="shared" ref="K32:K37" si="5">+I32-J32</f>
        <v>0</v>
      </c>
      <c r="L32" s="14"/>
      <c r="M32" s="23">
        <v>57</v>
      </c>
      <c r="N32" s="18" t="s">
        <v>63</v>
      </c>
      <c r="O32" s="19"/>
      <c r="P32" s="19">
        <f>SUMIF(E$10:E$144,"57",D$10:D$144)</f>
        <v>0</v>
      </c>
      <c r="Q32" s="19">
        <f t="shared" si="3"/>
        <v>0</v>
      </c>
    </row>
    <row r="33" spans="2:17" ht="18.600000000000001" customHeight="1" thickBot="1">
      <c r="B33" s="57"/>
      <c r="C33" s="55"/>
      <c r="D33" s="55"/>
      <c r="E33" s="55"/>
      <c r="F33" s="5"/>
      <c r="G33" s="23">
        <v>16</v>
      </c>
      <c r="H33" s="18" t="s">
        <v>25</v>
      </c>
      <c r="I33" s="19"/>
      <c r="J33" s="19">
        <f>SUMIF(E$10:E$144,"16",D$10:D$144)</f>
        <v>0</v>
      </c>
      <c r="K33" s="19">
        <f t="shared" si="5"/>
        <v>0</v>
      </c>
      <c r="L33" s="14"/>
      <c r="M33" s="23">
        <v>58</v>
      </c>
      <c r="N33" s="18" t="s">
        <v>101</v>
      </c>
      <c r="O33" s="19"/>
      <c r="P33" s="19">
        <f>SUMIF(E$10:E$144,"58",D$10:D$144)</f>
        <v>0</v>
      </c>
      <c r="Q33" s="19">
        <f t="shared" si="3"/>
        <v>0</v>
      </c>
    </row>
    <row r="34" spans="2:17" ht="18.600000000000001" customHeight="1" thickBot="1">
      <c r="B34" s="57"/>
      <c r="C34" s="55"/>
      <c r="D34" s="55"/>
      <c r="E34" s="55"/>
      <c r="F34" s="5"/>
      <c r="G34" s="23">
        <v>17</v>
      </c>
      <c r="H34" s="18" t="s">
        <v>141</v>
      </c>
      <c r="I34" s="19"/>
      <c r="J34" s="19">
        <f>SUMIF(E$10:E$144,"17",D$10:D$144)</f>
        <v>0</v>
      </c>
      <c r="K34" s="19">
        <f t="shared" si="5"/>
        <v>0</v>
      </c>
      <c r="L34" s="14"/>
      <c r="M34" s="11"/>
      <c r="N34" s="41" t="s">
        <v>45</v>
      </c>
      <c r="O34" s="34">
        <f>SUM(O27:O33)</f>
        <v>0</v>
      </c>
      <c r="P34" s="34">
        <f>SUM(P27:P33)</f>
        <v>0</v>
      </c>
      <c r="Q34" s="34">
        <f>+O34-P34</f>
        <v>0</v>
      </c>
    </row>
    <row r="35" spans="2:17" ht="18.600000000000001" customHeight="1">
      <c r="B35" s="57"/>
      <c r="C35" s="55"/>
      <c r="D35" s="55"/>
      <c r="E35" s="55"/>
      <c r="F35" s="5"/>
      <c r="G35" s="23">
        <v>18</v>
      </c>
      <c r="H35" s="18" t="s">
        <v>75</v>
      </c>
      <c r="I35" s="19"/>
      <c r="J35" s="19">
        <f>SUMIF(E$10:E$144,"18",D$10:D$144)</f>
        <v>0</v>
      </c>
      <c r="K35" s="19">
        <f t="shared" si="5"/>
        <v>0</v>
      </c>
      <c r="L35" s="14"/>
      <c r="M35" s="32"/>
      <c r="N35" s="10"/>
      <c r="O35" s="10"/>
      <c r="P35" s="10"/>
      <c r="Q35" s="10"/>
    </row>
    <row r="36" spans="2:17" ht="18.600000000000001" customHeight="1" thickBot="1">
      <c r="B36" s="57"/>
      <c r="C36" s="55"/>
      <c r="D36" s="55"/>
      <c r="E36" s="55"/>
      <c r="F36" s="5"/>
      <c r="G36" s="23">
        <v>19</v>
      </c>
      <c r="H36" s="18" t="s">
        <v>73</v>
      </c>
      <c r="I36" s="19"/>
      <c r="J36" s="19">
        <f>SUMIF(E$10:E$144,"19",D$10:D$144)</f>
        <v>0</v>
      </c>
      <c r="K36" s="19">
        <f t="shared" si="5"/>
        <v>0</v>
      </c>
      <c r="L36" s="14"/>
      <c r="M36" s="11"/>
      <c r="N36" s="29" t="s">
        <v>49</v>
      </c>
      <c r="O36" s="30" t="s">
        <v>27</v>
      </c>
      <c r="P36" s="21" t="s">
        <v>28</v>
      </c>
      <c r="Q36" s="21" t="s">
        <v>2</v>
      </c>
    </row>
    <row r="37" spans="2:17" ht="18.600000000000001" customHeight="1" thickBot="1">
      <c r="B37" s="57"/>
      <c r="C37" s="55"/>
      <c r="D37" s="55"/>
      <c r="E37" s="55"/>
      <c r="F37" s="5"/>
      <c r="G37" s="23">
        <v>20</v>
      </c>
      <c r="H37" s="18" t="s">
        <v>97</v>
      </c>
      <c r="I37" s="19"/>
      <c r="J37" s="19">
        <f>SUMIF(E$10:E$144,"20",D$10:D$144)</f>
        <v>0</v>
      </c>
      <c r="K37" s="19">
        <f t="shared" si="5"/>
        <v>0</v>
      </c>
      <c r="L37" s="14"/>
      <c r="M37" s="28">
        <v>60</v>
      </c>
      <c r="N37" s="16" t="s">
        <v>50</v>
      </c>
      <c r="O37" s="17"/>
      <c r="P37" s="17">
        <f>SUMIF(E$10:E$144,"60",D$10:D$144)</f>
        <v>0</v>
      </c>
      <c r="Q37" s="17">
        <f>+O37-P37</f>
        <v>0</v>
      </c>
    </row>
    <row r="38" spans="2:17" ht="18.600000000000001" customHeight="1" thickBot="1">
      <c r="B38" s="57"/>
      <c r="C38" s="55"/>
      <c r="D38" s="55"/>
      <c r="E38" s="55"/>
      <c r="F38" s="5"/>
      <c r="G38" s="11"/>
      <c r="H38" s="40" t="s">
        <v>45</v>
      </c>
      <c r="I38" s="34">
        <f>SUM(I32:I37)</f>
        <v>0</v>
      </c>
      <c r="J38" s="34">
        <f>SUM(J32:J37)</f>
        <v>0</v>
      </c>
      <c r="K38" s="34">
        <f>+I38-J38</f>
        <v>0</v>
      </c>
      <c r="L38" s="14"/>
      <c r="M38" s="23">
        <v>61</v>
      </c>
      <c r="N38" s="18" t="s">
        <v>51</v>
      </c>
      <c r="O38" s="19"/>
      <c r="P38" s="19">
        <f>SUMIF(E$10:E$144,"61",D$10:D$144)</f>
        <v>0</v>
      </c>
      <c r="Q38" s="19">
        <f t="shared" ref="Q38:Q40" si="6">+O38-P38</f>
        <v>0</v>
      </c>
    </row>
    <row r="39" spans="2:17" ht="18.600000000000001" customHeight="1">
      <c r="B39" s="57"/>
      <c r="C39" s="55"/>
      <c r="D39" s="55"/>
      <c r="E39" s="55"/>
      <c r="F39" s="5"/>
      <c r="G39" s="6"/>
      <c r="H39" s="10"/>
      <c r="I39" s="10"/>
      <c r="J39" s="10"/>
      <c r="K39" s="10"/>
      <c r="L39" s="14"/>
      <c r="M39" s="23">
        <v>62</v>
      </c>
      <c r="N39" s="18" t="s">
        <v>4</v>
      </c>
      <c r="O39" s="19"/>
      <c r="P39" s="19">
        <f>SUMIF(E$10:E$144,"62",D$10:D$144)</f>
        <v>0</v>
      </c>
      <c r="Q39" s="19">
        <f t="shared" si="6"/>
        <v>0</v>
      </c>
    </row>
    <row r="40" spans="2:17" ht="18.600000000000001" customHeight="1" thickBot="1">
      <c r="B40" s="57"/>
      <c r="C40" s="55"/>
      <c r="D40" s="55"/>
      <c r="E40" s="55"/>
      <c r="F40" s="5"/>
      <c r="G40" s="11"/>
      <c r="H40" s="31" t="s">
        <v>69</v>
      </c>
      <c r="I40" s="21" t="s">
        <v>27</v>
      </c>
      <c r="J40" s="21" t="s">
        <v>28</v>
      </c>
      <c r="K40" s="21" t="s">
        <v>2</v>
      </c>
      <c r="L40" s="14"/>
      <c r="M40" s="23">
        <v>63</v>
      </c>
      <c r="N40" s="18" t="s">
        <v>68</v>
      </c>
      <c r="O40" s="19"/>
      <c r="P40" s="19">
        <f>SUMIF(E$10:E$144,"63",D$10:D$144)</f>
        <v>0</v>
      </c>
      <c r="Q40" s="19">
        <f t="shared" si="6"/>
        <v>0</v>
      </c>
    </row>
    <row r="41" spans="2:17" ht="18.600000000000001" customHeight="1" thickBot="1">
      <c r="B41" s="57"/>
      <c r="C41" s="55"/>
      <c r="D41" s="55"/>
      <c r="E41" s="55"/>
      <c r="F41" s="5"/>
      <c r="G41" s="23">
        <v>21</v>
      </c>
      <c r="H41" s="18" t="s">
        <v>14</v>
      </c>
      <c r="I41" s="17"/>
      <c r="J41" s="17">
        <f>SUMIF(E$10:E$144,"21",D$10:D$144)</f>
        <v>0</v>
      </c>
      <c r="K41" s="17">
        <f t="shared" ref="K41:K50" si="7">+I41-J41</f>
        <v>0</v>
      </c>
      <c r="L41" s="15"/>
      <c r="M41" s="23">
        <v>64</v>
      </c>
      <c r="N41" s="18" t="s">
        <v>91</v>
      </c>
      <c r="O41" s="19"/>
      <c r="P41" s="19">
        <f>SUMIF(E$10:E$144,"64",D$10:D$144)</f>
        <v>0</v>
      </c>
      <c r="Q41" s="19">
        <f>+O41-P41</f>
        <v>0</v>
      </c>
    </row>
    <row r="42" spans="2:17" ht="18.600000000000001" customHeight="1" thickBot="1">
      <c r="B42" s="57"/>
      <c r="C42" s="55"/>
      <c r="D42" s="55"/>
      <c r="E42" s="55"/>
      <c r="F42" s="5"/>
      <c r="G42" s="23">
        <v>22</v>
      </c>
      <c r="H42" s="18" t="s">
        <v>37</v>
      </c>
      <c r="I42" s="19"/>
      <c r="J42" s="19">
        <f>SUMIF(E$10:E$144,"22",D$10:D$144)</f>
        <v>0</v>
      </c>
      <c r="K42" s="19">
        <f t="shared" si="7"/>
        <v>0</v>
      </c>
      <c r="L42" s="10"/>
      <c r="M42" s="11"/>
      <c r="N42" s="40" t="s">
        <v>45</v>
      </c>
      <c r="O42" s="34">
        <f>SUM(O37:O41)</f>
        <v>0</v>
      </c>
      <c r="P42" s="34">
        <f>SUM(P37:P41)</f>
        <v>0</v>
      </c>
      <c r="Q42" s="34">
        <f>+O42-P42</f>
        <v>0</v>
      </c>
    </row>
    <row r="43" spans="2:17" ht="18.600000000000001" customHeight="1">
      <c r="B43" s="57"/>
      <c r="C43" s="55"/>
      <c r="D43" s="55"/>
      <c r="E43" s="55"/>
      <c r="F43" s="5"/>
      <c r="G43" s="23">
        <v>23</v>
      </c>
      <c r="H43" s="18" t="s">
        <v>40</v>
      </c>
      <c r="I43" s="19"/>
      <c r="J43" s="19">
        <f>SUMIF(E$10:E$144,"23",D$10:D$144)</f>
        <v>0</v>
      </c>
      <c r="K43" s="19">
        <f t="shared" si="7"/>
        <v>0</v>
      </c>
      <c r="L43" s="10"/>
      <c r="M43" s="6"/>
      <c r="N43" s="10"/>
      <c r="O43" s="10"/>
      <c r="P43" s="10"/>
      <c r="Q43" s="10"/>
    </row>
    <row r="44" spans="2:17" ht="18.600000000000001" customHeight="1" thickBot="1">
      <c r="B44" s="57"/>
      <c r="C44" s="55"/>
      <c r="D44" s="55"/>
      <c r="E44" s="55"/>
      <c r="F44" s="5"/>
      <c r="G44" s="23">
        <v>24</v>
      </c>
      <c r="H44" s="18" t="s">
        <v>39</v>
      </c>
      <c r="I44" s="19"/>
      <c r="J44" s="19">
        <f>SUMIF(E$10:E$144,"24",D$10:D$144)</f>
        <v>0</v>
      </c>
      <c r="K44" s="19">
        <f t="shared" si="7"/>
        <v>0</v>
      </c>
      <c r="L44" s="10"/>
      <c r="M44" s="11"/>
      <c r="N44" s="31" t="s">
        <v>76</v>
      </c>
      <c r="O44" s="21" t="s">
        <v>27</v>
      </c>
      <c r="P44" s="21" t="s">
        <v>28</v>
      </c>
      <c r="Q44" s="21" t="s">
        <v>2</v>
      </c>
    </row>
    <row r="45" spans="2:17" ht="18.600000000000001" customHeight="1">
      <c r="B45" s="57"/>
      <c r="C45" s="55"/>
      <c r="D45" s="55"/>
      <c r="E45" s="55"/>
      <c r="F45" s="5"/>
      <c r="G45" s="23">
        <v>25</v>
      </c>
      <c r="H45" s="18" t="s">
        <v>43</v>
      </c>
      <c r="I45" s="19"/>
      <c r="J45" s="19">
        <f>SUMIF(E$10:E$144,"25",D$10:D$144)</f>
        <v>0</v>
      </c>
      <c r="K45" s="19">
        <f t="shared" si="7"/>
        <v>0</v>
      </c>
      <c r="L45" s="10"/>
      <c r="M45" s="23">
        <v>70</v>
      </c>
      <c r="N45" s="18" t="s">
        <v>80</v>
      </c>
      <c r="O45" s="19"/>
      <c r="P45" s="19">
        <f>SUMIF(E$10:E$144,"70",D$10:D$144)</f>
        <v>0</v>
      </c>
      <c r="Q45" s="19">
        <f t="shared" ref="Q45:Q51" si="8">+O45-P45</f>
        <v>0</v>
      </c>
    </row>
    <row r="46" spans="2:17" ht="18.600000000000001" customHeight="1">
      <c r="B46" s="57"/>
      <c r="C46" s="55"/>
      <c r="D46" s="55"/>
      <c r="E46" s="55"/>
      <c r="F46" s="5"/>
      <c r="G46" s="23">
        <v>26</v>
      </c>
      <c r="H46" s="18" t="s">
        <v>41</v>
      </c>
      <c r="I46" s="19"/>
      <c r="J46" s="19">
        <f>SUMIF(E$10:E$144,"26",D$10:D$144)</f>
        <v>0</v>
      </c>
      <c r="K46" s="19">
        <f t="shared" si="7"/>
        <v>0</v>
      </c>
      <c r="L46" s="10"/>
      <c r="M46" s="23">
        <v>71</v>
      </c>
      <c r="N46" s="18" t="s">
        <v>79</v>
      </c>
      <c r="O46" s="19"/>
      <c r="P46" s="19">
        <f>SUMIF(E$10:E$144,"71",D$10:D$144)</f>
        <v>0</v>
      </c>
      <c r="Q46" s="19">
        <f t="shared" si="8"/>
        <v>0</v>
      </c>
    </row>
    <row r="47" spans="2:17" ht="18.600000000000001" customHeight="1">
      <c r="B47" s="57"/>
      <c r="C47" s="55"/>
      <c r="D47" s="55"/>
      <c r="E47" s="55"/>
      <c r="F47" s="5"/>
      <c r="G47" s="23">
        <v>27</v>
      </c>
      <c r="H47" s="18" t="s">
        <v>38</v>
      </c>
      <c r="I47" s="19"/>
      <c r="J47" s="19">
        <f>SUMIF(E$10:E$144,"27",D$10:D$144)</f>
        <v>0</v>
      </c>
      <c r="K47" s="19">
        <f t="shared" si="7"/>
        <v>0</v>
      </c>
      <c r="L47" s="10"/>
      <c r="M47" s="23">
        <v>72</v>
      </c>
      <c r="N47" s="18" t="s">
        <v>78</v>
      </c>
      <c r="O47" s="19"/>
      <c r="P47" s="19">
        <f>SUMIF(E$10:E$144,"72",D$10:D$144)</f>
        <v>0</v>
      </c>
      <c r="Q47" s="19">
        <f t="shared" si="8"/>
        <v>0</v>
      </c>
    </row>
    <row r="48" spans="2:17" ht="18.600000000000001" customHeight="1">
      <c r="B48" s="57"/>
      <c r="C48" s="55"/>
      <c r="D48" s="55"/>
      <c r="E48" s="55"/>
      <c r="F48" s="5"/>
      <c r="G48" s="23">
        <v>28</v>
      </c>
      <c r="H48" s="18" t="s">
        <v>42</v>
      </c>
      <c r="I48" s="19"/>
      <c r="J48" s="19">
        <f>SUMIF(E$10:E$144,"28",D$10:D$144)</f>
        <v>0</v>
      </c>
      <c r="K48" s="19">
        <f t="shared" si="7"/>
        <v>0</v>
      </c>
      <c r="L48" s="10"/>
      <c r="M48" s="23">
        <v>73</v>
      </c>
      <c r="N48" s="18" t="s">
        <v>77</v>
      </c>
      <c r="O48" s="19"/>
      <c r="P48" s="19">
        <f>SUMIF(E$10:E$144,"73",D$10:D$144)</f>
        <v>0</v>
      </c>
      <c r="Q48" s="19">
        <f t="shared" si="8"/>
        <v>0</v>
      </c>
    </row>
    <row r="49" spans="2:17" ht="18.600000000000001" customHeight="1">
      <c r="B49" s="57"/>
      <c r="C49" s="55"/>
      <c r="D49" s="55"/>
      <c r="E49" s="55"/>
      <c r="F49" s="5"/>
      <c r="G49" s="23">
        <v>29</v>
      </c>
      <c r="H49" s="18" t="s">
        <v>44</v>
      </c>
      <c r="I49" s="19"/>
      <c r="J49" s="19">
        <f>SUMIF(E$10:E$144,"29",D$10:D$144)</f>
        <v>0</v>
      </c>
      <c r="K49" s="19">
        <f t="shared" si="7"/>
        <v>0</v>
      </c>
      <c r="L49" s="10"/>
      <c r="M49" s="23">
        <v>74</v>
      </c>
      <c r="N49" s="18" t="s">
        <v>81</v>
      </c>
      <c r="O49" s="19"/>
      <c r="P49" s="19">
        <f>SUMIF(E$10:E$144,"74",D$10:D$144)</f>
        <v>0</v>
      </c>
      <c r="Q49" s="19">
        <f t="shared" si="8"/>
        <v>0</v>
      </c>
    </row>
    <row r="50" spans="2:17" ht="18.600000000000001" customHeight="1" thickBot="1">
      <c r="B50" s="57"/>
      <c r="C50" s="55"/>
      <c r="D50" s="55"/>
      <c r="E50" s="55"/>
      <c r="F50" s="5"/>
      <c r="G50" s="23">
        <v>30</v>
      </c>
      <c r="H50" s="18" t="s">
        <v>99</v>
      </c>
      <c r="I50" s="19"/>
      <c r="J50" s="19">
        <f>SUMIF(E$10:E$144,"30",D$10:D$144)</f>
        <v>0</v>
      </c>
      <c r="K50" s="19">
        <f t="shared" si="7"/>
        <v>0</v>
      </c>
      <c r="L50" s="10"/>
      <c r="M50" s="23">
        <v>75</v>
      </c>
      <c r="N50" s="18" t="s">
        <v>82</v>
      </c>
      <c r="O50" s="19"/>
      <c r="P50" s="19">
        <f>SUMIF(E$10:E$144,"75",D$10:D$144)</f>
        <v>0</v>
      </c>
      <c r="Q50" s="19">
        <f t="shared" si="8"/>
        <v>0</v>
      </c>
    </row>
    <row r="51" spans="2:17" ht="18.600000000000001" customHeight="1" thickBot="1">
      <c r="B51" s="57"/>
      <c r="C51" s="55"/>
      <c r="D51" s="55"/>
      <c r="E51" s="55"/>
      <c r="F51" s="5"/>
      <c r="G51" s="11"/>
      <c r="H51" s="40" t="s">
        <v>45</v>
      </c>
      <c r="I51" s="34">
        <f>SUM(I41:I50)</f>
        <v>0</v>
      </c>
      <c r="J51" s="34">
        <f>SUM(J41:J50)</f>
        <v>0</v>
      </c>
      <c r="K51" s="34">
        <f>+I51-J51</f>
        <v>0</v>
      </c>
      <c r="L51" s="10"/>
      <c r="M51" s="23">
        <v>76</v>
      </c>
      <c r="N51" s="18" t="s">
        <v>100</v>
      </c>
      <c r="O51" s="19"/>
      <c r="P51" s="19">
        <f>SUMIF(E$10:E$144,"76",D$10:D$144)</f>
        <v>0</v>
      </c>
      <c r="Q51" s="19">
        <f t="shared" si="8"/>
        <v>0</v>
      </c>
    </row>
    <row r="52" spans="2:17" ht="18.600000000000001" customHeight="1" thickBot="1">
      <c r="B52" s="57"/>
      <c r="C52" s="55"/>
      <c r="D52" s="55"/>
      <c r="E52" s="55"/>
      <c r="F52" s="5"/>
      <c r="G52" s="6"/>
      <c r="H52" s="10"/>
      <c r="I52" s="10"/>
      <c r="J52" s="10"/>
      <c r="K52" s="10"/>
      <c r="L52" s="10"/>
      <c r="M52" s="11"/>
      <c r="N52" s="40" t="s">
        <v>45</v>
      </c>
      <c r="O52" s="34">
        <f>SUM(O45:O51)</f>
        <v>0</v>
      </c>
      <c r="P52" s="34">
        <f>SUM(P45:P51)</f>
        <v>0</v>
      </c>
      <c r="Q52" s="34">
        <f>+O52-P52</f>
        <v>0</v>
      </c>
    </row>
    <row r="53" spans="2:17" ht="18.600000000000001" customHeight="1" thickBot="1">
      <c r="B53" s="57"/>
      <c r="C53" s="55"/>
      <c r="D53" s="55"/>
      <c r="E53" s="55"/>
      <c r="F53" s="5"/>
      <c r="G53" s="11"/>
      <c r="H53" s="31" t="s">
        <v>66</v>
      </c>
      <c r="I53" s="21" t="s">
        <v>27</v>
      </c>
      <c r="J53" s="21" t="s">
        <v>28</v>
      </c>
      <c r="K53" s="21" t="s">
        <v>2</v>
      </c>
      <c r="L53" s="10"/>
      <c r="M53" s="6"/>
      <c r="N53" s="10"/>
      <c r="O53" s="10"/>
      <c r="P53" s="10"/>
      <c r="Q53" s="10"/>
    </row>
    <row r="54" spans="2:17" ht="18.600000000000001" customHeight="1" thickBot="1">
      <c r="B54" s="57"/>
      <c r="C54" s="55"/>
      <c r="D54" s="55"/>
      <c r="E54" s="55"/>
      <c r="F54" s="5"/>
      <c r="G54" s="23">
        <v>31</v>
      </c>
      <c r="H54" s="18" t="s">
        <v>67</v>
      </c>
      <c r="I54" s="19"/>
      <c r="J54" s="19">
        <f>SUMIF(E$10:E$144,"31",D$10:D$144)</f>
        <v>0</v>
      </c>
      <c r="K54" s="19">
        <f t="shared" ref="K54:K56" si="9">+I54-J54</f>
        <v>0</v>
      </c>
      <c r="L54" s="10"/>
      <c r="M54" s="11"/>
      <c r="N54" s="31" t="s">
        <v>59</v>
      </c>
      <c r="O54" s="21" t="s">
        <v>27</v>
      </c>
      <c r="P54" s="21" t="s">
        <v>28</v>
      </c>
      <c r="Q54" s="21" t="s">
        <v>2</v>
      </c>
    </row>
    <row r="55" spans="2:17" ht="18.600000000000001" customHeight="1">
      <c r="B55" s="57"/>
      <c r="C55" s="55"/>
      <c r="D55" s="55"/>
      <c r="E55" s="55"/>
      <c r="F55" s="5"/>
      <c r="G55" s="23">
        <v>32</v>
      </c>
      <c r="H55" s="18" t="s">
        <v>48</v>
      </c>
      <c r="I55" s="19"/>
      <c r="J55" s="19">
        <f>SUMIF(E$10:E$144,"32",D$10:D$144)</f>
        <v>0</v>
      </c>
      <c r="K55" s="19">
        <f t="shared" si="9"/>
        <v>0</v>
      </c>
      <c r="L55" s="10"/>
      <c r="M55" s="23">
        <v>80</v>
      </c>
      <c r="N55" s="18" t="s">
        <v>57</v>
      </c>
      <c r="O55" s="17"/>
      <c r="P55" s="17">
        <f>SUMIF(E$10:E$144,"80",D$10:D$144)</f>
        <v>0</v>
      </c>
      <c r="Q55" s="17">
        <f t="shared" ref="Q55:Q58" si="10">+O55-P55</f>
        <v>0</v>
      </c>
    </row>
    <row r="56" spans="2:17" ht="18.600000000000001" customHeight="1" thickBot="1">
      <c r="B56" s="57"/>
      <c r="C56" s="55"/>
      <c r="D56" s="55"/>
      <c r="E56" s="55"/>
      <c r="F56" s="5"/>
      <c r="G56" s="23">
        <v>33</v>
      </c>
      <c r="H56" s="18" t="s">
        <v>94</v>
      </c>
      <c r="I56" s="19"/>
      <c r="J56" s="19">
        <f>SUMIF(E$10:E$144,"33",D$10:D$144)</f>
        <v>0</v>
      </c>
      <c r="K56" s="19">
        <f t="shared" si="9"/>
        <v>0</v>
      </c>
      <c r="L56" s="10"/>
      <c r="M56" s="23">
        <v>81</v>
      </c>
      <c r="N56" s="18" t="s">
        <v>58</v>
      </c>
      <c r="O56" s="19"/>
      <c r="P56" s="19">
        <f>SUMIF(E$10:E$144,"81",D$10:D$144)</f>
        <v>0</v>
      </c>
      <c r="Q56" s="19">
        <f t="shared" si="10"/>
        <v>0</v>
      </c>
    </row>
    <row r="57" spans="2:17" ht="18.600000000000001" customHeight="1" thickBot="1">
      <c r="B57" s="57"/>
      <c r="C57" s="55"/>
      <c r="D57" s="55"/>
      <c r="E57" s="55"/>
      <c r="F57" s="5"/>
      <c r="G57" s="11"/>
      <c r="H57" s="40" t="s">
        <v>45</v>
      </c>
      <c r="I57" s="34">
        <f>SUM(I54:I56)</f>
        <v>0</v>
      </c>
      <c r="J57" s="34">
        <f>SUM(J54:J56)</f>
        <v>0</v>
      </c>
      <c r="K57" s="34">
        <f>+I57-J57</f>
        <v>0</v>
      </c>
      <c r="L57" s="10"/>
      <c r="M57" s="23">
        <v>82</v>
      </c>
      <c r="N57" s="18" t="s">
        <v>83</v>
      </c>
      <c r="O57" s="19"/>
      <c r="P57" s="19">
        <f>SUMIF(E$10:E$144,"82",D$10:D$144)</f>
        <v>0</v>
      </c>
      <c r="Q57" s="19">
        <f t="shared" si="10"/>
        <v>0</v>
      </c>
    </row>
    <row r="58" spans="2:17" ht="18.600000000000001" customHeight="1" thickBot="1">
      <c r="B58" s="57"/>
      <c r="C58" s="55"/>
      <c r="D58" s="55"/>
      <c r="E58" s="55"/>
      <c r="F58" s="5"/>
      <c r="G58" s="6"/>
      <c r="H58" s="10"/>
      <c r="I58" s="10"/>
      <c r="J58" s="10"/>
      <c r="K58" s="10"/>
      <c r="L58" s="10"/>
      <c r="M58" s="23">
        <v>83</v>
      </c>
      <c r="N58" s="18" t="s">
        <v>5</v>
      </c>
      <c r="O58" s="19"/>
      <c r="P58" s="19">
        <f>SUMIF(E$10:E$144,"83",D$10:D$144)</f>
        <v>0</v>
      </c>
      <c r="Q58" s="19">
        <f t="shared" si="10"/>
        <v>0</v>
      </c>
    </row>
    <row r="59" spans="2:17" ht="18.600000000000001" customHeight="1" thickBot="1">
      <c r="B59" s="57"/>
      <c r="C59" s="55"/>
      <c r="D59" s="55"/>
      <c r="E59" s="55"/>
      <c r="F59" s="5"/>
      <c r="G59" s="11"/>
      <c r="H59" s="31" t="s">
        <v>46</v>
      </c>
      <c r="I59" s="21" t="s">
        <v>27</v>
      </c>
      <c r="J59" s="21" t="s">
        <v>28</v>
      </c>
      <c r="K59" s="21" t="s">
        <v>2</v>
      </c>
      <c r="L59" s="10"/>
      <c r="M59" s="11"/>
      <c r="N59" s="40" t="s">
        <v>45</v>
      </c>
      <c r="O59" s="34">
        <f>SUM(O55:O58)</f>
        <v>0</v>
      </c>
      <c r="P59" s="34">
        <f>SUM(P55:P58)</f>
        <v>0</v>
      </c>
      <c r="Q59" s="34">
        <f>+O59-P59</f>
        <v>0</v>
      </c>
    </row>
    <row r="60" spans="2:17" ht="18.600000000000001" customHeight="1">
      <c r="B60" s="57"/>
      <c r="C60" s="55"/>
      <c r="D60" s="55"/>
      <c r="E60" s="55"/>
      <c r="F60" s="5"/>
      <c r="G60" s="23">
        <v>34</v>
      </c>
      <c r="H60" s="18" t="s">
        <v>47</v>
      </c>
      <c r="I60" s="17"/>
      <c r="J60" s="17">
        <f>SUMIF(E$10:E$144,"34",D$10:D$144)</f>
        <v>0</v>
      </c>
      <c r="K60" s="17">
        <f t="shared" ref="K60:K63" si="11">+I60-J60</f>
        <v>0</v>
      </c>
      <c r="L60" s="10"/>
      <c r="M60" s="6"/>
      <c r="N60" s="10"/>
      <c r="O60" s="10"/>
      <c r="P60" s="10"/>
      <c r="Q60" s="10"/>
    </row>
    <row r="61" spans="2:17" ht="18.600000000000001" customHeight="1" thickBot="1">
      <c r="B61" s="57"/>
      <c r="C61" s="55"/>
      <c r="D61" s="55"/>
      <c r="E61" s="55"/>
      <c r="F61" s="5"/>
      <c r="G61" s="23">
        <v>35</v>
      </c>
      <c r="H61" s="18" t="s">
        <v>74</v>
      </c>
      <c r="I61" s="19"/>
      <c r="J61" s="19">
        <f>SUMIF(E$10:E$144,"35",D$10:D$144)</f>
        <v>0</v>
      </c>
      <c r="K61" s="19">
        <f t="shared" si="11"/>
        <v>0</v>
      </c>
      <c r="L61" s="10"/>
      <c r="M61" s="11"/>
      <c r="N61" s="31" t="s">
        <v>54</v>
      </c>
      <c r="O61" s="21" t="s">
        <v>27</v>
      </c>
      <c r="P61" s="21" t="s">
        <v>28</v>
      </c>
      <c r="Q61" s="21" t="s">
        <v>2</v>
      </c>
    </row>
    <row r="62" spans="2:17" ht="18.600000000000001" customHeight="1">
      <c r="B62" s="57"/>
      <c r="C62" s="55"/>
      <c r="D62" s="55"/>
      <c r="E62" s="55"/>
      <c r="F62" s="5"/>
      <c r="G62" s="23">
        <v>36</v>
      </c>
      <c r="H62" s="18" t="s">
        <v>12</v>
      </c>
      <c r="I62" s="19"/>
      <c r="J62" s="19">
        <f>SUMIF(E$10:E$144,"36",D$10:D$144)</f>
        <v>0</v>
      </c>
      <c r="K62" s="19">
        <f t="shared" si="11"/>
        <v>0</v>
      </c>
      <c r="L62" s="10"/>
      <c r="M62" s="23">
        <v>90</v>
      </c>
      <c r="N62" s="18" t="s">
        <v>55</v>
      </c>
      <c r="O62" s="19"/>
      <c r="P62" s="19">
        <f>SUMIF(E$10:E$144,"90",D$10:D$144)</f>
        <v>0</v>
      </c>
      <c r="Q62" s="19">
        <f t="shared" ref="Q62:Q64" si="12">+O62-P62</f>
        <v>0</v>
      </c>
    </row>
    <row r="63" spans="2:17" ht="18.600000000000001" customHeight="1" thickBot="1">
      <c r="B63" s="57"/>
      <c r="C63" s="55"/>
      <c r="D63" s="55"/>
      <c r="E63" s="55"/>
      <c r="F63" s="5"/>
      <c r="G63" s="23">
        <v>37</v>
      </c>
      <c r="H63" s="18" t="s">
        <v>96</v>
      </c>
      <c r="I63" s="19"/>
      <c r="J63" s="19">
        <f>SUMIF(E$10:E$144,"37",D$10:D$144)</f>
        <v>0</v>
      </c>
      <c r="K63" s="19">
        <f t="shared" si="11"/>
        <v>0</v>
      </c>
      <c r="L63" s="10"/>
      <c r="M63" s="23">
        <v>91</v>
      </c>
      <c r="N63" s="18" t="s">
        <v>56</v>
      </c>
      <c r="O63" s="19"/>
      <c r="P63" s="19">
        <f>SUMIF(E$10:E$144,"91",D$10:D$144)</f>
        <v>0</v>
      </c>
      <c r="Q63" s="19">
        <f t="shared" si="12"/>
        <v>0</v>
      </c>
    </row>
    <row r="64" spans="2:17" ht="18.600000000000001" customHeight="1" thickBot="1">
      <c r="B64" s="57"/>
      <c r="C64" s="55"/>
      <c r="D64" s="55"/>
      <c r="E64" s="55"/>
      <c r="F64" s="5"/>
      <c r="G64" s="11"/>
      <c r="H64" s="40" t="s">
        <v>45</v>
      </c>
      <c r="I64" s="34">
        <f>SUM(I60:I63)</f>
        <v>0</v>
      </c>
      <c r="J64" s="34">
        <f t="shared" ref="J64" si="13">SUM(J60:J63)</f>
        <v>0</v>
      </c>
      <c r="K64" s="34">
        <f>+I64-J64</f>
        <v>0</v>
      </c>
      <c r="L64" s="10"/>
      <c r="M64" s="23">
        <v>92</v>
      </c>
      <c r="N64" s="18" t="s">
        <v>95</v>
      </c>
      <c r="O64" s="19"/>
      <c r="P64" s="19">
        <f>SUMIF(E$10:E$144,"92",D$10:D$144)</f>
        <v>0</v>
      </c>
      <c r="Q64" s="19">
        <f t="shared" si="12"/>
        <v>0</v>
      </c>
    </row>
    <row r="65" spans="2:17" ht="18.600000000000001" customHeight="1" thickBot="1">
      <c r="B65" s="57"/>
      <c r="C65" s="55"/>
      <c r="D65" s="55"/>
      <c r="E65" s="55"/>
      <c r="F65" s="5"/>
      <c r="G65" s="10"/>
      <c r="H65" s="10"/>
      <c r="I65" s="10"/>
      <c r="J65" s="10"/>
      <c r="K65" s="10"/>
      <c r="L65" s="10"/>
      <c r="M65" s="11"/>
      <c r="N65" s="40" t="s">
        <v>45</v>
      </c>
      <c r="O65" s="34">
        <f>SUM(O62:O64)</f>
        <v>0</v>
      </c>
      <c r="P65" s="34">
        <f>SUM(P62:P64)</f>
        <v>0</v>
      </c>
      <c r="Q65" s="34">
        <f>+O65-P65</f>
        <v>0</v>
      </c>
    </row>
    <row r="66" spans="2:17" ht="18.600000000000001" customHeight="1">
      <c r="B66" s="57"/>
      <c r="C66" s="55"/>
      <c r="D66" s="55"/>
      <c r="E66" s="55"/>
      <c r="G66" s="2"/>
      <c r="M66" s="2"/>
    </row>
    <row r="67" spans="2:17" ht="18.600000000000001" customHeight="1">
      <c r="B67" s="57"/>
      <c r="C67" s="55"/>
      <c r="D67" s="55"/>
      <c r="E67" s="55"/>
      <c r="G67" s="2"/>
      <c r="M67" s="2"/>
    </row>
    <row r="68" spans="2:17" ht="18.600000000000001" customHeight="1">
      <c r="B68" s="57"/>
      <c r="C68" s="55"/>
      <c r="D68" s="55"/>
      <c r="E68" s="55"/>
      <c r="G68" s="2"/>
      <c r="M68" s="2"/>
    </row>
    <row r="69" spans="2:17" ht="18.600000000000001" customHeight="1">
      <c r="B69" s="57"/>
      <c r="C69" s="55"/>
      <c r="D69" s="55"/>
      <c r="E69" s="55"/>
      <c r="G69" s="2"/>
      <c r="M69" s="2"/>
    </row>
    <row r="70" spans="2:17" ht="18.600000000000001" customHeight="1">
      <c r="B70" s="57"/>
      <c r="C70" s="55"/>
      <c r="D70" s="55"/>
      <c r="E70" s="55"/>
      <c r="G70" s="2"/>
      <c r="M70" s="2"/>
    </row>
    <row r="71" spans="2:17" ht="18.600000000000001" customHeight="1">
      <c r="B71" s="57"/>
      <c r="C71" s="55"/>
      <c r="D71" s="55"/>
      <c r="E71" s="55"/>
      <c r="G71" s="2"/>
      <c r="M71" s="2"/>
    </row>
    <row r="72" spans="2:17" ht="18.600000000000001" customHeight="1">
      <c r="B72" s="57"/>
      <c r="C72" s="55"/>
      <c r="D72" s="55"/>
      <c r="E72" s="55"/>
      <c r="G72" s="2"/>
      <c r="M72" s="2"/>
    </row>
    <row r="73" spans="2:17" ht="18.600000000000001" customHeight="1">
      <c r="B73" s="57"/>
      <c r="C73" s="55"/>
      <c r="D73" s="55"/>
      <c r="E73" s="55"/>
      <c r="G73" s="2"/>
      <c r="M73" s="2"/>
    </row>
    <row r="74" spans="2:17" ht="18.600000000000001" customHeight="1">
      <c r="B74" s="57"/>
      <c r="C74" s="55"/>
      <c r="D74" s="55"/>
      <c r="E74" s="55"/>
      <c r="G74" s="2"/>
      <c r="M74" s="2"/>
    </row>
    <row r="75" spans="2:17" ht="18.600000000000001" customHeight="1">
      <c r="B75" s="57"/>
      <c r="C75" s="55"/>
      <c r="D75" s="55"/>
      <c r="E75" s="55"/>
      <c r="G75" s="2"/>
      <c r="M75" s="2"/>
    </row>
    <row r="76" spans="2:17" ht="18.600000000000001" customHeight="1">
      <c r="B76" s="57"/>
      <c r="C76" s="55"/>
      <c r="D76" s="55"/>
      <c r="E76" s="55"/>
      <c r="G76" s="2"/>
      <c r="M76" s="2"/>
    </row>
    <row r="77" spans="2:17" ht="18.600000000000001" customHeight="1">
      <c r="B77" s="57"/>
      <c r="C77" s="55"/>
      <c r="D77" s="55"/>
      <c r="E77" s="55"/>
      <c r="G77" s="2"/>
      <c r="M77" s="2"/>
    </row>
    <row r="78" spans="2:17" ht="18.600000000000001" customHeight="1">
      <c r="B78" s="57"/>
      <c r="C78" s="55"/>
      <c r="D78" s="55"/>
      <c r="E78" s="55"/>
      <c r="G78" s="2"/>
      <c r="M78" s="2"/>
    </row>
    <row r="79" spans="2:17" ht="18.600000000000001" customHeight="1">
      <c r="B79" s="57"/>
      <c r="C79" s="55"/>
      <c r="D79" s="55"/>
      <c r="E79" s="55"/>
      <c r="G79" s="2"/>
      <c r="M79" s="2"/>
    </row>
    <row r="80" spans="2:17" ht="18.600000000000001" customHeight="1">
      <c r="B80" s="57"/>
      <c r="C80" s="55"/>
      <c r="D80" s="55"/>
      <c r="E80" s="55"/>
      <c r="G80" s="2"/>
      <c r="M80" s="2"/>
    </row>
    <row r="81" spans="2:13" ht="18.600000000000001" customHeight="1">
      <c r="B81" s="57"/>
      <c r="C81" s="55"/>
      <c r="D81" s="55"/>
      <c r="E81" s="55"/>
      <c r="G81" s="2"/>
      <c r="M81" s="2"/>
    </row>
    <row r="82" spans="2:13" ht="18.600000000000001" customHeight="1">
      <c r="B82" s="57"/>
      <c r="C82" s="55"/>
      <c r="D82" s="55"/>
      <c r="E82" s="55"/>
      <c r="G82" s="2"/>
      <c r="M82" s="2"/>
    </row>
    <row r="83" spans="2:13" ht="18.600000000000001" customHeight="1">
      <c r="B83" s="57"/>
      <c r="C83" s="55"/>
      <c r="D83" s="55"/>
      <c r="E83" s="55"/>
      <c r="G83" s="2"/>
      <c r="M83" s="2"/>
    </row>
    <row r="84" spans="2:13" ht="18.600000000000001" customHeight="1">
      <c r="B84" s="57"/>
      <c r="C84" s="55"/>
      <c r="D84" s="55"/>
      <c r="E84" s="55"/>
      <c r="G84" s="2"/>
      <c r="M84" s="2"/>
    </row>
    <row r="85" spans="2:13" ht="18.600000000000001" customHeight="1">
      <c r="B85" s="57"/>
      <c r="C85" s="55"/>
      <c r="D85" s="55"/>
      <c r="E85" s="55"/>
      <c r="G85" s="2"/>
      <c r="M85" s="2"/>
    </row>
    <row r="86" spans="2:13" ht="18.600000000000001" customHeight="1">
      <c r="B86" s="57"/>
      <c r="C86" s="55"/>
      <c r="D86" s="55"/>
      <c r="E86" s="55"/>
      <c r="G86" s="2"/>
      <c r="M86" s="2"/>
    </row>
    <row r="87" spans="2:13" ht="18.600000000000001" customHeight="1">
      <c r="B87" s="57"/>
      <c r="C87" s="55"/>
      <c r="D87" s="55"/>
      <c r="E87" s="55"/>
      <c r="G87" s="2"/>
      <c r="M87" s="2"/>
    </row>
    <row r="88" spans="2:13" ht="18.600000000000001" customHeight="1">
      <c r="B88" s="57"/>
      <c r="C88" s="55"/>
      <c r="D88" s="55"/>
      <c r="E88" s="55"/>
      <c r="G88" s="2"/>
      <c r="M88" s="2"/>
    </row>
    <row r="89" spans="2:13" ht="18.600000000000001" customHeight="1">
      <c r="B89" s="57"/>
      <c r="C89" s="55"/>
      <c r="D89" s="55"/>
      <c r="E89" s="55"/>
      <c r="G89" s="2"/>
      <c r="M89" s="2"/>
    </row>
    <row r="90" spans="2:13" ht="18.600000000000001" customHeight="1">
      <c r="B90" s="57"/>
      <c r="C90" s="55"/>
      <c r="D90" s="55"/>
      <c r="E90" s="55"/>
      <c r="G90" s="2"/>
      <c r="M90" s="2"/>
    </row>
    <row r="91" spans="2:13" ht="18.600000000000001" customHeight="1">
      <c r="B91" s="57"/>
      <c r="C91" s="55"/>
      <c r="D91" s="55"/>
      <c r="E91" s="55"/>
      <c r="G91" s="2"/>
      <c r="M91" s="2"/>
    </row>
    <row r="92" spans="2:13" ht="18.600000000000001" customHeight="1">
      <c r="B92" s="57"/>
      <c r="C92" s="55"/>
      <c r="D92" s="55"/>
      <c r="E92" s="55"/>
      <c r="G92" s="2"/>
      <c r="M92" s="2"/>
    </row>
    <row r="93" spans="2:13" ht="18.600000000000001" customHeight="1">
      <c r="B93" s="57"/>
      <c r="C93" s="55"/>
      <c r="D93" s="55"/>
      <c r="E93" s="55"/>
      <c r="G93" s="2"/>
      <c r="M93" s="2"/>
    </row>
    <row r="94" spans="2:13" ht="18.600000000000001" customHeight="1">
      <c r="B94" s="57"/>
      <c r="C94" s="55"/>
      <c r="D94" s="55"/>
      <c r="E94" s="55"/>
      <c r="G94" s="2"/>
      <c r="M94" s="2"/>
    </row>
    <row r="95" spans="2:13" ht="18.600000000000001" customHeight="1">
      <c r="B95" s="57"/>
      <c r="C95" s="55"/>
      <c r="D95" s="55"/>
      <c r="E95" s="55"/>
      <c r="G95" s="2"/>
      <c r="M95" s="2"/>
    </row>
    <row r="96" spans="2:13" ht="18.600000000000001" customHeight="1">
      <c r="B96" s="57"/>
      <c r="C96" s="55"/>
      <c r="D96" s="55"/>
      <c r="E96" s="55"/>
      <c r="G96" s="2"/>
      <c r="M96" s="2"/>
    </row>
    <row r="97" spans="2:13" ht="18.600000000000001" customHeight="1">
      <c r="B97" s="57"/>
      <c r="C97" s="55"/>
      <c r="D97" s="55"/>
      <c r="E97" s="55"/>
      <c r="G97" s="2"/>
      <c r="M97" s="2"/>
    </row>
    <row r="98" spans="2:13" ht="18.600000000000001" customHeight="1">
      <c r="B98" s="11"/>
      <c r="C98" s="11"/>
      <c r="D98" s="11"/>
      <c r="E98" s="11"/>
      <c r="G98" s="2"/>
      <c r="M98" s="2"/>
    </row>
    <row r="99" spans="2:13" ht="18.600000000000001" customHeight="1">
      <c r="B99" s="11"/>
      <c r="C99" s="11"/>
      <c r="D99" s="11"/>
      <c r="E99" s="11"/>
      <c r="G99" s="2"/>
      <c r="M99" s="2"/>
    </row>
    <row r="100" spans="2:13" ht="18.600000000000001" customHeight="1">
      <c r="B100" s="11"/>
      <c r="C100" s="11"/>
      <c r="D100" s="11"/>
      <c r="E100" s="11"/>
      <c r="G100" s="2"/>
      <c r="M100" s="2"/>
    </row>
    <row r="101" spans="2:13" ht="18.600000000000001" customHeight="1">
      <c r="B101" s="11"/>
      <c r="C101" s="11"/>
      <c r="D101" s="11"/>
      <c r="E101" s="11"/>
      <c r="G101" s="2"/>
      <c r="M101" s="2"/>
    </row>
    <row r="102" spans="2:13" ht="18.600000000000001" customHeight="1">
      <c r="B102" s="11"/>
      <c r="C102" s="11"/>
      <c r="D102" s="11"/>
      <c r="E102" s="11"/>
      <c r="G102" s="2"/>
      <c r="M102" s="2"/>
    </row>
    <row r="103" spans="2:13" ht="18.600000000000001" customHeight="1">
      <c r="B103" s="11"/>
      <c r="C103" s="11"/>
      <c r="D103" s="11"/>
      <c r="E103" s="11"/>
      <c r="G103" s="2"/>
      <c r="M103" s="2"/>
    </row>
    <row r="104" spans="2:13" ht="18.600000000000001" customHeight="1">
      <c r="B104" s="11"/>
      <c r="C104" s="11"/>
      <c r="D104" s="11"/>
      <c r="E104" s="11"/>
      <c r="G104" s="2"/>
      <c r="M104" s="2"/>
    </row>
    <row r="105" spans="2:13" ht="18.600000000000001" customHeight="1">
      <c r="B105" s="11"/>
      <c r="C105" s="11"/>
      <c r="D105" s="11"/>
      <c r="E105" s="11"/>
      <c r="G105" s="2"/>
      <c r="M105" s="2"/>
    </row>
    <row r="106" spans="2:13" ht="18.600000000000001" customHeight="1">
      <c r="B106" s="11"/>
      <c r="C106" s="11"/>
      <c r="D106" s="11"/>
      <c r="E106" s="11"/>
      <c r="G106" s="2"/>
      <c r="M106" s="2"/>
    </row>
    <row r="107" spans="2:13" ht="18.600000000000001" customHeight="1">
      <c r="B107" s="11"/>
      <c r="C107" s="11"/>
      <c r="D107" s="11"/>
      <c r="E107" s="11"/>
      <c r="G107" s="2"/>
      <c r="M107" s="2"/>
    </row>
    <row r="108" spans="2:13" ht="18.600000000000001" customHeight="1">
      <c r="B108" s="11"/>
      <c r="C108" s="11"/>
      <c r="D108" s="11"/>
      <c r="E108" s="11"/>
      <c r="G108" s="2"/>
      <c r="M108" s="2"/>
    </row>
    <row r="109" spans="2:13" ht="18.600000000000001" customHeight="1">
      <c r="B109" s="11"/>
      <c r="C109" s="11"/>
      <c r="D109" s="11"/>
      <c r="E109" s="11"/>
      <c r="G109" s="2"/>
      <c r="M109" s="2"/>
    </row>
    <row r="110" spans="2:13" ht="18.600000000000001" customHeight="1">
      <c r="B110" s="11"/>
      <c r="C110" s="11"/>
      <c r="D110" s="11"/>
      <c r="E110" s="11"/>
      <c r="G110" s="2"/>
      <c r="M110" s="2"/>
    </row>
    <row r="111" spans="2:13" ht="18.600000000000001" customHeight="1">
      <c r="B111" s="11"/>
      <c r="C111" s="11"/>
      <c r="D111" s="11"/>
      <c r="E111" s="11"/>
      <c r="G111" s="2"/>
      <c r="M111" s="2"/>
    </row>
    <row r="112" spans="2:13" ht="18.600000000000001" customHeight="1">
      <c r="B112" s="11"/>
      <c r="C112" s="11"/>
      <c r="D112" s="11"/>
      <c r="E112" s="11"/>
      <c r="G112" s="2"/>
      <c r="M112" s="2"/>
    </row>
    <row r="113" spans="2:13" ht="18.600000000000001" customHeight="1">
      <c r="B113" s="11"/>
      <c r="C113" s="11"/>
      <c r="D113" s="11"/>
      <c r="E113" s="11"/>
      <c r="G113" s="2"/>
      <c r="M113" s="2"/>
    </row>
    <row r="114" spans="2:13" ht="18.600000000000001" customHeight="1">
      <c r="B114" s="11"/>
      <c r="C114" s="11"/>
      <c r="D114" s="11"/>
      <c r="E114" s="11"/>
      <c r="G114" s="2"/>
      <c r="M114" s="2"/>
    </row>
    <row r="115" spans="2:13" ht="18.600000000000001" customHeight="1">
      <c r="B115" s="11"/>
      <c r="C115" s="11"/>
      <c r="D115" s="11"/>
      <c r="E115" s="11"/>
      <c r="G115" s="2"/>
      <c r="M115" s="2"/>
    </row>
    <row r="116" spans="2:13" ht="18.600000000000001" customHeight="1">
      <c r="B116" s="11"/>
      <c r="C116" s="11"/>
      <c r="D116" s="11"/>
      <c r="E116" s="11"/>
    </row>
    <row r="117" spans="2:13" ht="18.600000000000001" customHeight="1">
      <c r="B117" s="11"/>
      <c r="C117" s="11"/>
      <c r="D117" s="11"/>
      <c r="E117" s="11"/>
    </row>
    <row r="118" spans="2:13" ht="18.600000000000001" customHeight="1">
      <c r="B118" s="11"/>
      <c r="C118" s="11"/>
      <c r="D118" s="11"/>
      <c r="E118" s="11"/>
    </row>
    <row r="119" spans="2:13" ht="18.600000000000001" customHeight="1">
      <c r="B119" s="11"/>
      <c r="C119" s="11"/>
      <c r="D119" s="11"/>
      <c r="E119" s="11"/>
    </row>
    <row r="120" spans="2:13" ht="18.600000000000001" customHeight="1">
      <c r="B120" s="11"/>
      <c r="C120" s="11"/>
      <c r="D120" s="11"/>
      <c r="E120" s="11"/>
    </row>
    <row r="121" spans="2:13" ht="18.600000000000001" customHeight="1">
      <c r="B121" s="11"/>
      <c r="C121" s="11"/>
      <c r="D121" s="11"/>
      <c r="E121" s="11"/>
    </row>
    <row r="122" spans="2:13" ht="18.600000000000001" customHeight="1">
      <c r="B122" s="11"/>
      <c r="C122" s="11"/>
      <c r="D122" s="11"/>
      <c r="E122" s="11"/>
    </row>
    <row r="123" spans="2:13" ht="18.600000000000001" customHeight="1">
      <c r="B123" s="11"/>
      <c r="C123" s="11"/>
      <c r="D123" s="11"/>
      <c r="E123" s="11"/>
    </row>
    <row r="124" spans="2:13" ht="18.600000000000001" customHeight="1">
      <c r="B124" s="11"/>
      <c r="C124" s="11"/>
      <c r="D124" s="11"/>
      <c r="E124" s="11"/>
    </row>
    <row r="125" spans="2:13" ht="18.600000000000001" customHeight="1">
      <c r="B125" s="11"/>
      <c r="C125" s="11"/>
      <c r="D125" s="11"/>
      <c r="E125" s="11"/>
    </row>
    <row r="126" spans="2:13" ht="18.600000000000001" customHeight="1">
      <c r="B126" s="11"/>
      <c r="C126" s="11"/>
      <c r="D126" s="11"/>
      <c r="E126" s="11"/>
    </row>
    <row r="127" spans="2:13" ht="18.600000000000001" customHeight="1">
      <c r="B127" s="11"/>
      <c r="C127" s="11"/>
      <c r="D127" s="11"/>
      <c r="E127" s="11"/>
    </row>
    <row r="128" spans="2:13" ht="18.600000000000001" customHeight="1">
      <c r="B128" s="11"/>
      <c r="C128" s="11"/>
      <c r="D128" s="11"/>
      <c r="E128" s="11"/>
    </row>
    <row r="129" ht="18.600000000000001" customHeight="1"/>
    <row r="130" ht="18.600000000000001" customHeight="1"/>
    <row r="131" ht="18.600000000000001" customHeight="1"/>
    <row r="132" ht="18.600000000000001" customHeight="1"/>
    <row r="133" ht="18.600000000000001" customHeight="1"/>
    <row r="134" ht="18.600000000000001" customHeight="1"/>
    <row r="135" ht="18.600000000000001" customHeight="1"/>
    <row r="136" ht="18.600000000000001" customHeight="1"/>
  </sheetData>
  <mergeCells count="9">
    <mergeCell ref="I3:J3"/>
    <mergeCell ref="K3:M3"/>
    <mergeCell ref="B1:Q1"/>
    <mergeCell ref="B8:B9"/>
    <mergeCell ref="C8:C9"/>
    <mergeCell ref="E8:E9"/>
    <mergeCell ref="I8:J8"/>
    <mergeCell ref="K8:M8"/>
    <mergeCell ref="B6:E7"/>
  </mergeCells>
  <conditionalFormatting sqref="K66">
    <cfRule type="iconSet" priority="39">
      <iconSet>
        <cfvo type="percent" val="0"/>
        <cfvo type="num" val="0"/>
        <cfvo type="num" val="0"/>
      </iconSet>
    </cfRule>
  </conditionalFormatting>
  <conditionalFormatting sqref="K12:K23 K30 K39 K52 K58 K65">
    <cfRule type="iconSet" priority="36">
      <iconSet>
        <cfvo type="percent" val="0"/>
        <cfvo type="num" val="0"/>
        <cfvo type="num" val="0"/>
      </iconSet>
    </cfRule>
  </conditionalFormatting>
  <conditionalFormatting sqref="Q25 Q53 Q43 Q35 Q60">
    <cfRule type="iconSet" priority="35">
      <iconSet>
        <cfvo type="percent" val="0"/>
        <cfvo type="num" val="0"/>
        <cfvo type="num" val="0"/>
      </iconSet>
    </cfRule>
  </conditionalFormatting>
  <conditionalFormatting sqref="Q12:Q13">
    <cfRule type="iconSet" priority="34">
      <iconSet>
        <cfvo type="percent" val="0"/>
        <cfvo type="num" val="0"/>
        <cfvo type="num" val="0"/>
      </iconSet>
    </cfRule>
  </conditionalFormatting>
  <conditionalFormatting sqref="Q27:Q28">
    <cfRule type="iconSet" priority="33">
      <iconSet>
        <cfvo type="percent" val="0"/>
        <cfvo type="num" val="0"/>
        <cfvo type="num" val="0"/>
      </iconSet>
    </cfRule>
  </conditionalFormatting>
  <conditionalFormatting sqref="K25:K26">
    <cfRule type="iconSet" priority="32">
      <iconSet>
        <cfvo type="percent" val="0"/>
        <cfvo type="num" val="0"/>
        <cfvo type="num" val="0"/>
      </iconSet>
    </cfRule>
  </conditionalFormatting>
  <conditionalFormatting sqref="K32:K33">
    <cfRule type="iconSet" priority="31">
      <iconSet>
        <cfvo type="percent" val="0"/>
        <cfvo type="num" val="0"/>
        <cfvo type="num" val="0"/>
      </iconSet>
    </cfRule>
  </conditionalFormatting>
  <conditionalFormatting sqref="K41:K42">
    <cfRule type="iconSet" priority="30">
      <iconSet>
        <cfvo type="percent" val="0"/>
        <cfvo type="num" val="0"/>
        <cfvo type="num" val="0"/>
      </iconSet>
    </cfRule>
  </conditionalFormatting>
  <conditionalFormatting sqref="Q37:Q38">
    <cfRule type="iconSet" priority="29">
      <iconSet>
        <cfvo type="percent" val="0"/>
        <cfvo type="num" val="0"/>
        <cfvo type="num" val="0"/>
      </iconSet>
    </cfRule>
  </conditionalFormatting>
  <conditionalFormatting sqref="Q55">
    <cfRule type="iconSet" priority="28">
      <iconSet>
        <cfvo type="percent" val="0"/>
        <cfvo type="num" val="0"/>
        <cfvo type="num" val="0"/>
      </iconSet>
    </cfRule>
  </conditionalFormatting>
  <conditionalFormatting sqref="K60">
    <cfRule type="iconSet" priority="27">
      <iconSet>
        <cfvo type="percent" val="0"/>
        <cfvo type="num" val="0"/>
        <cfvo type="num" val="0"/>
      </iconSet>
    </cfRule>
  </conditionalFormatting>
  <conditionalFormatting sqref="K43:K50">
    <cfRule type="iconSet" priority="26">
      <iconSet>
        <cfvo type="percent" val="0"/>
        <cfvo type="num" val="0"/>
        <cfvo type="num" val="0"/>
      </iconSet>
    </cfRule>
  </conditionalFormatting>
  <conditionalFormatting sqref="Q45:Q51">
    <cfRule type="iconSet" priority="25">
      <iconSet>
        <cfvo type="percent" val="0"/>
        <cfvo type="num" val="0"/>
        <cfvo type="num" val="0"/>
      </iconSet>
    </cfRule>
  </conditionalFormatting>
  <conditionalFormatting sqref="K54:K56">
    <cfRule type="iconSet" priority="24">
      <iconSet>
        <cfvo type="percent" val="0"/>
        <cfvo type="num" val="0"/>
        <cfvo type="num" val="0"/>
      </iconSet>
    </cfRule>
  </conditionalFormatting>
  <conditionalFormatting sqref="K61:K63">
    <cfRule type="iconSet" priority="23">
      <iconSet>
        <cfvo type="percent" val="0"/>
        <cfvo type="num" val="0"/>
        <cfvo type="num" val="0"/>
      </iconSet>
    </cfRule>
  </conditionalFormatting>
  <conditionalFormatting sqref="Q62:Q64">
    <cfRule type="iconSet" priority="22">
      <iconSet>
        <cfvo type="percent" val="0"/>
        <cfvo type="num" val="0"/>
        <cfvo type="num" val="0"/>
      </iconSet>
    </cfRule>
  </conditionalFormatting>
  <conditionalFormatting sqref="K27:K28">
    <cfRule type="iconSet" priority="21">
      <iconSet>
        <cfvo type="percent" val="0"/>
        <cfvo type="num" val="0"/>
        <cfvo type="num" val="0"/>
      </iconSet>
    </cfRule>
  </conditionalFormatting>
  <conditionalFormatting sqref="K34:K37">
    <cfRule type="iconSet" priority="20">
      <iconSet>
        <cfvo type="percent" val="0"/>
        <cfvo type="num" val="0"/>
        <cfvo type="num" val="0"/>
      </iconSet>
    </cfRule>
  </conditionalFormatting>
  <conditionalFormatting sqref="Q29:Q33">
    <cfRule type="iconSet" priority="19">
      <iconSet>
        <cfvo type="percent" val="0"/>
        <cfvo type="num" val="0"/>
        <cfvo type="num" val="0"/>
      </iconSet>
    </cfRule>
  </conditionalFormatting>
  <conditionalFormatting sqref="Q14:Q23">
    <cfRule type="iconSet" priority="18">
      <iconSet>
        <cfvo type="percent" val="0"/>
        <cfvo type="num" val="0"/>
        <cfvo type="num" val="0"/>
      </iconSet>
    </cfRule>
  </conditionalFormatting>
  <conditionalFormatting sqref="Q39:Q41">
    <cfRule type="iconSet" priority="17">
      <iconSet>
        <cfvo type="percent" val="0"/>
        <cfvo type="num" val="0"/>
        <cfvo type="num" val="0"/>
      </iconSet>
    </cfRule>
  </conditionalFormatting>
  <conditionalFormatting sqref="K64">
    <cfRule type="iconSet" priority="12">
      <iconSet>
        <cfvo type="percent" val="0"/>
        <cfvo type="num" val="0"/>
        <cfvo type="num" val="0"/>
      </iconSet>
    </cfRule>
  </conditionalFormatting>
  <conditionalFormatting sqref="K29">
    <cfRule type="iconSet" priority="16">
      <iconSet>
        <cfvo type="percent" val="0"/>
        <cfvo type="num" val="0"/>
        <cfvo type="num" val="0"/>
      </iconSet>
    </cfRule>
  </conditionalFormatting>
  <conditionalFormatting sqref="K38">
    <cfRule type="iconSet" priority="15">
      <iconSet>
        <cfvo type="percent" val="0"/>
        <cfvo type="num" val="0"/>
        <cfvo type="num" val="0"/>
      </iconSet>
    </cfRule>
  </conditionalFormatting>
  <conditionalFormatting sqref="K51">
    <cfRule type="iconSet" priority="14">
      <iconSet>
        <cfvo type="percent" val="0"/>
        <cfvo type="num" val="0"/>
        <cfvo type="num" val="0"/>
      </iconSet>
    </cfRule>
  </conditionalFormatting>
  <conditionalFormatting sqref="K57">
    <cfRule type="iconSet" priority="13">
      <iconSet>
        <cfvo type="percent" val="0"/>
        <cfvo type="num" val="0"/>
        <cfvo type="num" val="0"/>
      </iconSet>
    </cfRule>
  </conditionalFormatting>
  <conditionalFormatting sqref="Q65">
    <cfRule type="iconSet" priority="11">
      <iconSet>
        <cfvo type="percent" val="0"/>
        <cfvo type="num" val="0"/>
        <cfvo type="num" val="0"/>
      </iconSet>
    </cfRule>
  </conditionalFormatting>
  <conditionalFormatting sqref="Q59">
    <cfRule type="iconSet" priority="10">
      <iconSet>
        <cfvo type="percent" val="0"/>
        <cfvo type="num" val="0"/>
        <cfvo type="num" val="0"/>
      </iconSet>
    </cfRule>
  </conditionalFormatting>
  <conditionalFormatting sqref="Q52">
    <cfRule type="iconSet" priority="9">
      <iconSet>
        <cfvo type="percent" val="0"/>
        <cfvo type="num" val="0"/>
        <cfvo type="num" val="0"/>
      </iconSet>
    </cfRule>
  </conditionalFormatting>
  <conditionalFormatting sqref="Q42">
    <cfRule type="iconSet" priority="8">
      <iconSet>
        <cfvo type="percent" val="0"/>
        <cfvo type="num" val="0"/>
        <cfvo type="num" val="0"/>
      </iconSet>
    </cfRule>
  </conditionalFormatting>
  <conditionalFormatting sqref="Q34">
    <cfRule type="iconSet" priority="7">
      <iconSet>
        <cfvo type="percent" val="0"/>
        <cfvo type="num" val="0"/>
        <cfvo type="num" val="0"/>
      </iconSet>
    </cfRule>
  </conditionalFormatting>
  <conditionalFormatting sqref="Q24">
    <cfRule type="iconSet" priority="6">
      <iconSet>
        <cfvo type="percent" val="0"/>
        <cfvo type="num" val="0"/>
        <cfvo type="num" val="0"/>
      </iconSet>
    </cfRule>
  </conditionalFormatting>
  <conditionalFormatting sqref="Q56:Q58">
    <cfRule type="iconSet" priority="5">
      <iconSet>
        <cfvo type="percent" val="0"/>
        <cfvo type="num" val="0"/>
        <cfvo type="num" val="0"/>
      </iconSet>
    </cfRule>
  </conditionalFormatting>
  <conditionalFormatting sqref="E10:E95">
    <cfRule type="cellIs" dxfId="19" priority="4" operator="notBetween">
      <formula>0</formula>
      <formula>100</formula>
    </cfRule>
  </conditionalFormatting>
  <conditionalFormatting sqref="E96:E97">
    <cfRule type="cellIs" dxfId="18" priority="3" operator="notBetween">
      <formula>0</formula>
      <formula>100</formula>
    </cfRule>
  </conditionalFormatting>
  <conditionalFormatting sqref="N6:N7">
    <cfRule type="iconSet" priority="2">
      <iconSet>
        <cfvo type="percent" val="0"/>
        <cfvo type="num" val="0"/>
        <cfvo type="num" val="0"/>
      </iconSet>
    </cfRule>
  </conditionalFormatting>
  <conditionalFormatting sqref="I8:M8">
    <cfRule type="iconSet" priority="1">
      <iconSet>
        <cfvo type="percent" val="0"/>
        <cfvo type="num" val="0"/>
        <cfvo type="num" val="0"/>
      </iconSet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Q133"/>
  <sheetViews>
    <sheetView showGridLines="0" zoomScale="85" zoomScaleNormal="85" workbookViewId="0">
      <pane ySplit="9" topLeftCell="A10" activePane="bottomLeft" state="frozen"/>
      <selection pane="bottomLeft" activeCell="B1" sqref="B1:Q1"/>
    </sheetView>
  </sheetViews>
  <sheetFormatPr defaultColWidth="9.140625" defaultRowHeight="15"/>
  <cols>
    <col min="1" max="1" width="2.5703125" style="2" customWidth="1"/>
    <col min="2" max="5" width="11" style="2" customWidth="1"/>
    <col min="6" max="6" width="6.7109375" style="2" customWidth="1"/>
    <col min="7" max="7" width="3.7109375" style="3" customWidth="1"/>
    <col min="8" max="8" width="22.7109375" style="2" customWidth="1"/>
    <col min="9" max="11" width="11.85546875" style="2" customWidth="1"/>
    <col min="12" max="12" width="6.7109375" style="2" customWidth="1"/>
    <col min="13" max="13" width="3.7109375" style="3" customWidth="1"/>
    <col min="14" max="14" width="22.7109375" style="2" customWidth="1"/>
    <col min="15" max="17" width="11.85546875" style="2" customWidth="1"/>
    <col min="18" max="18" width="1.85546875" style="2" customWidth="1"/>
    <col min="19" max="19" width="7.140625" style="2" customWidth="1"/>
    <col min="20" max="20" width="16.7109375" style="2" customWidth="1"/>
    <col min="21" max="21" width="9.140625" style="2" customWidth="1"/>
    <col min="22" max="22" width="6.42578125" style="2" customWidth="1"/>
    <col min="23" max="23" width="1.7109375" style="2" customWidth="1"/>
    <col min="24" max="16384" width="9.140625" style="2"/>
  </cols>
  <sheetData>
    <row r="1" spans="2:17" s="1" customFormat="1" ht="79.900000000000006" customHeight="1"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</row>
    <row r="2" spans="2:17" ht="16.899999999999999" customHeight="1">
      <c r="B2" s="5"/>
      <c r="C2" s="5"/>
      <c r="D2" s="5"/>
      <c r="E2" s="5"/>
      <c r="F2" s="5"/>
      <c r="G2" s="6"/>
      <c r="H2" s="5"/>
      <c r="I2" s="5"/>
      <c r="J2" s="5"/>
      <c r="K2" s="5"/>
      <c r="L2" s="5"/>
      <c r="M2" s="5"/>
      <c r="N2" s="5"/>
      <c r="O2" s="5"/>
      <c r="P2" s="5"/>
      <c r="Q2" s="5"/>
    </row>
    <row r="3" spans="2:17" ht="16.899999999999999" customHeight="1">
      <c r="B3" s="5"/>
      <c r="C3" s="5"/>
      <c r="D3" s="5"/>
      <c r="E3" s="5"/>
      <c r="F3" s="5"/>
      <c r="G3" s="6"/>
      <c r="H3" s="70"/>
      <c r="I3" s="100" t="s">
        <v>27</v>
      </c>
      <c r="J3" s="101"/>
      <c r="K3" s="100" t="s">
        <v>28</v>
      </c>
      <c r="L3" s="102"/>
      <c r="M3" s="101"/>
      <c r="N3" s="70" t="s">
        <v>2</v>
      </c>
      <c r="O3" s="5"/>
      <c r="P3" s="5"/>
      <c r="Q3" s="5"/>
    </row>
    <row r="4" spans="2:17" ht="16.899999999999999" customHeight="1">
      <c r="B4" s="5"/>
      <c r="C4" s="5"/>
      <c r="D4" s="5"/>
      <c r="E4" s="5"/>
      <c r="F4" s="5"/>
      <c r="G4" s="6"/>
      <c r="H4" s="59" t="s">
        <v>0</v>
      </c>
      <c r="I4" s="46"/>
      <c r="J4" s="47"/>
      <c r="K4" s="46"/>
      <c r="L4" s="48"/>
      <c r="M4" s="47"/>
      <c r="N4" s="49"/>
      <c r="O4" s="5"/>
      <c r="P4" s="5"/>
      <c r="Q4" s="5"/>
    </row>
    <row r="5" spans="2:17" ht="16.899999999999999" customHeight="1" thickBot="1">
      <c r="B5" s="5"/>
      <c r="C5" s="5"/>
      <c r="D5" s="5"/>
      <c r="E5" s="5"/>
      <c r="F5" s="5"/>
      <c r="G5" s="6"/>
      <c r="H5" s="60" t="s">
        <v>18</v>
      </c>
      <c r="I5" s="50"/>
      <c r="J5" s="51"/>
      <c r="K5" s="50"/>
      <c r="L5" s="52"/>
      <c r="M5" s="51"/>
      <c r="N5" s="53"/>
      <c r="O5" s="5"/>
      <c r="P5" s="9"/>
      <c r="Q5" s="5"/>
    </row>
    <row r="6" spans="2:17" ht="16.899999999999999" customHeight="1">
      <c r="B6" s="113" t="s">
        <v>142</v>
      </c>
      <c r="C6" s="113"/>
      <c r="D6" s="113"/>
      <c r="E6" s="113"/>
      <c r="F6" s="5"/>
      <c r="G6" s="6"/>
      <c r="H6" s="58" t="s">
        <v>140</v>
      </c>
      <c r="I6" s="61">
        <f>+I4+I5</f>
        <v>0</v>
      </c>
      <c r="J6" s="62"/>
      <c r="K6" s="61">
        <f>+K4+K5</f>
        <v>0</v>
      </c>
      <c r="L6" s="63"/>
      <c r="M6" s="62"/>
      <c r="N6" s="64">
        <f>+I6-K6</f>
        <v>0</v>
      </c>
      <c r="O6" s="5"/>
      <c r="P6" s="5"/>
      <c r="Q6" s="5"/>
    </row>
    <row r="7" spans="2:17" ht="16.899999999999999" customHeight="1">
      <c r="B7" s="114"/>
      <c r="C7" s="114"/>
      <c r="D7" s="114"/>
      <c r="E7" s="114"/>
      <c r="F7" s="5"/>
      <c r="G7" s="6"/>
      <c r="H7" s="45" t="s">
        <v>138</v>
      </c>
      <c r="I7" s="65">
        <f>+SUM(I22,I29,O24,O34,I38,O42,I51,O52,I57,O59,I64,O65)</f>
        <v>0</v>
      </c>
      <c r="J7" s="66"/>
      <c r="K7" s="65">
        <f>+SUM(J22,J29,P24,P34,J38,P42,P52,J51,P59,J57,J64,P65)</f>
        <v>0</v>
      </c>
      <c r="L7" s="67"/>
      <c r="M7" s="66"/>
      <c r="N7" s="68">
        <f>+I7-K7</f>
        <v>0</v>
      </c>
      <c r="O7" s="5"/>
      <c r="P7" s="5"/>
      <c r="Q7" s="5"/>
    </row>
    <row r="8" spans="2:17" ht="16.899999999999999" customHeight="1">
      <c r="B8" s="104" t="s">
        <v>87</v>
      </c>
      <c r="C8" s="106" t="s">
        <v>84</v>
      </c>
      <c r="D8" s="42" t="s">
        <v>85</v>
      </c>
      <c r="E8" s="108" t="s">
        <v>86</v>
      </c>
      <c r="F8" s="5"/>
      <c r="G8" s="6"/>
      <c r="H8" s="44" t="s">
        <v>139</v>
      </c>
      <c r="I8" s="110">
        <f>+I6-I7</f>
        <v>0</v>
      </c>
      <c r="J8" s="111"/>
      <c r="K8" s="110">
        <f>+K6-K7</f>
        <v>0</v>
      </c>
      <c r="L8" s="112"/>
      <c r="M8" s="111"/>
      <c r="N8" s="69"/>
      <c r="O8" s="5"/>
      <c r="P8" s="5"/>
      <c r="Q8" s="5"/>
    </row>
    <row r="9" spans="2:17" ht="16.899999999999999" customHeight="1">
      <c r="B9" s="105"/>
      <c r="C9" s="107"/>
      <c r="D9" s="43">
        <f>SUM(D10:D112)</f>
        <v>0</v>
      </c>
      <c r="E9" s="109"/>
      <c r="F9" s="5"/>
      <c r="G9" s="6"/>
      <c r="M9" s="2"/>
      <c r="O9" s="7"/>
      <c r="P9" s="7"/>
      <c r="Q9" s="7"/>
    </row>
    <row r="10" spans="2:17" ht="18.600000000000001" customHeight="1">
      <c r="B10" s="57"/>
      <c r="C10" s="55"/>
      <c r="D10" s="55"/>
      <c r="E10" s="55"/>
      <c r="F10" s="5"/>
      <c r="G10" s="6"/>
      <c r="H10" s="5"/>
      <c r="I10" s="5"/>
      <c r="J10" s="5"/>
      <c r="K10" s="5"/>
      <c r="L10" s="5"/>
      <c r="M10" s="6"/>
      <c r="N10" s="5"/>
      <c r="O10" s="5"/>
      <c r="P10" s="5"/>
      <c r="Q10" s="5"/>
    </row>
    <row r="11" spans="2:17" ht="18.600000000000001" customHeight="1" thickBot="1">
      <c r="B11" s="57"/>
      <c r="C11" s="55"/>
      <c r="D11" s="55"/>
      <c r="E11" s="55"/>
      <c r="F11" s="5"/>
      <c r="G11" s="22"/>
      <c r="H11" s="20" t="s">
        <v>1</v>
      </c>
      <c r="I11" s="21" t="s">
        <v>27</v>
      </c>
      <c r="J11" s="21" t="s">
        <v>28</v>
      </c>
      <c r="K11" s="21" t="s">
        <v>2</v>
      </c>
      <c r="L11" s="12"/>
      <c r="M11" s="11"/>
      <c r="N11" s="29" t="s">
        <v>7</v>
      </c>
      <c r="O11" s="30" t="s">
        <v>27</v>
      </c>
      <c r="P11" s="21" t="s">
        <v>28</v>
      </c>
      <c r="Q11" s="21" t="s">
        <v>2</v>
      </c>
    </row>
    <row r="12" spans="2:17" ht="18.600000000000001" customHeight="1">
      <c r="B12" s="57"/>
      <c r="C12" s="55"/>
      <c r="D12" s="55"/>
      <c r="E12" s="55"/>
      <c r="F12" s="5"/>
      <c r="G12" s="23">
        <v>1</v>
      </c>
      <c r="H12" s="16" t="s">
        <v>19</v>
      </c>
      <c r="I12" s="17"/>
      <c r="J12" s="17">
        <f>SUMIF(E$10:E$144,"1",D$10:D$144)</f>
        <v>0</v>
      </c>
      <c r="K12" s="17">
        <f>+I12-J12</f>
        <v>0</v>
      </c>
      <c r="L12" s="13"/>
      <c r="M12" s="28">
        <v>40</v>
      </c>
      <c r="N12" s="16" t="s">
        <v>71</v>
      </c>
      <c r="O12" s="17"/>
      <c r="P12" s="17">
        <f>SUMIF(E$10:E$144,"40",D$10:D$144)</f>
        <v>0</v>
      </c>
      <c r="Q12" s="17">
        <f>+O12-P12</f>
        <v>0</v>
      </c>
    </row>
    <row r="13" spans="2:17" ht="18.600000000000001" customHeight="1">
      <c r="B13" s="57"/>
      <c r="C13" s="55"/>
      <c r="D13" s="55"/>
      <c r="E13" s="55"/>
      <c r="F13" s="5"/>
      <c r="G13" s="23">
        <v>2</v>
      </c>
      <c r="H13" s="18" t="s">
        <v>20</v>
      </c>
      <c r="I13" s="19"/>
      <c r="J13" s="19">
        <f>SUMIF(E$10:E$144,"2",D$10:D$144)</f>
        <v>0</v>
      </c>
      <c r="K13" s="19">
        <f t="shared" ref="K13:K21" si="0">+I13-J13</f>
        <v>0</v>
      </c>
      <c r="L13" s="13"/>
      <c r="M13" s="23">
        <v>41</v>
      </c>
      <c r="N13" s="18" t="s">
        <v>10</v>
      </c>
      <c r="O13" s="19"/>
      <c r="P13" s="19">
        <f>SUMIF(E$10:E$144,"41",D$10:D$144)</f>
        <v>0</v>
      </c>
      <c r="Q13" s="19">
        <f t="shared" ref="Q13:Q23" si="1">+O13-P13</f>
        <v>0</v>
      </c>
    </row>
    <row r="14" spans="2:17" ht="18.600000000000001" customHeight="1">
      <c r="B14" s="57"/>
      <c r="C14" s="55"/>
      <c r="D14" s="55"/>
      <c r="E14" s="55"/>
      <c r="F14" s="5"/>
      <c r="G14" s="23">
        <v>3</v>
      </c>
      <c r="H14" s="18" t="s">
        <v>21</v>
      </c>
      <c r="I14" s="19"/>
      <c r="J14" s="19">
        <f>SUMIF(E$10:E$144,"3",D$10:D$144)</f>
        <v>0</v>
      </c>
      <c r="K14" s="19">
        <f t="shared" si="0"/>
        <v>0</v>
      </c>
      <c r="L14" s="13"/>
      <c r="M14" s="23">
        <v>42</v>
      </c>
      <c r="N14" s="18" t="s">
        <v>36</v>
      </c>
      <c r="O14" s="19"/>
      <c r="P14" s="19">
        <f>SUMIF(E$10:E$144,"42",D$10:D$144)</f>
        <v>0</v>
      </c>
      <c r="Q14" s="19">
        <f t="shared" si="1"/>
        <v>0</v>
      </c>
    </row>
    <row r="15" spans="2:17" ht="18.600000000000001" customHeight="1">
      <c r="B15" s="57"/>
      <c r="C15" s="55"/>
      <c r="D15" s="55"/>
      <c r="E15" s="55"/>
      <c r="F15" s="5"/>
      <c r="G15" s="23">
        <v>4</v>
      </c>
      <c r="H15" s="18" t="s">
        <v>22</v>
      </c>
      <c r="I15" s="19"/>
      <c r="J15" s="19">
        <f>SUMIF(E$10:E$144,"4",D$10:D$144)</f>
        <v>0</v>
      </c>
      <c r="K15" s="19">
        <f t="shared" si="0"/>
        <v>0</v>
      </c>
      <c r="L15" s="13"/>
      <c r="M15" s="23">
        <v>43</v>
      </c>
      <c r="N15" s="18" t="s">
        <v>34</v>
      </c>
      <c r="O15" s="19"/>
      <c r="P15" s="19">
        <f>SUMIF(E$10:E$144,"43",D$10:D$144)</f>
        <v>0</v>
      </c>
      <c r="Q15" s="19">
        <f t="shared" si="1"/>
        <v>0</v>
      </c>
    </row>
    <row r="16" spans="2:17" ht="18.600000000000001" customHeight="1">
      <c r="B16" s="57"/>
      <c r="C16" s="55"/>
      <c r="D16" s="55"/>
      <c r="E16" s="55"/>
      <c r="F16" s="5"/>
      <c r="G16" s="23">
        <v>5</v>
      </c>
      <c r="H16" s="18" t="s">
        <v>11</v>
      </c>
      <c r="I16" s="19"/>
      <c r="J16" s="19">
        <f>SUMIF(E$10:E$144,"5",D$10:D$144)</f>
        <v>0</v>
      </c>
      <c r="K16" s="19">
        <f t="shared" si="0"/>
        <v>0</v>
      </c>
      <c r="L16" s="13"/>
      <c r="M16" s="23">
        <v>44</v>
      </c>
      <c r="N16" s="18" t="s">
        <v>35</v>
      </c>
      <c r="O16" s="19"/>
      <c r="P16" s="19">
        <f>SUMIF(E$10:E$144,"44",D$10:D$144)</f>
        <v>0</v>
      </c>
      <c r="Q16" s="19">
        <f t="shared" si="1"/>
        <v>0</v>
      </c>
    </row>
    <row r="17" spans="2:17" ht="18.600000000000001" customHeight="1">
      <c r="B17" s="57"/>
      <c r="C17" s="55"/>
      <c r="D17" s="55"/>
      <c r="E17" s="55"/>
      <c r="F17" s="5"/>
      <c r="G17" s="23">
        <v>6</v>
      </c>
      <c r="H17" s="18" t="s">
        <v>23</v>
      </c>
      <c r="I17" s="19"/>
      <c r="J17" s="19">
        <f>SUMIF(E$10:E$144,"6",D$10:D$144)</f>
        <v>0</v>
      </c>
      <c r="K17" s="19">
        <f t="shared" si="0"/>
        <v>0</v>
      </c>
      <c r="L17" s="13"/>
      <c r="M17" s="23">
        <v>45</v>
      </c>
      <c r="N17" s="18" t="s">
        <v>9</v>
      </c>
      <c r="O17" s="19"/>
      <c r="P17" s="19">
        <f>SUMIF(E$10:E$144,"45",D$10:D$144)</f>
        <v>0</v>
      </c>
      <c r="Q17" s="19">
        <f t="shared" si="1"/>
        <v>0</v>
      </c>
    </row>
    <row r="18" spans="2:17" ht="18.600000000000001" customHeight="1">
      <c r="B18" s="57"/>
      <c r="C18" s="55"/>
      <c r="D18" s="55"/>
      <c r="E18" s="55"/>
      <c r="F18" s="5"/>
      <c r="G18" s="23">
        <v>7</v>
      </c>
      <c r="H18" s="18" t="s">
        <v>24</v>
      </c>
      <c r="I18" s="19"/>
      <c r="J18" s="19">
        <f>SUMIF(E$10:E$144,"7",D$10:D$144)</f>
        <v>0</v>
      </c>
      <c r="K18" s="19">
        <f t="shared" si="0"/>
        <v>0</v>
      </c>
      <c r="L18" s="13"/>
      <c r="M18" s="23">
        <v>46</v>
      </c>
      <c r="N18" s="18" t="s">
        <v>11</v>
      </c>
      <c r="O18" s="19"/>
      <c r="P18" s="19">
        <f>SUMIF(E$10:E$144,"46",D$10:D$144)</f>
        <v>0</v>
      </c>
      <c r="Q18" s="19">
        <f t="shared" si="1"/>
        <v>0</v>
      </c>
    </row>
    <row r="19" spans="2:17" ht="18.600000000000001" customHeight="1">
      <c r="B19" s="57"/>
      <c r="C19" s="55"/>
      <c r="D19" s="55"/>
      <c r="E19" s="55"/>
      <c r="F19" s="5"/>
      <c r="G19" s="23">
        <v>8</v>
      </c>
      <c r="H19" s="18" t="s">
        <v>3</v>
      </c>
      <c r="I19" s="19"/>
      <c r="J19" s="19">
        <f>SUMIF(E$10:E$144,"8",D$10:D$144)</f>
        <v>0</v>
      </c>
      <c r="K19" s="19">
        <f t="shared" si="0"/>
        <v>0</v>
      </c>
      <c r="L19" s="13"/>
      <c r="M19" s="23">
        <v>47</v>
      </c>
      <c r="N19" s="18" t="s">
        <v>70</v>
      </c>
      <c r="O19" s="19"/>
      <c r="P19" s="19">
        <f>SUMIF(E$10:E$144,"47",D$10:D$144)</f>
        <v>0</v>
      </c>
      <c r="Q19" s="19">
        <f t="shared" si="1"/>
        <v>0</v>
      </c>
    </row>
    <row r="20" spans="2:17" ht="18.600000000000001" customHeight="1">
      <c r="B20" s="57"/>
      <c r="C20" s="55"/>
      <c r="D20" s="55"/>
      <c r="E20" s="55"/>
      <c r="F20" s="5"/>
      <c r="G20" s="23">
        <v>9</v>
      </c>
      <c r="H20" s="18" t="s">
        <v>6</v>
      </c>
      <c r="I20" s="19"/>
      <c r="J20" s="19">
        <f>SUMIF(E$10:E$144,"9",D$10:D$144)</f>
        <v>0</v>
      </c>
      <c r="K20" s="19">
        <f t="shared" si="0"/>
        <v>0</v>
      </c>
      <c r="L20" s="13"/>
      <c r="M20" s="23">
        <v>48</v>
      </c>
      <c r="N20" s="18" t="s">
        <v>8</v>
      </c>
      <c r="O20" s="19"/>
      <c r="P20" s="19">
        <f>SUMIF(E$10:E$144,"48",D$10:D$144)</f>
        <v>0</v>
      </c>
      <c r="Q20" s="19">
        <f t="shared" si="1"/>
        <v>0</v>
      </c>
    </row>
    <row r="21" spans="2:17" ht="18.600000000000001" customHeight="1" thickBot="1">
      <c r="B21" s="57"/>
      <c r="C21" s="55"/>
      <c r="D21" s="55"/>
      <c r="E21" s="55"/>
      <c r="F21" s="5"/>
      <c r="G21" s="27">
        <v>10</v>
      </c>
      <c r="H21" s="25" t="s">
        <v>90</v>
      </c>
      <c r="I21" s="26"/>
      <c r="J21" s="26">
        <f>SUMIF(E$10:E$144,"10",D$10:D$144)</f>
        <v>0</v>
      </c>
      <c r="K21" s="26">
        <f t="shared" si="0"/>
        <v>0</v>
      </c>
      <c r="L21" s="13"/>
      <c r="M21" s="23">
        <v>49</v>
      </c>
      <c r="N21" s="18" t="s">
        <v>33</v>
      </c>
      <c r="O21" s="19"/>
      <c r="P21" s="19">
        <f>SUMIF(E$10:E$144,"49",D$10:D$144)</f>
        <v>0</v>
      </c>
      <c r="Q21" s="19">
        <f t="shared" si="1"/>
        <v>0</v>
      </c>
    </row>
    <row r="22" spans="2:17" ht="18.600000000000001" customHeight="1" thickBot="1">
      <c r="B22" s="57"/>
      <c r="C22" s="55"/>
      <c r="D22" s="55"/>
      <c r="E22" s="55"/>
      <c r="F22" s="5"/>
      <c r="G22" s="11"/>
      <c r="H22" s="40" t="s">
        <v>45</v>
      </c>
      <c r="I22" s="34">
        <f>SUM(I12:I21)</f>
        <v>0</v>
      </c>
      <c r="J22" s="34">
        <f>SUM(J12:J21)</f>
        <v>0</v>
      </c>
      <c r="K22" s="34">
        <f>+I22-J22</f>
        <v>0</v>
      </c>
      <c r="L22" s="14"/>
      <c r="M22" s="23">
        <v>50</v>
      </c>
      <c r="N22" s="18" t="s">
        <v>107</v>
      </c>
      <c r="O22" s="19"/>
      <c r="P22" s="19">
        <f>SUMIF(E$10:E$144,"50",D$10:D$144)</f>
        <v>0</v>
      </c>
      <c r="Q22" s="19">
        <f t="shared" si="1"/>
        <v>0</v>
      </c>
    </row>
    <row r="23" spans="2:17" ht="18.600000000000001" customHeight="1" thickBot="1">
      <c r="B23" s="57"/>
      <c r="C23" s="55"/>
      <c r="D23" s="55"/>
      <c r="E23" s="55"/>
      <c r="F23" s="5"/>
      <c r="G23" s="6"/>
      <c r="H23" s="24"/>
      <c r="I23" s="12"/>
      <c r="J23" s="12"/>
      <c r="K23" s="12"/>
      <c r="L23" s="14"/>
      <c r="M23" s="23">
        <v>51</v>
      </c>
      <c r="N23" s="18" t="s">
        <v>92</v>
      </c>
      <c r="O23" s="19"/>
      <c r="P23" s="19">
        <f>SUMIF(E$10:E$144,"51",D$10:D$144)</f>
        <v>0</v>
      </c>
      <c r="Q23" s="19">
        <f t="shared" si="1"/>
        <v>0</v>
      </c>
    </row>
    <row r="24" spans="2:17" ht="18.600000000000001" customHeight="1" thickBot="1">
      <c r="B24" s="57"/>
      <c r="C24" s="55"/>
      <c r="D24" s="55"/>
      <c r="E24" s="55"/>
      <c r="F24" s="5"/>
      <c r="G24" s="11"/>
      <c r="H24" s="31" t="s">
        <v>29</v>
      </c>
      <c r="I24" s="21" t="s">
        <v>27</v>
      </c>
      <c r="J24" s="21" t="s">
        <v>28</v>
      </c>
      <c r="K24" s="21" t="s">
        <v>2</v>
      </c>
      <c r="L24" s="14"/>
      <c r="M24" s="11"/>
      <c r="N24" s="41" t="s">
        <v>45</v>
      </c>
      <c r="O24" s="34">
        <f>SUM(O12:O23)</f>
        <v>0</v>
      </c>
      <c r="P24" s="34">
        <f>SUM(P12:P23)</f>
        <v>0</v>
      </c>
      <c r="Q24" s="34">
        <f>+O24-P24</f>
        <v>0</v>
      </c>
    </row>
    <row r="25" spans="2:17" ht="18.600000000000001" customHeight="1">
      <c r="B25" s="57"/>
      <c r="C25" s="55"/>
      <c r="D25" s="55"/>
      <c r="E25" s="55"/>
      <c r="F25" s="5"/>
      <c r="G25" s="23">
        <v>11</v>
      </c>
      <c r="H25" s="18" t="s">
        <v>30</v>
      </c>
      <c r="I25" s="17"/>
      <c r="J25" s="17">
        <f>SUMIF(E$10:E$144,"11",D$10:D$144)</f>
        <v>0</v>
      </c>
      <c r="K25" s="17">
        <f t="shared" ref="K25:K28" si="2">+I25-J25</f>
        <v>0</v>
      </c>
      <c r="L25" s="33"/>
      <c r="M25" s="35"/>
      <c r="N25" s="10"/>
      <c r="O25" s="10"/>
      <c r="P25" s="10"/>
      <c r="Q25" s="10"/>
    </row>
    <row r="26" spans="2:17" ht="18.600000000000001" customHeight="1" thickBot="1">
      <c r="B26" s="57"/>
      <c r="C26" s="55"/>
      <c r="D26" s="55"/>
      <c r="E26" s="55"/>
      <c r="F26" s="5"/>
      <c r="G26" s="23">
        <v>12</v>
      </c>
      <c r="H26" s="18" t="s">
        <v>31</v>
      </c>
      <c r="I26" s="19"/>
      <c r="J26" s="19">
        <f>SUMIF(E$10:E$144,"12",D$10:D$144)</f>
        <v>0</v>
      </c>
      <c r="K26" s="19">
        <f t="shared" si="2"/>
        <v>0</v>
      </c>
      <c r="L26" s="33"/>
      <c r="M26" s="11"/>
      <c r="N26" s="36" t="s">
        <v>60</v>
      </c>
      <c r="O26" s="21" t="s">
        <v>27</v>
      </c>
      <c r="P26" s="21" t="s">
        <v>28</v>
      </c>
      <c r="Q26" s="21" t="s">
        <v>2</v>
      </c>
    </row>
    <row r="27" spans="2:17" ht="18.600000000000001" customHeight="1">
      <c r="B27" s="57"/>
      <c r="C27" s="55"/>
      <c r="D27" s="55"/>
      <c r="E27" s="55"/>
      <c r="F27" s="5"/>
      <c r="G27" s="23">
        <v>13</v>
      </c>
      <c r="H27" s="18" t="s">
        <v>32</v>
      </c>
      <c r="I27" s="19"/>
      <c r="J27" s="19">
        <f>SUMIF(E$10:E$144,"13",D$10:D$144)</f>
        <v>0</v>
      </c>
      <c r="K27" s="19">
        <f t="shared" si="2"/>
        <v>0</v>
      </c>
      <c r="L27" s="33"/>
      <c r="M27" s="37">
        <v>52</v>
      </c>
      <c r="N27" s="18" t="s">
        <v>61</v>
      </c>
      <c r="O27" s="17"/>
      <c r="P27" s="17">
        <f>SUMIF(E$10:E$144,"52",D$10:D$144)</f>
        <v>0</v>
      </c>
      <c r="Q27" s="17">
        <f t="shared" ref="Q27:Q33" si="3">+O27-P27</f>
        <v>0</v>
      </c>
    </row>
    <row r="28" spans="2:17" ht="18.600000000000001" customHeight="1" thickBot="1">
      <c r="B28" s="57"/>
      <c r="C28" s="55"/>
      <c r="D28" s="55"/>
      <c r="E28" s="55"/>
      <c r="F28" s="5"/>
      <c r="G28" s="23">
        <v>14</v>
      </c>
      <c r="H28" s="18" t="s">
        <v>164</v>
      </c>
      <c r="I28" s="19"/>
      <c r="J28" s="19">
        <f>SUMIF(E$10:E$144,"14",D$10:D$144)</f>
        <v>0</v>
      </c>
      <c r="K28" s="19">
        <f t="shared" si="2"/>
        <v>0</v>
      </c>
      <c r="L28" s="33"/>
      <c r="M28" s="38">
        <v>53</v>
      </c>
      <c r="N28" s="18" t="s">
        <v>62</v>
      </c>
      <c r="O28" s="19"/>
      <c r="P28" s="19">
        <f>SUMIF(E$10:E$144,"53",D$10:D$144)</f>
        <v>0</v>
      </c>
      <c r="Q28" s="19">
        <f t="shared" si="3"/>
        <v>0</v>
      </c>
    </row>
    <row r="29" spans="2:17" ht="18.600000000000001" customHeight="1" thickBot="1">
      <c r="B29" s="57"/>
      <c r="C29" s="55"/>
      <c r="D29" s="55"/>
      <c r="E29" s="55"/>
      <c r="F29" s="5"/>
      <c r="G29" s="11"/>
      <c r="H29" s="40" t="s">
        <v>45</v>
      </c>
      <c r="I29" s="34">
        <f>SUM(I25:I28)</f>
        <v>0</v>
      </c>
      <c r="J29" s="34">
        <f t="shared" ref="J29" si="4">SUM(J25:J28)</f>
        <v>0</v>
      </c>
      <c r="K29" s="34">
        <f>+I29-J29</f>
        <v>0</v>
      </c>
      <c r="L29" s="39"/>
      <c r="M29" s="28">
        <v>54</v>
      </c>
      <c r="N29" s="18" t="s">
        <v>64</v>
      </c>
      <c r="O29" s="19"/>
      <c r="P29" s="19">
        <f>SUMIF(E$10:E$144,"54",D$10:D$144)</f>
        <v>0</v>
      </c>
      <c r="Q29" s="19">
        <f t="shared" si="3"/>
        <v>0</v>
      </c>
    </row>
    <row r="30" spans="2:17" ht="18.600000000000001" customHeight="1">
      <c r="B30" s="57"/>
      <c r="C30" s="55"/>
      <c r="D30" s="55"/>
      <c r="E30" s="55"/>
      <c r="F30" s="5"/>
      <c r="G30" s="6"/>
      <c r="H30" s="13"/>
      <c r="I30" s="14"/>
      <c r="J30" s="14"/>
      <c r="K30" s="14"/>
      <c r="L30" s="12"/>
      <c r="M30" s="23">
        <v>55</v>
      </c>
      <c r="N30" s="18" t="s">
        <v>65</v>
      </c>
      <c r="O30" s="19"/>
      <c r="P30" s="19">
        <f>SUMIF(E$10:E$144,"55",D$10:D$144)</f>
        <v>0</v>
      </c>
      <c r="Q30" s="19">
        <f t="shared" si="3"/>
        <v>0</v>
      </c>
    </row>
    <row r="31" spans="2:17" ht="18.600000000000001" customHeight="1" thickBot="1">
      <c r="B31" s="57"/>
      <c r="C31" s="55"/>
      <c r="D31" s="55"/>
      <c r="E31" s="55"/>
      <c r="F31" s="5"/>
      <c r="G31" s="11"/>
      <c r="H31" s="31" t="s">
        <v>72</v>
      </c>
      <c r="I31" s="21" t="s">
        <v>27</v>
      </c>
      <c r="J31" s="21" t="s">
        <v>28</v>
      </c>
      <c r="K31" s="21" t="s">
        <v>2</v>
      </c>
      <c r="L31" s="14"/>
      <c r="M31" s="23">
        <v>56</v>
      </c>
      <c r="N31" s="18" t="s">
        <v>98</v>
      </c>
      <c r="O31" s="19"/>
      <c r="P31" s="19">
        <f>SUMIF(E$10:E$144,"56",D$10:D$144)</f>
        <v>0</v>
      </c>
      <c r="Q31" s="19">
        <f t="shared" si="3"/>
        <v>0</v>
      </c>
    </row>
    <row r="32" spans="2:17" ht="18.600000000000001" customHeight="1">
      <c r="B32" s="57"/>
      <c r="C32" s="55"/>
      <c r="D32" s="55"/>
      <c r="E32" s="55"/>
      <c r="F32" s="5"/>
      <c r="G32" s="23">
        <v>15</v>
      </c>
      <c r="H32" s="18" t="s">
        <v>26</v>
      </c>
      <c r="I32" s="17"/>
      <c r="J32" s="17">
        <f>SUMIF(E$10:E$144,"15",D$10:D$144)</f>
        <v>0</v>
      </c>
      <c r="K32" s="17">
        <f t="shared" ref="K32:K37" si="5">+I32-J32</f>
        <v>0</v>
      </c>
      <c r="L32" s="14"/>
      <c r="M32" s="23">
        <v>57</v>
      </c>
      <c r="N32" s="18" t="s">
        <v>63</v>
      </c>
      <c r="O32" s="19"/>
      <c r="P32" s="19">
        <f>SUMIF(E$10:E$144,"57",D$10:D$144)</f>
        <v>0</v>
      </c>
      <c r="Q32" s="19">
        <f t="shared" si="3"/>
        <v>0</v>
      </c>
    </row>
    <row r="33" spans="2:17" ht="18.600000000000001" customHeight="1" thickBot="1">
      <c r="B33" s="57"/>
      <c r="C33" s="55"/>
      <c r="D33" s="55"/>
      <c r="E33" s="55"/>
      <c r="F33" s="5"/>
      <c r="G33" s="23">
        <v>16</v>
      </c>
      <c r="H33" s="18" t="s">
        <v>25</v>
      </c>
      <c r="I33" s="19"/>
      <c r="J33" s="19">
        <f>SUMIF(E$10:E$144,"16",D$10:D$144)</f>
        <v>0</v>
      </c>
      <c r="K33" s="19">
        <f t="shared" si="5"/>
        <v>0</v>
      </c>
      <c r="L33" s="14"/>
      <c r="M33" s="23">
        <v>58</v>
      </c>
      <c r="N33" s="18" t="s">
        <v>101</v>
      </c>
      <c r="O33" s="19"/>
      <c r="P33" s="19">
        <f>SUMIF(E$10:E$144,"58",D$10:D$144)</f>
        <v>0</v>
      </c>
      <c r="Q33" s="19">
        <f t="shared" si="3"/>
        <v>0</v>
      </c>
    </row>
    <row r="34" spans="2:17" ht="18.600000000000001" customHeight="1" thickBot="1">
      <c r="B34" s="57"/>
      <c r="C34" s="55"/>
      <c r="D34" s="55"/>
      <c r="E34" s="55"/>
      <c r="F34" s="5"/>
      <c r="G34" s="23">
        <v>17</v>
      </c>
      <c r="H34" s="18" t="s">
        <v>141</v>
      </c>
      <c r="I34" s="19"/>
      <c r="J34" s="19">
        <f>SUMIF(E$10:E$144,"17",D$10:D$144)</f>
        <v>0</v>
      </c>
      <c r="K34" s="19">
        <f t="shared" si="5"/>
        <v>0</v>
      </c>
      <c r="L34" s="14"/>
      <c r="M34" s="11"/>
      <c r="N34" s="41" t="s">
        <v>45</v>
      </c>
      <c r="O34" s="34">
        <f>SUM(O27:O33)</f>
        <v>0</v>
      </c>
      <c r="P34" s="34">
        <f>SUM(P27:P33)</f>
        <v>0</v>
      </c>
      <c r="Q34" s="34">
        <f>+O34-P34</f>
        <v>0</v>
      </c>
    </row>
    <row r="35" spans="2:17" ht="18.600000000000001" customHeight="1">
      <c r="B35" s="57"/>
      <c r="C35" s="55"/>
      <c r="D35" s="55"/>
      <c r="E35" s="55"/>
      <c r="F35" s="5"/>
      <c r="G35" s="23">
        <v>18</v>
      </c>
      <c r="H35" s="18" t="s">
        <v>75</v>
      </c>
      <c r="I35" s="19"/>
      <c r="J35" s="19">
        <f>SUMIF(E$10:E$144,"18",D$10:D$144)</f>
        <v>0</v>
      </c>
      <c r="K35" s="19">
        <f t="shared" si="5"/>
        <v>0</v>
      </c>
      <c r="L35" s="14"/>
      <c r="M35" s="32"/>
      <c r="N35" s="10"/>
      <c r="O35" s="10"/>
      <c r="P35" s="10"/>
      <c r="Q35" s="10"/>
    </row>
    <row r="36" spans="2:17" ht="18.600000000000001" customHeight="1" thickBot="1">
      <c r="B36" s="57"/>
      <c r="C36" s="55"/>
      <c r="D36" s="55"/>
      <c r="E36" s="55"/>
      <c r="F36" s="5"/>
      <c r="G36" s="23">
        <v>19</v>
      </c>
      <c r="H36" s="18" t="s">
        <v>73</v>
      </c>
      <c r="I36" s="19"/>
      <c r="J36" s="19">
        <f>SUMIF(E$10:E$144,"19",D$10:D$144)</f>
        <v>0</v>
      </c>
      <c r="K36" s="19">
        <f t="shared" si="5"/>
        <v>0</v>
      </c>
      <c r="L36" s="14"/>
      <c r="M36" s="11"/>
      <c r="N36" s="29" t="s">
        <v>49</v>
      </c>
      <c r="O36" s="30" t="s">
        <v>27</v>
      </c>
      <c r="P36" s="21" t="s">
        <v>28</v>
      </c>
      <c r="Q36" s="21" t="s">
        <v>2</v>
      </c>
    </row>
    <row r="37" spans="2:17" ht="18.600000000000001" customHeight="1" thickBot="1">
      <c r="B37" s="57"/>
      <c r="C37" s="55"/>
      <c r="D37" s="55"/>
      <c r="E37" s="55"/>
      <c r="F37" s="5"/>
      <c r="G37" s="23">
        <v>20</v>
      </c>
      <c r="H37" s="18" t="s">
        <v>97</v>
      </c>
      <c r="I37" s="19"/>
      <c r="J37" s="19">
        <f>SUMIF(E$10:E$144,"20",D$10:D$144)</f>
        <v>0</v>
      </c>
      <c r="K37" s="19">
        <f t="shared" si="5"/>
        <v>0</v>
      </c>
      <c r="L37" s="14"/>
      <c r="M37" s="28">
        <v>60</v>
      </c>
      <c r="N37" s="16" t="s">
        <v>50</v>
      </c>
      <c r="O37" s="17"/>
      <c r="P37" s="17">
        <f>SUMIF(E$10:E$144,"60",D$10:D$144)</f>
        <v>0</v>
      </c>
      <c r="Q37" s="17">
        <f>+O37-P37</f>
        <v>0</v>
      </c>
    </row>
    <row r="38" spans="2:17" ht="18.600000000000001" customHeight="1" thickBot="1">
      <c r="B38" s="57"/>
      <c r="C38" s="55"/>
      <c r="D38" s="55"/>
      <c r="E38" s="55"/>
      <c r="F38" s="5"/>
      <c r="G38" s="11"/>
      <c r="H38" s="40" t="s">
        <v>45</v>
      </c>
      <c r="I38" s="34">
        <f>SUM(I32:I37)</f>
        <v>0</v>
      </c>
      <c r="J38" s="34">
        <f>SUM(J32:J37)</f>
        <v>0</v>
      </c>
      <c r="K38" s="34">
        <f>+I38-J38</f>
        <v>0</v>
      </c>
      <c r="L38" s="14"/>
      <c r="M38" s="23">
        <v>61</v>
      </c>
      <c r="N38" s="18" t="s">
        <v>51</v>
      </c>
      <c r="O38" s="19"/>
      <c r="P38" s="19">
        <f>SUMIF(E$10:E$144,"61",D$10:D$144)</f>
        <v>0</v>
      </c>
      <c r="Q38" s="19">
        <f t="shared" ref="Q38:Q40" si="6">+O38-P38</f>
        <v>0</v>
      </c>
    </row>
    <row r="39" spans="2:17" ht="18.600000000000001" customHeight="1">
      <c r="B39" s="57"/>
      <c r="C39" s="55"/>
      <c r="D39" s="55"/>
      <c r="E39" s="55"/>
      <c r="F39" s="5"/>
      <c r="G39" s="6"/>
      <c r="H39" s="10"/>
      <c r="I39" s="10"/>
      <c r="J39" s="10"/>
      <c r="K39" s="10"/>
      <c r="L39" s="14"/>
      <c r="M39" s="23">
        <v>62</v>
      </c>
      <c r="N39" s="18" t="s">
        <v>4</v>
      </c>
      <c r="O39" s="19"/>
      <c r="P39" s="19">
        <f>SUMIF(E$10:E$144,"62",D$10:D$144)</f>
        <v>0</v>
      </c>
      <c r="Q39" s="19">
        <f t="shared" si="6"/>
        <v>0</v>
      </c>
    </row>
    <row r="40" spans="2:17" ht="18.600000000000001" customHeight="1" thickBot="1">
      <c r="B40" s="57"/>
      <c r="C40" s="55"/>
      <c r="D40" s="55"/>
      <c r="E40" s="55"/>
      <c r="F40" s="5"/>
      <c r="G40" s="11"/>
      <c r="H40" s="31" t="s">
        <v>69</v>
      </c>
      <c r="I40" s="21" t="s">
        <v>27</v>
      </c>
      <c r="J40" s="21" t="s">
        <v>28</v>
      </c>
      <c r="K40" s="21" t="s">
        <v>2</v>
      </c>
      <c r="L40" s="14"/>
      <c r="M40" s="23">
        <v>63</v>
      </c>
      <c r="N40" s="18" t="s">
        <v>68</v>
      </c>
      <c r="O40" s="19"/>
      <c r="P40" s="19">
        <f>SUMIF(E$10:E$144,"63",D$10:D$144)</f>
        <v>0</v>
      </c>
      <c r="Q40" s="19">
        <f t="shared" si="6"/>
        <v>0</v>
      </c>
    </row>
    <row r="41" spans="2:17" ht="18.600000000000001" customHeight="1" thickBot="1">
      <c r="B41" s="57"/>
      <c r="C41" s="55"/>
      <c r="D41" s="55"/>
      <c r="E41" s="55"/>
      <c r="F41" s="5"/>
      <c r="G41" s="23">
        <v>21</v>
      </c>
      <c r="H41" s="18" t="s">
        <v>14</v>
      </c>
      <c r="I41" s="17"/>
      <c r="J41" s="17">
        <f>SUMIF(E$10:E$144,"21",D$10:D$144)</f>
        <v>0</v>
      </c>
      <c r="K41" s="17">
        <f t="shared" ref="K41:K50" si="7">+I41-J41</f>
        <v>0</v>
      </c>
      <c r="L41" s="15"/>
      <c r="M41" s="23">
        <v>64</v>
      </c>
      <c r="N41" s="18" t="s">
        <v>91</v>
      </c>
      <c r="O41" s="19"/>
      <c r="P41" s="19">
        <f>SUMIF(E$10:E$144,"64",D$10:D$144)</f>
        <v>0</v>
      </c>
      <c r="Q41" s="19">
        <f>+O41-P41</f>
        <v>0</v>
      </c>
    </row>
    <row r="42" spans="2:17" ht="18.600000000000001" customHeight="1" thickBot="1">
      <c r="B42" s="57"/>
      <c r="C42" s="55"/>
      <c r="D42" s="55"/>
      <c r="E42" s="55"/>
      <c r="F42" s="5"/>
      <c r="G42" s="23">
        <v>22</v>
      </c>
      <c r="H42" s="18" t="s">
        <v>37</v>
      </c>
      <c r="I42" s="19"/>
      <c r="J42" s="19">
        <f>SUMIF(E$10:E$144,"22",D$10:D$144)</f>
        <v>0</v>
      </c>
      <c r="K42" s="19">
        <f t="shared" si="7"/>
        <v>0</v>
      </c>
      <c r="L42" s="10"/>
      <c r="M42" s="11"/>
      <c r="N42" s="40" t="s">
        <v>45</v>
      </c>
      <c r="O42" s="34">
        <f>SUM(O37:O41)</f>
        <v>0</v>
      </c>
      <c r="P42" s="34">
        <f>SUM(P37:P41)</f>
        <v>0</v>
      </c>
      <c r="Q42" s="34">
        <f>+O42-P42</f>
        <v>0</v>
      </c>
    </row>
    <row r="43" spans="2:17" ht="18.600000000000001" customHeight="1">
      <c r="B43" s="57"/>
      <c r="C43" s="55"/>
      <c r="D43" s="55"/>
      <c r="E43" s="55"/>
      <c r="F43" s="5"/>
      <c r="G43" s="23">
        <v>23</v>
      </c>
      <c r="H43" s="18" t="s">
        <v>40</v>
      </c>
      <c r="I43" s="19"/>
      <c r="J43" s="19">
        <f>SUMIF(E$10:E$144,"23",D$10:D$144)</f>
        <v>0</v>
      </c>
      <c r="K43" s="19">
        <f t="shared" si="7"/>
        <v>0</v>
      </c>
      <c r="L43" s="10"/>
      <c r="M43" s="6"/>
      <c r="N43" s="10"/>
      <c r="O43" s="10"/>
      <c r="P43" s="10"/>
      <c r="Q43" s="10"/>
    </row>
    <row r="44" spans="2:17" ht="18.600000000000001" customHeight="1" thickBot="1">
      <c r="B44" s="57"/>
      <c r="C44" s="55"/>
      <c r="D44" s="55"/>
      <c r="E44" s="55"/>
      <c r="F44" s="5"/>
      <c r="G44" s="23">
        <v>24</v>
      </c>
      <c r="H44" s="18" t="s">
        <v>39</v>
      </c>
      <c r="I44" s="19"/>
      <c r="J44" s="19">
        <f>SUMIF(E$10:E$144,"24",D$10:D$144)</f>
        <v>0</v>
      </c>
      <c r="K44" s="19">
        <f t="shared" si="7"/>
        <v>0</v>
      </c>
      <c r="L44" s="10"/>
      <c r="M44" s="11"/>
      <c r="N44" s="31" t="s">
        <v>76</v>
      </c>
      <c r="O44" s="21" t="s">
        <v>27</v>
      </c>
      <c r="P44" s="21" t="s">
        <v>28</v>
      </c>
      <c r="Q44" s="21" t="s">
        <v>2</v>
      </c>
    </row>
    <row r="45" spans="2:17" ht="18.600000000000001" customHeight="1">
      <c r="B45" s="57"/>
      <c r="C45" s="55"/>
      <c r="D45" s="55"/>
      <c r="E45" s="55"/>
      <c r="F45" s="5"/>
      <c r="G45" s="23">
        <v>25</v>
      </c>
      <c r="H45" s="18" t="s">
        <v>43</v>
      </c>
      <c r="I45" s="19"/>
      <c r="J45" s="19">
        <f>SUMIF(E$10:E$144,"25",D$10:D$144)</f>
        <v>0</v>
      </c>
      <c r="K45" s="19">
        <f t="shared" si="7"/>
        <v>0</v>
      </c>
      <c r="L45" s="10"/>
      <c r="M45" s="23">
        <v>70</v>
      </c>
      <c r="N45" s="18" t="s">
        <v>80</v>
      </c>
      <c r="O45" s="19"/>
      <c r="P45" s="19">
        <f>SUMIF(E$10:E$144,"70",D$10:D$144)</f>
        <v>0</v>
      </c>
      <c r="Q45" s="19">
        <f t="shared" ref="Q45:Q51" si="8">+O45-P45</f>
        <v>0</v>
      </c>
    </row>
    <row r="46" spans="2:17" ht="18.600000000000001" customHeight="1">
      <c r="B46" s="57"/>
      <c r="C46" s="55"/>
      <c r="D46" s="55"/>
      <c r="E46" s="55"/>
      <c r="F46" s="5"/>
      <c r="G46" s="23">
        <v>26</v>
      </c>
      <c r="H46" s="18" t="s">
        <v>41</v>
      </c>
      <c r="I46" s="19"/>
      <c r="J46" s="19">
        <f>SUMIF(E$10:E$144,"26",D$10:D$144)</f>
        <v>0</v>
      </c>
      <c r="K46" s="19">
        <f t="shared" si="7"/>
        <v>0</v>
      </c>
      <c r="L46" s="10"/>
      <c r="M46" s="23">
        <v>71</v>
      </c>
      <c r="N46" s="18" t="s">
        <v>79</v>
      </c>
      <c r="O46" s="19"/>
      <c r="P46" s="19">
        <f>SUMIF(E$10:E$144,"71",D$10:D$144)</f>
        <v>0</v>
      </c>
      <c r="Q46" s="19">
        <f t="shared" si="8"/>
        <v>0</v>
      </c>
    </row>
    <row r="47" spans="2:17" ht="18.600000000000001" customHeight="1">
      <c r="B47" s="57"/>
      <c r="C47" s="55"/>
      <c r="D47" s="55"/>
      <c r="E47" s="55"/>
      <c r="F47" s="5"/>
      <c r="G47" s="23">
        <v>27</v>
      </c>
      <c r="H47" s="18" t="s">
        <v>38</v>
      </c>
      <c r="I47" s="19"/>
      <c r="J47" s="19">
        <f>SUMIF(E$10:E$144,"27",D$10:D$144)</f>
        <v>0</v>
      </c>
      <c r="K47" s="19">
        <f t="shared" si="7"/>
        <v>0</v>
      </c>
      <c r="L47" s="10"/>
      <c r="M47" s="23">
        <v>72</v>
      </c>
      <c r="N47" s="18" t="s">
        <v>78</v>
      </c>
      <c r="O47" s="19"/>
      <c r="P47" s="19">
        <f>SUMIF(E$10:E$144,"72",D$10:D$144)</f>
        <v>0</v>
      </c>
      <c r="Q47" s="19">
        <f t="shared" si="8"/>
        <v>0</v>
      </c>
    </row>
    <row r="48" spans="2:17" ht="18.600000000000001" customHeight="1">
      <c r="B48" s="57"/>
      <c r="C48" s="55"/>
      <c r="D48" s="55"/>
      <c r="E48" s="55"/>
      <c r="F48" s="5"/>
      <c r="G48" s="23">
        <v>28</v>
      </c>
      <c r="H48" s="18" t="s">
        <v>42</v>
      </c>
      <c r="I48" s="19"/>
      <c r="J48" s="19">
        <f>SUMIF(E$10:E$144,"28",D$10:D$144)</f>
        <v>0</v>
      </c>
      <c r="K48" s="19">
        <f t="shared" si="7"/>
        <v>0</v>
      </c>
      <c r="L48" s="10"/>
      <c r="M48" s="23">
        <v>73</v>
      </c>
      <c r="N48" s="18" t="s">
        <v>77</v>
      </c>
      <c r="O48" s="19"/>
      <c r="P48" s="19">
        <f>SUMIF(E$10:E$144,"73",D$10:D$144)</f>
        <v>0</v>
      </c>
      <c r="Q48" s="19">
        <f t="shared" si="8"/>
        <v>0</v>
      </c>
    </row>
    <row r="49" spans="2:17" ht="18.600000000000001" customHeight="1">
      <c r="B49" s="57"/>
      <c r="C49" s="55"/>
      <c r="D49" s="55"/>
      <c r="E49" s="55"/>
      <c r="F49" s="5"/>
      <c r="G49" s="23">
        <v>29</v>
      </c>
      <c r="H49" s="18" t="s">
        <v>44</v>
      </c>
      <c r="I49" s="19"/>
      <c r="J49" s="19">
        <f>SUMIF(E$10:E$144,"29",D$10:D$144)</f>
        <v>0</v>
      </c>
      <c r="K49" s="19">
        <f t="shared" si="7"/>
        <v>0</v>
      </c>
      <c r="L49" s="10"/>
      <c r="M49" s="23">
        <v>74</v>
      </c>
      <c r="N49" s="18" t="s">
        <v>81</v>
      </c>
      <c r="O49" s="19"/>
      <c r="P49" s="19">
        <f>SUMIF(E$10:E$144,"74",D$10:D$144)</f>
        <v>0</v>
      </c>
      <c r="Q49" s="19">
        <f t="shared" si="8"/>
        <v>0</v>
      </c>
    </row>
    <row r="50" spans="2:17" ht="18.600000000000001" customHeight="1" thickBot="1">
      <c r="B50" s="57"/>
      <c r="C50" s="55"/>
      <c r="D50" s="55"/>
      <c r="E50" s="55"/>
      <c r="F50" s="5"/>
      <c r="G50" s="23">
        <v>30</v>
      </c>
      <c r="H50" s="18" t="s">
        <v>99</v>
      </c>
      <c r="I50" s="19"/>
      <c r="J50" s="19">
        <f>SUMIF(E$10:E$144,"30",D$10:D$144)</f>
        <v>0</v>
      </c>
      <c r="K50" s="19">
        <f t="shared" si="7"/>
        <v>0</v>
      </c>
      <c r="L50" s="10"/>
      <c r="M50" s="23">
        <v>75</v>
      </c>
      <c r="N50" s="18" t="s">
        <v>82</v>
      </c>
      <c r="O50" s="19"/>
      <c r="P50" s="19">
        <f>SUMIF(E$10:E$144,"75",D$10:D$144)</f>
        <v>0</v>
      </c>
      <c r="Q50" s="19">
        <f t="shared" si="8"/>
        <v>0</v>
      </c>
    </row>
    <row r="51" spans="2:17" ht="18.600000000000001" customHeight="1" thickBot="1">
      <c r="B51" s="57"/>
      <c r="C51" s="55"/>
      <c r="D51" s="55"/>
      <c r="E51" s="55"/>
      <c r="F51" s="5"/>
      <c r="G51" s="11"/>
      <c r="H51" s="40" t="s">
        <v>45</v>
      </c>
      <c r="I51" s="34">
        <f>SUM(I41:I50)</f>
        <v>0</v>
      </c>
      <c r="J51" s="34">
        <f>SUM(J41:J50)</f>
        <v>0</v>
      </c>
      <c r="K51" s="34">
        <f>+I51-J51</f>
        <v>0</v>
      </c>
      <c r="L51" s="10"/>
      <c r="M51" s="23">
        <v>76</v>
      </c>
      <c r="N51" s="18" t="s">
        <v>100</v>
      </c>
      <c r="O51" s="19"/>
      <c r="P51" s="19">
        <f>SUMIF(E$10:E$144,"76",D$10:D$144)</f>
        <v>0</v>
      </c>
      <c r="Q51" s="19">
        <f t="shared" si="8"/>
        <v>0</v>
      </c>
    </row>
    <row r="52" spans="2:17" ht="18.600000000000001" customHeight="1" thickBot="1">
      <c r="B52" s="57"/>
      <c r="C52" s="55"/>
      <c r="D52" s="55"/>
      <c r="E52" s="55"/>
      <c r="F52" s="5"/>
      <c r="G52" s="6"/>
      <c r="H52" s="10"/>
      <c r="I52" s="10"/>
      <c r="J52" s="10"/>
      <c r="K52" s="10"/>
      <c r="L52" s="10"/>
      <c r="M52" s="11"/>
      <c r="N52" s="40" t="s">
        <v>45</v>
      </c>
      <c r="O52" s="34">
        <f>SUM(O45:O51)</f>
        <v>0</v>
      </c>
      <c r="P52" s="34">
        <f>SUM(P45:P51)</f>
        <v>0</v>
      </c>
      <c r="Q52" s="34">
        <f>+O52-P52</f>
        <v>0</v>
      </c>
    </row>
    <row r="53" spans="2:17" ht="18.600000000000001" customHeight="1" thickBot="1">
      <c r="B53" s="57"/>
      <c r="C53" s="55"/>
      <c r="D53" s="55"/>
      <c r="E53" s="55"/>
      <c r="F53" s="5"/>
      <c r="G53" s="11"/>
      <c r="H53" s="31" t="s">
        <v>66</v>
      </c>
      <c r="I53" s="21" t="s">
        <v>27</v>
      </c>
      <c r="J53" s="21" t="s">
        <v>28</v>
      </c>
      <c r="K53" s="21" t="s">
        <v>2</v>
      </c>
      <c r="L53" s="10"/>
      <c r="M53" s="6"/>
      <c r="N53" s="10"/>
      <c r="O53" s="10"/>
      <c r="P53" s="10"/>
      <c r="Q53" s="10"/>
    </row>
    <row r="54" spans="2:17" ht="18.600000000000001" customHeight="1" thickBot="1">
      <c r="B54" s="57"/>
      <c r="C54" s="55"/>
      <c r="D54" s="55"/>
      <c r="E54" s="55"/>
      <c r="F54" s="5"/>
      <c r="G54" s="23">
        <v>31</v>
      </c>
      <c r="H54" s="18" t="s">
        <v>67</v>
      </c>
      <c r="I54" s="19"/>
      <c r="J54" s="19">
        <f>SUMIF(E$10:E$144,"31",D$10:D$144)</f>
        <v>0</v>
      </c>
      <c r="K54" s="19">
        <f t="shared" ref="K54:K56" si="9">+I54-J54</f>
        <v>0</v>
      </c>
      <c r="L54" s="10"/>
      <c r="M54" s="11"/>
      <c r="N54" s="31" t="s">
        <v>59</v>
      </c>
      <c r="O54" s="21" t="s">
        <v>27</v>
      </c>
      <c r="P54" s="21" t="s">
        <v>28</v>
      </c>
      <c r="Q54" s="21" t="s">
        <v>2</v>
      </c>
    </row>
    <row r="55" spans="2:17" ht="18.600000000000001" customHeight="1">
      <c r="B55" s="57"/>
      <c r="C55" s="55"/>
      <c r="D55" s="55"/>
      <c r="E55" s="55"/>
      <c r="F55" s="5"/>
      <c r="G55" s="23">
        <v>32</v>
      </c>
      <c r="H55" s="18" t="s">
        <v>48</v>
      </c>
      <c r="I55" s="19"/>
      <c r="J55" s="19">
        <f>SUMIF(E$10:E$144,"32",D$10:D$144)</f>
        <v>0</v>
      </c>
      <c r="K55" s="19">
        <f t="shared" si="9"/>
        <v>0</v>
      </c>
      <c r="L55" s="10"/>
      <c r="M55" s="23">
        <v>80</v>
      </c>
      <c r="N55" s="18" t="s">
        <v>57</v>
      </c>
      <c r="O55" s="17"/>
      <c r="P55" s="17">
        <f>SUMIF(E$10:E$144,"80",D$10:D$144)</f>
        <v>0</v>
      </c>
      <c r="Q55" s="17">
        <f t="shared" ref="Q55:Q58" si="10">+O55-P55</f>
        <v>0</v>
      </c>
    </row>
    <row r="56" spans="2:17" ht="18.600000000000001" customHeight="1" thickBot="1">
      <c r="B56" s="57"/>
      <c r="C56" s="55"/>
      <c r="D56" s="55"/>
      <c r="E56" s="55"/>
      <c r="F56" s="5"/>
      <c r="G56" s="23">
        <v>33</v>
      </c>
      <c r="H56" s="18" t="s">
        <v>94</v>
      </c>
      <c r="I56" s="19"/>
      <c r="J56" s="19">
        <f>SUMIF(E$10:E$144,"33",D$10:D$144)</f>
        <v>0</v>
      </c>
      <c r="K56" s="19">
        <f t="shared" si="9"/>
        <v>0</v>
      </c>
      <c r="L56" s="10"/>
      <c r="M56" s="23">
        <v>81</v>
      </c>
      <c r="N56" s="18" t="s">
        <v>58</v>
      </c>
      <c r="O56" s="19"/>
      <c r="P56" s="19">
        <f>SUMIF(E$10:E$144,"81",D$10:D$144)</f>
        <v>0</v>
      </c>
      <c r="Q56" s="19">
        <f t="shared" si="10"/>
        <v>0</v>
      </c>
    </row>
    <row r="57" spans="2:17" ht="18.600000000000001" customHeight="1" thickBot="1">
      <c r="B57" s="57"/>
      <c r="C57" s="55"/>
      <c r="D57" s="55"/>
      <c r="E57" s="55"/>
      <c r="F57" s="5"/>
      <c r="G57" s="11"/>
      <c r="H57" s="40" t="s">
        <v>45</v>
      </c>
      <c r="I57" s="34">
        <f>SUM(I54:I56)</f>
        <v>0</v>
      </c>
      <c r="J57" s="34">
        <f>SUM(J54:J56)</f>
        <v>0</v>
      </c>
      <c r="K57" s="34">
        <f>+I57-J57</f>
        <v>0</v>
      </c>
      <c r="L57" s="10"/>
      <c r="M57" s="23">
        <v>82</v>
      </c>
      <c r="N57" s="18" t="s">
        <v>83</v>
      </c>
      <c r="O57" s="19"/>
      <c r="P57" s="19">
        <f>SUMIF(E$10:E$144,"82",D$10:D$144)</f>
        <v>0</v>
      </c>
      <c r="Q57" s="19">
        <f t="shared" si="10"/>
        <v>0</v>
      </c>
    </row>
    <row r="58" spans="2:17" ht="18.600000000000001" customHeight="1" thickBot="1">
      <c r="B58" s="57"/>
      <c r="C58" s="55"/>
      <c r="D58" s="55"/>
      <c r="E58" s="55"/>
      <c r="F58" s="5"/>
      <c r="G58" s="6"/>
      <c r="H58" s="10"/>
      <c r="I58" s="10"/>
      <c r="J58" s="10"/>
      <c r="K58" s="10"/>
      <c r="L58" s="10"/>
      <c r="M58" s="23">
        <v>83</v>
      </c>
      <c r="N58" s="18" t="s">
        <v>5</v>
      </c>
      <c r="O58" s="19"/>
      <c r="P58" s="19">
        <f>SUMIF(E$10:E$144,"83",D$10:D$144)</f>
        <v>0</v>
      </c>
      <c r="Q58" s="19">
        <f t="shared" si="10"/>
        <v>0</v>
      </c>
    </row>
    <row r="59" spans="2:17" ht="18.600000000000001" customHeight="1" thickBot="1">
      <c r="B59" s="57"/>
      <c r="C59" s="55"/>
      <c r="D59" s="55"/>
      <c r="E59" s="55"/>
      <c r="F59" s="5"/>
      <c r="G59" s="11"/>
      <c r="H59" s="31" t="s">
        <v>46</v>
      </c>
      <c r="I59" s="21" t="s">
        <v>27</v>
      </c>
      <c r="J59" s="21" t="s">
        <v>28</v>
      </c>
      <c r="K59" s="21" t="s">
        <v>2</v>
      </c>
      <c r="L59" s="10"/>
      <c r="M59" s="11"/>
      <c r="N59" s="40" t="s">
        <v>45</v>
      </c>
      <c r="O59" s="34">
        <f>SUM(O55:O58)</f>
        <v>0</v>
      </c>
      <c r="P59" s="34">
        <f>SUM(P55:P58)</f>
        <v>0</v>
      </c>
      <c r="Q59" s="34">
        <f>+O59-P59</f>
        <v>0</v>
      </c>
    </row>
    <row r="60" spans="2:17" ht="18.600000000000001" customHeight="1">
      <c r="B60" s="57"/>
      <c r="C60" s="55"/>
      <c r="D60" s="55"/>
      <c r="E60" s="55"/>
      <c r="F60" s="5"/>
      <c r="G60" s="23">
        <v>34</v>
      </c>
      <c r="H60" s="18" t="s">
        <v>47</v>
      </c>
      <c r="I60" s="17"/>
      <c r="J60" s="17">
        <f>SUMIF(E$10:E$144,"34",D$10:D$144)</f>
        <v>0</v>
      </c>
      <c r="K60" s="17">
        <f t="shared" ref="K60:K63" si="11">+I60-J60</f>
        <v>0</v>
      </c>
      <c r="L60" s="10"/>
      <c r="M60" s="6"/>
      <c r="N60" s="10"/>
      <c r="O60" s="10"/>
      <c r="P60" s="10"/>
      <c r="Q60" s="10"/>
    </row>
    <row r="61" spans="2:17" ht="18.600000000000001" customHeight="1" thickBot="1">
      <c r="B61" s="57"/>
      <c r="C61" s="55"/>
      <c r="D61" s="55"/>
      <c r="E61" s="55"/>
      <c r="F61" s="5"/>
      <c r="G61" s="23">
        <v>35</v>
      </c>
      <c r="H61" s="18" t="s">
        <v>74</v>
      </c>
      <c r="I61" s="19"/>
      <c r="J61" s="19">
        <f>SUMIF(E$10:E$144,"35",D$10:D$144)</f>
        <v>0</v>
      </c>
      <c r="K61" s="19">
        <f t="shared" si="11"/>
        <v>0</v>
      </c>
      <c r="L61" s="10"/>
      <c r="M61" s="11"/>
      <c r="N61" s="31" t="s">
        <v>54</v>
      </c>
      <c r="O61" s="21" t="s">
        <v>27</v>
      </c>
      <c r="P61" s="21" t="s">
        <v>28</v>
      </c>
      <c r="Q61" s="21" t="s">
        <v>2</v>
      </c>
    </row>
    <row r="62" spans="2:17" ht="18.600000000000001" customHeight="1">
      <c r="B62" s="57"/>
      <c r="C62" s="55"/>
      <c r="D62" s="55"/>
      <c r="E62" s="55"/>
      <c r="F62" s="5"/>
      <c r="G62" s="23">
        <v>36</v>
      </c>
      <c r="H62" s="18" t="s">
        <v>12</v>
      </c>
      <c r="I62" s="19"/>
      <c r="J62" s="19">
        <f>SUMIF(E$10:E$144,"36",D$10:D$144)</f>
        <v>0</v>
      </c>
      <c r="K62" s="19">
        <f t="shared" si="11"/>
        <v>0</v>
      </c>
      <c r="L62" s="10"/>
      <c r="M62" s="23">
        <v>90</v>
      </c>
      <c r="N62" s="18" t="s">
        <v>55</v>
      </c>
      <c r="O62" s="19"/>
      <c r="P62" s="19">
        <f>SUMIF(E$10:E$144,"90",D$10:D$144)</f>
        <v>0</v>
      </c>
      <c r="Q62" s="19">
        <f t="shared" ref="Q62:Q64" si="12">+O62-P62</f>
        <v>0</v>
      </c>
    </row>
    <row r="63" spans="2:17" ht="18.600000000000001" customHeight="1" thickBot="1">
      <c r="B63" s="57"/>
      <c r="C63" s="55"/>
      <c r="D63" s="55"/>
      <c r="E63" s="55"/>
      <c r="F63" s="5"/>
      <c r="G63" s="23">
        <v>37</v>
      </c>
      <c r="H63" s="18" t="s">
        <v>96</v>
      </c>
      <c r="I63" s="19"/>
      <c r="J63" s="19">
        <f>SUMIF(E$10:E$144,"37",D$10:D$144)</f>
        <v>0</v>
      </c>
      <c r="K63" s="19">
        <f t="shared" si="11"/>
        <v>0</v>
      </c>
      <c r="L63" s="10"/>
      <c r="M63" s="23">
        <v>91</v>
      </c>
      <c r="N63" s="18" t="s">
        <v>56</v>
      </c>
      <c r="O63" s="19"/>
      <c r="P63" s="19">
        <f>SUMIF(E$10:E$144,"91",D$10:D$144)</f>
        <v>0</v>
      </c>
      <c r="Q63" s="19">
        <f t="shared" si="12"/>
        <v>0</v>
      </c>
    </row>
    <row r="64" spans="2:17" ht="18.600000000000001" customHeight="1" thickBot="1">
      <c r="B64" s="57"/>
      <c r="C64" s="55"/>
      <c r="D64" s="55"/>
      <c r="E64" s="55"/>
      <c r="F64" s="5"/>
      <c r="G64" s="11"/>
      <c r="H64" s="40" t="s">
        <v>45</v>
      </c>
      <c r="I64" s="34">
        <f>SUM(I60:I63)</f>
        <v>0</v>
      </c>
      <c r="J64" s="34">
        <f t="shared" ref="J64" si="13">SUM(J60:J63)</f>
        <v>0</v>
      </c>
      <c r="K64" s="34">
        <f>+I64-J64</f>
        <v>0</v>
      </c>
      <c r="L64" s="10"/>
      <c r="M64" s="23">
        <v>92</v>
      </c>
      <c r="N64" s="18" t="s">
        <v>95</v>
      </c>
      <c r="O64" s="19"/>
      <c r="P64" s="19">
        <f>SUMIF(E$10:E$144,"92",D$10:D$144)</f>
        <v>0</v>
      </c>
      <c r="Q64" s="19">
        <f t="shared" si="12"/>
        <v>0</v>
      </c>
    </row>
    <row r="65" spans="2:17" ht="18.600000000000001" customHeight="1" thickBot="1">
      <c r="B65" s="57"/>
      <c r="C65" s="55"/>
      <c r="D65" s="55"/>
      <c r="E65" s="55"/>
      <c r="F65" s="5"/>
      <c r="G65" s="10"/>
      <c r="H65" s="10"/>
      <c r="I65" s="10"/>
      <c r="J65" s="10"/>
      <c r="K65" s="10"/>
      <c r="L65" s="10"/>
      <c r="M65" s="11"/>
      <c r="N65" s="40" t="s">
        <v>45</v>
      </c>
      <c r="O65" s="34">
        <f>SUM(O62:O64)</f>
        <v>0</v>
      </c>
      <c r="P65" s="34">
        <f>SUM(P62:P64)</f>
        <v>0</v>
      </c>
      <c r="Q65" s="34">
        <f>+O65-P65</f>
        <v>0</v>
      </c>
    </row>
    <row r="66" spans="2:17" ht="18.600000000000001" customHeight="1">
      <c r="B66" s="57"/>
      <c r="C66" s="55"/>
      <c r="D66" s="55"/>
      <c r="E66" s="55"/>
      <c r="G66" s="2"/>
      <c r="M66" s="2"/>
    </row>
    <row r="67" spans="2:17" ht="18.600000000000001" customHeight="1">
      <c r="B67" s="57"/>
      <c r="C67" s="55"/>
      <c r="D67" s="55"/>
      <c r="E67" s="55"/>
      <c r="G67" s="2"/>
      <c r="M67" s="2"/>
    </row>
    <row r="68" spans="2:17" ht="18.600000000000001" customHeight="1">
      <c r="B68" s="57"/>
      <c r="C68" s="55"/>
      <c r="D68" s="55"/>
      <c r="E68" s="55"/>
      <c r="G68" s="2"/>
      <c r="M68" s="2"/>
    </row>
    <row r="69" spans="2:17" ht="18.600000000000001" customHeight="1">
      <c r="B69" s="57"/>
      <c r="C69" s="55"/>
      <c r="D69" s="55"/>
      <c r="E69" s="55"/>
      <c r="G69" s="2"/>
      <c r="M69" s="2"/>
    </row>
    <row r="70" spans="2:17" ht="18.600000000000001" customHeight="1">
      <c r="B70" s="57"/>
      <c r="C70" s="55"/>
      <c r="D70" s="55"/>
      <c r="E70" s="55"/>
      <c r="G70" s="2"/>
      <c r="M70" s="2"/>
    </row>
    <row r="71" spans="2:17" ht="18.600000000000001" customHeight="1">
      <c r="B71" s="57"/>
      <c r="C71" s="55"/>
      <c r="D71" s="55"/>
      <c r="E71" s="55"/>
      <c r="G71" s="2"/>
      <c r="M71" s="2"/>
    </row>
    <row r="72" spans="2:17" ht="18.600000000000001" customHeight="1">
      <c r="B72" s="57"/>
      <c r="C72" s="55"/>
      <c r="D72" s="55"/>
      <c r="E72" s="55"/>
      <c r="G72" s="2"/>
      <c r="M72" s="2"/>
    </row>
    <row r="73" spans="2:17" ht="18.600000000000001" customHeight="1">
      <c r="B73" s="57"/>
      <c r="C73" s="55"/>
      <c r="D73" s="55"/>
      <c r="E73" s="55"/>
      <c r="G73" s="2"/>
      <c r="M73" s="2"/>
    </row>
    <row r="74" spans="2:17" ht="18.600000000000001" customHeight="1">
      <c r="B74" s="57"/>
      <c r="C74" s="55"/>
      <c r="D74" s="55"/>
      <c r="E74" s="55"/>
      <c r="G74" s="2"/>
      <c r="M74" s="2"/>
    </row>
    <row r="75" spans="2:17" ht="18.600000000000001" customHeight="1">
      <c r="B75" s="57"/>
      <c r="C75" s="55"/>
      <c r="D75" s="55"/>
      <c r="E75" s="55"/>
      <c r="G75" s="2"/>
      <c r="M75" s="2"/>
    </row>
    <row r="76" spans="2:17" ht="18.600000000000001" customHeight="1">
      <c r="B76" s="57"/>
      <c r="C76" s="55"/>
      <c r="D76" s="55"/>
      <c r="E76" s="55"/>
      <c r="G76" s="2"/>
      <c r="M76" s="2"/>
    </row>
    <row r="77" spans="2:17" ht="18.600000000000001" customHeight="1">
      <c r="B77" s="57"/>
      <c r="C77" s="55"/>
      <c r="D77" s="55"/>
      <c r="E77" s="55"/>
      <c r="G77" s="2"/>
      <c r="M77" s="2"/>
    </row>
    <row r="78" spans="2:17" ht="18.600000000000001" customHeight="1">
      <c r="B78" s="57"/>
      <c r="C78" s="55"/>
      <c r="D78" s="55"/>
      <c r="E78" s="55"/>
      <c r="G78" s="2"/>
      <c r="M78" s="2"/>
    </row>
    <row r="79" spans="2:17" ht="18.600000000000001" customHeight="1">
      <c r="B79" s="57"/>
      <c r="C79" s="55"/>
      <c r="D79" s="55"/>
      <c r="E79" s="55"/>
      <c r="G79" s="2"/>
      <c r="M79" s="2"/>
    </row>
    <row r="80" spans="2:17" ht="18.600000000000001" customHeight="1">
      <c r="B80" s="57"/>
      <c r="C80" s="55"/>
      <c r="D80" s="55"/>
      <c r="E80" s="55"/>
      <c r="G80" s="2"/>
      <c r="M80" s="2"/>
    </row>
    <row r="81" spans="2:13" ht="18.600000000000001" customHeight="1">
      <c r="B81" s="57"/>
      <c r="C81" s="55"/>
      <c r="D81" s="55"/>
      <c r="E81" s="55"/>
      <c r="G81" s="2"/>
      <c r="M81" s="2"/>
    </row>
    <row r="82" spans="2:13" ht="18.600000000000001" customHeight="1">
      <c r="B82" s="57"/>
      <c r="C82" s="55"/>
      <c r="D82" s="55"/>
      <c r="E82" s="55"/>
      <c r="G82" s="2"/>
      <c r="M82" s="2"/>
    </row>
    <row r="83" spans="2:13" ht="18.600000000000001" customHeight="1">
      <c r="B83" s="57"/>
      <c r="C83" s="55"/>
      <c r="D83" s="55"/>
      <c r="E83" s="55"/>
      <c r="G83" s="2"/>
      <c r="M83" s="2"/>
    </row>
    <row r="84" spans="2:13" ht="18.600000000000001" customHeight="1">
      <c r="B84" s="57"/>
      <c r="C84" s="55"/>
      <c r="D84" s="55"/>
      <c r="E84" s="55"/>
      <c r="G84" s="2"/>
      <c r="M84" s="2"/>
    </row>
    <row r="85" spans="2:13" ht="18.600000000000001" customHeight="1">
      <c r="B85" s="57"/>
      <c r="C85" s="55"/>
      <c r="D85" s="55"/>
      <c r="E85" s="55"/>
      <c r="G85" s="2"/>
      <c r="M85" s="2"/>
    </row>
    <row r="86" spans="2:13" ht="18.600000000000001" customHeight="1">
      <c r="B86" s="57"/>
      <c r="C86" s="55"/>
      <c r="D86" s="55"/>
      <c r="E86" s="55"/>
      <c r="G86" s="2"/>
      <c r="M86" s="2"/>
    </row>
    <row r="87" spans="2:13" ht="18.600000000000001" customHeight="1">
      <c r="B87" s="57"/>
      <c r="C87" s="55"/>
      <c r="D87" s="55"/>
      <c r="E87" s="55"/>
      <c r="G87" s="2"/>
      <c r="M87" s="2"/>
    </row>
    <row r="88" spans="2:13" ht="18.600000000000001" customHeight="1">
      <c r="B88" s="57"/>
      <c r="C88" s="55"/>
      <c r="D88" s="55"/>
      <c r="E88" s="55"/>
      <c r="G88" s="2"/>
      <c r="M88" s="2"/>
    </row>
    <row r="89" spans="2:13" ht="18.600000000000001" customHeight="1">
      <c r="B89" s="57"/>
      <c r="C89" s="55"/>
      <c r="D89" s="55"/>
      <c r="E89" s="55"/>
      <c r="G89" s="2"/>
      <c r="M89" s="2"/>
    </row>
    <row r="90" spans="2:13" ht="18.600000000000001" customHeight="1">
      <c r="B90" s="57"/>
      <c r="C90" s="55"/>
      <c r="D90" s="55"/>
      <c r="E90" s="55"/>
      <c r="G90" s="2"/>
      <c r="M90" s="2"/>
    </row>
    <row r="91" spans="2:13" ht="18.600000000000001" customHeight="1">
      <c r="B91" s="57"/>
      <c r="C91" s="55"/>
      <c r="D91" s="55"/>
      <c r="E91" s="55"/>
      <c r="G91" s="2"/>
      <c r="M91" s="2"/>
    </row>
    <row r="92" spans="2:13" ht="18.600000000000001" customHeight="1">
      <c r="B92" s="57"/>
      <c r="C92" s="55"/>
      <c r="D92" s="55"/>
      <c r="E92" s="55"/>
      <c r="G92" s="2"/>
      <c r="M92" s="2"/>
    </row>
    <row r="93" spans="2:13" ht="18.600000000000001" customHeight="1">
      <c r="B93" s="57"/>
      <c r="C93" s="55"/>
      <c r="D93" s="55"/>
      <c r="E93" s="55"/>
      <c r="G93" s="2"/>
      <c r="M93" s="2"/>
    </row>
    <row r="94" spans="2:13" ht="18.600000000000001" customHeight="1">
      <c r="B94" s="57"/>
      <c r="C94" s="55"/>
      <c r="D94" s="55"/>
      <c r="E94" s="55"/>
      <c r="G94" s="2"/>
      <c r="M94" s="2"/>
    </row>
    <row r="95" spans="2:13" ht="18.600000000000001" customHeight="1">
      <c r="B95" s="57"/>
      <c r="C95" s="55"/>
      <c r="D95" s="55"/>
      <c r="E95" s="55"/>
      <c r="G95" s="2"/>
      <c r="M95" s="2"/>
    </row>
    <row r="96" spans="2:13" ht="18.600000000000001" customHeight="1">
      <c r="B96" s="57"/>
      <c r="C96" s="55"/>
      <c r="D96" s="55"/>
      <c r="E96" s="55"/>
      <c r="G96" s="2"/>
      <c r="M96" s="2"/>
    </row>
    <row r="97" spans="2:13" ht="18.600000000000001" customHeight="1">
      <c r="B97" s="57"/>
      <c r="C97" s="55"/>
      <c r="D97" s="55"/>
      <c r="E97" s="55"/>
      <c r="G97" s="2"/>
      <c r="M97" s="2"/>
    </row>
    <row r="98" spans="2:13" ht="18.600000000000001" customHeight="1">
      <c r="B98" s="11"/>
      <c r="C98" s="11"/>
      <c r="D98" s="11"/>
      <c r="E98" s="11"/>
      <c r="G98" s="2"/>
      <c r="M98" s="2"/>
    </row>
    <row r="99" spans="2:13" ht="18.600000000000001" customHeight="1">
      <c r="B99" s="11"/>
      <c r="C99" s="11"/>
      <c r="D99" s="11"/>
      <c r="E99" s="11"/>
      <c r="G99" s="2"/>
      <c r="M99" s="2"/>
    </row>
    <row r="100" spans="2:13" ht="18.600000000000001" customHeight="1">
      <c r="B100" s="11"/>
      <c r="C100" s="11"/>
      <c r="D100" s="11"/>
      <c r="E100" s="11"/>
      <c r="G100" s="2"/>
      <c r="M100" s="2"/>
    </row>
    <row r="101" spans="2:13" ht="18.600000000000001" customHeight="1">
      <c r="B101" s="11"/>
      <c r="C101" s="11"/>
      <c r="D101" s="11"/>
      <c r="E101" s="11"/>
      <c r="G101" s="2"/>
      <c r="M101" s="2"/>
    </row>
    <row r="102" spans="2:13" ht="18.600000000000001" customHeight="1">
      <c r="B102" s="11"/>
      <c r="C102" s="11"/>
      <c r="D102" s="11"/>
      <c r="E102" s="11"/>
      <c r="G102" s="2"/>
      <c r="M102" s="2"/>
    </row>
    <row r="103" spans="2:13" ht="18.600000000000001" customHeight="1">
      <c r="B103" s="11"/>
      <c r="C103" s="11"/>
      <c r="D103" s="11"/>
      <c r="E103" s="11"/>
      <c r="G103" s="2"/>
      <c r="M103" s="2"/>
    </row>
    <row r="104" spans="2:13" ht="18.600000000000001" customHeight="1">
      <c r="B104" s="11"/>
      <c r="C104" s="11"/>
      <c r="D104" s="11"/>
      <c r="E104" s="11"/>
      <c r="G104" s="2"/>
      <c r="M104" s="2"/>
    </row>
    <row r="105" spans="2:13" ht="18.600000000000001" customHeight="1">
      <c r="B105" s="11"/>
      <c r="C105" s="11"/>
      <c r="D105" s="11"/>
      <c r="E105" s="11"/>
      <c r="G105" s="2"/>
      <c r="M105" s="2"/>
    </row>
    <row r="106" spans="2:13" ht="18.600000000000001" customHeight="1">
      <c r="B106" s="11"/>
      <c r="C106" s="11"/>
      <c r="D106" s="11"/>
      <c r="E106" s="11"/>
      <c r="G106" s="2"/>
      <c r="M106" s="2"/>
    </row>
    <row r="107" spans="2:13" ht="18.600000000000001" customHeight="1">
      <c r="B107" s="11"/>
      <c r="C107" s="11"/>
      <c r="D107" s="11"/>
      <c r="E107" s="11"/>
      <c r="G107" s="2"/>
      <c r="M107" s="2"/>
    </row>
    <row r="108" spans="2:13" ht="18.600000000000001" customHeight="1">
      <c r="B108" s="11"/>
      <c r="C108" s="11"/>
      <c r="D108" s="11"/>
      <c r="E108" s="11"/>
      <c r="G108" s="2"/>
      <c r="M108" s="2"/>
    </row>
    <row r="109" spans="2:13" ht="18.600000000000001" customHeight="1">
      <c r="B109" s="11"/>
      <c r="C109" s="11"/>
      <c r="D109" s="11"/>
      <c r="E109" s="11"/>
      <c r="G109" s="2"/>
      <c r="M109" s="2"/>
    </row>
    <row r="110" spans="2:13" ht="18.600000000000001" customHeight="1">
      <c r="B110" s="11"/>
      <c r="C110" s="11"/>
      <c r="D110" s="11"/>
      <c r="E110" s="11"/>
      <c r="G110" s="2"/>
      <c r="M110" s="2"/>
    </row>
    <row r="111" spans="2:13" ht="18.600000000000001" customHeight="1">
      <c r="B111" s="11"/>
      <c r="C111" s="11"/>
      <c r="D111" s="11"/>
      <c r="E111" s="11"/>
      <c r="G111" s="2"/>
      <c r="M111" s="2"/>
    </row>
    <row r="112" spans="2:13" ht="18.600000000000001" customHeight="1">
      <c r="B112" s="11"/>
      <c r="C112" s="11"/>
      <c r="D112" s="11"/>
      <c r="E112" s="11"/>
      <c r="G112" s="2"/>
      <c r="M112" s="2"/>
    </row>
    <row r="113" spans="2:13" ht="18.600000000000001" customHeight="1">
      <c r="B113" s="11"/>
      <c r="C113" s="11"/>
      <c r="D113" s="11"/>
      <c r="E113" s="11"/>
      <c r="G113" s="2"/>
      <c r="M113" s="2"/>
    </row>
    <row r="114" spans="2:13" ht="18.600000000000001" customHeight="1">
      <c r="B114" s="11"/>
      <c r="C114" s="11"/>
      <c r="D114" s="11"/>
      <c r="E114" s="11"/>
      <c r="G114" s="2"/>
      <c r="M114" s="2"/>
    </row>
    <row r="115" spans="2:13" ht="18.600000000000001" customHeight="1">
      <c r="B115" s="11"/>
      <c r="C115" s="11"/>
      <c r="D115" s="11"/>
      <c r="E115" s="11"/>
      <c r="G115" s="2"/>
      <c r="M115" s="2"/>
    </row>
    <row r="116" spans="2:13" ht="18.600000000000001" customHeight="1">
      <c r="B116" s="11"/>
      <c r="C116" s="11"/>
      <c r="D116" s="11"/>
      <c r="E116" s="11"/>
    </row>
    <row r="117" spans="2:13" ht="18.600000000000001" customHeight="1">
      <c r="B117" s="11"/>
      <c r="C117" s="11"/>
      <c r="D117" s="11"/>
      <c r="E117" s="11"/>
    </row>
    <row r="118" spans="2:13" ht="18.600000000000001" customHeight="1">
      <c r="B118" s="11"/>
      <c r="C118" s="11"/>
      <c r="D118" s="11"/>
      <c r="E118" s="11"/>
    </row>
    <row r="119" spans="2:13" ht="18.600000000000001" customHeight="1">
      <c r="B119" s="11"/>
      <c r="C119" s="11"/>
      <c r="D119" s="11"/>
      <c r="E119" s="11"/>
    </row>
    <row r="120" spans="2:13" ht="18.600000000000001" customHeight="1">
      <c r="B120" s="11"/>
      <c r="C120" s="11"/>
      <c r="D120" s="11"/>
      <c r="E120" s="11"/>
    </row>
    <row r="121" spans="2:13" ht="18.600000000000001" customHeight="1">
      <c r="B121" s="11"/>
      <c r="C121" s="11"/>
      <c r="D121" s="11"/>
      <c r="E121" s="11"/>
    </row>
    <row r="122" spans="2:13" ht="18.600000000000001" customHeight="1">
      <c r="B122" s="11"/>
      <c r="C122" s="11"/>
      <c r="D122" s="11"/>
      <c r="E122" s="11"/>
    </row>
    <row r="123" spans="2:13" ht="18.600000000000001" customHeight="1">
      <c r="B123" s="11"/>
      <c r="C123" s="11"/>
      <c r="D123" s="11"/>
      <c r="E123" s="11"/>
    </row>
    <row r="124" spans="2:13" ht="18.600000000000001" customHeight="1">
      <c r="B124" s="11"/>
      <c r="C124" s="11"/>
      <c r="D124" s="11"/>
      <c r="E124" s="11"/>
    </row>
    <row r="125" spans="2:13" ht="18.600000000000001" customHeight="1">
      <c r="B125" s="11"/>
      <c r="C125" s="11"/>
      <c r="D125" s="11"/>
      <c r="E125" s="11"/>
    </row>
    <row r="126" spans="2:13" ht="18.600000000000001" customHeight="1">
      <c r="B126" s="11"/>
      <c r="C126" s="11"/>
      <c r="D126" s="11"/>
      <c r="E126" s="11"/>
    </row>
    <row r="127" spans="2:13" ht="18.600000000000001" customHeight="1">
      <c r="B127" s="11"/>
      <c r="C127" s="11"/>
      <c r="D127" s="11"/>
      <c r="E127" s="11"/>
    </row>
    <row r="128" spans="2:13" ht="18.600000000000001" customHeight="1">
      <c r="B128" s="11"/>
      <c r="C128" s="11"/>
      <c r="D128" s="11"/>
      <c r="E128" s="11"/>
    </row>
    <row r="129" ht="18.600000000000001" customHeight="1"/>
    <row r="130" ht="18.600000000000001" customHeight="1"/>
    <row r="131" ht="18.600000000000001" customHeight="1"/>
    <row r="132" ht="18.600000000000001" customHeight="1"/>
    <row r="133" ht="18.600000000000001" customHeight="1"/>
  </sheetData>
  <mergeCells count="9">
    <mergeCell ref="I3:J3"/>
    <mergeCell ref="K3:M3"/>
    <mergeCell ref="B1:Q1"/>
    <mergeCell ref="B8:B9"/>
    <mergeCell ref="C8:C9"/>
    <mergeCell ref="E8:E9"/>
    <mergeCell ref="I8:J8"/>
    <mergeCell ref="K8:M8"/>
    <mergeCell ref="B6:E7"/>
  </mergeCells>
  <conditionalFormatting sqref="K66">
    <cfRule type="iconSet" priority="39">
      <iconSet>
        <cfvo type="percent" val="0"/>
        <cfvo type="num" val="0"/>
        <cfvo type="num" val="0"/>
      </iconSet>
    </cfRule>
  </conditionalFormatting>
  <conditionalFormatting sqref="K12:K23 K30 K39 K52 K58 K65">
    <cfRule type="iconSet" priority="36">
      <iconSet>
        <cfvo type="percent" val="0"/>
        <cfvo type="num" val="0"/>
        <cfvo type="num" val="0"/>
      </iconSet>
    </cfRule>
  </conditionalFormatting>
  <conditionalFormatting sqref="Q25 Q53 Q43 Q35 Q60">
    <cfRule type="iconSet" priority="35">
      <iconSet>
        <cfvo type="percent" val="0"/>
        <cfvo type="num" val="0"/>
        <cfvo type="num" val="0"/>
      </iconSet>
    </cfRule>
  </conditionalFormatting>
  <conditionalFormatting sqref="Q12:Q13">
    <cfRule type="iconSet" priority="34">
      <iconSet>
        <cfvo type="percent" val="0"/>
        <cfvo type="num" val="0"/>
        <cfvo type="num" val="0"/>
      </iconSet>
    </cfRule>
  </conditionalFormatting>
  <conditionalFormatting sqref="Q27:Q28">
    <cfRule type="iconSet" priority="33">
      <iconSet>
        <cfvo type="percent" val="0"/>
        <cfvo type="num" val="0"/>
        <cfvo type="num" val="0"/>
      </iconSet>
    </cfRule>
  </conditionalFormatting>
  <conditionalFormatting sqref="K25:K26">
    <cfRule type="iconSet" priority="32">
      <iconSet>
        <cfvo type="percent" val="0"/>
        <cfvo type="num" val="0"/>
        <cfvo type="num" val="0"/>
      </iconSet>
    </cfRule>
  </conditionalFormatting>
  <conditionalFormatting sqref="K32:K33">
    <cfRule type="iconSet" priority="31">
      <iconSet>
        <cfvo type="percent" val="0"/>
        <cfvo type="num" val="0"/>
        <cfvo type="num" val="0"/>
      </iconSet>
    </cfRule>
  </conditionalFormatting>
  <conditionalFormatting sqref="K41:K42">
    <cfRule type="iconSet" priority="30">
      <iconSet>
        <cfvo type="percent" val="0"/>
        <cfvo type="num" val="0"/>
        <cfvo type="num" val="0"/>
      </iconSet>
    </cfRule>
  </conditionalFormatting>
  <conditionalFormatting sqref="Q37:Q38">
    <cfRule type="iconSet" priority="29">
      <iconSet>
        <cfvo type="percent" val="0"/>
        <cfvo type="num" val="0"/>
        <cfvo type="num" val="0"/>
      </iconSet>
    </cfRule>
  </conditionalFormatting>
  <conditionalFormatting sqref="Q55">
    <cfRule type="iconSet" priority="28">
      <iconSet>
        <cfvo type="percent" val="0"/>
        <cfvo type="num" val="0"/>
        <cfvo type="num" val="0"/>
      </iconSet>
    </cfRule>
  </conditionalFormatting>
  <conditionalFormatting sqref="K60">
    <cfRule type="iconSet" priority="27">
      <iconSet>
        <cfvo type="percent" val="0"/>
        <cfvo type="num" val="0"/>
        <cfvo type="num" val="0"/>
      </iconSet>
    </cfRule>
  </conditionalFormatting>
  <conditionalFormatting sqref="K43:K50">
    <cfRule type="iconSet" priority="26">
      <iconSet>
        <cfvo type="percent" val="0"/>
        <cfvo type="num" val="0"/>
        <cfvo type="num" val="0"/>
      </iconSet>
    </cfRule>
  </conditionalFormatting>
  <conditionalFormatting sqref="Q45:Q51">
    <cfRule type="iconSet" priority="25">
      <iconSet>
        <cfvo type="percent" val="0"/>
        <cfvo type="num" val="0"/>
        <cfvo type="num" val="0"/>
      </iconSet>
    </cfRule>
  </conditionalFormatting>
  <conditionalFormatting sqref="K54:K56">
    <cfRule type="iconSet" priority="24">
      <iconSet>
        <cfvo type="percent" val="0"/>
        <cfvo type="num" val="0"/>
        <cfvo type="num" val="0"/>
      </iconSet>
    </cfRule>
  </conditionalFormatting>
  <conditionalFormatting sqref="K61:K63">
    <cfRule type="iconSet" priority="23">
      <iconSet>
        <cfvo type="percent" val="0"/>
        <cfvo type="num" val="0"/>
        <cfvo type="num" val="0"/>
      </iconSet>
    </cfRule>
  </conditionalFormatting>
  <conditionalFormatting sqref="Q62:Q64">
    <cfRule type="iconSet" priority="22">
      <iconSet>
        <cfvo type="percent" val="0"/>
        <cfvo type="num" val="0"/>
        <cfvo type="num" val="0"/>
      </iconSet>
    </cfRule>
  </conditionalFormatting>
  <conditionalFormatting sqref="K27:K28">
    <cfRule type="iconSet" priority="21">
      <iconSet>
        <cfvo type="percent" val="0"/>
        <cfvo type="num" val="0"/>
        <cfvo type="num" val="0"/>
      </iconSet>
    </cfRule>
  </conditionalFormatting>
  <conditionalFormatting sqref="K34:K37">
    <cfRule type="iconSet" priority="20">
      <iconSet>
        <cfvo type="percent" val="0"/>
        <cfvo type="num" val="0"/>
        <cfvo type="num" val="0"/>
      </iconSet>
    </cfRule>
  </conditionalFormatting>
  <conditionalFormatting sqref="Q29:Q33">
    <cfRule type="iconSet" priority="19">
      <iconSet>
        <cfvo type="percent" val="0"/>
        <cfvo type="num" val="0"/>
        <cfvo type="num" val="0"/>
      </iconSet>
    </cfRule>
  </conditionalFormatting>
  <conditionalFormatting sqref="Q14:Q23">
    <cfRule type="iconSet" priority="18">
      <iconSet>
        <cfvo type="percent" val="0"/>
        <cfvo type="num" val="0"/>
        <cfvo type="num" val="0"/>
      </iconSet>
    </cfRule>
  </conditionalFormatting>
  <conditionalFormatting sqref="Q39:Q41">
    <cfRule type="iconSet" priority="17">
      <iconSet>
        <cfvo type="percent" val="0"/>
        <cfvo type="num" val="0"/>
        <cfvo type="num" val="0"/>
      </iconSet>
    </cfRule>
  </conditionalFormatting>
  <conditionalFormatting sqref="K64">
    <cfRule type="iconSet" priority="12">
      <iconSet>
        <cfvo type="percent" val="0"/>
        <cfvo type="num" val="0"/>
        <cfvo type="num" val="0"/>
      </iconSet>
    </cfRule>
  </conditionalFormatting>
  <conditionalFormatting sqref="K29">
    <cfRule type="iconSet" priority="16">
      <iconSet>
        <cfvo type="percent" val="0"/>
        <cfvo type="num" val="0"/>
        <cfvo type="num" val="0"/>
      </iconSet>
    </cfRule>
  </conditionalFormatting>
  <conditionalFormatting sqref="K38">
    <cfRule type="iconSet" priority="15">
      <iconSet>
        <cfvo type="percent" val="0"/>
        <cfvo type="num" val="0"/>
        <cfvo type="num" val="0"/>
      </iconSet>
    </cfRule>
  </conditionalFormatting>
  <conditionalFormatting sqref="K51">
    <cfRule type="iconSet" priority="14">
      <iconSet>
        <cfvo type="percent" val="0"/>
        <cfvo type="num" val="0"/>
        <cfvo type="num" val="0"/>
      </iconSet>
    </cfRule>
  </conditionalFormatting>
  <conditionalFormatting sqref="K57">
    <cfRule type="iconSet" priority="13">
      <iconSet>
        <cfvo type="percent" val="0"/>
        <cfvo type="num" val="0"/>
        <cfvo type="num" val="0"/>
      </iconSet>
    </cfRule>
  </conditionalFormatting>
  <conditionalFormatting sqref="Q65">
    <cfRule type="iconSet" priority="11">
      <iconSet>
        <cfvo type="percent" val="0"/>
        <cfvo type="num" val="0"/>
        <cfvo type="num" val="0"/>
      </iconSet>
    </cfRule>
  </conditionalFormatting>
  <conditionalFormatting sqref="Q59">
    <cfRule type="iconSet" priority="10">
      <iconSet>
        <cfvo type="percent" val="0"/>
        <cfvo type="num" val="0"/>
        <cfvo type="num" val="0"/>
      </iconSet>
    </cfRule>
  </conditionalFormatting>
  <conditionalFormatting sqref="Q52">
    <cfRule type="iconSet" priority="9">
      <iconSet>
        <cfvo type="percent" val="0"/>
        <cfvo type="num" val="0"/>
        <cfvo type="num" val="0"/>
      </iconSet>
    </cfRule>
  </conditionalFormatting>
  <conditionalFormatting sqref="Q42">
    <cfRule type="iconSet" priority="8">
      <iconSet>
        <cfvo type="percent" val="0"/>
        <cfvo type="num" val="0"/>
        <cfvo type="num" val="0"/>
      </iconSet>
    </cfRule>
  </conditionalFormatting>
  <conditionalFormatting sqref="Q34">
    <cfRule type="iconSet" priority="7">
      <iconSet>
        <cfvo type="percent" val="0"/>
        <cfvo type="num" val="0"/>
        <cfvo type="num" val="0"/>
      </iconSet>
    </cfRule>
  </conditionalFormatting>
  <conditionalFormatting sqref="Q24">
    <cfRule type="iconSet" priority="6">
      <iconSet>
        <cfvo type="percent" val="0"/>
        <cfvo type="num" val="0"/>
        <cfvo type="num" val="0"/>
      </iconSet>
    </cfRule>
  </conditionalFormatting>
  <conditionalFormatting sqref="Q56:Q58">
    <cfRule type="iconSet" priority="5">
      <iconSet>
        <cfvo type="percent" val="0"/>
        <cfvo type="num" val="0"/>
        <cfvo type="num" val="0"/>
      </iconSet>
    </cfRule>
  </conditionalFormatting>
  <conditionalFormatting sqref="E10:E95">
    <cfRule type="cellIs" dxfId="17" priority="4" operator="notBetween">
      <formula>0</formula>
      <formula>100</formula>
    </cfRule>
  </conditionalFormatting>
  <conditionalFormatting sqref="E96:E97">
    <cfRule type="cellIs" dxfId="16" priority="3" operator="notBetween">
      <formula>0</formula>
      <formula>100</formula>
    </cfRule>
  </conditionalFormatting>
  <conditionalFormatting sqref="N6:N7">
    <cfRule type="iconSet" priority="2">
      <iconSet>
        <cfvo type="percent" val="0"/>
        <cfvo type="num" val="0"/>
        <cfvo type="num" val="0"/>
      </iconSet>
    </cfRule>
  </conditionalFormatting>
  <conditionalFormatting sqref="I8:M8">
    <cfRule type="iconSet" priority="1">
      <iconSet>
        <cfvo type="percent" val="0"/>
        <cfvo type="num" val="0"/>
        <cfvo type="num" val="0"/>
      </iconSet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Q149"/>
  <sheetViews>
    <sheetView showGridLines="0" zoomScale="85" zoomScaleNormal="85" workbookViewId="0">
      <pane ySplit="9" topLeftCell="A10" activePane="bottomLeft" state="frozen"/>
      <selection pane="bottomLeft" activeCell="B1" sqref="B1:Q1"/>
    </sheetView>
  </sheetViews>
  <sheetFormatPr defaultColWidth="9.140625" defaultRowHeight="15"/>
  <cols>
    <col min="1" max="1" width="2.5703125" style="2" customWidth="1"/>
    <col min="2" max="5" width="11" style="2" customWidth="1"/>
    <col min="6" max="6" width="6.7109375" style="2" customWidth="1"/>
    <col min="7" max="7" width="3.7109375" style="3" customWidth="1"/>
    <col min="8" max="8" width="22.7109375" style="2" customWidth="1"/>
    <col min="9" max="11" width="11.7109375" style="2" customWidth="1"/>
    <col min="12" max="12" width="6.7109375" style="2" customWidth="1"/>
    <col min="13" max="13" width="3.7109375" style="3" customWidth="1"/>
    <col min="14" max="14" width="22.7109375" style="2" customWidth="1"/>
    <col min="15" max="17" width="11.7109375" style="2" customWidth="1"/>
    <col min="18" max="18" width="1.85546875" style="2" customWidth="1"/>
    <col min="19" max="19" width="7.140625" style="2" customWidth="1"/>
    <col min="20" max="20" width="16.7109375" style="2" customWidth="1"/>
    <col min="21" max="21" width="9.140625" style="2" customWidth="1"/>
    <col min="22" max="22" width="6.42578125" style="2" customWidth="1"/>
    <col min="23" max="23" width="1.7109375" style="2" customWidth="1"/>
    <col min="24" max="16384" width="9.140625" style="2"/>
  </cols>
  <sheetData>
    <row r="1" spans="2:17" s="1" customFormat="1" ht="79.900000000000006" customHeight="1"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</row>
    <row r="2" spans="2:17" ht="16.899999999999999" customHeight="1">
      <c r="B2" s="5"/>
      <c r="C2" s="5"/>
      <c r="D2" s="5"/>
      <c r="E2" s="5"/>
      <c r="F2" s="5"/>
      <c r="G2" s="6"/>
      <c r="H2" s="5"/>
      <c r="I2" s="5"/>
      <c r="J2" s="5"/>
      <c r="K2" s="5"/>
      <c r="L2" s="5"/>
      <c r="M2" s="5"/>
      <c r="N2" s="5"/>
      <c r="O2" s="5"/>
      <c r="P2" s="5"/>
      <c r="Q2" s="5"/>
    </row>
    <row r="3" spans="2:17" ht="16.899999999999999" customHeight="1">
      <c r="B3" s="5"/>
      <c r="C3" s="5"/>
      <c r="D3" s="5"/>
      <c r="E3" s="5"/>
      <c r="F3" s="5"/>
      <c r="G3" s="6"/>
      <c r="H3" s="70"/>
      <c r="I3" s="100" t="s">
        <v>27</v>
      </c>
      <c r="J3" s="101"/>
      <c r="K3" s="100" t="s">
        <v>28</v>
      </c>
      <c r="L3" s="102"/>
      <c r="M3" s="101"/>
      <c r="N3" s="70" t="s">
        <v>2</v>
      </c>
      <c r="O3" s="5"/>
      <c r="P3" s="5"/>
      <c r="Q3" s="5"/>
    </row>
    <row r="4" spans="2:17" ht="16.899999999999999" customHeight="1">
      <c r="B4" s="5"/>
      <c r="C4" s="5"/>
      <c r="D4" s="5"/>
      <c r="E4" s="5"/>
      <c r="F4" s="5"/>
      <c r="G4" s="6"/>
      <c r="H4" s="59" t="s">
        <v>0</v>
      </c>
      <c r="I4" s="46"/>
      <c r="J4" s="47"/>
      <c r="K4" s="46"/>
      <c r="L4" s="48"/>
      <c r="M4" s="47"/>
      <c r="N4" s="49"/>
      <c r="O4" s="5"/>
      <c r="P4" s="5"/>
      <c r="Q4" s="5"/>
    </row>
    <row r="5" spans="2:17" ht="16.899999999999999" customHeight="1" thickBot="1">
      <c r="B5" s="5"/>
      <c r="C5" s="5"/>
      <c r="D5" s="5"/>
      <c r="E5" s="5"/>
      <c r="F5" s="5"/>
      <c r="G5" s="6"/>
      <c r="H5" s="60" t="s">
        <v>18</v>
      </c>
      <c r="I5" s="50"/>
      <c r="J5" s="51"/>
      <c r="K5" s="50"/>
      <c r="L5" s="52"/>
      <c r="M5" s="51"/>
      <c r="N5" s="53"/>
      <c r="O5" s="5"/>
      <c r="P5" s="9"/>
      <c r="Q5" s="5"/>
    </row>
    <row r="6" spans="2:17" ht="16.899999999999999" customHeight="1">
      <c r="B6" s="113" t="s">
        <v>142</v>
      </c>
      <c r="C6" s="113"/>
      <c r="D6" s="113"/>
      <c r="E6" s="113"/>
      <c r="F6" s="5"/>
      <c r="G6" s="6"/>
      <c r="H6" s="58" t="s">
        <v>140</v>
      </c>
      <c r="I6" s="61">
        <f>+I4+I5</f>
        <v>0</v>
      </c>
      <c r="J6" s="62"/>
      <c r="K6" s="61">
        <f>+K4+K5</f>
        <v>0</v>
      </c>
      <c r="L6" s="63"/>
      <c r="M6" s="62"/>
      <c r="N6" s="64">
        <f>+I6-K6</f>
        <v>0</v>
      </c>
      <c r="O6" s="5"/>
      <c r="P6" s="5"/>
      <c r="Q6" s="5"/>
    </row>
    <row r="7" spans="2:17" ht="16.899999999999999" customHeight="1">
      <c r="B7" s="114"/>
      <c r="C7" s="114"/>
      <c r="D7" s="114"/>
      <c r="E7" s="114"/>
      <c r="F7" s="5"/>
      <c r="G7" s="6"/>
      <c r="H7" s="45" t="s">
        <v>138</v>
      </c>
      <c r="I7" s="65">
        <f>+SUM(I22,I29,O24,O34,I38,O42,I51,O52,I57,O59,I64,O65)</f>
        <v>0</v>
      </c>
      <c r="J7" s="66"/>
      <c r="K7" s="65">
        <f>+SUM(J22,J29,P24,P34,J38,P42,P52,J51,P59,J57,J64,P65)</f>
        <v>0</v>
      </c>
      <c r="L7" s="67"/>
      <c r="M7" s="66"/>
      <c r="N7" s="68">
        <f>+I7-K7</f>
        <v>0</v>
      </c>
      <c r="O7" s="5"/>
      <c r="P7" s="5"/>
      <c r="Q7" s="5"/>
    </row>
    <row r="8" spans="2:17" ht="16.899999999999999" customHeight="1">
      <c r="B8" s="104" t="s">
        <v>87</v>
      </c>
      <c r="C8" s="106" t="s">
        <v>84</v>
      </c>
      <c r="D8" s="42" t="s">
        <v>85</v>
      </c>
      <c r="E8" s="108" t="s">
        <v>86</v>
      </c>
      <c r="F8" s="5"/>
      <c r="G8" s="6"/>
      <c r="H8" s="44" t="s">
        <v>139</v>
      </c>
      <c r="I8" s="110">
        <f>+I6-I7</f>
        <v>0</v>
      </c>
      <c r="J8" s="111"/>
      <c r="K8" s="110">
        <f>+K6-K7</f>
        <v>0</v>
      </c>
      <c r="L8" s="112"/>
      <c r="M8" s="111"/>
      <c r="N8" s="69"/>
      <c r="O8" s="5"/>
      <c r="P8" s="5"/>
      <c r="Q8" s="5"/>
    </row>
    <row r="9" spans="2:17" ht="16.899999999999999" customHeight="1">
      <c r="B9" s="105"/>
      <c r="C9" s="107"/>
      <c r="D9" s="43">
        <f>SUM(D10:D112)</f>
        <v>0</v>
      </c>
      <c r="E9" s="109"/>
      <c r="F9" s="5"/>
      <c r="G9" s="6"/>
      <c r="M9" s="2"/>
      <c r="O9" s="7"/>
      <c r="P9" s="7"/>
      <c r="Q9" s="7"/>
    </row>
    <row r="10" spans="2:17" ht="18.600000000000001" customHeight="1">
      <c r="B10" s="57"/>
      <c r="C10" s="55"/>
      <c r="D10" s="55"/>
      <c r="E10" s="55"/>
      <c r="F10" s="5"/>
      <c r="G10" s="6"/>
      <c r="H10" s="5"/>
      <c r="I10" s="5"/>
      <c r="J10" s="5"/>
      <c r="K10" s="5"/>
      <c r="L10" s="5"/>
      <c r="M10" s="6"/>
      <c r="N10" s="5"/>
      <c r="O10" s="5"/>
      <c r="P10" s="5"/>
      <c r="Q10" s="5"/>
    </row>
    <row r="11" spans="2:17" ht="18.600000000000001" customHeight="1" thickBot="1">
      <c r="B11" s="57"/>
      <c r="C11" s="55"/>
      <c r="D11" s="55"/>
      <c r="E11" s="55"/>
      <c r="F11" s="5"/>
      <c r="G11" s="22"/>
      <c r="H11" s="20" t="s">
        <v>1</v>
      </c>
      <c r="I11" s="21" t="s">
        <v>27</v>
      </c>
      <c r="J11" s="21" t="s">
        <v>28</v>
      </c>
      <c r="K11" s="21" t="s">
        <v>2</v>
      </c>
      <c r="L11" s="12"/>
      <c r="M11" s="11"/>
      <c r="N11" s="29" t="s">
        <v>7</v>
      </c>
      <c r="O11" s="30" t="s">
        <v>27</v>
      </c>
      <c r="P11" s="21" t="s">
        <v>28</v>
      </c>
      <c r="Q11" s="21" t="s">
        <v>2</v>
      </c>
    </row>
    <row r="12" spans="2:17" ht="18.600000000000001" customHeight="1">
      <c r="B12" s="57"/>
      <c r="C12" s="55"/>
      <c r="D12" s="55"/>
      <c r="E12" s="55"/>
      <c r="F12" s="5"/>
      <c r="G12" s="23">
        <v>1</v>
      </c>
      <c r="H12" s="16" t="s">
        <v>19</v>
      </c>
      <c r="I12" s="17"/>
      <c r="J12" s="17">
        <f>SUMIF(E$10:E$144,"1",D$10:D$144)</f>
        <v>0</v>
      </c>
      <c r="K12" s="17">
        <f>+I12-J12</f>
        <v>0</v>
      </c>
      <c r="L12" s="13"/>
      <c r="M12" s="28">
        <v>40</v>
      </c>
      <c r="N12" s="16" t="s">
        <v>71</v>
      </c>
      <c r="O12" s="17"/>
      <c r="P12" s="17">
        <f>SUMIF(E$10:E$144,"40",D$10:D$144)</f>
        <v>0</v>
      </c>
      <c r="Q12" s="17">
        <f>+O12-P12</f>
        <v>0</v>
      </c>
    </row>
    <row r="13" spans="2:17" ht="18.600000000000001" customHeight="1">
      <c r="B13" s="57"/>
      <c r="C13" s="55"/>
      <c r="D13" s="55"/>
      <c r="E13" s="55"/>
      <c r="F13" s="5"/>
      <c r="G13" s="23">
        <v>2</v>
      </c>
      <c r="H13" s="18" t="s">
        <v>20</v>
      </c>
      <c r="I13" s="19"/>
      <c r="J13" s="19">
        <f>SUMIF(E$10:E$144,"2",D$10:D$144)</f>
        <v>0</v>
      </c>
      <c r="K13" s="19">
        <f t="shared" ref="K13:K21" si="0">+I13-J13</f>
        <v>0</v>
      </c>
      <c r="L13" s="13"/>
      <c r="M13" s="23">
        <v>41</v>
      </c>
      <c r="N13" s="18" t="s">
        <v>10</v>
      </c>
      <c r="O13" s="19"/>
      <c r="P13" s="19">
        <f>SUMIF(E$10:E$144,"41",D$10:D$144)</f>
        <v>0</v>
      </c>
      <c r="Q13" s="19">
        <f t="shared" ref="Q13:Q23" si="1">+O13-P13</f>
        <v>0</v>
      </c>
    </row>
    <row r="14" spans="2:17" ht="18.600000000000001" customHeight="1">
      <c r="B14" s="57"/>
      <c r="C14" s="55"/>
      <c r="D14" s="55"/>
      <c r="E14" s="55"/>
      <c r="F14" s="5"/>
      <c r="G14" s="23">
        <v>3</v>
      </c>
      <c r="H14" s="18" t="s">
        <v>21</v>
      </c>
      <c r="I14" s="19"/>
      <c r="J14" s="19">
        <f>SUMIF(E$10:E$144,"3",D$10:D$144)</f>
        <v>0</v>
      </c>
      <c r="K14" s="19">
        <f t="shared" si="0"/>
        <v>0</v>
      </c>
      <c r="L14" s="13"/>
      <c r="M14" s="23">
        <v>42</v>
      </c>
      <c r="N14" s="18" t="s">
        <v>36</v>
      </c>
      <c r="O14" s="19"/>
      <c r="P14" s="19">
        <f>SUMIF(E$10:E$144,"42",D$10:D$144)</f>
        <v>0</v>
      </c>
      <c r="Q14" s="19">
        <f t="shared" si="1"/>
        <v>0</v>
      </c>
    </row>
    <row r="15" spans="2:17" ht="18.600000000000001" customHeight="1">
      <c r="B15" s="57"/>
      <c r="C15" s="55"/>
      <c r="D15" s="55"/>
      <c r="E15" s="55"/>
      <c r="F15" s="5"/>
      <c r="G15" s="23">
        <v>4</v>
      </c>
      <c r="H15" s="18" t="s">
        <v>22</v>
      </c>
      <c r="I15" s="19"/>
      <c r="J15" s="19">
        <f>SUMIF(E$10:E$144,"4",D$10:D$144)</f>
        <v>0</v>
      </c>
      <c r="K15" s="19">
        <f t="shared" si="0"/>
        <v>0</v>
      </c>
      <c r="L15" s="13"/>
      <c r="M15" s="23">
        <v>43</v>
      </c>
      <c r="N15" s="18" t="s">
        <v>34</v>
      </c>
      <c r="O15" s="19"/>
      <c r="P15" s="19">
        <f>SUMIF(E$10:E$144,"43",D$10:D$144)</f>
        <v>0</v>
      </c>
      <c r="Q15" s="19">
        <f t="shared" si="1"/>
        <v>0</v>
      </c>
    </row>
    <row r="16" spans="2:17" ht="18.600000000000001" customHeight="1">
      <c r="B16" s="57"/>
      <c r="C16" s="55"/>
      <c r="D16" s="55"/>
      <c r="E16" s="55"/>
      <c r="F16" s="5"/>
      <c r="G16" s="23">
        <v>5</v>
      </c>
      <c r="H16" s="18" t="s">
        <v>11</v>
      </c>
      <c r="I16" s="19"/>
      <c r="J16" s="19">
        <f>SUMIF(E$10:E$144,"5",D$10:D$144)</f>
        <v>0</v>
      </c>
      <c r="K16" s="19">
        <f t="shared" si="0"/>
        <v>0</v>
      </c>
      <c r="L16" s="13"/>
      <c r="M16" s="23">
        <v>44</v>
      </c>
      <c r="N16" s="18" t="s">
        <v>35</v>
      </c>
      <c r="O16" s="19"/>
      <c r="P16" s="19">
        <f>SUMIF(E$10:E$144,"44",D$10:D$144)</f>
        <v>0</v>
      </c>
      <c r="Q16" s="19">
        <f t="shared" si="1"/>
        <v>0</v>
      </c>
    </row>
    <row r="17" spans="2:17" ht="18.600000000000001" customHeight="1">
      <c r="B17" s="57"/>
      <c r="C17" s="55"/>
      <c r="D17" s="55"/>
      <c r="E17" s="55"/>
      <c r="F17" s="5"/>
      <c r="G17" s="23">
        <v>6</v>
      </c>
      <c r="H17" s="18" t="s">
        <v>23</v>
      </c>
      <c r="I17" s="19"/>
      <c r="J17" s="19">
        <f>SUMIF(E$10:E$144,"6",D$10:D$144)</f>
        <v>0</v>
      </c>
      <c r="K17" s="19">
        <f t="shared" si="0"/>
        <v>0</v>
      </c>
      <c r="L17" s="13"/>
      <c r="M17" s="23">
        <v>45</v>
      </c>
      <c r="N17" s="18" t="s">
        <v>9</v>
      </c>
      <c r="O17" s="19"/>
      <c r="P17" s="19">
        <f>SUMIF(E$10:E$144,"45",D$10:D$144)</f>
        <v>0</v>
      </c>
      <c r="Q17" s="19">
        <f t="shared" si="1"/>
        <v>0</v>
      </c>
    </row>
    <row r="18" spans="2:17" ht="18.600000000000001" customHeight="1">
      <c r="B18" s="57"/>
      <c r="C18" s="55"/>
      <c r="D18" s="55"/>
      <c r="E18" s="55"/>
      <c r="F18" s="5"/>
      <c r="G18" s="23">
        <v>7</v>
      </c>
      <c r="H18" s="18" t="s">
        <v>24</v>
      </c>
      <c r="I18" s="19"/>
      <c r="J18" s="19">
        <f>SUMIF(E$10:E$144,"7",D$10:D$144)</f>
        <v>0</v>
      </c>
      <c r="K18" s="19">
        <f t="shared" si="0"/>
        <v>0</v>
      </c>
      <c r="L18" s="13"/>
      <c r="M18" s="23">
        <v>46</v>
      </c>
      <c r="N18" s="18" t="s">
        <v>11</v>
      </c>
      <c r="O18" s="19"/>
      <c r="P18" s="19">
        <f>SUMIF(E$10:E$144,"46",D$10:D$144)</f>
        <v>0</v>
      </c>
      <c r="Q18" s="19">
        <f t="shared" si="1"/>
        <v>0</v>
      </c>
    </row>
    <row r="19" spans="2:17" ht="18.600000000000001" customHeight="1">
      <c r="B19" s="57"/>
      <c r="C19" s="55"/>
      <c r="D19" s="55"/>
      <c r="E19" s="55"/>
      <c r="F19" s="5"/>
      <c r="G19" s="23">
        <v>8</v>
      </c>
      <c r="H19" s="18" t="s">
        <v>3</v>
      </c>
      <c r="I19" s="19"/>
      <c r="J19" s="19">
        <f>SUMIF(E$10:E$144,"8",D$10:D$144)</f>
        <v>0</v>
      </c>
      <c r="K19" s="19">
        <f t="shared" si="0"/>
        <v>0</v>
      </c>
      <c r="L19" s="13"/>
      <c r="M19" s="23">
        <v>47</v>
      </c>
      <c r="N19" s="18" t="s">
        <v>70</v>
      </c>
      <c r="O19" s="19"/>
      <c r="P19" s="19">
        <f>SUMIF(E$10:E$144,"47",D$10:D$144)</f>
        <v>0</v>
      </c>
      <c r="Q19" s="19">
        <f t="shared" si="1"/>
        <v>0</v>
      </c>
    </row>
    <row r="20" spans="2:17" ht="18.600000000000001" customHeight="1">
      <c r="B20" s="57"/>
      <c r="C20" s="55"/>
      <c r="D20" s="55"/>
      <c r="E20" s="55"/>
      <c r="F20" s="5"/>
      <c r="G20" s="23">
        <v>9</v>
      </c>
      <c r="H20" s="18" t="s">
        <v>6</v>
      </c>
      <c r="I20" s="19"/>
      <c r="J20" s="19">
        <f>SUMIF(E$10:E$144,"9",D$10:D$144)</f>
        <v>0</v>
      </c>
      <c r="K20" s="19">
        <f t="shared" si="0"/>
        <v>0</v>
      </c>
      <c r="L20" s="13"/>
      <c r="M20" s="23">
        <v>48</v>
      </c>
      <c r="N20" s="18" t="s">
        <v>8</v>
      </c>
      <c r="O20" s="19"/>
      <c r="P20" s="19">
        <f>SUMIF(E$10:E$144,"48",D$10:D$144)</f>
        <v>0</v>
      </c>
      <c r="Q20" s="19">
        <f t="shared" si="1"/>
        <v>0</v>
      </c>
    </row>
    <row r="21" spans="2:17" ht="18.600000000000001" customHeight="1" thickBot="1">
      <c r="B21" s="57"/>
      <c r="C21" s="55"/>
      <c r="D21" s="55"/>
      <c r="E21" s="55"/>
      <c r="F21" s="5"/>
      <c r="G21" s="27">
        <v>10</v>
      </c>
      <c r="H21" s="25" t="s">
        <v>90</v>
      </c>
      <c r="I21" s="26"/>
      <c r="J21" s="26">
        <f>SUMIF(E$10:E$144,"10",D$10:D$144)</f>
        <v>0</v>
      </c>
      <c r="K21" s="26">
        <f t="shared" si="0"/>
        <v>0</v>
      </c>
      <c r="L21" s="13"/>
      <c r="M21" s="23">
        <v>49</v>
      </c>
      <c r="N21" s="18" t="s">
        <v>33</v>
      </c>
      <c r="O21" s="19"/>
      <c r="P21" s="19">
        <f>SUMIF(E$10:E$144,"49",D$10:D$144)</f>
        <v>0</v>
      </c>
      <c r="Q21" s="19">
        <f t="shared" si="1"/>
        <v>0</v>
      </c>
    </row>
    <row r="22" spans="2:17" ht="18.600000000000001" customHeight="1" thickBot="1">
      <c r="B22" s="57"/>
      <c r="C22" s="55"/>
      <c r="D22" s="55"/>
      <c r="E22" s="55"/>
      <c r="F22" s="5"/>
      <c r="G22" s="11"/>
      <c r="H22" s="40" t="s">
        <v>45</v>
      </c>
      <c r="I22" s="34">
        <f>SUM(I12:I21)</f>
        <v>0</v>
      </c>
      <c r="J22" s="34">
        <f>SUM(J12:J21)</f>
        <v>0</v>
      </c>
      <c r="K22" s="34">
        <f>+I22-J22</f>
        <v>0</v>
      </c>
      <c r="L22" s="14"/>
      <c r="M22" s="23">
        <v>50</v>
      </c>
      <c r="N22" s="18" t="s">
        <v>107</v>
      </c>
      <c r="O22" s="19"/>
      <c r="P22" s="19">
        <f>SUMIF(E$10:E$144,"50",D$10:D$144)</f>
        <v>0</v>
      </c>
      <c r="Q22" s="19">
        <f t="shared" si="1"/>
        <v>0</v>
      </c>
    </row>
    <row r="23" spans="2:17" ht="18.600000000000001" customHeight="1" thickBot="1">
      <c r="B23" s="57"/>
      <c r="C23" s="55"/>
      <c r="D23" s="55"/>
      <c r="E23" s="55"/>
      <c r="F23" s="5"/>
      <c r="G23" s="6"/>
      <c r="H23" s="24"/>
      <c r="I23" s="12"/>
      <c r="J23" s="12"/>
      <c r="K23" s="12"/>
      <c r="L23" s="14"/>
      <c r="M23" s="23">
        <v>51</v>
      </c>
      <c r="N23" s="18" t="s">
        <v>92</v>
      </c>
      <c r="O23" s="19"/>
      <c r="P23" s="19">
        <f>SUMIF(E$10:E$144,"51",D$10:D$144)</f>
        <v>0</v>
      </c>
      <c r="Q23" s="19">
        <f t="shared" si="1"/>
        <v>0</v>
      </c>
    </row>
    <row r="24" spans="2:17" ht="18.600000000000001" customHeight="1" thickBot="1">
      <c r="B24" s="57"/>
      <c r="C24" s="55"/>
      <c r="D24" s="55"/>
      <c r="E24" s="55"/>
      <c r="F24" s="5"/>
      <c r="G24" s="11"/>
      <c r="H24" s="31" t="s">
        <v>29</v>
      </c>
      <c r="I24" s="21" t="s">
        <v>27</v>
      </c>
      <c r="J24" s="21" t="s">
        <v>28</v>
      </c>
      <c r="K24" s="21" t="s">
        <v>2</v>
      </c>
      <c r="L24" s="14"/>
      <c r="M24" s="11"/>
      <c r="N24" s="41" t="s">
        <v>45</v>
      </c>
      <c r="O24" s="34">
        <f>SUM(O12:O23)</f>
        <v>0</v>
      </c>
      <c r="P24" s="34">
        <f>SUM(P12:P23)</f>
        <v>0</v>
      </c>
      <c r="Q24" s="34">
        <f>+O24-P24</f>
        <v>0</v>
      </c>
    </row>
    <row r="25" spans="2:17" ht="18.600000000000001" customHeight="1">
      <c r="B25" s="57"/>
      <c r="C25" s="55"/>
      <c r="D25" s="55"/>
      <c r="E25" s="55"/>
      <c r="F25" s="5"/>
      <c r="G25" s="23">
        <v>11</v>
      </c>
      <c r="H25" s="18" t="s">
        <v>30</v>
      </c>
      <c r="I25" s="17"/>
      <c r="J25" s="17">
        <f>SUMIF(E$10:E$144,"11",D$10:D$144)</f>
        <v>0</v>
      </c>
      <c r="K25" s="17">
        <f t="shared" ref="K25:K28" si="2">+I25-J25</f>
        <v>0</v>
      </c>
      <c r="L25" s="33"/>
      <c r="M25" s="35"/>
      <c r="N25" s="10"/>
      <c r="O25" s="10"/>
      <c r="P25" s="10"/>
      <c r="Q25" s="10"/>
    </row>
    <row r="26" spans="2:17" ht="18.600000000000001" customHeight="1" thickBot="1">
      <c r="B26" s="57"/>
      <c r="C26" s="55"/>
      <c r="D26" s="55"/>
      <c r="E26" s="55"/>
      <c r="F26" s="5"/>
      <c r="G26" s="23">
        <v>12</v>
      </c>
      <c r="H26" s="18" t="s">
        <v>31</v>
      </c>
      <c r="I26" s="19"/>
      <c r="J26" s="19">
        <f>SUMIF(E$10:E$144,"12",D$10:D$144)</f>
        <v>0</v>
      </c>
      <c r="K26" s="19">
        <f t="shared" si="2"/>
        <v>0</v>
      </c>
      <c r="L26" s="33"/>
      <c r="M26" s="11"/>
      <c r="N26" s="36" t="s">
        <v>60</v>
      </c>
      <c r="O26" s="21" t="s">
        <v>27</v>
      </c>
      <c r="P26" s="21" t="s">
        <v>28</v>
      </c>
      <c r="Q26" s="21" t="s">
        <v>2</v>
      </c>
    </row>
    <row r="27" spans="2:17" ht="18.600000000000001" customHeight="1">
      <c r="B27" s="57"/>
      <c r="C27" s="55"/>
      <c r="D27" s="55"/>
      <c r="E27" s="55"/>
      <c r="F27" s="5"/>
      <c r="G27" s="23">
        <v>13</v>
      </c>
      <c r="H27" s="18" t="s">
        <v>32</v>
      </c>
      <c r="I27" s="19"/>
      <c r="J27" s="19">
        <f>SUMIF(E$10:E$144,"13",D$10:D$144)</f>
        <v>0</v>
      </c>
      <c r="K27" s="19">
        <f t="shared" si="2"/>
        <v>0</v>
      </c>
      <c r="L27" s="33"/>
      <c r="M27" s="37">
        <v>52</v>
      </c>
      <c r="N27" s="18" t="s">
        <v>61</v>
      </c>
      <c r="O27" s="17"/>
      <c r="P27" s="17">
        <f>SUMIF(E$10:E$144,"52",D$10:D$144)</f>
        <v>0</v>
      </c>
      <c r="Q27" s="17">
        <f t="shared" ref="Q27:Q33" si="3">+O27-P27</f>
        <v>0</v>
      </c>
    </row>
    <row r="28" spans="2:17" ht="18.600000000000001" customHeight="1" thickBot="1">
      <c r="B28" s="57"/>
      <c r="C28" s="55"/>
      <c r="D28" s="55"/>
      <c r="E28" s="55"/>
      <c r="F28" s="5"/>
      <c r="G28" s="23">
        <v>14</v>
      </c>
      <c r="H28" s="18" t="s">
        <v>164</v>
      </c>
      <c r="I28" s="19"/>
      <c r="J28" s="19">
        <f>SUMIF(E$10:E$144,"14",D$10:D$144)</f>
        <v>0</v>
      </c>
      <c r="K28" s="19">
        <f t="shared" si="2"/>
        <v>0</v>
      </c>
      <c r="L28" s="33"/>
      <c r="M28" s="38">
        <v>53</v>
      </c>
      <c r="N28" s="18" t="s">
        <v>62</v>
      </c>
      <c r="O28" s="19"/>
      <c r="P28" s="19">
        <f>SUMIF(E$10:E$144,"53",D$10:D$144)</f>
        <v>0</v>
      </c>
      <c r="Q28" s="19">
        <f t="shared" si="3"/>
        <v>0</v>
      </c>
    </row>
    <row r="29" spans="2:17" ht="18.600000000000001" customHeight="1" thickBot="1">
      <c r="B29" s="57"/>
      <c r="C29" s="55"/>
      <c r="D29" s="55"/>
      <c r="E29" s="55"/>
      <c r="F29" s="5"/>
      <c r="G29" s="11"/>
      <c r="H29" s="40" t="s">
        <v>45</v>
      </c>
      <c r="I29" s="34">
        <f>SUM(I25:I28)</f>
        <v>0</v>
      </c>
      <c r="J29" s="34">
        <f t="shared" ref="J29" si="4">SUM(J25:J28)</f>
        <v>0</v>
      </c>
      <c r="K29" s="34">
        <f>+I29-J29</f>
        <v>0</v>
      </c>
      <c r="L29" s="39"/>
      <c r="M29" s="28">
        <v>54</v>
      </c>
      <c r="N29" s="18" t="s">
        <v>64</v>
      </c>
      <c r="O29" s="19"/>
      <c r="P29" s="19">
        <f>SUMIF(E$10:E$144,"54",D$10:D$144)</f>
        <v>0</v>
      </c>
      <c r="Q29" s="19">
        <f t="shared" si="3"/>
        <v>0</v>
      </c>
    </row>
    <row r="30" spans="2:17" ht="18.600000000000001" customHeight="1">
      <c r="B30" s="57"/>
      <c r="C30" s="55"/>
      <c r="D30" s="55"/>
      <c r="E30" s="55"/>
      <c r="F30" s="5"/>
      <c r="G30" s="6"/>
      <c r="H30" s="13"/>
      <c r="I30" s="14"/>
      <c r="J30" s="14"/>
      <c r="K30" s="14"/>
      <c r="L30" s="12"/>
      <c r="M30" s="23">
        <v>55</v>
      </c>
      <c r="N30" s="18" t="s">
        <v>65</v>
      </c>
      <c r="O30" s="19"/>
      <c r="P30" s="19">
        <f>SUMIF(E$10:E$144,"55",D$10:D$144)</f>
        <v>0</v>
      </c>
      <c r="Q30" s="19">
        <f t="shared" si="3"/>
        <v>0</v>
      </c>
    </row>
    <row r="31" spans="2:17" ht="18.600000000000001" customHeight="1" thickBot="1">
      <c r="B31" s="57"/>
      <c r="C31" s="55"/>
      <c r="D31" s="55"/>
      <c r="E31" s="55"/>
      <c r="F31" s="5"/>
      <c r="G31" s="11"/>
      <c r="H31" s="31" t="s">
        <v>72</v>
      </c>
      <c r="I31" s="21" t="s">
        <v>27</v>
      </c>
      <c r="J31" s="21" t="s">
        <v>28</v>
      </c>
      <c r="K31" s="21" t="s">
        <v>2</v>
      </c>
      <c r="L31" s="14"/>
      <c r="M31" s="23">
        <v>56</v>
      </c>
      <c r="N31" s="18" t="s">
        <v>98</v>
      </c>
      <c r="O31" s="19"/>
      <c r="P31" s="19">
        <f>SUMIF(E$10:E$144,"56",D$10:D$144)</f>
        <v>0</v>
      </c>
      <c r="Q31" s="19">
        <f t="shared" si="3"/>
        <v>0</v>
      </c>
    </row>
    <row r="32" spans="2:17" ht="18.600000000000001" customHeight="1">
      <c r="B32" s="57"/>
      <c r="C32" s="55"/>
      <c r="D32" s="55"/>
      <c r="E32" s="55"/>
      <c r="F32" s="5"/>
      <c r="G32" s="23">
        <v>15</v>
      </c>
      <c r="H32" s="18" t="s">
        <v>26</v>
      </c>
      <c r="I32" s="17"/>
      <c r="J32" s="17">
        <f>SUMIF(E$10:E$144,"15",D$10:D$144)</f>
        <v>0</v>
      </c>
      <c r="K32" s="17">
        <f t="shared" ref="K32:K37" si="5">+I32-J32</f>
        <v>0</v>
      </c>
      <c r="L32" s="14"/>
      <c r="M32" s="23">
        <v>57</v>
      </c>
      <c r="N32" s="18" t="s">
        <v>63</v>
      </c>
      <c r="O32" s="19"/>
      <c r="P32" s="19">
        <f>SUMIF(E$10:E$144,"57",D$10:D$144)</f>
        <v>0</v>
      </c>
      <c r="Q32" s="19">
        <f t="shared" si="3"/>
        <v>0</v>
      </c>
    </row>
    <row r="33" spans="2:17" ht="18.600000000000001" customHeight="1" thickBot="1">
      <c r="B33" s="57"/>
      <c r="C33" s="55"/>
      <c r="D33" s="55"/>
      <c r="E33" s="55"/>
      <c r="F33" s="5"/>
      <c r="G33" s="23">
        <v>16</v>
      </c>
      <c r="H33" s="18" t="s">
        <v>25</v>
      </c>
      <c r="I33" s="19"/>
      <c r="J33" s="19">
        <f>SUMIF(E$10:E$144,"16",D$10:D$144)</f>
        <v>0</v>
      </c>
      <c r="K33" s="19">
        <f t="shared" si="5"/>
        <v>0</v>
      </c>
      <c r="L33" s="14"/>
      <c r="M33" s="23">
        <v>58</v>
      </c>
      <c r="N33" s="18" t="s">
        <v>101</v>
      </c>
      <c r="O33" s="19"/>
      <c r="P33" s="19">
        <f>SUMIF(E$10:E$144,"58",D$10:D$144)</f>
        <v>0</v>
      </c>
      <c r="Q33" s="19">
        <f t="shared" si="3"/>
        <v>0</v>
      </c>
    </row>
    <row r="34" spans="2:17" ht="18.600000000000001" customHeight="1" thickBot="1">
      <c r="B34" s="57"/>
      <c r="C34" s="55"/>
      <c r="D34" s="55"/>
      <c r="E34" s="55"/>
      <c r="F34" s="5"/>
      <c r="G34" s="23">
        <v>17</v>
      </c>
      <c r="H34" s="18" t="s">
        <v>141</v>
      </c>
      <c r="I34" s="19"/>
      <c r="J34" s="19">
        <f>SUMIF(E$10:E$144,"17",D$10:D$144)</f>
        <v>0</v>
      </c>
      <c r="K34" s="19">
        <f t="shared" si="5"/>
        <v>0</v>
      </c>
      <c r="L34" s="14"/>
      <c r="M34" s="11"/>
      <c r="N34" s="41" t="s">
        <v>45</v>
      </c>
      <c r="O34" s="34">
        <f>SUM(O27:O33)</f>
        <v>0</v>
      </c>
      <c r="P34" s="34">
        <f>SUM(P27:P33)</f>
        <v>0</v>
      </c>
      <c r="Q34" s="34">
        <f>+O34-P34</f>
        <v>0</v>
      </c>
    </row>
    <row r="35" spans="2:17" ht="18.600000000000001" customHeight="1">
      <c r="B35" s="57"/>
      <c r="C35" s="55"/>
      <c r="D35" s="55"/>
      <c r="E35" s="55"/>
      <c r="F35" s="5"/>
      <c r="G35" s="23">
        <v>18</v>
      </c>
      <c r="H35" s="18" t="s">
        <v>75</v>
      </c>
      <c r="I35" s="19"/>
      <c r="J35" s="19">
        <f>SUMIF(E$10:E$144,"18",D$10:D$144)</f>
        <v>0</v>
      </c>
      <c r="K35" s="19">
        <f t="shared" si="5"/>
        <v>0</v>
      </c>
      <c r="L35" s="14"/>
      <c r="M35" s="32"/>
      <c r="N35" s="10"/>
      <c r="O35" s="10"/>
      <c r="P35" s="10"/>
      <c r="Q35" s="10"/>
    </row>
    <row r="36" spans="2:17" ht="18.600000000000001" customHeight="1" thickBot="1">
      <c r="B36" s="57"/>
      <c r="C36" s="55"/>
      <c r="D36" s="55"/>
      <c r="E36" s="55"/>
      <c r="F36" s="5"/>
      <c r="G36" s="23">
        <v>19</v>
      </c>
      <c r="H36" s="18" t="s">
        <v>73</v>
      </c>
      <c r="I36" s="19"/>
      <c r="J36" s="19">
        <f>SUMIF(E$10:E$144,"19",D$10:D$144)</f>
        <v>0</v>
      </c>
      <c r="K36" s="19">
        <f t="shared" si="5"/>
        <v>0</v>
      </c>
      <c r="L36" s="14"/>
      <c r="M36" s="11"/>
      <c r="N36" s="29" t="s">
        <v>49</v>
      </c>
      <c r="O36" s="30" t="s">
        <v>27</v>
      </c>
      <c r="P36" s="21" t="s">
        <v>28</v>
      </c>
      <c r="Q36" s="21" t="s">
        <v>2</v>
      </c>
    </row>
    <row r="37" spans="2:17" ht="18.600000000000001" customHeight="1" thickBot="1">
      <c r="B37" s="57"/>
      <c r="C37" s="55"/>
      <c r="D37" s="55"/>
      <c r="E37" s="55"/>
      <c r="F37" s="5"/>
      <c r="G37" s="23">
        <v>20</v>
      </c>
      <c r="H37" s="18" t="s">
        <v>97</v>
      </c>
      <c r="I37" s="19"/>
      <c r="J37" s="19">
        <f>SUMIF(E$10:E$144,"20",D$10:D$144)</f>
        <v>0</v>
      </c>
      <c r="K37" s="19">
        <f t="shared" si="5"/>
        <v>0</v>
      </c>
      <c r="L37" s="14"/>
      <c r="M37" s="28">
        <v>60</v>
      </c>
      <c r="N37" s="16" t="s">
        <v>50</v>
      </c>
      <c r="O37" s="17"/>
      <c r="P37" s="17">
        <f>SUMIF(E$10:E$144,"60",D$10:D$144)</f>
        <v>0</v>
      </c>
      <c r="Q37" s="17">
        <f>+O37-P37</f>
        <v>0</v>
      </c>
    </row>
    <row r="38" spans="2:17" ht="18.600000000000001" customHeight="1" thickBot="1">
      <c r="B38" s="57"/>
      <c r="C38" s="55"/>
      <c r="D38" s="55"/>
      <c r="E38" s="55"/>
      <c r="F38" s="5"/>
      <c r="G38" s="11"/>
      <c r="H38" s="40" t="s">
        <v>45</v>
      </c>
      <c r="I38" s="34">
        <f>SUM(I32:I37)</f>
        <v>0</v>
      </c>
      <c r="J38" s="34">
        <f>SUM(J32:J37)</f>
        <v>0</v>
      </c>
      <c r="K38" s="34">
        <f>+I38-J38</f>
        <v>0</v>
      </c>
      <c r="L38" s="14"/>
      <c r="M38" s="23">
        <v>61</v>
      </c>
      <c r="N38" s="18" t="s">
        <v>51</v>
      </c>
      <c r="O38" s="19"/>
      <c r="P38" s="19">
        <f>SUMIF(E$10:E$144,"61",D$10:D$144)</f>
        <v>0</v>
      </c>
      <c r="Q38" s="19">
        <f t="shared" ref="Q38:Q40" si="6">+O38-P38</f>
        <v>0</v>
      </c>
    </row>
    <row r="39" spans="2:17" ht="18.600000000000001" customHeight="1">
      <c r="B39" s="57"/>
      <c r="C39" s="55"/>
      <c r="D39" s="55"/>
      <c r="E39" s="55"/>
      <c r="F39" s="5"/>
      <c r="G39" s="6"/>
      <c r="H39" s="10"/>
      <c r="I39" s="10"/>
      <c r="J39" s="10"/>
      <c r="K39" s="10"/>
      <c r="L39" s="14"/>
      <c r="M39" s="23">
        <v>62</v>
      </c>
      <c r="N39" s="18" t="s">
        <v>4</v>
      </c>
      <c r="O39" s="19"/>
      <c r="P39" s="19">
        <f>SUMIF(E$10:E$144,"62",D$10:D$144)</f>
        <v>0</v>
      </c>
      <c r="Q39" s="19">
        <f t="shared" si="6"/>
        <v>0</v>
      </c>
    </row>
    <row r="40" spans="2:17" ht="18.600000000000001" customHeight="1" thickBot="1">
      <c r="B40" s="57"/>
      <c r="C40" s="55"/>
      <c r="D40" s="55"/>
      <c r="E40" s="55"/>
      <c r="F40" s="5"/>
      <c r="G40" s="11"/>
      <c r="H40" s="31" t="s">
        <v>69</v>
      </c>
      <c r="I40" s="21" t="s">
        <v>27</v>
      </c>
      <c r="J40" s="21" t="s">
        <v>28</v>
      </c>
      <c r="K40" s="21" t="s">
        <v>2</v>
      </c>
      <c r="L40" s="14"/>
      <c r="M40" s="23">
        <v>63</v>
      </c>
      <c r="N40" s="18" t="s">
        <v>68</v>
      </c>
      <c r="O40" s="19"/>
      <c r="P40" s="19">
        <f>SUMIF(E$10:E$144,"63",D$10:D$144)</f>
        <v>0</v>
      </c>
      <c r="Q40" s="19">
        <f t="shared" si="6"/>
        <v>0</v>
      </c>
    </row>
    <row r="41" spans="2:17" ht="18.600000000000001" customHeight="1" thickBot="1">
      <c r="B41" s="57"/>
      <c r="C41" s="55"/>
      <c r="D41" s="55"/>
      <c r="E41" s="55"/>
      <c r="F41" s="5"/>
      <c r="G41" s="23">
        <v>21</v>
      </c>
      <c r="H41" s="18" t="s">
        <v>14</v>
      </c>
      <c r="I41" s="17"/>
      <c r="J41" s="17">
        <f>SUMIF(E$10:E$144,"21",D$10:D$144)</f>
        <v>0</v>
      </c>
      <c r="K41" s="17">
        <f t="shared" ref="K41:K50" si="7">+I41-J41</f>
        <v>0</v>
      </c>
      <c r="L41" s="15"/>
      <c r="M41" s="23">
        <v>64</v>
      </c>
      <c r="N41" s="18" t="s">
        <v>91</v>
      </c>
      <c r="O41" s="19"/>
      <c r="P41" s="19">
        <f>SUMIF(E$10:E$144,"64",D$10:D$144)</f>
        <v>0</v>
      </c>
      <c r="Q41" s="19">
        <f>+O41-P41</f>
        <v>0</v>
      </c>
    </row>
    <row r="42" spans="2:17" ht="18.600000000000001" customHeight="1" thickBot="1">
      <c r="B42" s="57"/>
      <c r="C42" s="55"/>
      <c r="D42" s="55"/>
      <c r="E42" s="55"/>
      <c r="F42" s="5"/>
      <c r="G42" s="23">
        <v>22</v>
      </c>
      <c r="H42" s="18" t="s">
        <v>37</v>
      </c>
      <c r="I42" s="19"/>
      <c r="J42" s="19">
        <f>SUMIF(E$10:E$144,"22",D$10:D$144)</f>
        <v>0</v>
      </c>
      <c r="K42" s="19">
        <f t="shared" si="7"/>
        <v>0</v>
      </c>
      <c r="L42" s="10"/>
      <c r="M42" s="11"/>
      <c r="N42" s="40" t="s">
        <v>45</v>
      </c>
      <c r="O42" s="34">
        <f>SUM(O37:O41)</f>
        <v>0</v>
      </c>
      <c r="P42" s="34">
        <f>SUM(P37:P41)</f>
        <v>0</v>
      </c>
      <c r="Q42" s="34">
        <f>+O42-P42</f>
        <v>0</v>
      </c>
    </row>
    <row r="43" spans="2:17" ht="18.600000000000001" customHeight="1">
      <c r="B43" s="57"/>
      <c r="C43" s="55"/>
      <c r="D43" s="55"/>
      <c r="E43" s="55"/>
      <c r="F43" s="5"/>
      <c r="G43" s="23">
        <v>23</v>
      </c>
      <c r="H43" s="18" t="s">
        <v>40</v>
      </c>
      <c r="I43" s="19"/>
      <c r="J43" s="19">
        <f>SUMIF(E$10:E$144,"23",D$10:D$144)</f>
        <v>0</v>
      </c>
      <c r="K43" s="19">
        <f t="shared" si="7"/>
        <v>0</v>
      </c>
      <c r="L43" s="10"/>
      <c r="M43" s="6"/>
      <c r="N43" s="10"/>
      <c r="O43" s="10"/>
      <c r="P43" s="10"/>
      <c r="Q43" s="10"/>
    </row>
    <row r="44" spans="2:17" ht="18.600000000000001" customHeight="1" thickBot="1">
      <c r="B44" s="57"/>
      <c r="C44" s="55"/>
      <c r="D44" s="55"/>
      <c r="E44" s="55"/>
      <c r="F44" s="5"/>
      <c r="G44" s="23">
        <v>24</v>
      </c>
      <c r="H44" s="18" t="s">
        <v>39</v>
      </c>
      <c r="I44" s="19"/>
      <c r="J44" s="19">
        <f>SUMIF(E$10:E$144,"24",D$10:D$144)</f>
        <v>0</v>
      </c>
      <c r="K44" s="19">
        <f t="shared" si="7"/>
        <v>0</v>
      </c>
      <c r="L44" s="10"/>
      <c r="M44" s="11"/>
      <c r="N44" s="31" t="s">
        <v>76</v>
      </c>
      <c r="O44" s="21" t="s">
        <v>27</v>
      </c>
      <c r="P44" s="21" t="s">
        <v>28</v>
      </c>
      <c r="Q44" s="21" t="s">
        <v>2</v>
      </c>
    </row>
    <row r="45" spans="2:17" ht="18.600000000000001" customHeight="1">
      <c r="B45" s="57"/>
      <c r="C45" s="55"/>
      <c r="D45" s="55"/>
      <c r="E45" s="55"/>
      <c r="F45" s="5"/>
      <c r="G45" s="23">
        <v>25</v>
      </c>
      <c r="H45" s="18" t="s">
        <v>43</v>
      </c>
      <c r="I45" s="19"/>
      <c r="J45" s="19">
        <f>SUMIF(E$10:E$144,"25",D$10:D$144)</f>
        <v>0</v>
      </c>
      <c r="K45" s="19">
        <f t="shared" si="7"/>
        <v>0</v>
      </c>
      <c r="L45" s="10"/>
      <c r="M45" s="23">
        <v>70</v>
      </c>
      <c r="N45" s="18" t="s">
        <v>80</v>
      </c>
      <c r="O45" s="19"/>
      <c r="P45" s="19">
        <f>SUMIF(E$10:E$144,"70",D$10:D$144)</f>
        <v>0</v>
      </c>
      <c r="Q45" s="19">
        <f t="shared" ref="Q45:Q51" si="8">+O45-P45</f>
        <v>0</v>
      </c>
    </row>
    <row r="46" spans="2:17" ht="18.600000000000001" customHeight="1">
      <c r="B46" s="57"/>
      <c r="C46" s="55"/>
      <c r="D46" s="55"/>
      <c r="E46" s="55"/>
      <c r="F46" s="5"/>
      <c r="G46" s="23">
        <v>26</v>
      </c>
      <c r="H46" s="18" t="s">
        <v>41</v>
      </c>
      <c r="I46" s="19"/>
      <c r="J46" s="19">
        <f>SUMIF(E$10:E$144,"26",D$10:D$144)</f>
        <v>0</v>
      </c>
      <c r="K46" s="19">
        <f t="shared" si="7"/>
        <v>0</v>
      </c>
      <c r="L46" s="10"/>
      <c r="M46" s="23">
        <v>71</v>
      </c>
      <c r="N46" s="18" t="s">
        <v>79</v>
      </c>
      <c r="O46" s="19"/>
      <c r="P46" s="19">
        <f>SUMIF(E$10:E$144,"71",D$10:D$144)</f>
        <v>0</v>
      </c>
      <c r="Q46" s="19">
        <f t="shared" si="8"/>
        <v>0</v>
      </c>
    </row>
    <row r="47" spans="2:17" ht="18.600000000000001" customHeight="1">
      <c r="B47" s="57"/>
      <c r="C47" s="55"/>
      <c r="D47" s="55"/>
      <c r="E47" s="55"/>
      <c r="F47" s="5"/>
      <c r="G47" s="23">
        <v>27</v>
      </c>
      <c r="H47" s="18" t="s">
        <v>38</v>
      </c>
      <c r="I47" s="19"/>
      <c r="J47" s="19">
        <f>SUMIF(E$10:E$144,"27",D$10:D$144)</f>
        <v>0</v>
      </c>
      <c r="K47" s="19">
        <f t="shared" si="7"/>
        <v>0</v>
      </c>
      <c r="L47" s="10"/>
      <c r="M47" s="23">
        <v>72</v>
      </c>
      <c r="N47" s="18" t="s">
        <v>78</v>
      </c>
      <c r="O47" s="19"/>
      <c r="P47" s="19">
        <f>SUMIF(E$10:E$144,"72",D$10:D$144)</f>
        <v>0</v>
      </c>
      <c r="Q47" s="19">
        <f t="shared" si="8"/>
        <v>0</v>
      </c>
    </row>
    <row r="48" spans="2:17" ht="18.600000000000001" customHeight="1">
      <c r="B48" s="57"/>
      <c r="C48" s="55"/>
      <c r="D48" s="55"/>
      <c r="E48" s="55"/>
      <c r="F48" s="5"/>
      <c r="G48" s="23">
        <v>28</v>
      </c>
      <c r="H48" s="18" t="s">
        <v>42</v>
      </c>
      <c r="I48" s="19"/>
      <c r="J48" s="19">
        <f>SUMIF(E$10:E$144,"28",D$10:D$144)</f>
        <v>0</v>
      </c>
      <c r="K48" s="19">
        <f t="shared" si="7"/>
        <v>0</v>
      </c>
      <c r="L48" s="10"/>
      <c r="M48" s="23">
        <v>73</v>
      </c>
      <c r="N48" s="18" t="s">
        <v>77</v>
      </c>
      <c r="O48" s="19"/>
      <c r="P48" s="19">
        <f>SUMIF(E$10:E$144,"73",D$10:D$144)</f>
        <v>0</v>
      </c>
      <c r="Q48" s="19">
        <f t="shared" si="8"/>
        <v>0</v>
      </c>
    </row>
    <row r="49" spans="2:17" ht="18.600000000000001" customHeight="1">
      <c r="B49" s="57"/>
      <c r="C49" s="55"/>
      <c r="D49" s="55"/>
      <c r="E49" s="55"/>
      <c r="F49" s="5"/>
      <c r="G49" s="23">
        <v>29</v>
      </c>
      <c r="H49" s="18" t="s">
        <v>44</v>
      </c>
      <c r="I49" s="19"/>
      <c r="J49" s="19">
        <f>SUMIF(E$10:E$144,"29",D$10:D$144)</f>
        <v>0</v>
      </c>
      <c r="K49" s="19">
        <f t="shared" si="7"/>
        <v>0</v>
      </c>
      <c r="L49" s="10"/>
      <c r="M49" s="23">
        <v>74</v>
      </c>
      <c r="N49" s="18" t="s">
        <v>81</v>
      </c>
      <c r="O49" s="19"/>
      <c r="P49" s="19">
        <f>SUMIF(E$10:E$144,"74",D$10:D$144)</f>
        <v>0</v>
      </c>
      <c r="Q49" s="19">
        <f t="shared" si="8"/>
        <v>0</v>
      </c>
    </row>
    <row r="50" spans="2:17" ht="18.600000000000001" customHeight="1" thickBot="1">
      <c r="B50" s="57"/>
      <c r="C50" s="55"/>
      <c r="D50" s="55"/>
      <c r="E50" s="55"/>
      <c r="F50" s="5"/>
      <c r="G50" s="23">
        <v>30</v>
      </c>
      <c r="H50" s="18" t="s">
        <v>99</v>
      </c>
      <c r="I50" s="19"/>
      <c r="J50" s="19">
        <f>SUMIF(E$10:E$144,"30",D$10:D$144)</f>
        <v>0</v>
      </c>
      <c r="K50" s="19">
        <f t="shared" si="7"/>
        <v>0</v>
      </c>
      <c r="L50" s="10"/>
      <c r="M50" s="23">
        <v>75</v>
      </c>
      <c r="N50" s="18" t="s">
        <v>82</v>
      </c>
      <c r="O50" s="19"/>
      <c r="P50" s="19">
        <f>SUMIF(E$10:E$144,"75",D$10:D$144)</f>
        <v>0</v>
      </c>
      <c r="Q50" s="19">
        <f t="shared" si="8"/>
        <v>0</v>
      </c>
    </row>
    <row r="51" spans="2:17" ht="18.600000000000001" customHeight="1" thickBot="1">
      <c r="B51" s="57"/>
      <c r="C51" s="55"/>
      <c r="D51" s="55"/>
      <c r="E51" s="55"/>
      <c r="F51" s="5"/>
      <c r="G51" s="11"/>
      <c r="H51" s="40" t="s">
        <v>45</v>
      </c>
      <c r="I51" s="34">
        <f>SUM(I41:I50)</f>
        <v>0</v>
      </c>
      <c r="J51" s="34">
        <f>SUM(J41:J50)</f>
        <v>0</v>
      </c>
      <c r="K51" s="34">
        <f>+I51-J51</f>
        <v>0</v>
      </c>
      <c r="L51" s="10"/>
      <c r="M51" s="23">
        <v>76</v>
      </c>
      <c r="N51" s="18" t="s">
        <v>100</v>
      </c>
      <c r="O51" s="19"/>
      <c r="P51" s="19">
        <f>SUMIF(E$10:E$144,"76",D$10:D$144)</f>
        <v>0</v>
      </c>
      <c r="Q51" s="19">
        <f t="shared" si="8"/>
        <v>0</v>
      </c>
    </row>
    <row r="52" spans="2:17" ht="18.600000000000001" customHeight="1" thickBot="1">
      <c r="B52" s="57"/>
      <c r="C52" s="55"/>
      <c r="D52" s="55"/>
      <c r="E52" s="55"/>
      <c r="F52" s="5"/>
      <c r="G52" s="6"/>
      <c r="H52" s="10"/>
      <c r="I52" s="10"/>
      <c r="J52" s="10"/>
      <c r="K52" s="10"/>
      <c r="L52" s="10"/>
      <c r="M52" s="11"/>
      <c r="N52" s="40" t="s">
        <v>45</v>
      </c>
      <c r="O52" s="34">
        <f>SUM(O45:O51)</f>
        <v>0</v>
      </c>
      <c r="P52" s="34">
        <f>SUM(P45:P51)</f>
        <v>0</v>
      </c>
      <c r="Q52" s="34">
        <f>+O52-P52</f>
        <v>0</v>
      </c>
    </row>
    <row r="53" spans="2:17" ht="18.600000000000001" customHeight="1" thickBot="1">
      <c r="B53" s="57"/>
      <c r="C53" s="55"/>
      <c r="D53" s="55"/>
      <c r="E53" s="55"/>
      <c r="F53" s="5"/>
      <c r="G53" s="11"/>
      <c r="H53" s="31" t="s">
        <v>66</v>
      </c>
      <c r="I53" s="21" t="s">
        <v>27</v>
      </c>
      <c r="J53" s="21" t="s">
        <v>28</v>
      </c>
      <c r="K53" s="21" t="s">
        <v>2</v>
      </c>
      <c r="L53" s="10"/>
      <c r="M53" s="6"/>
      <c r="N53" s="10"/>
      <c r="O53" s="10"/>
      <c r="P53" s="10"/>
      <c r="Q53" s="10"/>
    </row>
    <row r="54" spans="2:17" ht="18.600000000000001" customHeight="1" thickBot="1">
      <c r="B54" s="57"/>
      <c r="C54" s="55"/>
      <c r="D54" s="55"/>
      <c r="E54" s="55"/>
      <c r="F54" s="5"/>
      <c r="G54" s="23">
        <v>31</v>
      </c>
      <c r="H54" s="18" t="s">
        <v>67</v>
      </c>
      <c r="I54" s="19"/>
      <c r="J54" s="19">
        <f>SUMIF(E$10:E$144,"31",D$10:D$144)</f>
        <v>0</v>
      </c>
      <c r="K54" s="19">
        <f t="shared" ref="K54:K56" si="9">+I54-J54</f>
        <v>0</v>
      </c>
      <c r="L54" s="10"/>
      <c r="M54" s="11"/>
      <c r="N54" s="31" t="s">
        <v>59</v>
      </c>
      <c r="O54" s="21" t="s">
        <v>27</v>
      </c>
      <c r="P54" s="21" t="s">
        <v>28</v>
      </c>
      <c r="Q54" s="21" t="s">
        <v>2</v>
      </c>
    </row>
    <row r="55" spans="2:17" ht="18.600000000000001" customHeight="1">
      <c r="B55" s="57"/>
      <c r="C55" s="55"/>
      <c r="D55" s="55"/>
      <c r="E55" s="55"/>
      <c r="F55" s="5"/>
      <c r="G55" s="23">
        <v>32</v>
      </c>
      <c r="H55" s="18" t="s">
        <v>48</v>
      </c>
      <c r="I55" s="19"/>
      <c r="J55" s="19">
        <f>SUMIF(E$10:E$144,"32",D$10:D$144)</f>
        <v>0</v>
      </c>
      <c r="K55" s="19">
        <f t="shared" si="9"/>
        <v>0</v>
      </c>
      <c r="L55" s="10"/>
      <c r="M55" s="23">
        <v>80</v>
      </c>
      <c r="N55" s="18" t="s">
        <v>57</v>
      </c>
      <c r="O55" s="17"/>
      <c r="P55" s="17">
        <f>SUMIF(E$10:E$144,"80",D$10:D$144)</f>
        <v>0</v>
      </c>
      <c r="Q55" s="17">
        <f t="shared" ref="Q55:Q58" si="10">+O55-P55</f>
        <v>0</v>
      </c>
    </row>
    <row r="56" spans="2:17" ht="18.600000000000001" customHeight="1" thickBot="1">
      <c r="B56" s="57"/>
      <c r="C56" s="55"/>
      <c r="D56" s="55"/>
      <c r="E56" s="55"/>
      <c r="F56" s="5"/>
      <c r="G56" s="23">
        <v>33</v>
      </c>
      <c r="H56" s="18" t="s">
        <v>94</v>
      </c>
      <c r="I56" s="19"/>
      <c r="J56" s="19">
        <f>SUMIF(E$10:E$144,"33",D$10:D$144)</f>
        <v>0</v>
      </c>
      <c r="K56" s="19">
        <f t="shared" si="9"/>
        <v>0</v>
      </c>
      <c r="L56" s="10"/>
      <c r="M56" s="23">
        <v>81</v>
      </c>
      <c r="N56" s="18" t="s">
        <v>58</v>
      </c>
      <c r="O56" s="19"/>
      <c r="P56" s="19">
        <f>SUMIF(E$10:E$144,"81",D$10:D$144)</f>
        <v>0</v>
      </c>
      <c r="Q56" s="19">
        <f t="shared" si="10"/>
        <v>0</v>
      </c>
    </row>
    <row r="57" spans="2:17" ht="18.600000000000001" customHeight="1" thickBot="1">
      <c r="B57" s="57"/>
      <c r="C57" s="55"/>
      <c r="D57" s="55"/>
      <c r="E57" s="55"/>
      <c r="F57" s="5"/>
      <c r="G57" s="11"/>
      <c r="H57" s="40" t="s">
        <v>45</v>
      </c>
      <c r="I57" s="34">
        <f>SUM(I54:I56)</f>
        <v>0</v>
      </c>
      <c r="J57" s="34">
        <f>SUM(J54:J56)</f>
        <v>0</v>
      </c>
      <c r="K57" s="34">
        <f>+I57-J57</f>
        <v>0</v>
      </c>
      <c r="L57" s="10"/>
      <c r="M57" s="23">
        <v>82</v>
      </c>
      <c r="N57" s="18" t="s">
        <v>83</v>
      </c>
      <c r="O57" s="19"/>
      <c r="P57" s="19">
        <f>SUMIF(E$10:E$144,"82",D$10:D$144)</f>
        <v>0</v>
      </c>
      <c r="Q57" s="19">
        <f t="shared" si="10"/>
        <v>0</v>
      </c>
    </row>
    <row r="58" spans="2:17" ht="18.600000000000001" customHeight="1" thickBot="1">
      <c r="B58" s="57"/>
      <c r="C58" s="55"/>
      <c r="D58" s="55"/>
      <c r="E58" s="55"/>
      <c r="F58" s="5"/>
      <c r="G58" s="6"/>
      <c r="H58" s="10"/>
      <c r="I58" s="10"/>
      <c r="J58" s="10"/>
      <c r="K58" s="10"/>
      <c r="L58" s="10"/>
      <c r="M58" s="23">
        <v>83</v>
      </c>
      <c r="N58" s="18" t="s">
        <v>5</v>
      </c>
      <c r="O58" s="19"/>
      <c r="P58" s="19">
        <f>SUMIF(E$10:E$144,"83",D$10:D$144)</f>
        <v>0</v>
      </c>
      <c r="Q58" s="19">
        <f t="shared" si="10"/>
        <v>0</v>
      </c>
    </row>
    <row r="59" spans="2:17" ht="18.600000000000001" customHeight="1" thickBot="1">
      <c r="B59" s="57"/>
      <c r="C59" s="55"/>
      <c r="D59" s="55"/>
      <c r="E59" s="55"/>
      <c r="F59" s="5"/>
      <c r="G59" s="11"/>
      <c r="H59" s="31" t="s">
        <v>46</v>
      </c>
      <c r="I59" s="21" t="s">
        <v>27</v>
      </c>
      <c r="J59" s="21" t="s">
        <v>28</v>
      </c>
      <c r="K59" s="21" t="s">
        <v>2</v>
      </c>
      <c r="L59" s="10"/>
      <c r="M59" s="11"/>
      <c r="N59" s="40" t="s">
        <v>45</v>
      </c>
      <c r="O59" s="34">
        <f>SUM(O55:O58)</f>
        <v>0</v>
      </c>
      <c r="P59" s="34">
        <f>SUM(P55:P58)</f>
        <v>0</v>
      </c>
      <c r="Q59" s="34">
        <f>+O59-P59</f>
        <v>0</v>
      </c>
    </row>
    <row r="60" spans="2:17" ht="18.600000000000001" customHeight="1">
      <c r="B60" s="57"/>
      <c r="C60" s="55"/>
      <c r="D60" s="55"/>
      <c r="E60" s="55"/>
      <c r="F60" s="5"/>
      <c r="G60" s="23">
        <v>34</v>
      </c>
      <c r="H60" s="18" t="s">
        <v>47</v>
      </c>
      <c r="I60" s="17"/>
      <c r="J60" s="17">
        <f>SUMIF(E$10:E$144,"34",D$10:D$144)</f>
        <v>0</v>
      </c>
      <c r="K60" s="17">
        <f t="shared" ref="K60:K63" si="11">+I60-J60</f>
        <v>0</v>
      </c>
      <c r="L60" s="10"/>
      <c r="M60" s="6"/>
      <c r="N60" s="10"/>
      <c r="O60" s="10"/>
      <c r="P60" s="10"/>
      <c r="Q60" s="10"/>
    </row>
    <row r="61" spans="2:17" ht="18.600000000000001" customHeight="1" thickBot="1">
      <c r="B61" s="57"/>
      <c r="C61" s="55"/>
      <c r="D61" s="55"/>
      <c r="E61" s="55"/>
      <c r="F61" s="5"/>
      <c r="G61" s="23">
        <v>35</v>
      </c>
      <c r="H61" s="18" t="s">
        <v>74</v>
      </c>
      <c r="I61" s="19"/>
      <c r="J61" s="19">
        <f>SUMIF(E$10:E$144,"35",D$10:D$144)</f>
        <v>0</v>
      </c>
      <c r="K61" s="19">
        <f t="shared" si="11"/>
        <v>0</v>
      </c>
      <c r="L61" s="10"/>
      <c r="M61" s="11"/>
      <c r="N61" s="31" t="s">
        <v>54</v>
      </c>
      <c r="O61" s="21" t="s">
        <v>27</v>
      </c>
      <c r="P61" s="21" t="s">
        <v>28</v>
      </c>
      <c r="Q61" s="21" t="s">
        <v>2</v>
      </c>
    </row>
    <row r="62" spans="2:17" ht="18.600000000000001" customHeight="1">
      <c r="B62" s="57"/>
      <c r="C62" s="55"/>
      <c r="D62" s="55"/>
      <c r="E62" s="55"/>
      <c r="F62" s="5"/>
      <c r="G62" s="23">
        <v>36</v>
      </c>
      <c r="H62" s="18" t="s">
        <v>12</v>
      </c>
      <c r="I62" s="19"/>
      <c r="J62" s="19">
        <f>SUMIF(E$10:E$144,"36",D$10:D$144)</f>
        <v>0</v>
      </c>
      <c r="K62" s="19">
        <f t="shared" si="11"/>
        <v>0</v>
      </c>
      <c r="L62" s="10"/>
      <c r="M62" s="23">
        <v>90</v>
      </c>
      <c r="N62" s="18" t="s">
        <v>55</v>
      </c>
      <c r="O62" s="19"/>
      <c r="P62" s="19">
        <f>SUMIF(E$10:E$144,"90",D$10:D$144)</f>
        <v>0</v>
      </c>
      <c r="Q62" s="19">
        <f t="shared" ref="Q62:Q64" si="12">+O62-P62</f>
        <v>0</v>
      </c>
    </row>
    <row r="63" spans="2:17" ht="18.600000000000001" customHeight="1" thickBot="1">
      <c r="B63" s="57"/>
      <c r="C63" s="55"/>
      <c r="D63" s="55"/>
      <c r="E63" s="55"/>
      <c r="F63" s="5"/>
      <c r="G63" s="23">
        <v>37</v>
      </c>
      <c r="H63" s="18" t="s">
        <v>96</v>
      </c>
      <c r="I63" s="19"/>
      <c r="J63" s="19">
        <f>SUMIF(E$10:E$144,"37",D$10:D$144)</f>
        <v>0</v>
      </c>
      <c r="K63" s="19">
        <f t="shared" si="11"/>
        <v>0</v>
      </c>
      <c r="L63" s="10"/>
      <c r="M63" s="23">
        <v>91</v>
      </c>
      <c r="N63" s="18" t="s">
        <v>56</v>
      </c>
      <c r="O63" s="19"/>
      <c r="P63" s="19">
        <f>SUMIF(E$10:E$144,"91",D$10:D$144)</f>
        <v>0</v>
      </c>
      <c r="Q63" s="19">
        <f t="shared" si="12"/>
        <v>0</v>
      </c>
    </row>
    <row r="64" spans="2:17" ht="18.600000000000001" customHeight="1" thickBot="1">
      <c r="B64" s="57"/>
      <c r="C64" s="55"/>
      <c r="D64" s="55"/>
      <c r="E64" s="55"/>
      <c r="F64" s="5"/>
      <c r="G64" s="11"/>
      <c r="H64" s="40" t="s">
        <v>45</v>
      </c>
      <c r="I64" s="34">
        <f>SUM(I60:I63)</f>
        <v>0</v>
      </c>
      <c r="J64" s="34">
        <f t="shared" ref="J64" si="13">SUM(J60:J63)</f>
        <v>0</v>
      </c>
      <c r="K64" s="34">
        <f>+I64-J64</f>
        <v>0</v>
      </c>
      <c r="L64" s="10"/>
      <c r="M64" s="23">
        <v>92</v>
      </c>
      <c r="N64" s="18" t="s">
        <v>95</v>
      </c>
      <c r="O64" s="19"/>
      <c r="P64" s="19">
        <f>SUMIF(E$10:E$144,"92",D$10:D$144)</f>
        <v>0</v>
      </c>
      <c r="Q64" s="19">
        <f t="shared" si="12"/>
        <v>0</v>
      </c>
    </row>
    <row r="65" spans="2:17" ht="18.600000000000001" customHeight="1" thickBot="1">
      <c r="B65" s="57"/>
      <c r="C65" s="55"/>
      <c r="D65" s="55"/>
      <c r="E65" s="55"/>
      <c r="F65" s="5"/>
      <c r="G65" s="10"/>
      <c r="H65" s="10"/>
      <c r="I65" s="10"/>
      <c r="J65" s="10"/>
      <c r="K65" s="10"/>
      <c r="L65" s="10"/>
      <c r="M65" s="11"/>
      <c r="N65" s="40" t="s">
        <v>45</v>
      </c>
      <c r="O65" s="34">
        <f>SUM(O62:O64)</f>
        <v>0</v>
      </c>
      <c r="P65" s="34">
        <f>SUM(P62:P64)</f>
        <v>0</v>
      </c>
      <c r="Q65" s="34">
        <f>+O65-P65</f>
        <v>0</v>
      </c>
    </row>
    <row r="66" spans="2:17" ht="18.600000000000001" customHeight="1">
      <c r="B66" s="57"/>
      <c r="C66" s="55"/>
      <c r="D66" s="55"/>
      <c r="E66" s="55"/>
      <c r="G66" s="2"/>
      <c r="M66" s="2"/>
    </row>
    <row r="67" spans="2:17" ht="18.600000000000001" customHeight="1">
      <c r="B67" s="57"/>
      <c r="C67" s="55"/>
      <c r="D67" s="55"/>
      <c r="E67" s="55"/>
      <c r="G67" s="2"/>
      <c r="M67" s="2"/>
    </row>
    <row r="68" spans="2:17" ht="18.600000000000001" customHeight="1">
      <c r="B68" s="57"/>
      <c r="C68" s="55"/>
      <c r="D68" s="55"/>
      <c r="E68" s="55"/>
      <c r="G68" s="2"/>
      <c r="M68" s="2"/>
    </row>
    <row r="69" spans="2:17" ht="18.600000000000001" customHeight="1">
      <c r="B69" s="57"/>
      <c r="C69" s="55"/>
      <c r="D69" s="55"/>
      <c r="E69" s="55"/>
      <c r="G69" s="2"/>
      <c r="M69" s="2"/>
    </row>
    <row r="70" spans="2:17" ht="18.600000000000001" customHeight="1">
      <c r="B70" s="57"/>
      <c r="C70" s="55"/>
      <c r="D70" s="55"/>
      <c r="E70" s="55"/>
      <c r="G70" s="2"/>
      <c r="M70" s="2"/>
    </row>
    <row r="71" spans="2:17" ht="18.600000000000001" customHeight="1">
      <c r="B71" s="57"/>
      <c r="C71" s="55"/>
      <c r="D71" s="55"/>
      <c r="E71" s="55"/>
      <c r="G71" s="2"/>
      <c r="M71" s="2"/>
    </row>
    <row r="72" spans="2:17" ht="18.600000000000001" customHeight="1">
      <c r="B72" s="57"/>
      <c r="C72" s="55"/>
      <c r="D72" s="55"/>
      <c r="E72" s="55"/>
      <c r="G72" s="2"/>
      <c r="M72" s="2"/>
    </row>
    <row r="73" spans="2:17" ht="18.600000000000001" customHeight="1">
      <c r="B73" s="57"/>
      <c r="C73" s="55"/>
      <c r="D73" s="55"/>
      <c r="E73" s="55"/>
      <c r="G73" s="2"/>
      <c r="M73" s="2"/>
    </row>
    <row r="74" spans="2:17" ht="18.600000000000001" customHeight="1">
      <c r="B74" s="57"/>
      <c r="C74" s="55"/>
      <c r="D74" s="55"/>
      <c r="E74" s="55"/>
      <c r="G74" s="2"/>
      <c r="M74" s="2"/>
    </row>
    <row r="75" spans="2:17" ht="18.600000000000001" customHeight="1">
      <c r="B75" s="57"/>
      <c r="C75" s="55"/>
      <c r="D75" s="55"/>
      <c r="E75" s="55"/>
      <c r="G75" s="2"/>
      <c r="M75" s="2"/>
    </row>
    <row r="76" spans="2:17" ht="18.600000000000001" customHeight="1">
      <c r="B76" s="57"/>
      <c r="C76" s="55"/>
      <c r="D76" s="55"/>
      <c r="E76" s="55"/>
      <c r="G76" s="2"/>
      <c r="M76" s="2"/>
    </row>
    <row r="77" spans="2:17" ht="18.600000000000001" customHeight="1">
      <c r="B77" s="57"/>
      <c r="C77" s="55"/>
      <c r="D77" s="55"/>
      <c r="E77" s="55"/>
      <c r="G77" s="2"/>
      <c r="M77" s="2"/>
    </row>
    <row r="78" spans="2:17" ht="18.600000000000001" customHeight="1">
      <c r="B78" s="57"/>
      <c r="C78" s="55"/>
      <c r="D78" s="55"/>
      <c r="E78" s="55"/>
      <c r="G78" s="2"/>
      <c r="M78" s="2"/>
    </row>
    <row r="79" spans="2:17" ht="18.600000000000001" customHeight="1">
      <c r="B79" s="57"/>
      <c r="C79" s="55"/>
      <c r="D79" s="55"/>
      <c r="E79" s="55"/>
      <c r="G79" s="2"/>
      <c r="M79" s="2"/>
    </row>
    <row r="80" spans="2:17" ht="18.600000000000001" customHeight="1">
      <c r="B80" s="57"/>
      <c r="C80" s="55"/>
      <c r="D80" s="55"/>
      <c r="E80" s="55"/>
      <c r="G80" s="2"/>
      <c r="M80" s="2"/>
    </row>
    <row r="81" spans="2:13" ht="18.600000000000001" customHeight="1">
      <c r="B81" s="57"/>
      <c r="C81" s="55"/>
      <c r="D81" s="55"/>
      <c r="E81" s="55"/>
      <c r="G81" s="2"/>
      <c r="M81" s="2"/>
    </row>
    <row r="82" spans="2:13" ht="18.600000000000001" customHeight="1">
      <c r="B82" s="57"/>
      <c r="C82" s="55"/>
      <c r="D82" s="55"/>
      <c r="E82" s="55"/>
      <c r="G82" s="2"/>
      <c r="M82" s="2"/>
    </row>
    <row r="83" spans="2:13" ht="18.600000000000001" customHeight="1">
      <c r="B83" s="57"/>
      <c r="C83" s="55"/>
      <c r="D83" s="55"/>
      <c r="E83" s="55"/>
      <c r="G83" s="2"/>
      <c r="M83" s="2"/>
    </row>
    <row r="84" spans="2:13" ht="18.600000000000001" customHeight="1">
      <c r="B84" s="57"/>
      <c r="C84" s="55"/>
      <c r="D84" s="55"/>
      <c r="E84" s="55"/>
      <c r="G84" s="2"/>
      <c r="M84" s="2"/>
    </row>
    <row r="85" spans="2:13" ht="18.600000000000001" customHeight="1">
      <c r="B85" s="57"/>
      <c r="C85" s="55"/>
      <c r="D85" s="55"/>
      <c r="E85" s="55"/>
      <c r="G85" s="2"/>
      <c r="M85" s="2"/>
    </row>
    <row r="86" spans="2:13" ht="18.600000000000001" customHeight="1">
      <c r="B86" s="57"/>
      <c r="C86" s="55"/>
      <c r="D86" s="55"/>
      <c r="E86" s="55"/>
      <c r="G86" s="2"/>
      <c r="M86" s="2"/>
    </row>
    <row r="87" spans="2:13" ht="18.600000000000001" customHeight="1">
      <c r="B87" s="57"/>
      <c r="C87" s="55"/>
      <c r="D87" s="55"/>
      <c r="E87" s="55"/>
      <c r="G87" s="2"/>
      <c r="M87" s="2"/>
    </row>
    <row r="88" spans="2:13" ht="18.600000000000001" customHeight="1">
      <c r="B88" s="57"/>
      <c r="C88" s="55"/>
      <c r="D88" s="55"/>
      <c r="E88" s="55"/>
      <c r="G88" s="2"/>
      <c r="M88" s="2"/>
    </row>
    <row r="89" spans="2:13" ht="18.600000000000001" customHeight="1">
      <c r="B89" s="57"/>
      <c r="C89" s="55"/>
      <c r="D89" s="55"/>
      <c r="E89" s="55"/>
      <c r="G89" s="2"/>
      <c r="M89" s="2"/>
    </row>
    <row r="90" spans="2:13" ht="18.600000000000001" customHeight="1">
      <c r="B90" s="57"/>
      <c r="C90" s="55"/>
      <c r="D90" s="55"/>
      <c r="E90" s="55"/>
      <c r="G90" s="2"/>
      <c r="M90" s="2"/>
    </row>
    <row r="91" spans="2:13" ht="18.600000000000001" customHeight="1">
      <c r="B91" s="57"/>
      <c r="C91" s="55"/>
      <c r="D91" s="55"/>
      <c r="E91" s="55"/>
      <c r="G91" s="2"/>
      <c r="M91" s="2"/>
    </row>
    <row r="92" spans="2:13" ht="18.600000000000001" customHeight="1">
      <c r="B92" s="57"/>
      <c r="C92" s="55"/>
      <c r="D92" s="55"/>
      <c r="E92" s="55"/>
      <c r="G92" s="2"/>
      <c r="M92" s="2"/>
    </row>
    <row r="93" spans="2:13" ht="18.600000000000001" customHeight="1">
      <c r="B93" s="57"/>
      <c r="C93" s="55"/>
      <c r="D93" s="55"/>
      <c r="E93" s="55"/>
      <c r="G93" s="2"/>
      <c r="M93" s="2"/>
    </row>
    <row r="94" spans="2:13" ht="18.600000000000001" customHeight="1">
      <c r="B94" s="57"/>
      <c r="C94" s="55"/>
      <c r="D94" s="55"/>
      <c r="E94" s="55"/>
      <c r="G94" s="2"/>
      <c r="M94" s="2"/>
    </row>
    <row r="95" spans="2:13" ht="18.600000000000001" customHeight="1">
      <c r="B95" s="57"/>
      <c r="C95" s="55"/>
      <c r="D95" s="55"/>
      <c r="E95" s="55"/>
      <c r="G95" s="2"/>
      <c r="M95" s="2"/>
    </row>
    <row r="96" spans="2:13" ht="18.600000000000001" customHeight="1">
      <c r="B96" s="57"/>
      <c r="C96" s="55"/>
      <c r="D96" s="55"/>
      <c r="E96" s="55"/>
      <c r="G96" s="2"/>
      <c r="M96" s="2"/>
    </row>
    <row r="97" spans="2:13" ht="18.600000000000001" customHeight="1">
      <c r="B97" s="57"/>
      <c r="C97" s="55"/>
      <c r="D97" s="55"/>
      <c r="E97" s="55"/>
      <c r="G97" s="2"/>
      <c r="M97" s="2"/>
    </row>
    <row r="98" spans="2:13" ht="18.600000000000001" customHeight="1">
      <c r="B98" s="11"/>
      <c r="C98" s="11"/>
      <c r="D98" s="11"/>
      <c r="E98" s="11"/>
      <c r="G98" s="2"/>
      <c r="M98" s="2"/>
    </row>
    <row r="99" spans="2:13" ht="18.600000000000001" customHeight="1">
      <c r="B99" s="11"/>
      <c r="C99" s="11"/>
      <c r="D99" s="11"/>
      <c r="E99" s="11"/>
      <c r="G99" s="2"/>
      <c r="M99" s="2"/>
    </row>
    <row r="100" spans="2:13" ht="18.600000000000001" customHeight="1">
      <c r="B100" s="11"/>
      <c r="C100" s="11"/>
      <c r="D100" s="11"/>
      <c r="E100" s="11"/>
      <c r="G100" s="2"/>
      <c r="M100" s="2"/>
    </row>
    <row r="101" spans="2:13" ht="18.600000000000001" customHeight="1">
      <c r="B101" s="11"/>
      <c r="C101" s="11"/>
      <c r="D101" s="11"/>
      <c r="E101" s="11"/>
      <c r="G101" s="2"/>
      <c r="M101" s="2"/>
    </row>
    <row r="102" spans="2:13" ht="18.600000000000001" customHeight="1">
      <c r="B102" s="11"/>
      <c r="C102" s="11"/>
      <c r="D102" s="11"/>
      <c r="E102" s="11"/>
      <c r="G102" s="2"/>
      <c r="M102" s="2"/>
    </row>
    <row r="103" spans="2:13" ht="18.600000000000001" customHeight="1">
      <c r="B103" s="11"/>
      <c r="C103" s="11"/>
      <c r="D103" s="11"/>
      <c r="E103" s="11"/>
      <c r="G103" s="2"/>
      <c r="M103" s="2"/>
    </row>
    <row r="104" spans="2:13" ht="18.600000000000001" customHeight="1">
      <c r="B104" s="11"/>
      <c r="C104" s="11"/>
      <c r="D104" s="11"/>
      <c r="E104" s="11"/>
      <c r="G104" s="2"/>
      <c r="M104" s="2"/>
    </row>
    <row r="105" spans="2:13" ht="18.600000000000001" customHeight="1">
      <c r="B105" s="11"/>
      <c r="C105" s="11"/>
      <c r="D105" s="11"/>
      <c r="E105" s="11"/>
      <c r="G105" s="2"/>
      <c r="M105" s="2"/>
    </row>
    <row r="106" spans="2:13" ht="18.600000000000001" customHeight="1">
      <c r="B106" s="11"/>
      <c r="C106" s="11"/>
      <c r="D106" s="11"/>
      <c r="E106" s="11"/>
      <c r="G106" s="2"/>
      <c r="M106" s="2"/>
    </row>
    <row r="107" spans="2:13" ht="18.600000000000001" customHeight="1">
      <c r="B107" s="11"/>
      <c r="C107" s="11"/>
      <c r="D107" s="11"/>
      <c r="E107" s="11"/>
      <c r="G107" s="2"/>
      <c r="M107" s="2"/>
    </row>
    <row r="108" spans="2:13" ht="18.600000000000001" customHeight="1">
      <c r="B108" s="11"/>
      <c r="C108" s="11"/>
      <c r="D108" s="11"/>
      <c r="E108" s="11"/>
      <c r="G108" s="2"/>
      <c r="M108" s="2"/>
    </row>
    <row r="109" spans="2:13" ht="18.600000000000001" customHeight="1">
      <c r="B109" s="11"/>
      <c r="C109" s="11"/>
      <c r="D109" s="11"/>
      <c r="E109" s="11"/>
      <c r="G109" s="2"/>
      <c r="M109" s="2"/>
    </row>
    <row r="110" spans="2:13" ht="18.600000000000001" customHeight="1">
      <c r="B110" s="11"/>
      <c r="C110" s="11"/>
      <c r="D110" s="11"/>
      <c r="E110" s="11"/>
      <c r="G110" s="2"/>
      <c r="M110" s="2"/>
    </row>
    <row r="111" spans="2:13" ht="18.600000000000001" customHeight="1">
      <c r="B111" s="11"/>
      <c r="C111" s="11"/>
      <c r="D111" s="11"/>
      <c r="E111" s="11"/>
      <c r="G111" s="2"/>
      <c r="M111" s="2"/>
    </row>
    <row r="112" spans="2:13" ht="18.600000000000001" customHeight="1">
      <c r="B112" s="11"/>
      <c r="C112" s="11"/>
      <c r="D112" s="11"/>
      <c r="E112" s="11"/>
      <c r="G112" s="2"/>
      <c r="M112" s="2"/>
    </row>
    <row r="113" spans="2:13" ht="18.600000000000001" customHeight="1">
      <c r="B113" s="11"/>
      <c r="C113" s="11"/>
      <c r="D113" s="11"/>
      <c r="E113" s="11"/>
      <c r="G113" s="2"/>
      <c r="M113" s="2"/>
    </row>
    <row r="114" spans="2:13" ht="18.600000000000001" customHeight="1">
      <c r="B114" s="11"/>
      <c r="C114" s="11"/>
      <c r="D114" s="11"/>
      <c r="E114" s="11"/>
      <c r="G114" s="2"/>
      <c r="M114" s="2"/>
    </row>
    <row r="115" spans="2:13" ht="18.600000000000001" customHeight="1">
      <c r="B115" s="11"/>
      <c r="C115" s="11"/>
      <c r="D115" s="11"/>
      <c r="E115" s="11"/>
      <c r="G115" s="2"/>
      <c r="M115" s="2"/>
    </row>
    <row r="116" spans="2:13" ht="18.600000000000001" customHeight="1">
      <c r="B116" s="11"/>
      <c r="C116" s="11"/>
      <c r="D116" s="11"/>
      <c r="E116" s="11"/>
    </row>
    <row r="117" spans="2:13" ht="18.600000000000001" customHeight="1">
      <c r="B117" s="11"/>
      <c r="C117" s="11"/>
      <c r="D117" s="11"/>
      <c r="E117" s="11"/>
    </row>
    <row r="118" spans="2:13" ht="18.600000000000001" customHeight="1">
      <c r="B118" s="11"/>
      <c r="C118" s="11"/>
      <c r="D118" s="11"/>
      <c r="E118" s="11"/>
    </row>
    <row r="119" spans="2:13" ht="18.600000000000001" customHeight="1">
      <c r="B119" s="11"/>
      <c r="C119" s="11"/>
      <c r="D119" s="11"/>
      <c r="E119" s="11"/>
    </row>
    <row r="120" spans="2:13" ht="18.600000000000001" customHeight="1">
      <c r="B120" s="11"/>
      <c r="C120" s="11"/>
      <c r="D120" s="11"/>
      <c r="E120" s="11"/>
    </row>
    <row r="121" spans="2:13" ht="18.600000000000001" customHeight="1">
      <c r="B121" s="11"/>
      <c r="C121" s="11"/>
      <c r="D121" s="11"/>
      <c r="E121" s="11"/>
    </row>
    <row r="122" spans="2:13" ht="18.600000000000001" customHeight="1">
      <c r="B122" s="11"/>
      <c r="C122" s="11"/>
      <c r="D122" s="11"/>
      <c r="E122" s="11"/>
    </row>
    <row r="123" spans="2:13" ht="18.600000000000001" customHeight="1">
      <c r="B123" s="11"/>
      <c r="C123" s="11"/>
      <c r="D123" s="11"/>
      <c r="E123" s="11"/>
    </row>
    <row r="124" spans="2:13" ht="18.600000000000001" customHeight="1">
      <c r="B124" s="11"/>
      <c r="C124" s="11"/>
      <c r="D124" s="11"/>
      <c r="E124" s="11"/>
    </row>
    <row r="125" spans="2:13" ht="18.600000000000001" customHeight="1">
      <c r="B125" s="11"/>
      <c r="C125" s="11"/>
      <c r="D125" s="11"/>
      <c r="E125" s="11"/>
    </row>
    <row r="126" spans="2:13" ht="18.600000000000001" customHeight="1">
      <c r="B126" s="11"/>
      <c r="C126" s="11"/>
      <c r="D126" s="11"/>
      <c r="E126" s="11"/>
    </row>
    <row r="127" spans="2:13" ht="18.600000000000001" customHeight="1">
      <c r="B127" s="11"/>
      <c r="C127" s="11"/>
      <c r="D127" s="11"/>
      <c r="E127" s="11"/>
    </row>
    <row r="128" spans="2:13" ht="18.600000000000001" customHeight="1">
      <c r="B128" s="11"/>
      <c r="C128" s="11"/>
      <c r="D128" s="11"/>
      <c r="E128" s="11"/>
    </row>
    <row r="129" ht="18.600000000000001" customHeight="1"/>
    <row r="130" ht="18.600000000000001" customHeight="1"/>
    <row r="131" ht="18.600000000000001" customHeight="1"/>
    <row r="132" ht="18.600000000000001" customHeight="1"/>
    <row r="133" ht="18.600000000000001" customHeight="1"/>
    <row r="134" ht="18.600000000000001" customHeight="1"/>
    <row r="135" ht="18.600000000000001" customHeight="1"/>
    <row r="136" ht="18.600000000000001" customHeight="1"/>
    <row r="137" ht="18.600000000000001" customHeight="1"/>
    <row r="138" ht="18.600000000000001" customHeight="1"/>
    <row r="139" ht="18.600000000000001" customHeight="1"/>
    <row r="140" ht="18.600000000000001" customHeight="1"/>
    <row r="141" ht="18.600000000000001" customHeight="1"/>
    <row r="142" ht="18.600000000000001" customHeight="1"/>
    <row r="143" ht="18.600000000000001" customHeight="1"/>
    <row r="144" ht="18.600000000000001" customHeight="1"/>
    <row r="145" ht="18.600000000000001" customHeight="1"/>
    <row r="146" ht="18.600000000000001" customHeight="1"/>
    <row r="147" ht="18.600000000000001" customHeight="1"/>
    <row r="148" ht="18.600000000000001" customHeight="1"/>
    <row r="149" ht="18.600000000000001" customHeight="1"/>
  </sheetData>
  <mergeCells count="9">
    <mergeCell ref="I3:J3"/>
    <mergeCell ref="K3:M3"/>
    <mergeCell ref="B1:Q1"/>
    <mergeCell ref="B8:B9"/>
    <mergeCell ref="C8:C9"/>
    <mergeCell ref="E8:E9"/>
    <mergeCell ref="I8:J8"/>
    <mergeCell ref="K8:M8"/>
    <mergeCell ref="B6:E7"/>
  </mergeCells>
  <conditionalFormatting sqref="K66">
    <cfRule type="iconSet" priority="39">
      <iconSet>
        <cfvo type="percent" val="0"/>
        <cfvo type="num" val="0"/>
        <cfvo type="num" val="0"/>
      </iconSet>
    </cfRule>
  </conditionalFormatting>
  <conditionalFormatting sqref="K12:K23 K30 K39 K52 K58 K65">
    <cfRule type="iconSet" priority="36">
      <iconSet>
        <cfvo type="percent" val="0"/>
        <cfvo type="num" val="0"/>
        <cfvo type="num" val="0"/>
      </iconSet>
    </cfRule>
  </conditionalFormatting>
  <conditionalFormatting sqref="Q25 Q53 Q43 Q35 Q60">
    <cfRule type="iconSet" priority="35">
      <iconSet>
        <cfvo type="percent" val="0"/>
        <cfvo type="num" val="0"/>
        <cfvo type="num" val="0"/>
      </iconSet>
    </cfRule>
  </conditionalFormatting>
  <conditionalFormatting sqref="Q12:Q13">
    <cfRule type="iconSet" priority="34">
      <iconSet>
        <cfvo type="percent" val="0"/>
        <cfvo type="num" val="0"/>
        <cfvo type="num" val="0"/>
      </iconSet>
    </cfRule>
  </conditionalFormatting>
  <conditionalFormatting sqref="Q27:Q28">
    <cfRule type="iconSet" priority="33">
      <iconSet>
        <cfvo type="percent" val="0"/>
        <cfvo type="num" val="0"/>
        <cfvo type="num" val="0"/>
      </iconSet>
    </cfRule>
  </conditionalFormatting>
  <conditionalFormatting sqref="K25:K26">
    <cfRule type="iconSet" priority="32">
      <iconSet>
        <cfvo type="percent" val="0"/>
        <cfvo type="num" val="0"/>
        <cfvo type="num" val="0"/>
      </iconSet>
    </cfRule>
  </conditionalFormatting>
  <conditionalFormatting sqref="K32:K33">
    <cfRule type="iconSet" priority="31">
      <iconSet>
        <cfvo type="percent" val="0"/>
        <cfvo type="num" val="0"/>
        <cfvo type="num" val="0"/>
      </iconSet>
    </cfRule>
  </conditionalFormatting>
  <conditionalFormatting sqref="K41:K42">
    <cfRule type="iconSet" priority="30">
      <iconSet>
        <cfvo type="percent" val="0"/>
        <cfvo type="num" val="0"/>
        <cfvo type="num" val="0"/>
      </iconSet>
    </cfRule>
  </conditionalFormatting>
  <conditionalFormatting sqref="Q37:Q38">
    <cfRule type="iconSet" priority="29">
      <iconSet>
        <cfvo type="percent" val="0"/>
        <cfvo type="num" val="0"/>
        <cfvo type="num" val="0"/>
      </iconSet>
    </cfRule>
  </conditionalFormatting>
  <conditionalFormatting sqref="Q55">
    <cfRule type="iconSet" priority="28">
      <iconSet>
        <cfvo type="percent" val="0"/>
        <cfvo type="num" val="0"/>
        <cfvo type="num" val="0"/>
      </iconSet>
    </cfRule>
  </conditionalFormatting>
  <conditionalFormatting sqref="K60">
    <cfRule type="iconSet" priority="27">
      <iconSet>
        <cfvo type="percent" val="0"/>
        <cfvo type="num" val="0"/>
        <cfvo type="num" val="0"/>
      </iconSet>
    </cfRule>
  </conditionalFormatting>
  <conditionalFormatting sqref="K43:K50">
    <cfRule type="iconSet" priority="26">
      <iconSet>
        <cfvo type="percent" val="0"/>
        <cfvo type="num" val="0"/>
        <cfvo type="num" val="0"/>
      </iconSet>
    </cfRule>
  </conditionalFormatting>
  <conditionalFormatting sqref="Q45:Q51">
    <cfRule type="iconSet" priority="25">
      <iconSet>
        <cfvo type="percent" val="0"/>
        <cfvo type="num" val="0"/>
        <cfvo type="num" val="0"/>
      </iconSet>
    </cfRule>
  </conditionalFormatting>
  <conditionalFormatting sqref="K54:K56">
    <cfRule type="iconSet" priority="24">
      <iconSet>
        <cfvo type="percent" val="0"/>
        <cfvo type="num" val="0"/>
        <cfvo type="num" val="0"/>
      </iconSet>
    </cfRule>
  </conditionalFormatting>
  <conditionalFormatting sqref="K61:K63">
    <cfRule type="iconSet" priority="23">
      <iconSet>
        <cfvo type="percent" val="0"/>
        <cfvo type="num" val="0"/>
        <cfvo type="num" val="0"/>
      </iconSet>
    </cfRule>
  </conditionalFormatting>
  <conditionalFormatting sqref="Q62:Q64">
    <cfRule type="iconSet" priority="22">
      <iconSet>
        <cfvo type="percent" val="0"/>
        <cfvo type="num" val="0"/>
        <cfvo type="num" val="0"/>
      </iconSet>
    </cfRule>
  </conditionalFormatting>
  <conditionalFormatting sqref="K27:K28">
    <cfRule type="iconSet" priority="21">
      <iconSet>
        <cfvo type="percent" val="0"/>
        <cfvo type="num" val="0"/>
        <cfvo type="num" val="0"/>
      </iconSet>
    </cfRule>
  </conditionalFormatting>
  <conditionalFormatting sqref="K34:K37">
    <cfRule type="iconSet" priority="20">
      <iconSet>
        <cfvo type="percent" val="0"/>
        <cfvo type="num" val="0"/>
        <cfvo type="num" val="0"/>
      </iconSet>
    </cfRule>
  </conditionalFormatting>
  <conditionalFormatting sqref="Q29:Q33">
    <cfRule type="iconSet" priority="19">
      <iconSet>
        <cfvo type="percent" val="0"/>
        <cfvo type="num" val="0"/>
        <cfvo type="num" val="0"/>
      </iconSet>
    </cfRule>
  </conditionalFormatting>
  <conditionalFormatting sqref="Q14:Q23">
    <cfRule type="iconSet" priority="18">
      <iconSet>
        <cfvo type="percent" val="0"/>
        <cfvo type="num" val="0"/>
        <cfvo type="num" val="0"/>
      </iconSet>
    </cfRule>
  </conditionalFormatting>
  <conditionalFormatting sqref="Q39:Q41">
    <cfRule type="iconSet" priority="17">
      <iconSet>
        <cfvo type="percent" val="0"/>
        <cfvo type="num" val="0"/>
        <cfvo type="num" val="0"/>
      </iconSet>
    </cfRule>
  </conditionalFormatting>
  <conditionalFormatting sqref="K64">
    <cfRule type="iconSet" priority="12">
      <iconSet>
        <cfvo type="percent" val="0"/>
        <cfvo type="num" val="0"/>
        <cfvo type="num" val="0"/>
      </iconSet>
    </cfRule>
  </conditionalFormatting>
  <conditionalFormatting sqref="K29">
    <cfRule type="iconSet" priority="16">
      <iconSet>
        <cfvo type="percent" val="0"/>
        <cfvo type="num" val="0"/>
        <cfvo type="num" val="0"/>
      </iconSet>
    </cfRule>
  </conditionalFormatting>
  <conditionalFormatting sqref="K38">
    <cfRule type="iconSet" priority="15">
      <iconSet>
        <cfvo type="percent" val="0"/>
        <cfvo type="num" val="0"/>
        <cfvo type="num" val="0"/>
      </iconSet>
    </cfRule>
  </conditionalFormatting>
  <conditionalFormatting sqref="K51">
    <cfRule type="iconSet" priority="14">
      <iconSet>
        <cfvo type="percent" val="0"/>
        <cfvo type="num" val="0"/>
        <cfvo type="num" val="0"/>
      </iconSet>
    </cfRule>
  </conditionalFormatting>
  <conditionalFormatting sqref="K57">
    <cfRule type="iconSet" priority="13">
      <iconSet>
        <cfvo type="percent" val="0"/>
        <cfvo type="num" val="0"/>
        <cfvo type="num" val="0"/>
      </iconSet>
    </cfRule>
  </conditionalFormatting>
  <conditionalFormatting sqref="Q65">
    <cfRule type="iconSet" priority="11">
      <iconSet>
        <cfvo type="percent" val="0"/>
        <cfvo type="num" val="0"/>
        <cfvo type="num" val="0"/>
      </iconSet>
    </cfRule>
  </conditionalFormatting>
  <conditionalFormatting sqref="Q59">
    <cfRule type="iconSet" priority="10">
      <iconSet>
        <cfvo type="percent" val="0"/>
        <cfvo type="num" val="0"/>
        <cfvo type="num" val="0"/>
      </iconSet>
    </cfRule>
  </conditionalFormatting>
  <conditionalFormatting sqref="Q52">
    <cfRule type="iconSet" priority="9">
      <iconSet>
        <cfvo type="percent" val="0"/>
        <cfvo type="num" val="0"/>
        <cfvo type="num" val="0"/>
      </iconSet>
    </cfRule>
  </conditionalFormatting>
  <conditionalFormatting sqref="Q42">
    <cfRule type="iconSet" priority="8">
      <iconSet>
        <cfvo type="percent" val="0"/>
        <cfvo type="num" val="0"/>
        <cfvo type="num" val="0"/>
      </iconSet>
    </cfRule>
  </conditionalFormatting>
  <conditionalFormatting sqref="Q34">
    <cfRule type="iconSet" priority="7">
      <iconSet>
        <cfvo type="percent" val="0"/>
        <cfvo type="num" val="0"/>
        <cfvo type="num" val="0"/>
      </iconSet>
    </cfRule>
  </conditionalFormatting>
  <conditionalFormatting sqref="Q24">
    <cfRule type="iconSet" priority="6">
      <iconSet>
        <cfvo type="percent" val="0"/>
        <cfvo type="num" val="0"/>
        <cfvo type="num" val="0"/>
      </iconSet>
    </cfRule>
  </conditionalFormatting>
  <conditionalFormatting sqref="Q56:Q58">
    <cfRule type="iconSet" priority="5">
      <iconSet>
        <cfvo type="percent" val="0"/>
        <cfvo type="num" val="0"/>
        <cfvo type="num" val="0"/>
      </iconSet>
    </cfRule>
  </conditionalFormatting>
  <conditionalFormatting sqref="E10:E95">
    <cfRule type="cellIs" dxfId="15" priority="4" operator="notBetween">
      <formula>0</formula>
      <formula>100</formula>
    </cfRule>
  </conditionalFormatting>
  <conditionalFormatting sqref="E96:E97">
    <cfRule type="cellIs" dxfId="14" priority="3" operator="notBetween">
      <formula>0</formula>
      <formula>100</formula>
    </cfRule>
  </conditionalFormatting>
  <conditionalFormatting sqref="N6:N7">
    <cfRule type="iconSet" priority="2">
      <iconSet>
        <cfvo type="percent" val="0"/>
        <cfvo type="num" val="0"/>
        <cfvo type="num" val="0"/>
      </iconSet>
    </cfRule>
  </conditionalFormatting>
  <conditionalFormatting sqref="I8:M8">
    <cfRule type="iconSet" priority="1">
      <iconSet>
        <cfvo type="percent" val="0"/>
        <cfvo type="num" val="0"/>
        <cfvo type="num" val="0"/>
      </iconSet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Q128"/>
  <sheetViews>
    <sheetView showGridLines="0" zoomScale="85" zoomScaleNormal="85" workbookViewId="0">
      <pane ySplit="9" topLeftCell="A10" activePane="bottomLeft" state="frozen"/>
      <selection pane="bottomLeft" activeCell="B1" sqref="B1:Q1"/>
    </sheetView>
  </sheetViews>
  <sheetFormatPr defaultColWidth="9.140625" defaultRowHeight="15"/>
  <cols>
    <col min="1" max="1" width="2.5703125" style="2" customWidth="1"/>
    <col min="2" max="5" width="11" style="2" customWidth="1"/>
    <col min="6" max="6" width="6.7109375" style="2" customWidth="1"/>
    <col min="7" max="7" width="3.7109375" style="3" customWidth="1"/>
    <col min="8" max="8" width="22.7109375" style="2" customWidth="1"/>
    <col min="9" max="11" width="11.7109375" style="2" customWidth="1"/>
    <col min="12" max="12" width="6.7109375" style="2" customWidth="1"/>
    <col min="13" max="13" width="3.7109375" style="3" customWidth="1"/>
    <col min="14" max="14" width="22.7109375" style="2" customWidth="1"/>
    <col min="15" max="17" width="11.7109375" style="2" customWidth="1"/>
    <col min="18" max="18" width="1.85546875" style="2" customWidth="1"/>
    <col min="19" max="19" width="7.140625" style="2" customWidth="1"/>
    <col min="20" max="20" width="16.7109375" style="2" customWidth="1"/>
    <col min="21" max="21" width="9.140625" style="2" customWidth="1"/>
    <col min="22" max="22" width="6.42578125" style="2" customWidth="1"/>
    <col min="23" max="23" width="1.7109375" style="2" customWidth="1"/>
    <col min="24" max="16384" width="9.140625" style="2"/>
  </cols>
  <sheetData>
    <row r="1" spans="2:17" s="1" customFormat="1" ht="79.900000000000006" customHeight="1"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</row>
    <row r="2" spans="2:17" ht="16.899999999999999" customHeight="1">
      <c r="B2" s="5"/>
      <c r="C2" s="5"/>
      <c r="D2" s="5"/>
      <c r="E2" s="5"/>
      <c r="F2" s="5"/>
      <c r="G2" s="6"/>
      <c r="H2" s="5"/>
      <c r="I2" s="5"/>
      <c r="J2" s="5"/>
      <c r="K2" s="5"/>
      <c r="L2" s="5"/>
      <c r="M2" s="5"/>
      <c r="N2" s="5"/>
      <c r="O2" s="5"/>
      <c r="P2" s="5"/>
      <c r="Q2" s="5"/>
    </row>
    <row r="3" spans="2:17" ht="16.899999999999999" customHeight="1">
      <c r="B3" s="5"/>
      <c r="C3" s="5"/>
      <c r="D3" s="5"/>
      <c r="E3" s="5"/>
      <c r="F3" s="5"/>
      <c r="G3" s="6"/>
      <c r="H3" s="70"/>
      <c r="I3" s="100" t="s">
        <v>27</v>
      </c>
      <c r="J3" s="101"/>
      <c r="K3" s="100" t="s">
        <v>28</v>
      </c>
      <c r="L3" s="102"/>
      <c r="M3" s="101"/>
      <c r="N3" s="70" t="s">
        <v>2</v>
      </c>
      <c r="O3" s="5"/>
      <c r="P3" s="5"/>
      <c r="Q3" s="5"/>
    </row>
    <row r="4" spans="2:17" ht="16.899999999999999" customHeight="1">
      <c r="B4" s="5"/>
      <c r="C4" s="5"/>
      <c r="D4" s="5"/>
      <c r="E4" s="5"/>
      <c r="F4" s="5"/>
      <c r="G4" s="6"/>
      <c r="H4" s="59" t="s">
        <v>0</v>
      </c>
      <c r="I4" s="46"/>
      <c r="J4" s="47"/>
      <c r="K4" s="46"/>
      <c r="L4" s="48"/>
      <c r="M4" s="47"/>
      <c r="N4" s="49"/>
      <c r="O4" s="5"/>
      <c r="P4" s="5"/>
      <c r="Q4" s="5"/>
    </row>
    <row r="5" spans="2:17" ht="16.899999999999999" customHeight="1" thickBot="1">
      <c r="B5" s="5"/>
      <c r="C5" s="5"/>
      <c r="D5" s="5"/>
      <c r="E5" s="5"/>
      <c r="F5" s="5"/>
      <c r="G5" s="6"/>
      <c r="H5" s="60" t="s">
        <v>18</v>
      </c>
      <c r="I5" s="50"/>
      <c r="J5" s="51"/>
      <c r="K5" s="50"/>
      <c r="L5" s="52"/>
      <c r="M5" s="51"/>
      <c r="N5" s="53"/>
      <c r="O5" s="5"/>
      <c r="P5" s="9"/>
      <c r="Q5" s="5"/>
    </row>
    <row r="6" spans="2:17" ht="16.899999999999999" customHeight="1">
      <c r="B6" s="113" t="s">
        <v>142</v>
      </c>
      <c r="C6" s="113"/>
      <c r="D6" s="113"/>
      <c r="E6" s="113"/>
      <c r="F6" s="5"/>
      <c r="G6" s="6"/>
      <c r="H6" s="58" t="s">
        <v>140</v>
      </c>
      <c r="I6" s="61">
        <f>+I4+I5</f>
        <v>0</v>
      </c>
      <c r="J6" s="62"/>
      <c r="K6" s="61">
        <f>+K4+K5</f>
        <v>0</v>
      </c>
      <c r="L6" s="63"/>
      <c r="M6" s="62"/>
      <c r="N6" s="64">
        <f>+I6-K6</f>
        <v>0</v>
      </c>
      <c r="O6" s="5"/>
      <c r="P6" s="5"/>
      <c r="Q6" s="5"/>
    </row>
    <row r="7" spans="2:17" ht="16.899999999999999" customHeight="1">
      <c r="B7" s="114"/>
      <c r="C7" s="114"/>
      <c r="D7" s="114"/>
      <c r="E7" s="114"/>
      <c r="F7" s="5"/>
      <c r="G7" s="6"/>
      <c r="H7" s="45" t="s">
        <v>138</v>
      </c>
      <c r="I7" s="65">
        <f>+SUM(I22,I29,O24,O34,I38,O42,I51,O52,I57,O59,I64,O65)</f>
        <v>0</v>
      </c>
      <c r="J7" s="66"/>
      <c r="K7" s="65">
        <f>+SUM(J22,J29,P24,P34,J38,P42,P52,J51,P59,J57,J64,P65)</f>
        <v>0</v>
      </c>
      <c r="L7" s="67"/>
      <c r="M7" s="66"/>
      <c r="N7" s="68">
        <f>+I7-K7</f>
        <v>0</v>
      </c>
      <c r="O7" s="5"/>
      <c r="P7" s="5"/>
      <c r="Q7" s="5"/>
    </row>
    <row r="8" spans="2:17" ht="16.899999999999999" customHeight="1">
      <c r="B8" s="104" t="s">
        <v>87</v>
      </c>
      <c r="C8" s="106" t="s">
        <v>84</v>
      </c>
      <c r="D8" s="42" t="s">
        <v>85</v>
      </c>
      <c r="E8" s="108" t="s">
        <v>86</v>
      </c>
      <c r="F8" s="5"/>
      <c r="G8" s="6"/>
      <c r="H8" s="44" t="s">
        <v>139</v>
      </c>
      <c r="I8" s="110">
        <f>+I6-I7</f>
        <v>0</v>
      </c>
      <c r="J8" s="111"/>
      <c r="K8" s="110">
        <f>+K6-K7</f>
        <v>0</v>
      </c>
      <c r="L8" s="112"/>
      <c r="M8" s="111"/>
      <c r="N8" s="69"/>
      <c r="O8" s="5"/>
      <c r="P8" s="5"/>
      <c r="Q8" s="5"/>
    </row>
    <row r="9" spans="2:17" ht="16.899999999999999" customHeight="1">
      <c r="B9" s="105"/>
      <c r="C9" s="107"/>
      <c r="D9" s="43">
        <f>SUM(D10:D112)</f>
        <v>0</v>
      </c>
      <c r="E9" s="109"/>
      <c r="F9" s="5"/>
      <c r="G9" s="6"/>
      <c r="M9" s="2"/>
      <c r="O9" s="7"/>
      <c r="P9" s="7"/>
      <c r="Q9" s="7"/>
    </row>
    <row r="10" spans="2:17" ht="18.600000000000001" customHeight="1">
      <c r="B10" s="57"/>
      <c r="C10" s="55"/>
      <c r="D10" s="55"/>
      <c r="E10" s="55"/>
      <c r="F10" s="5"/>
      <c r="G10" s="6"/>
      <c r="H10" s="5"/>
      <c r="I10" s="5"/>
      <c r="J10" s="5"/>
      <c r="K10" s="5"/>
      <c r="L10" s="5"/>
      <c r="M10" s="6"/>
      <c r="N10" s="5"/>
      <c r="O10" s="5"/>
      <c r="P10" s="5"/>
      <c r="Q10" s="5"/>
    </row>
    <row r="11" spans="2:17" ht="18.600000000000001" customHeight="1" thickBot="1">
      <c r="B11" s="57"/>
      <c r="C11" s="55"/>
      <c r="D11" s="55"/>
      <c r="E11" s="55"/>
      <c r="F11" s="5"/>
      <c r="G11" s="22"/>
      <c r="H11" s="20" t="s">
        <v>1</v>
      </c>
      <c r="I11" s="21" t="s">
        <v>27</v>
      </c>
      <c r="J11" s="21" t="s">
        <v>28</v>
      </c>
      <c r="K11" s="21" t="s">
        <v>2</v>
      </c>
      <c r="L11" s="12"/>
      <c r="M11" s="11"/>
      <c r="N11" s="29" t="s">
        <v>7</v>
      </c>
      <c r="O11" s="30" t="s">
        <v>27</v>
      </c>
      <c r="P11" s="21" t="s">
        <v>28</v>
      </c>
      <c r="Q11" s="21" t="s">
        <v>2</v>
      </c>
    </row>
    <row r="12" spans="2:17" ht="18.600000000000001" customHeight="1">
      <c r="B12" s="57"/>
      <c r="C12" s="55"/>
      <c r="D12" s="55"/>
      <c r="E12" s="55"/>
      <c r="F12" s="5"/>
      <c r="G12" s="23">
        <v>1</v>
      </c>
      <c r="H12" s="16" t="s">
        <v>19</v>
      </c>
      <c r="I12" s="17"/>
      <c r="J12" s="17">
        <f>SUMIF(E$10:E$144,"1",D$10:D$144)</f>
        <v>0</v>
      </c>
      <c r="K12" s="17">
        <f>+I12-J12</f>
        <v>0</v>
      </c>
      <c r="L12" s="13"/>
      <c r="M12" s="28">
        <v>40</v>
      </c>
      <c r="N12" s="16" t="s">
        <v>71</v>
      </c>
      <c r="O12" s="17"/>
      <c r="P12" s="17">
        <f>SUMIF(E$10:E$144,"40",D$10:D$144)</f>
        <v>0</v>
      </c>
      <c r="Q12" s="17">
        <f>+O12-P12</f>
        <v>0</v>
      </c>
    </row>
    <row r="13" spans="2:17" ht="18.600000000000001" customHeight="1">
      <c r="B13" s="57"/>
      <c r="C13" s="55"/>
      <c r="D13" s="55"/>
      <c r="E13" s="55"/>
      <c r="F13" s="5"/>
      <c r="G13" s="23">
        <v>2</v>
      </c>
      <c r="H13" s="18" t="s">
        <v>20</v>
      </c>
      <c r="I13" s="19"/>
      <c r="J13" s="19">
        <f>SUMIF(E$10:E$144,"2",D$10:D$144)</f>
        <v>0</v>
      </c>
      <c r="K13" s="19">
        <f t="shared" ref="K13:K21" si="0">+I13-J13</f>
        <v>0</v>
      </c>
      <c r="L13" s="13"/>
      <c r="M13" s="23">
        <v>41</v>
      </c>
      <c r="N13" s="18" t="s">
        <v>10</v>
      </c>
      <c r="O13" s="19"/>
      <c r="P13" s="19">
        <f>SUMIF(E$10:E$144,"41",D$10:D$144)</f>
        <v>0</v>
      </c>
      <c r="Q13" s="19">
        <f t="shared" ref="Q13:Q23" si="1">+O13-P13</f>
        <v>0</v>
      </c>
    </row>
    <row r="14" spans="2:17" ht="18.600000000000001" customHeight="1">
      <c r="B14" s="57"/>
      <c r="C14" s="55"/>
      <c r="D14" s="55"/>
      <c r="E14" s="55"/>
      <c r="F14" s="5"/>
      <c r="G14" s="23">
        <v>3</v>
      </c>
      <c r="H14" s="18" t="s">
        <v>21</v>
      </c>
      <c r="I14" s="19"/>
      <c r="J14" s="19">
        <f>SUMIF(E$10:E$144,"3",D$10:D$144)</f>
        <v>0</v>
      </c>
      <c r="K14" s="19">
        <f t="shared" si="0"/>
        <v>0</v>
      </c>
      <c r="L14" s="13"/>
      <c r="M14" s="23">
        <v>42</v>
      </c>
      <c r="N14" s="18" t="s">
        <v>36</v>
      </c>
      <c r="O14" s="19"/>
      <c r="P14" s="19">
        <f>SUMIF(E$10:E$144,"42",D$10:D$144)</f>
        <v>0</v>
      </c>
      <c r="Q14" s="19">
        <f t="shared" si="1"/>
        <v>0</v>
      </c>
    </row>
    <row r="15" spans="2:17" ht="18.600000000000001" customHeight="1">
      <c r="B15" s="57"/>
      <c r="C15" s="55"/>
      <c r="D15" s="55"/>
      <c r="E15" s="55"/>
      <c r="F15" s="5"/>
      <c r="G15" s="23">
        <v>4</v>
      </c>
      <c r="H15" s="18" t="s">
        <v>22</v>
      </c>
      <c r="I15" s="19"/>
      <c r="J15" s="19">
        <f>SUMIF(E$10:E$144,"4",D$10:D$144)</f>
        <v>0</v>
      </c>
      <c r="K15" s="19">
        <f t="shared" si="0"/>
        <v>0</v>
      </c>
      <c r="L15" s="13"/>
      <c r="M15" s="23">
        <v>43</v>
      </c>
      <c r="N15" s="18" t="s">
        <v>34</v>
      </c>
      <c r="O15" s="19"/>
      <c r="P15" s="19">
        <f>SUMIF(E$10:E$144,"43",D$10:D$144)</f>
        <v>0</v>
      </c>
      <c r="Q15" s="19">
        <f t="shared" si="1"/>
        <v>0</v>
      </c>
    </row>
    <row r="16" spans="2:17" ht="18.600000000000001" customHeight="1">
      <c r="B16" s="57"/>
      <c r="C16" s="55"/>
      <c r="D16" s="55"/>
      <c r="E16" s="55"/>
      <c r="F16" s="5"/>
      <c r="G16" s="23">
        <v>5</v>
      </c>
      <c r="H16" s="18" t="s">
        <v>11</v>
      </c>
      <c r="I16" s="19"/>
      <c r="J16" s="19">
        <f>SUMIF(E$10:E$144,"5",D$10:D$144)</f>
        <v>0</v>
      </c>
      <c r="K16" s="19">
        <f t="shared" si="0"/>
        <v>0</v>
      </c>
      <c r="L16" s="13"/>
      <c r="M16" s="23">
        <v>44</v>
      </c>
      <c r="N16" s="18" t="s">
        <v>35</v>
      </c>
      <c r="O16" s="19"/>
      <c r="P16" s="19">
        <f>SUMIF(E$10:E$144,"44",D$10:D$144)</f>
        <v>0</v>
      </c>
      <c r="Q16" s="19">
        <f t="shared" si="1"/>
        <v>0</v>
      </c>
    </row>
    <row r="17" spans="2:17" ht="18.600000000000001" customHeight="1">
      <c r="B17" s="57"/>
      <c r="C17" s="55"/>
      <c r="D17" s="55"/>
      <c r="E17" s="55"/>
      <c r="F17" s="5"/>
      <c r="G17" s="23">
        <v>6</v>
      </c>
      <c r="H17" s="18" t="s">
        <v>23</v>
      </c>
      <c r="I17" s="19"/>
      <c r="J17" s="19">
        <f>SUMIF(E$10:E$144,"6",D$10:D$144)</f>
        <v>0</v>
      </c>
      <c r="K17" s="19">
        <f t="shared" si="0"/>
        <v>0</v>
      </c>
      <c r="L17" s="13"/>
      <c r="M17" s="23">
        <v>45</v>
      </c>
      <c r="N17" s="18" t="s">
        <v>9</v>
      </c>
      <c r="O17" s="19"/>
      <c r="P17" s="19">
        <f>SUMIF(E$10:E$144,"45",D$10:D$144)</f>
        <v>0</v>
      </c>
      <c r="Q17" s="19">
        <f t="shared" si="1"/>
        <v>0</v>
      </c>
    </row>
    <row r="18" spans="2:17" ht="18.600000000000001" customHeight="1">
      <c r="B18" s="57"/>
      <c r="C18" s="55"/>
      <c r="D18" s="55"/>
      <c r="E18" s="55"/>
      <c r="F18" s="5"/>
      <c r="G18" s="23">
        <v>7</v>
      </c>
      <c r="H18" s="18" t="s">
        <v>24</v>
      </c>
      <c r="I18" s="19"/>
      <c r="J18" s="19">
        <f>SUMIF(E$10:E$144,"7",D$10:D$144)</f>
        <v>0</v>
      </c>
      <c r="K18" s="19">
        <f t="shared" si="0"/>
        <v>0</v>
      </c>
      <c r="L18" s="13"/>
      <c r="M18" s="23">
        <v>46</v>
      </c>
      <c r="N18" s="18" t="s">
        <v>11</v>
      </c>
      <c r="O18" s="19"/>
      <c r="P18" s="19">
        <f>SUMIF(E$10:E$144,"46",D$10:D$144)</f>
        <v>0</v>
      </c>
      <c r="Q18" s="19">
        <f t="shared" si="1"/>
        <v>0</v>
      </c>
    </row>
    <row r="19" spans="2:17" ht="18.600000000000001" customHeight="1">
      <c r="B19" s="57"/>
      <c r="C19" s="55"/>
      <c r="D19" s="55"/>
      <c r="E19" s="55"/>
      <c r="F19" s="5"/>
      <c r="G19" s="23">
        <v>8</v>
      </c>
      <c r="H19" s="18" t="s">
        <v>3</v>
      </c>
      <c r="I19" s="19"/>
      <c r="J19" s="19">
        <f>SUMIF(E$10:E$144,"8",D$10:D$144)</f>
        <v>0</v>
      </c>
      <c r="K19" s="19">
        <f t="shared" si="0"/>
        <v>0</v>
      </c>
      <c r="L19" s="13"/>
      <c r="M19" s="23">
        <v>47</v>
      </c>
      <c r="N19" s="18" t="s">
        <v>70</v>
      </c>
      <c r="O19" s="19"/>
      <c r="P19" s="19">
        <f>SUMIF(E$10:E$144,"47",D$10:D$144)</f>
        <v>0</v>
      </c>
      <c r="Q19" s="19">
        <f t="shared" si="1"/>
        <v>0</v>
      </c>
    </row>
    <row r="20" spans="2:17" ht="18.600000000000001" customHeight="1">
      <c r="B20" s="57"/>
      <c r="C20" s="55"/>
      <c r="D20" s="55"/>
      <c r="E20" s="55"/>
      <c r="F20" s="5"/>
      <c r="G20" s="23">
        <v>9</v>
      </c>
      <c r="H20" s="18" t="s">
        <v>6</v>
      </c>
      <c r="I20" s="19"/>
      <c r="J20" s="19">
        <f>SUMIF(E$10:E$144,"9",D$10:D$144)</f>
        <v>0</v>
      </c>
      <c r="K20" s="19">
        <f t="shared" si="0"/>
        <v>0</v>
      </c>
      <c r="L20" s="13"/>
      <c r="M20" s="23">
        <v>48</v>
      </c>
      <c r="N20" s="18" t="s">
        <v>8</v>
      </c>
      <c r="O20" s="19"/>
      <c r="P20" s="19">
        <f>SUMIF(E$10:E$144,"48",D$10:D$144)</f>
        <v>0</v>
      </c>
      <c r="Q20" s="19">
        <f t="shared" si="1"/>
        <v>0</v>
      </c>
    </row>
    <row r="21" spans="2:17" ht="18.600000000000001" customHeight="1" thickBot="1">
      <c r="B21" s="57"/>
      <c r="C21" s="55"/>
      <c r="D21" s="55"/>
      <c r="E21" s="55"/>
      <c r="F21" s="5"/>
      <c r="G21" s="27">
        <v>10</v>
      </c>
      <c r="H21" s="25" t="s">
        <v>90</v>
      </c>
      <c r="I21" s="26"/>
      <c r="J21" s="26">
        <f>SUMIF(E$10:E$144,"10",D$10:D$144)</f>
        <v>0</v>
      </c>
      <c r="K21" s="26">
        <f t="shared" si="0"/>
        <v>0</v>
      </c>
      <c r="L21" s="13"/>
      <c r="M21" s="23">
        <v>49</v>
      </c>
      <c r="N21" s="18" t="s">
        <v>33</v>
      </c>
      <c r="O21" s="19"/>
      <c r="P21" s="19">
        <f>SUMIF(E$10:E$144,"49",D$10:D$144)</f>
        <v>0</v>
      </c>
      <c r="Q21" s="19">
        <f t="shared" si="1"/>
        <v>0</v>
      </c>
    </row>
    <row r="22" spans="2:17" ht="18.600000000000001" customHeight="1" thickBot="1">
      <c r="B22" s="57"/>
      <c r="C22" s="55"/>
      <c r="D22" s="55"/>
      <c r="E22" s="55"/>
      <c r="F22" s="5"/>
      <c r="G22" s="11"/>
      <c r="H22" s="40" t="s">
        <v>45</v>
      </c>
      <c r="I22" s="34">
        <f>SUM(I12:I21)</f>
        <v>0</v>
      </c>
      <c r="J22" s="34">
        <f>SUM(J12:J21)</f>
        <v>0</v>
      </c>
      <c r="K22" s="34">
        <f>+I22-J22</f>
        <v>0</v>
      </c>
      <c r="L22" s="14"/>
      <c r="M22" s="23">
        <v>50</v>
      </c>
      <c r="N22" s="18" t="s">
        <v>107</v>
      </c>
      <c r="O22" s="19"/>
      <c r="P22" s="19">
        <f>SUMIF(E$10:E$144,"50",D$10:D$144)</f>
        <v>0</v>
      </c>
      <c r="Q22" s="19">
        <f t="shared" si="1"/>
        <v>0</v>
      </c>
    </row>
    <row r="23" spans="2:17" ht="18.600000000000001" customHeight="1" thickBot="1">
      <c r="B23" s="57"/>
      <c r="C23" s="55"/>
      <c r="D23" s="55"/>
      <c r="E23" s="55"/>
      <c r="F23" s="5"/>
      <c r="G23" s="6"/>
      <c r="H23" s="24"/>
      <c r="I23" s="12"/>
      <c r="J23" s="12"/>
      <c r="K23" s="12"/>
      <c r="L23" s="14"/>
      <c r="M23" s="23">
        <v>51</v>
      </c>
      <c r="N23" s="18" t="s">
        <v>92</v>
      </c>
      <c r="O23" s="19"/>
      <c r="P23" s="19">
        <f>SUMIF(E$10:E$144,"51",D$10:D$144)</f>
        <v>0</v>
      </c>
      <c r="Q23" s="19">
        <f t="shared" si="1"/>
        <v>0</v>
      </c>
    </row>
    <row r="24" spans="2:17" ht="18.600000000000001" customHeight="1" thickBot="1">
      <c r="B24" s="57"/>
      <c r="C24" s="55"/>
      <c r="D24" s="55"/>
      <c r="E24" s="55"/>
      <c r="F24" s="5"/>
      <c r="G24" s="11"/>
      <c r="H24" s="31" t="s">
        <v>29</v>
      </c>
      <c r="I24" s="21" t="s">
        <v>27</v>
      </c>
      <c r="J24" s="21" t="s">
        <v>28</v>
      </c>
      <c r="K24" s="21" t="s">
        <v>2</v>
      </c>
      <c r="L24" s="14"/>
      <c r="M24" s="11"/>
      <c r="N24" s="41" t="s">
        <v>45</v>
      </c>
      <c r="O24" s="34">
        <f>SUM(O12:O23)</f>
        <v>0</v>
      </c>
      <c r="P24" s="34">
        <f>SUM(P12:P23)</f>
        <v>0</v>
      </c>
      <c r="Q24" s="34">
        <f>+O24-P24</f>
        <v>0</v>
      </c>
    </row>
    <row r="25" spans="2:17" ht="18.600000000000001" customHeight="1">
      <c r="B25" s="57"/>
      <c r="C25" s="55"/>
      <c r="D25" s="55"/>
      <c r="E25" s="55"/>
      <c r="F25" s="5"/>
      <c r="G25" s="23">
        <v>11</v>
      </c>
      <c r="H25" s="18" t="s">
        <v>30</v>
      </c>
      <c r="I25" s="17"/>
      <c r="J25" s="17">
        <f>SUMIF(E$10:E$144,"11",D$10:D$144)</f>
        <v>0</v>
      </c>
      <c r="K25" s="17">
        <f t="shared" ref="K25:K28" si="2">+I25-J25</f>
        <v>0</v>
      </c>
      <c r="L25" s="33"/>
      <c r="M25" s="35"/>
      <c r="N25" s="10"/>
      <c r="O25" s="10"/>
      <c r="P25" s="10"/>
      <c r="Q25" s="10"/>
    </row>
    <row r="26" spans="2:17" ht="18.600000000000001" customHeight="1" thickBot="1">
      <c r="B26" s="57"/>
      <c r="C26" s="55"/>
      <c r="D26" s="55"/>
      <c r="E26" s="55"/>
      <c r="F26" s="5"/>
      <c r="G26" s="23">
        <v>12</v>
      </c>
      <c r="H26" s="18" t="s">
        <v>31</v>
      </c>
      <c r="I26" s="19"/>
      <c r="J26" s="19">
        <f>SUMIF(E$10:E$144,"12",D$10:D$144)</f>
        <v>0</v>
      </c>
      <c r="K26" s="19">
        <f t="shared" si="2"/>
        <v>0</v>
      </c>
      <c r="L26" s="33"/>
      <c r="M26" s="11"/>
      <c r="N26" s="36" t="s">
        <v>60</v>
      </c>
      <c r="O26" s="21" t="s">
        <v>27</v>
      </c>
      <c r="P26" s="21" t="s">
        <v>28</v>
      </c>
      <c r="Q26" s="21" t="s">
        <v>2</v>
      </c>
    </row>
    <row r="27" spans="2:17" ht="18.600000000000001" customHeight="1">
      <c r="B27" s="57"/>
      <c r="C27" s="55"/>
      <c r="D27" s="55"/>
      <c r="E27" s="55"/>
      <c r="F27" s="5"/>
      <c r="G27" s="23">
        <v>13</v>
      </c>
      <c r="H27" s="18" t="s">
        <v>32</v>
      </c>
      <c r="I27" s="19"/>
      <c r="J27" s="19">
        <f>SUMIF(E$10:E$144,"13",D$10:D$144)</f>
        <v>0</v>
      </c>
      <c r="K27" s="19">
        <f t="shared" si="2"/>
        <v>0</v>
      </c>
      <c r="L27" s="33"/>
      <c r="M27" s="37">
        <v>52</v>
      </c>
      <c r="N27" s="18" t="s">
        <v>61</v>
      </c>
      <c r="O27" s="17"/>
      <c r="P27" s="17">
        <f>SUMIF(E$10:E$144,"52",D$10:D$144)</f>
        <v>0</v>
      </c>
      <c r="Q27" s="17">
        <f t="shared" ref="Q27:Q33" si="3">+O27-P27</f>
        <v>0</v>
      </c>
    </row>
    <row r="28" spans="2:17" ht="18.600000000000001" customHeight="1" thickBot="1">
      <c r="B28" s="57"/>
      <c r="C28" s="55"/>
      <c r="D28" s="55"/>
      <c r="E28" s="55"/>
      <c r="F28" s="5"/>
      <c r="G28" s="23">
        <v>14</v>
      </c>
      <c r="H28" s="18" t="s">
        <v>164</v>
      </c>
      <c r="I28" s="19"/>
      <c r="J28" s="19">
        <f>SUMIF(E$10:E$144,"14",D$10:D$144)</f>
        <v>0</v>
      </c>
      <c r="K28" s="19">
        <f t="shared" si="2"/>
        <v>0</v>
      </c>
      <c r="L28" s="33"/>
      <c r="M28" s="38">
        <v>53</v>
      </c>
      <c r="N28" s="18" t="s">
        <v>62</v>
      </c>
      <c r="O28" s="19"/>
      <c r="P28" s="19">
        <f>SUMIF(E$10:E$144,"53",D$10:D$144)</f>
        <v>0</v>
      </c>
      <c r="Q28" s="19">
        <f t="shared" si="3"/>
        <v>0</v>
      </c>
    </row>
    <row r="29" spans="2:17" ht="18.600000000000001" customHeight="1" thickBot="1">
      <c r="B29" s="57"/>
      <c r="C29" s="55"/>
      <c r="D29" s="55"/>
      <c r="E29" s="55"/>
      <c r="F29" s="5"/>
      <c r="G29" s="11"/>
      <c r="H29" s="40" t="s">
        <v>45</v>
      </c>
      <c r="I29" s="34">
        <f>SUM(I25:I28)</f>
        <v>0</v>
      </c>
      <c r="J29" s="34">
        <f t="shared" ref="J29" si="4">SUM(J25:J28)</f>
        <v>0</v>
      </c>
      <c r="K29" s="34">
        <f>+I29-J29</f>
        <v>0</v>
      </c>
      <c r="L29" s="39"/>
      <c r="M29" s="28">
        <v>54</v>
      </c>
      <c r="N29" s="18" t="s">
        <v>64</v>
      </c>
      <c r="O29" s="19"/>
      <c r="P29" s="19">
        <f>SUMIF(E$10:E$144,"54",D$10:D$144)</f>
        <v>0</v>
      </c>
      <c r="Q29" s="19">
        <f t="shared" si="3"/>
        <v>0</v>
      </c>
    </row>
    <row r="30" spans="2:17" ht="18.600000000000001" customHeight="1">
      <c r="B30" s="57"/>
      <c r="C30" s="55"/>
      <c r="D30" s="55"/>
      <c r="E30" s="55"/>
      <c r="F30" s="5"/>
      <c r="G30" s="6"/>
      <c r="H30" s="13"/>
      <c r="I30" s="14"/>
      <c r="J30" s="14"/>
      <c r="K30" s="14"/>
      <c r="L30" s="12"/>
      <c r="M30" s="23">
        <v>55</v>
      </c>
      <c r="N30" s="18" t="s">
        <v>65</v>
      </c>
      <c r="O30" s="19"/>
      <c r="P30" s="19">
        <f>SUMIF(E$10:E$144,"55",D$10:D$144)</f>
        <v>0</v>
      </c>
      <c r="Q30" s="19">
        <f t="shared" si="3"/>
        <v>0</v>
      </c>
    </row>
    <row r="31" spans="2:17" ht="18.600000000000001" customHeight="1" thickBot="1">
      <c r="B31" s="57"/>
      <c r="C31" s="55"/>
      <c r="D31" s="55"/>
      <c r="E31" s="55"/>
      <c r="F31" s="5"/>
      <c r="G31" s="11"/>
      <c r="H31" s="31" t="s">
        <v>72</v>
      </c>
      <c r="I31" s="21" t="s">
        <v>27</v>
      </c>
      <c r="J31" s="21" t="s">
        <v>28</v>
      </c>
      <c r="K31" s="21" t="s">
        <v>2</v>
      </c>
      <c r="L31" s="14"/>
      <c r="M31" s="23">
        <v>56</v>
      </c>
      <c r="N31" s="18" t="s">
        <v>98</v>
      </c>
      <c r="O31" s="19"/>
      <c r="P31" s="19">
        <f>SUMIF(E$10:E$144,"56",D$10:D$144)</f>
        <v>0</v>
      </c>
      <c r="Q31" s="19">
        <f t="shared" si="3"/>
        <v>0</v>
      </c>
    </row>
    <row r="32" spans="2:17" ht="18.600000000000001" customHeight="1">
      <c r="B32" s="57"/>
      <c r="C32" s="55"/>
      <c r="D32" s="55"/>
      <c r="E32" s="55"/>
      <c r="F32" s="5"/>
      <c r="G32" s="23">
        <v>15</v>
      </c>
      <c r="H32" s="18" t="s">
        <v>26</v>
      </c>
      <c r="I32" s="17"/>
      <c r="J32" s="17">
        <f>SUMIF(E$10:E$144,"15",D$10:D$144)</f>
        <v>0</v>
      </c>
      <c r="K32" s="17">
        <f t="shared" ref="K32:K37" si="5">+I32-J32</f>
        <v>0</v>
      </c>
      <c r="L32" s="14"/>
      <c r="M32" s="23">
        <v>57</v>
      </c>
      <c r="N32" s="18" t="s">
        <v>63</v>
      </c>
      <c r="O32" s="19"/>
      <c r="P32" s="19">
        <f>SUMIF(E$10:E$144,"57",D$10:D$144)</f>
        <v>0</v>
      </c>
      <c r="Q32" s="19">
        <f t="shared" si="3"/>
        <v>0</v>
      </c>
    </row>
    <row r="33" spans="2:17" ht="18.600000000000001" customHeight="1" thickBot="1">
      <c r="B33" s="57"/>
      <c r="C33" s="55"/>
      <c r="D33" s="55"/>
      <c r="E33" s="55"/>
      <c r="F33" s="5"/>
      <c r="G33" s="23">
        <v>16</v>
      </c>
      <c r="H33" s="18" t="s">
        <v>25</v>
      </c>
      <c r="I33" s="19"/>
      <c r="J33" s="19">
        <f>SUMIF(E$10:E$144,"16",D$10:D$144)</f>
        <v>0</v>
      </c>
      <c r="K33" s="19">
        <f t="shared" si="5"/>
        <v>0</v>
      </c>
      <c r="L33" s="14"/>
      <c r="M33" s="23">
        <v>58</v>
      </c>
      <c r="N33" s="18" t="s">
        <v>101</v>
      </c>
      <c r="O33" s="19"/>
      <c r="P33" s="19">
        <f>SUMIF(E$10:E$144,"58",D$10:D$144)</f>
        <v>0</v>
      </c>
      <c r="Q33" s="19">
        <f t="shared" si="3"/>
        <v>0</v>
      </c>
    </row>
    <row r="34" spans="2:17" ht="18.600000000000001" customHeight="1" thickBot="1">
      <c r="B34" s="57"/>
      <c r="C34" s="55"/>
      <c r="D34" s="55"/>
      <c r="E34" s="55"/>
      <c r="F34" s="5"/>
      <c r="G34" s="23">
        <v>17</v>
      </c>
      <c r="H34" s="18" t="s">
        <v>141</v>
      </c>
      <c r="I34" s="19"/>
      <c r="J34" s="19">
        <f>SUMIF(E$10:E$144,"17",D$10:D$144)</f>
        <v>0</v>
      </c>
      <c r="K34" s="19">
        <f t="shared" si="5"/>
        <v>0</v>
      </c>
      <c r="L34" s="14"/>
      <c r="M34" s="11"/>
      <c r="N34" s="41" t="s">
        <v>45</v>
      </c>
      <c r="O34" s="34">
        <f>SUM(O27:O33)</f>
        <v>0</v>
      </c>
      <c r="P34" s="34">
        <f>SUM(P27:P33)</f>
        <v>0</v>
      </c>
      <c r="Q34" s="34">
        <f>+O34-P34</f>
        <v>0</v>
      </c>
    </row>
    <row r="35" spans="2:17" ht="18.600000000000001" customHeight="1">
      <c r="B35" s="57"/>
      <c r="C35" s="55"/>
      <c r="D35" s="55"/>
      <c r="E35" s="55"/>
      <c r="F35" s="5"/>
      <c r="G35" s="23">
        <v>18</v>
      </c>
      <c r="H35" s="18" t="s">
        <v>75</v>
      </c>
      <c r="I35" s="19"/>
      <c r="J35" s="19">
        <f>SUMIF(E$10:E$144,"18",D$10:D$144)</f>
        <v>0</v>
      </c>
      <c r="K35" s="19">
        <f t="shared" si="5"/>
        <v>0</v>
      </c>
      <c r="L35" s="14"/>
      <c r="M35" s="32"/>
      <c r="N35" s="10"/>
      <c r="O35" s="10"/>
      <c r="P35" s="10"/>
      <c r="Q35" s="10"/>
    </row>
    <row r="36" spans="2:17" ht="18.600000000000001" customHeight="1" thickBot="1">
      <c r="B36" s="57"/>
      <c r="C36" s="55"/>
      <c r="D36" s="55"/>
      <c r="E36" s="55"/>
      <c r="F36" s="5"/>
      <c r="G36" s="23">
        <v>19</v>
      </c>
      <c r="H36" s="18" t="s">
        <v>73</v>
      </c>
      <c r="I36" s="19"/>
      <c r="J36" s="19">
        <f>SUMIF(E$10:E$144,"19",D$10:D$144)</f>
        <v>0</v>
      </c>
      <c r="K36" s="19">
        <f t="shared" si="5"/>
        <v>0</v>
      </c>
      <c r="L36" s="14"/>
      <c r="M36" s="11"/>
      <c r="N36" s="29" t="s">
        <v>49</v>
      </c>
      <c r="O36" s="30" t="s">
        <v>27</v>
      </c>
      <c r="P36" s="21" t="s">
        <v>28</v>
      </c>
      <c r="Q36" s="21" t="s">
        <v>2</v>
      </c>
    </row>
    <row r="37" spans="2:17" ht="18.600000000000001" customHeight="1" thickBot="1">
      <c r="B37" s="57"/>
      <c r="C37" s="55"/>
      <c r="D37" s="55"/>
      <c r="E37" s="55"/>
      <c r="F37" s="5"/>
      <c r="G37" s="23">
        <v>20</v>
      </c>
      <c r="H37" s="18" t="s">
        <v>97</v>
      </c>
      <c r="I37" s="19"/>
      <c r="J37" s="19">
        <f>SUMIF(E$10:E$144,"20",D$10:D$144)</f>
        <v>0</v>
      </c>
      <c r="K37" s="19">
        <f t="shared" si="5"/>
        <v>0</v>
      </c>
      <c r="L37" s="14"/>
      <c r="M37" s="28">
        <v>60</v>
      </c>
      <c r="N37" s="16" t="s">
        <v>50</v>
      </c>
      <c r="O37" s="17"/>
      <c r="P37" s="17">
        <f>SUMIF(E$10:E$144,"60",D$10:D$144)</f>
        <v>0</v>
      </c>
      <c r="Q37" s="17">
        <f>+O37-P37</f>
        <v>0</v>
      </c>
    </row>
    <row r="38" spans="2:17" ht="18.600000000000001" customHeight="1" thickBot="1">
      <c r="B38" s="57"/>
      <c r="C38" s="55"/>
      <c r="D38" s="55"/>
      <c r="E38" s="55"/>
      <c r="F38" s="5"/>
      <c r="G38" s="11"/>
      <c r="H38" s="40" t="s">
        <v>45</v>
      </c>
      <c r="I38" s="34">
        <f>SUM(I32:I37)</f>
        <v>0</v>
      </c>
      <c r="J38" s="34">
        <f>SUM(J32:J37)</f>
        <v>0</v>
      </c>
      <c r="K38" s="34">
        <f>+I38-J38</f>
        <v>0</v>
      </c>
      <c r="L38" s="14"/>
      <c r="M38" s="23">
        <v>61</v>
      </c>
      <c r="N38" s="18" t="s">
        <v>51</v>
      </c>
      <c r="O38" s="19"/>
      <c r="P38" s="19">
        <f>SUMIF(E$10:E$144,"61",D$10:D$144)</f>
        <v>0</v>
      </c>
      <c r="Q38" s="19">
        <f t="shared" ref="Q38:Q40" si="6">+O38-P38</f>
        <v>0</v>
      </c>
    </row>
    <row r="39" spans="2:17" ht="18.600000000000001" customHeight="1">
      <c r="B39" s="57"/>
      <c r="C39" s="55"/>
      <c r="D39" s="55"/>
      <c r="E39" s="55"/>
      <c r="F39" s="5"/>
      <c r="G39" s="6"/>
      <c r="H39" s="10"/>
      <c r="I39" s="10"/>
      <c r="J39" s="10"/>
      <c r="K39" s="10"/>
      <c r="L39" s="14"/>
      <c r="M39" s="23">
        <v>62</v>
      </c>
      <c r="N39" s="18" t="s">
        <v>4</v>
      </c>
      <c r="O39" s="19"/>
      <c r="P39" s="19">
        <f>SUMIF(E$10:E$144,"62",D$10:D$144)</f>
        <v>0</v>
      </c>
      <c r="Q39" s="19">
        <f t="shared" si="6"/>
        <v>0</v>
      </c>
    </row>
    <row r="40" spans="2:17" ht="18.600000000000001" customHeight="1" thickBot="1">
      <c r="B40" s="57"/>
      <c r="C40" s="55"/>
      <c r="D40" s="55"/>
      <c r="E40" s="55"/>
      <c r="F40" s="5"/>
      <c r="G40" s="11"/>
      <c r="H40" s="31" t="s">
        <v>69</v>
      </c>
      <c r="I40" s="21" t="s">
        <v>27</v>
      </c>
      <c r="J40" s="21" t="s">
        <v>28</v>
      </c>
      <c r="K40" s="21" t="s">
        <v>2</v>
      </c>
      <c r="L40" s="14"/>
      <c r="M40" s="23">
        <v>63</v>
      </c>
      <c r="N40" s="18" t="s">
        <v>68</v>
      </c>
      <c r="O40" s="19"/>
      <c r="P40" s="19">
        <f>SUMIF(E$10:E$144,"63",D$10:D$144)</f>
        <v>0</v>
      </c>
      <c r="Q40" s="19">
        <f t="shared" si="6"/>
        <v>0</v>
      </c>
    </row>
    <row r="41" spans="2:17" ht="18.600000000000001" customHeight="1" thickBot="1">
      <c r="B41" s="57"/>
      <c r="C41" s="55"/>
      <c r="D41" s="55"/>
      <c r="E41" s="55"/>
      <c r="F41" s="5"/>
      <c r="G41" s="23">
        <v>21</v>
      </c>
      <c r="H41" s="18" t="s">
        <v>14</v>
      </c>
      <c r="I41" s="17"/>
      <c r="J41" s="17">
        <f>SUMIF(E$10:E$144,"21",D$10:D$144)</f>
        <v>0</v>
      </c>
      <c r="K41" s="17">
        <f t="shared" ref="K41:K50" si="7">+I41-J41</f>
        <v>0</v>
      </c>
      <c r="L41" s="15"/>
      <c r="M41" s="23">
        <v>64</v>
      </c>
      <c r="N41" s="18" t="s">
        <v>91</v>
      </c>
      <c r="O41" s="19"/>
      <c r="P41" s="19">
        <f>SUMIF(E$10:E$144,"64",D$10:D$144)</f>
        <v>0</v>
      </c>
      <c r="Q41" s="19">
        <f>+O41-P41</f>
        <v>0</v>
      </c>
    </row>
    <row r="42" spans="2:17" ht="18.600000000000001" customHeight="1" thickBot="1">
      <c r="B42" s="57"/>
      <c r="C42" s="55"/>
      <c r="D42" s="55"/>
      <c r="E42" s="55"/>
      <c r="F42" s="5"/>
      <c r="G42" s="23">
        <v>22</v>
      </c>
      <c r="H42" s="18" t="s">
        <v>37</v>
      </c>
      <c r="I42" s="19"/>
      <c r="J42" s="19">
        <f>SUMIF(E$10:E$144,"22",D$10:D$144)</f>
        <v>0</v>
      </c>
      <c r="K42" s="19">
        <f t="shared" si="7"/>
        <v>0</v>
      </c>
      <c r="L42" s="10"/>
      <c r="M42" s="11"/>
      <c r="N42" s="40" t="s">
        <v>45</v>
      </c>
      <c r="O42" s="34">
        <f>SUM(O37:O41)</f>
        <v>0</v>
      </c>
      <c r="P42" s="34">
        <f>SUM(P37:P41)</f>
        <v>0</v>
      </c>
      <c r="Q42" s="34">
        <f>+O42-P42</f>
        <v>0</v>
      </c>
    </row>
    <row r="43" spans="2:17" ht="18.600000000000001" customHeight="1">
      <c r="B43" s="57"/>
      <c r="C43" s="55"/>
      <c r="D43" s="55"/>
      <c r="E43" s="55"/>
      <c r="F43" s="5"/>
      <c r="G43" s="23">
        <v>23</v>
      </c>
      <c r="H43" s="18" t="s">
        <v>40</v>
      </c>
      <c r="I43" s="19"/>
      <c r="J43" s="19">
        <f>SUMIF(E$10:E$144,"23",D$10:D$144)</f>
        <v>0</v>
      </c>
      <c r="K43" s="19">
        <f t="shared" si="7"/>
        <v>0</v>
      </c>
      <c r="L43" s="10"/>
      <c r="M43" s="6"/>
      <c r="N43" s="10"/>
      <c r="O43" s="10"/>
      <c r="P43" s="10"/>
      <c r="Q43" s="10"/>
    </row>
    <row r="44" spans="2:17" ht="18.600000000000001" customHeight="1" thickBot="1">
      <c r="B44" s="57"/>
      <c r="C44" s="55"/>
      <c r="D44" s="55"/>
      <c r="E44" s="55"/>
      <c r="F44" s="5"/>
      <c r="G44" s="23">
        <v>24</v>
      </c>
      <c r="H44" s="18" t="s">
        <v>39</v>
      </c>
      <c r="I44" s="19"/>
      <c r="J44" s="19">
        <f>SUMIF(E$10:E$144,"24",D$10:D$144)</f>
        <v>0</v>
      </c>
      <c r="K44" s="19">
        <f t="shared" si="7"/>
        <v>0</v>
      </c>
      <c r="L44" s="10"/>
      <c r="M44" s="11"/>
      <c r="N44" s="31" t="s">
        <v>76</v>
      </c>
      <c r="O44" s="21" t="s">
        <v>27</v>
      </c>
      <c r="P44" s="21" t="s">
        <v>28</v>
      </c>
      <c r="Q44" s="21" t="s">
        <v>2</v>
      </c>
    </row>
    <row r="45" spans="2:17" ht="18.600000000000001" customHeight="1">
      <c r="B45" s="57"/>
      <c r="C45" s="55"/>
      <c r="D45" s="55"/>
      <c r="E45" s="55"/>
      <c r="F45" s="5"/>
      <c r="G45" s="23">
        <v>25</v>
      </c>
      <c r="H45" s="18" t="s">
        <v>43</v>
      </c>
      <c r="I45" s="19"/>
      <c r="J45" s="19">
        <f>SUMIF(E$10:E$144,"25",D$10:D$144)</f>
        <v>0</v>
      </c>
      <c r="K45" s="19">
        <f t="shared" si="7"/>
        <v>0</v>
      </c>
      <c r="L45" s="10"/>
      <c r="M45" s="23">
        <v>70</v>
      </c>
      <c r="N45" s="18" t="s">
        <v>80</v>
      </c>
      <c r="O45" s="19"/>
      <c r="P45" s="19">
        <f>SUMIF(E$10:E$144,"70",D$10:D$144)</f>
        <v>0</v>
      </c>
      <c r="Q45" s="19">
        <f t="shared" ref="Q45:Q51" si="8">+O45-P45</f>
        <v>0</v>
      </c>
    </row>
    <row r="46" spans="2:17" ht="18.600000000000001" customHeight="1">
      <c r="B46" s="57"/>
      <c r="C46" s="55"/>
      <c r="D46" s="55"/>
      <c r="E46" s="55"/>
      <c r="F46" s="5"/>
      <c r="G46" s="23">
        <v>26</v>
      </c>
      <c r="H46" s="18" t="s">
        <v>41</v>
      </c>
      <c r="I46" s="19"/>
      <c r="J46" s="19">
        <f>SUMIF(E$10:E$144,"26",D$10:D$144)</f>
        <v>0</v>
      </c>
      <c r="K46" s="19">
        <f t="shared" si="7"/>
        <v>0</v>
      </c>
      <c r="L46" s="10"/>
      <c r="M46" s="23">
        <v>71</v>
      </c>
      <c r="N46" s="18" t="s">
        <v>79</v>
      </c>
      <c r="O46" s="19"/>
      <c r="P46" s="19">
        <f>SUMIF(E$10:E$144,"71",D$10:D$144)</f>
        <v>0</v>
      </c>
      <c r="Q46" s="19">
        <f t="shared" si="8"/>
        <v>0</v>
      </c>
    </row>
    <row r="47" spans="2:17" ht="18.600000000000001" customHeight="1">
      <c r="B47" s="57"/>
      <c r="C47" s="55"/>
      <c r="D47" s="55"/>
      <c r="E47" s="55"/>
      <c r="F47" s="5"/>
      <c r="G47" s="23">
        <v>27</v>
      </c>
      <c r="H47" s="18" t="s">
        <v>38</v>
      </c>
      <c r="I47" s="19"/>
      <c r="J47" s="19">
        <f>SUMIF(E$10:E$144,"27",D$10:D$144)</f>
        <v>0</v>
      </c>
      <c r="K47" s="19">
        <f t="shared" si="7"/>
        <v>0</v>
      </c>
      <c r="L47" s="10"/>
      <c r="M47" s="23">
        <v>72</v>
      </c>
      <c r="N47" s="18" t="s">
        <v>78</v>
      </c>
      <c r="O47" s="19"/>
      <c r="P47" s="19">
        <f>SUMIF(E$10:E$144,"72",D$10:D$144)</f>
        <v>0</v>
      </c>
      <c r="Q47" s="19">
        <f t="shared" si="8"/>
        <v>0</v>
      </c>
    </row>
    <row r="48" spans="2:17" ht="18.600000000000001" customHeight="1">
      <c r="B48" s="57"/>
      <c r="C48" s="55"/>
      <c r="D48" s="55"/>
      <c r="E48" s="55"/>
      <c r="F48" s="5"/>
      <c r="G48" s="23">
        <v>28</v>
      </c>
      <c r="H48" s="18" t="s">
        <v>42</v>
      </c>
      <c r="I48" s="19"/>
      <c r="J48" s="19">
        <f>SUMIF(E$10:E$144,"28",D$10:D$144)</f>
        <v>0</v>
      </c>
      <c r="K48" s="19">
        <f t="shared" si="7"/>
        <v>0</v>
      </c>
      <c r="L48" s="10"/>
      <c r="M48" s="23">
        <v>73</v>
      </c>
      <c r="N48" s="18" t="s">
        <v>77</v>
      </c>
      <c r="O48" s="19"/>
      <c r="P48" s="19">
        <f>SUMIF(E$10:E$144,"73",D$10:D$144)</f>
        <v>0</v>
      </c>
      <c r="Q48" s="19">
        <f t="shared" si="8"/>
        <v>0</v>
      </c>
    </row>
    <row r="49" spans="2:17" ht="18.600000000000001" customHeight="1">
      <c r="B49" s="57"/>
      <c r="C49" s="55"/>
      <c r="D49" s="55"/>
      <c r="E49" s="55"/>
      <c r="F49" s="5"/>
      <c r="G49" s="23">
        <v>29</v>
      </c>
      <c r="H49" s="18" t="s">
        <v>44</v>
      </c>
      <c r="I49" s="19"/>
      <c r="J49" s="19">
        <f>SUMIF(E$10:E$144,"29",D$10:D$144)</f>
        <v>0</v>
      </c>
      <c r="K49" s="19">
        <f t="shared" si="7"/>
        <v>0</v>
      </c>
      <c r="L49" s="10"/>
      <c r="M49" s="23">
        <v>74</v>
      </c>
      <c r="N49" s="18" t="s">
        <v>81</v>
      </c>
      <c r="O49" s="19"/>
      <c r="P49" s="19">
        <f>SUMIF(E$10:E$144,"74",D$10:D$144)</f>
        <v>0</v>
      </c>
      <c r="Q49" s="19">
        <f t="shared" si="8"/>
        <v>0</v>
      </c>
    </row>
    <row r="50" spans="2:17" ht="18.600000000000001" customHeight="1" thickBot="1">
      <c r="B50" s="57"/>
      <c r="C50" s="55"/>
      <c r="D50" s="55"/>
      <c r="E50" s="55"/>
      <c r="F50" s="5"/>
      <c r="G50" s="23">
        <v>30</v>
      </c>
      <c r="H50" s="18" t="s">
        <v>99</v>
      </c>
      <c r="I50" s="19"/>
      <c r="J50" s="19">
        <f>SUMIF(E$10:E$144,"30",D$10:D$144)</f>
        <v>0</v>
      </c>
      <c r="K50" s="19">
        <f t="shared" si="7"/>
        <v>0</v>
      </c>
      <c r="L50" s="10"/>
      <c r="M50" s="23">
        <v>75</v>
      </c>
      <c r="N50" s="18" t="s">
        <v>82</v>
      </c>
      <c r="O50" s="19"/>
      <c r="P50" s="19">
        <f>SUMIF(E$10:E$144,"75",D$10:D$144)</f>
        <v>0</v>
      </c>
      <c r="Q50" s="19">
        <f t="shared" si="8"/>
        <v>0</v>
      </c>
    </row>
    <row r="51" spans="2:17" ht="18.600000000000001" customHeight="1" thickBot="1">
      <c r="B51" s="57"/>
      <c r="C51" s="55"/>
      <c r="D51" s="55"/>
      <c r="E51" s="55"/>
      <c r="F51" s="5"/>
      <c r="G51" s="11"/>
      <c r="H51" s="40" t="s">
        <v>45</v>
      </c>
      <c r="I51" s="34">
        <f>SUM(I41:I50)</f>
        <v>0</v>
      </c>
      <c r="J51" s="34">
        <f>SUM(J41:J50)</f>
        <v>0</v>
      </c>
      <c r="K51" s="34">
        <f>+I51-J51</f>
        <v>0</v>
      </c>
      <c r="L51" s="10"/>
      <c r="M51" s="23">
        <v>76</v>
      </c>
      <c r="N51" s="18" t="s">
        <v>100</v>
      </c>
      <c r="O51" s="19"/>
      <c r="P51" s="19">
        <f>SUMIF(E$10:E$144,"76",D$10:D$144)</f>
        <v>0</v>
      </c>
      <c r="Q51" s="19">
        <f t="shared" si="8"/>
        <v>0</v>
      </c>
    </row>
    <row r="52" spans="2:17" ht="18.600000000000001" customHeight="1" thickBot="1">
      <c r="B52" s="57"/>
      <c r="C52" s="55"/>
      <c r="D52" s="55"/>
      <c r="E52" s="55"/>
      <c r="F52" s="5"/>
      <c r="G52" s="6"/>
      <c r="H52" s="10"/>
      <c r="I52" s="10"/>
      <c r="J52" s="10"/>
      <c r="K52" s="10"/>
      <c r="L52" s="10"/>
      <c r="M52" s="11"/>
      <c r="N52" s="40" t="s">
        <v>45</v>
      </c>
      <c r="O52" s="34">
        <f>SUM(O45:O51)</f>
        <v>0</v>
      </c>
      <c r="P52" s="34">
        <f>SUM(P45:P51)</f>
        <v>0</v>
      </c>
      <c r="Q52" s="34">
        <f>+O52-P52</f>
        <v>0</v>
      </c>
    </row>
    <row r="53" spans="2:17" ht="18.600000000000001" customHeight="1" thickBot="1">
      <c r="B53" s="57"/>
      <c r="C53" s="55"/>
      <c r="D53" s="55"/>
      <c r="E53" s="55"/>
      <c r="F53" s="5"/>
      <c r="G53" s="11"/>
      <c r="H53" s="31" t="s">
        <v>66</v>
      </c>
      <c r="I53" s="21" t="s">
        <v>27</v>
      </c>
      <c r="J53" s="21" t="s">
        <v>28</v>
      </c>
      <c r="K53" s="21" t="s">
        <v>2</v>
      </c>
      <c r="L53" s="10"/>
      <c r="M53" s="6"/>
      <c r="N53" s="10"/>
      <c r="O53" s="10"/>
      <c r="P53" s="10"/>
      <c r="Q53" s="10"/>
    </row>
    <row r="54" spans="2:17" ht="18.600000000000001" customHeight="1" thickBot="1">
      <c r="B54" s="57"/>
      <c r="C54" s="55"/>
      <c r="D54" s="55"/>
      <c r="E54" s="55"/>
      <c r="F54" s="5"/>
      <c r="G54" s="23">
        <v>31</v>
      </c>
      <c r="H54" s="18" t="s">
        <v>67</v>
      </c>
      <c r="I54" s="19"/>
      <c r="J54" s="19">
        <f>SUMIF(E$10:E$144,"31",D$10:D$144)</f>
        <v>0</v>
      </c>
      <c r="K54" s="19">
        <f t="shared" ref="K54:K56" si="9">+I54-J54</f>
        <v>0</v>
      </c>
      <c r="L54" s="10"/>
      <c r="M54" s="11"/>
      <c r="N54" s="31" t="s">
        <v>59</v>
      </c>
      <c r="O54" s="21" t="s">
        <v>27</v>
      </c>
      <c r="P54" s="21" t="s">
        <v>28</v>
      </c>
      <c r="Q54" s="21" t="s">
        <v>2</v>
      </c>
    </row>
    <row r="55" spans="2:17" ht="18.600000000000001" customHeight="1">
      <c r="B55" s="57"/>
      <c r="C55" s="55"/>
      <c r="D55" s="55"/>
      <c r="E55" s="55"/>
      <c r="F55" s="5"/>
      <c r="G55" s="23">
        <v>32</v>
      </c>
      <c r="H55" s="18" t="s">
        <v>48</v>
      </c>
      <c r="I55" s="19"/>
      <c r="J55" s="19">
        <f>SUMIF(E$10:E$144,"32",D$10:D$144)</f>
        <v>0</v>
      </c>
      <c r="K55" s="19">
        <f t="shared" si="9"/>
        <v>0</v>
      </c>
      <c r="L55" s="10"/>
      <c r="M55" s="23">
        <v>80</v>
      </c>
      <c r="N55" s="18" t="s">
        <v>57</v>
      </c>
      <c r="O55" s="17"/>
      <c r="P55" s="17">
        <f>SUMIF(E$10:E$144,"80",D$10:D$144)</f>
        <v>0</v>
      </c>
      <c r="Q55" s="17">
        <f t="shared" ref="Q55:Q58" si="10">+O55-P55</f>
        <v>0</v>
      </c>
    </row>
    <row r="56" spans="2:17" ht="18.600000000000001" customHeight="1" thickBot="1">
      <c r="B56" s="57"/>
      <c r="C56" s="55"/>
      <c r="D56" s="55"/>
      <c r="E56" s="55"/>
      <c r="F56" s="5"/>
      <c r="G56" s="23">
        <v>33</v>
      </c>
      <c r="H56" s="18" t="s">
        <v>94</v>
      </c>
      <c r="I56" s="19"/>
      <c r="J56" s="19">
        <f>SUMIF(E$10:E$144,"33",D$10:D$144)</f>
        <v>0</v>
      </c>
      <c r="K56" s="19">
        <f t="shared" si="9"/>
        <v>0</v>
      </c>
      <c r="L56" s="10"/>
      <c r="M56" s="23">
        <v>81</v>
      </c>
      <c r="N56" s="18" t="s">
        <v>58</v>
      </c>
      <c r="O56" s="19"/>
      <c r="P56" s="19">
        <f>SUMIF(E$10:E$144,"81",D$10:D$144)</f>
        <v>0</v>
      </c>
      <c r="Q56" s="19">
        <f t="shared" si="10"/>
        <v>0</v>
      </c>
    </row>
    <row r="57" spans="2:17" ht="18.600000000000001" customHeight="1" thickBot="1">
      <c r="B57" s="57"/>
      <c r="C57" s="55"/>
      <c r="D57" s="55"/>
      <c r="E57" s="55"/>
      <c r="F57" s="5"/>
      <c r="G57" s="11"/>
      <c r="H57" s="40" t="s">
        <v>45</v>
      </c>
      <c r="I57" s="34">
        <f>SUM(I54:I56)</f>
        <v>0</v>
      </c>
      <c r="J57" s="34">
        <f>SUM(J54:J56)</f>
        <v>0</v>
      </c>
      <c r="K57" s="34">
        <f>+I57-J57</f>
        <v>0</v>
      </c>
      <c r="L57" s="10"/>
      <c r="M57" s="23">
        <v>82</v>
      </c>
      <c r="N57" s="18" t="s">
        <v>83</v>
      </c>
      <c r="O57" s="19"/>
      <c r="P57" s="19">
        <f>SUMIF(E$10:E$144,"82",D$10:D$144)</f>
        <v>0</v>
      </c>
      <c r="Q57" s="19">
        <f t="shared" si="10"/>
        <v>0</v>
      </c>
    </row>
    <row r="58" spans="2:17" ht="18.600000000000001" customHeight="1" thickBot="1">
      <c r="B58" s="57"/>
      <c r="C58" s="55"/>
      <c r="D58" s="55"/>
      <c r="E58" s="55"/>
      <c r="F58" s="5"/>
      <c r="G58" s="6"/>
      <c r="H58" s="10"/>
      <c r="I58" s="10"/>
      <c r="J58" s="10"/>
      <c r="K58" s="10"/>
      <c r="L58" s="10"/>
      <c r="M58" s="23">
        <v>83</v>
      </c>
      <c r="N58" s="18" t="s">
        <v>5</v>
      </c>
      <c r="O58" s="19"/>
      <c r="P58" s="19">
        <f>SUMIF(E$10:E$144,"83",D$10:D$144)</f>
        <v>0</v>
      </c>
      <c r="Q58" s="19">
        <f t="shared" si="10"/>
        <v>0</v>
      </c>
    </row>
    <row r="59" spans="2:17" ht="18.600000000000001" customHeight="1" thickBot="1">
      <c r="B59" s="57"/>
      <c r="C59" s="55"/>
      <c r="D59" s="55"/>
      <c r="E59" s="55"/>
      <c r="F59" s="5"/>
      <c r="G59" s="11"/>
      <c r="H59" s="31" t="s">
        <v>46</v>
      </c>
      <c r="I59" s="21" t="s">
        <v>27</v>
      </c>
      <c r="J59" s="21" t="s">
        <v>28</v>
      </c>
      <c r="K59" s="21" t="s">
        <v>2</v>
      </c>
      <c r="L59" s="10"/>
      <c r="M59" s="11"/>
      <c r="N59" s="40" t="s">
        <v>45</v>
      </c>
      <c r="O59" s="34">
        <f>SUM(O55:O58)</f>
        <v>0</v>
      </c>
      <c r="P59" s="34">
        <f>SUM(P55:P58)</f>
        <v>0</v>
      </c>
      <c r="Q59" s="34">
        <f>+O59-P59</f>
        <v>0</v>
      </c>
    </row>
    <row r="60" spans="2:17" ht="18.600000000000001" customHeight="1">
      <c r="B60" s="57"/>
      <c r="C60" s="55"/>
      <c r="D60" s="55"/>
      <c r="E60" s="55"/>
      <c r="F60" s="5"/>
      <c r="G60" s="23">
        <v>34</v>
      </c>
      <c r="H60" s="18" t="s">
        <v>47</v>
      </c>
      <c r="I60" s="17"/>
      <c r="J60" s="17">
        <f>SUMIF(E$10:E$144,"34",D$10:D$144)</f>
        <v>0</v>
      </c>
      <c r="K60" s="17">
        <f t="shared" ref="K60:K63" si="11">+I60-J60</f>
        <v>0</v>
      </c>
      <c r="L60" s="10"/>
      <c r="M60" s="6"/>
      <c r="N60" s="10"/>
      <c r="O60" s="10"/>
      <c r="P60" s="10"/>
      <c r="Q60" s="10"/>
    </row>
    <row r="61" spans="2:17" ht="18.600000000000001" customHeight="1" thickBot="1">
      <c r="B61" s="57"/>
      <c r="C61" s="55"/>
      <c r="D61" s="55"/>
      <c r="E61" s="55"/>
      <c r="F61" s="5"/>
      <c r="G61" s="23">
        <v>35</v>
      </c>
      <c r="H61" s="18" t="s">
        <v>74</v>
      </c>
      <c r="I61" s="19"/>
      <c r="J61" s="19">
        <f>SUMIF(E$10:E$144,"35",D$10:D$144)</f>
        <v>0</v>
      </c>
      <c r="K61" s="19">
        <f t="shared" si="11"/>
        <v>0</v>
      </c>
      <c r="L61" s="10"/>
      <c r="M61" s="11"/>
      <c r="N61" s="31" t="s">
        <v>54</v>
      </c>
      <c r="O61" s="21" t="s">
        <v>27</v>
      </c>
      <c r="P61" s="21" t="s">
        <v>28</v>
      </c>
      <c r="Q61" s="21" t="s">
        <v>2</v>
      </c>
    </row>
    <row r="62" spans="2:17" ht="18.600000000000001" customHeight="1">
      <c r="B62" s="57"/>
      <c r="C62" s="55"/>
      <c r="D62" s="55"/>
      <c r="E62" s="55"/>
      <c r="F62" s="5"/>
      <c r="G62" s="23">
        <v>36</v>
      </c>
      <c r="H62" s="18" t="s">
        <v>12</v>
      </c>
      <c r="I62" s="19"/>
      <c r="J62" s="19">
        <f>SUMIF(E$10:E$144,"36",D$10:D$144)</f>
        <v>0</v>
      </c>
      <c r="K62" s="19">
        <f t="shared" si="11"/>
        <v>0</v>
      </c>
      <c r="L62" s="10"/>
      <c r="M62" s="23">
        <v>90</v>
      </c>
      <c r="N62" s="18" t="s">
        <v>55</v>
      </c>
      <c r="O62" s="19"/>
      <c r="P62" s="19">
        <f>SUMIF(E$10:E$144,"90",D$10:D$144)</f>
        <v>0</v>
      </c>
      <c r="Q62" s="19">
        <f t="shared" ref="Q62:Q64" si="12">+O62-P62</f>
        <v>0</v>
      </c>
    </row>
    <row r="63" spans="2:17" ht="18.600000000000001" customHeight="1" thickBot="1">
      <c r="B63" s="57"/>
      <c r="C63" s="55"/>
      <c r="D63" s="55"/>
      <c r="E63" s="55"/>
      <c r="F63" s="5"/>
      <c r="G63" s="23">
        <v>37</v>
      </c>
      <c r="H63" s="18" t="s">
        <v>96</v>
      </c>
      <c r="I63" s="19"/>
      <c r="J63" s="19">
        <f>SUMIF(E$10:E$144,"37",D$10:D$144)</f>
        <v>0</v>
      </c>
      <c r="K63" s="19">
        <f t="shared" si="11"/>
        <v>0</v>
      </c>
      <c r="L63" s="10"/>
      <c r="M63" s="23">
        <v>91</v>
      </c>
      <c r="N63" s="18" t="s">
        <v>56</v>
      </c>
      <c r="O63" s="19"/>
      <c r="P63" s="19">
        <f>SUMIF(E$10:E$144,"91",D$10:D$144)</f>
        <v>0</v>
      </c>
      <c r="Q63" s="19">
        <f t="shared" si="12"/>
        <v>0</v>
      </c>
    </row>
    <row r="64" spans="2:17" ht="18.600000000000001" customHeight="1" thickBot="1">
      <c r="B64" s="57"/>
      <c r="C64" s="55"/>
      <c r="D64" s="55"/>
      <c r="E64" s="55"/>
      <c r="F64" s="5"/>
      <c r="G64" s="11"/>
      <c r="H64" s="40" t="s">
        <v>45</v>
      </c>
      <c r="I64" s="34">
        <f>SUM(I60:I63)</f>
        <v>0</v>
      </c>
      <c r="J64" s="34">
        <f t="shared" ref="J64" si="13">SUM(J60:J63)</f>
        <v>0</v>
      </c>
      <c r="K64" s="34">
        <f>+I64-J64</f>
        <v>0</v>
      </c>
      <c r="L64" s="10"/>
      <c r="M64" s="23">
        <v>92</v>
      </c>
      <c r="N64" s="18" t="s">
        <v>95</v>
      </c>
      <c r="O64" s="19"/>
      <c r="P64" s="19">
        <f>SUMIF(E$10:E$144,"92",D$10:D$144)</f>
        <v>0</v>
      </c>
      <c r="Q64" s="19">
        <f t="shared" si="12"/>
        <v>0</v>
      </c>
    </row>
    <row r="65" spans="2:17" ht="18.600000000000001" customHeight="1" thickBot="1">
      <c r="B65" s="57"/>
      <c r="C65" s="55"/>
      <c r="D65" s="55"/>
      <c r="E65" s="55"/>
      <c r="F65" s="5"/>
      <c r="G65" s="10"/>
      <c r="H65" s="10"/>
      <c r="I65" s="10"/>
      <c r="J65" s="10"/>
      <c r="K65" s="10"/>
      <c r="L65" s="10"/>
      <c r="M65" s="11"/>
      <c r="N65" s="40" t="s">
        <v>45</v>
      </c>
      <c r="O65" s="34">
        <f>SUM(O62:O64)</f>
        <v>0</v>
      </c>
      <c r="P65" s="34">
        <f>SUM(P62:P64)</f>
        <v>0</v>
      </c>
      <c r="Q65" s="34">
        <f>+O65-P65</f>
        <v>0</v>
      </c>
    </row>
    <row r="66" spans="2:17" ht="18.600000000000001" customHeight="1">
      <c r="B66" s="57"/>
      <c r="C66" s="55"/>
      <c r="D66" s="55"/>
      <c r="E66" s="55"/>
      <c r="G66" s="2"/>
      <c r="M66" s="2"/>
    </row>
    <row r="67" spans="2:17" ht="18.600000000000001" customHeight="1">
      <c r="B67" s="57"/>
      <c r="C67" s="55"/>
      <c r="D67" s="55"/>
      <c r="E67" s="55"/>
      <c r="G67" s="2"/>
      <c r="M67" s="2"/>
    </row>
    <row r="68" spans="2:17" ht="18.600000000000001" customHeight="1">
      <c r="B68" s="57"/>
      <c r="C68" s="55"/>
      <c r="D68" s="55"/>
      <c r="E68" s="55"/>
      <c r="G68" s="2"/>
      <c r="M68" s="2"/>
    </row>
    <row r="69" spans="2:17" ht="18.600000000000001" customHeight="1">
      <c r="B69" s="57"/>
      <c r="C69" s="55"/>
      <c r="D69" s="55"/>
      <c r="E69" s="55"/>
      <c r="G69" s="2"/>
      <c r="M69" s="2"/>
    </row>
    <row r="70" spans="2:17" ht="18.600000000000001" customHeight="1">
      <c r="B70" s="57"/>
      <c r="C70" s="55"/>
      <c r="D70" s="55"/>
      <c r="E70" s="55"/>
      <c r="G70" s="2"/>
      <c r="M70" s="2"/>
    </row>
    <row r="71" spans="2:17" ht="18.600000000000001" customHeight="1">
      <c r="B71" s="57"/>
      <c r="C71" s="55"/>
      <c r="D71" s="55"/>
      <c r="E71" s="55"/>
      <c r="G71" s="2"/>
      <c r="M71" s="2"/>
    </row>
    <row r="72" spans="2:17" ht="18.600000000000001" customHeight="1">
      <c r="B72" s="57"/>
      <c r="C72" s="55"/>
      <c r="D72" s="55"/>
      <c r="E72" s="55"/>
      <c r="G72" s="2"/>
      <c r="M72" s="2"/>
    </row>
    <row r="73" spans="2:17" ht="18.600000000000001" customHeight="1">
      <c r="B73" s="57"/>
      <c r="C73" s="55"/>
      <c r="D73" s="55"/>
      <c r="E73" s="55"/>
      <c r="G73" s="2"/>
      <c r="M73" s="2"/>
    </row>
    <row r="74" spans="2:17" ht="18.600000000000001" customHeight="1">
      <c r="B74" s="57"/>
      <c r="C74" s="55"/>
      <c r="D74" s="55"/>
      <c r="E74" s="55"/>
      <c r="G74" s="2"/>
      <c r="M74" s="2"/>
    </row>
    <row r="75" spans="2:17" ht="18.600000000000001" customHeight="1">
      <c r="B75" s="57"/>
      <c r="C75" s="55"/>
      <c r="D75" s="55"/>
      <c r="E75" s="55"/>
      <c r="G75" s="2"/>
      <c r="M75" s="2"/>
    </row>
    <row r="76" spans="2:17" ht="18.600000000000001" customHeight="1">
      <c r="B76" s="57"/>
      <c r="C76" s="55"/>
      <c r="D76" s="55"/>
      <c r="E76" s="55"/>
      <c r="G76" s="2"/>
      <c r="M76" s="2"/>
    </row>
    <row r="77" spans="2:17" ht="18.600000000000001" customHeight="1">
      <c r="B77" s="57"/>
      <c r="C77" s="55"/>
      <c r="D77" s="55"/>
      <c r="E77" s="55"/>
      <c r="G77" s="2"/>
      <c r="M77" s="2"/>
    </row>
    <row r="78" spans="2:17" ht="18.600000000000001" customHeight="1">
      <c r="B78" s="57"/>
      <c r="C78" s="55"/>
      <c r="D78" s="55"/>
      <c r="E78" s="55"/>
      <c r="G78" s="2"/>
      <c r="M78" s="2"/>
    </row>
    <row r="79" spans="2:17" ht="18.600000000000001" customHeight="1">
      <c r="B79" s="57"/>
      <c r="C79" s="55"/>
      <c r="D79" s="55"/>
      <c r="E79" s="55"/>
      <c r="G79" s="2"/>
      <c r="M79" s="2"/>
    </row>
    <row r="80" spans="2:17" ht="18.600000000000001" customHeight="1">
      <c r="B80" s="57"/>
      <c r="C80" s="55"/>
      <c r="D80" s="55"/>
      <c r="E80" s="55"/>
      <c r="G80" s="2"/>
      <c r="M80" s="2"/>
    </row>
    <row r="81" spans="2:13" ht="18.600000000000001" customHeight="1">
      <c r="B81" s="57"/>
      <c r="C81" s="55"/>
      <c r="D81" s="55"/>
      <c r="E81" s="55"/>
      <c r="G81" s="2"/>
      <c r="M81" s="2"/>
    </row>
    <row r="82" spans="2:13" ht="18.600000000000001" customHeight="1">
      <c r="B82" s="57"/>
      <c r="C82" s="55"/>
      <c r="D82" s="55"/>
      <c r="E82" s="55"/>
      <c r="G82" s="2"/>
      <c r="M82" s="2"/>
    </row>
    <row r="83" spans="2:13" ht="18.600000000000001" customHeight="1">
      <c r="B83" s="57"/>
      <c r="C83" s="55"/>
      <c r="D83" s="55"/>
      <c r="E83" s="55"/>
      <c r="G83" s="2"/>
      <c r="M83" s="2"/>
    </row>
    <row r="84" spans="2:13" ht="18.600000000000001" customHeight="1">
      <c r="B84" s="57"/>
      <c r="C84" s="55"/>
      <c r="D84" s="55"/>
      <c r="E84" s="55"/>
      <c r="G84" s="2"/>
      <c r="M84" s="2"/>
    </row>
    <row r="85" spans="2:13" ht="18.600000000000001" customHeight="1">
      <c r="B85" s="57"/>
      <c r="C85" s="55"/>
      <c r="D85" s="55"/>
      <c r="E85" s="55"/>
      <c r="G85" s="2"/>
      <c r="M85" s="2"/>
    </row>
    <row r="86" spans="2:13" ht="18.600000000000001" customHeight="1">
      <c r="B86" s="57"/>
      <c r="C86" s="55"/>
      <c r="D86" s="55"/>
      <c r="E86" s="55"/>
      <c r="G86" s="2"/>
      <c r="M86" s="2"/>
    </row>
    <row r="87" spans="2:13" ht="18.600000000000001" customHeight="1">
      <c r="B87" s="57"/>
      <c r="C87" s="55"/>
      <c r="D87" s="55"/>
      <c r="E87" s="55"/>
      <c r="G87" s="2"/>
      <c r="M87" s="2"/>
    </row>
    <row r="88" spans="2:13" ht="18.600000000000001" customHeight="1">
      <c r="B88" s="57"/>
      <c r="C88" s="55"/>
      <c r="D88" s="55"/>
      <c r="E88" s="55"/>
      <c r="G88" s="2"/>
      <c r="M88" s="2"/>
    </row>
    <row r="89" spans="2:13" ht="18.600000000000001" customHeight="1">
      <c r="B89" s="57"/>
      <c r="C89" s="55"/>
      <c r="D89" s="55"/>
      <c r="E89" s="55"/>
      <c r="G89" s="2"/>
      <c r="M89" s="2"/>
    </row>
    <row r="90" spans="2:13" ht="18.600000000000001" customHeight="1">
      <c r="B90" s="57"/>
      <c r="C90" s="55"/>
      <c r="D90" s="55"/>
      <c r="E90" s="55"/>
      <c r="G90" s="2"/>
      <c r="M90" s="2"/>
    </row>
    <row r="91" spans="2:13" ht="18.600000000000001" customHeight="1">
      <c r="B91" s="57"/>
      <c r="C91" s="55"/>
      <c r="D91" s="55"/>
      <c r="E91" s="55"/>
      <c r="G91" s="2"/>
      <c r="M91" s="2"/>
    </row>
    <row r="92" spans="2:13" ht="18.600000000000001" customHeight="1">
      <c r="B92" s="57"/>
      <c r="C92" s="55"/>
      <c r="D92" s="55"/>
      <c r="E92" s="55"/>
      <c r="G92" s="2"/>
      <c r="M92" s="2"/>
    </row>
    <row r="93" spans="2:13" ht="18.600000000000001" customHeight="1">
      <c r="B93" s="57"/>
      <c r="C93" s="55"/>
      <c r="D93" s="55"/>
      <c r="E93" s="55"/>
      <c r="G93" s="2"/>
      <c r="M93" s="2"/>
    </row>
    <row r="94" spans="2:13" ht="18.600000000000001" customHeight="1">
      <c r="B94" s="57"/>
      <c r="C94" s="55"/>
      <c r="D94" s="55"/>
      <c r="E94" s="55"/>
      <c r="G94" s="2"/>
      <c r="M94" s="2"/>
    </row>
    <row r="95" spans="2:13" ht="18.600000000000001" customHeight="1">
      <c r="B95" s="57"/>
      <c r="C95" s="55"/>
      <c r="D95" s="55"/>
      <c r="E95" s="55"/>
      <c r="G95" s="2"/>
      <c r="M95" s="2"/>
    </row>
    <row r="96" spans="2:13" ht="18.600000000000001" customHeight="1">
      <c r="B96" s="57"/>
      <c r="C96" s="55"/>
      <c r="D96" s="55"/>
      <c r="E96" s="55"/>
      <c r="G96" s="2"/>
      <c r="M96" s="2"/>
    </row>
    <row r="97" spans="2:13" ht="18.600000000000001" customHeight="1">
      <c r="B97" s="57"/>
      <c r="C97" s="55"/>
      <c r="D97" s="55"/>
      <c r="E97" s="55"/>
      <c r="G97" s="2"/>
      <c r="M97" s="2"/>
    </row>
    <row r="98" spans="2:13" ht="18.600000000000001" customHeight="1">
      <c r="B98" s="11"/>
      <c r="C98" s="11"/>
      <c r="D98" s="11"/>
      <c r="E98" s="11"/>
      <c r="G98" s="2"/>
      <c r="M98" s="2"/>
    </row>
    <row r="99" spans="2:13" ht="18.600000000000001" customHeight="1">
      <c r="B99" s="11"/>
      <c r="C99" s="11"/>
      <c r="D99" s="11"/>
      <c r="E99" s="11"/>
      <c r="G99" s="2"/>
      <c r="M99" s="2"/>
    </row>
    <row r="100" spans="2:13" ht="18.600000000000001" customHeight="1">
      <c r="B100" s="11"/>
      <c r="C100" s="11"/>
      <c r="D100" s="11"/>
      <c r="E100" s="11"/>
      <c r="G100" s="2"/>
      <c r="M100" s="2"/>
    </row>
    <row r="101" spans="2:13" ht="18.600000000000001" customHeight="1">
      <c r="B101" s="11"/>
      <c r="C101" s="11"/>
      <c r="D101" s="11"/>
      <c r="E101" s="11"/>
      <c r="G101" s="2"/>
      <c r="M101" s="2"/>
    </row>
    <row r="102" spans="2:13" ht="18.600000000000001" customHeight="1">
      <c r="B102" s="11"/>
      <c r="C102" s="11"/>
      <c r="D102" s="11"/>
      <c r="E102" s="11"/>
      <c r="G102" s="2"/>
      <c r="M102" s="2"/>
    </row>
    <row r="103" spans="2:13" ht="18.600000000000001" customHeight="1">
      <c r="B103" s="11"/>
      <c r="C103" s="11"/>
      <c r="D103" s="11"/>
      <c r="E103" s="11"/>
      <c r="G103" s="2"/>
      <c r="M103" s="2"/>
    </row>
    <row r="104" spans="2:13" ht="18.600000000000001" customHeight="1">
      <c r="B104" s="11"/>
      <c r="C104" s="11"/>
      <c r="D104" s="11"/>
      <c r="E104" s="11"/>
      <c r="G104" s="2"/>
      <c r="M104" s="2"/>
    </row>
    <row r="105" spans="2:13" ht="18.600000000000001" customHeight="1">
      <c r="B105" s="11"/>
      <c r="C105" s="11"/>
      <c r="D105" s="11"/>
      <c r="E105" s="11"/>
      <c r="G105" s="2"/>
      <c r="M105" s="2"/>
    </row>
    <row r="106" spans="2:13" ht="18.600000000000001" customHeight="1">
      <c r="B106" s="11"/>
      <c r="C106" s="11"/>
      <c r="D106" s="11"/>
      <c r="E106" s="11"/>
      <c r="G106" s="2"/>
      <c r="M106" s="2"/>
    </row>
    <row r="107" spans="2:13" ht="18.600000000000001" customHeight="1">
      <c r="B107" s="11"/>
      <c r="C107" s="11"/>
      <c r="D107" s="11"/>
      <c r="E107" s="11"/>
      <c r="G107" s="2"/>
      <c r="M107" s="2"/>
    </row>
    <row r="108" spans="2:13" ht="18.600000000000001" customHeight="1">
      <c r="B108" s="11"/>
      <c r="C108" s="11"/>
      <c r="D108" s="11"/>
      <c r="E108" s="11"/>
      <c r="G108" s="2"/>
      <c r="M108" s="2"/>
    </row>
    <row r="109" spans="2:13" ht="18.600000000000001" customHeight="1">
      <c r="B109" s="11"/>
      <c r="C109" s="11"/>
      <c r="D109" s="11"/>
      <c r="E109" s="11"/>
      <c r="G109" s="2"/>
      <c r="M109" s="2"/>
    </row>
    <row r="110" spans="2:13" ht="18.600000000000001" customHeight="1">
      <c r="B110" s="11"/>
      <c r="C110" s="11"/>
      <c r="D110" s="11"/>
      <c r="E110" s="11"/>
      <c r="G110" s="2"/>
      <c r="M110" s="2"/>
    </row>
    <row r="111" spans="2:13" ht="18.600000000000001" customHeight="1">
      <c r="B111" s="11"/>
      <c r="C111" s="11"/>
      <c r="D111" s="11"/>
      <c r="E111" s="11"/>
      <c r="G111" s="2"/>
      <c r="M111" s="2"/>
    </row>
    <row r="112" spans="2:13" ht="18.600000000000001" customHeight="1">
      <c r="B112" s="11"/>
      <c r="C112" s="11"/>
      <c r="D112" s="11"/>
      <c r="E112" s="11"/>
      <c r="G112" s="2"/>
      <c r="M112" s="2"/>
    </row>
    <row r="113" spans="2:13" ht="18.600000000000001" customHeight="1">
      <c r="B113" s="11"/>
      <c r="C113" s="11"/>
      <c r="D113" s="11"/>
      <c r="E113" s="11"/>
      <c r="G113" s="2"/>
      <c r="M113" s="2"/>
    </row>
    <row r="114" spans="2:13" ht="18.600000000000001" customHeight="1">
      <c r="B114" s="11"/>
      <c r="C114" s="11"/>
      <c r="D114" s="11"/>
      <c r="E114" s="11"/>
      <c r="G114" s="2"/>
      <c r="M114" s="2"/>
    </row>
    <row r="115" spans="2:13" ht="18.600000000000001" customHeight="1">
      <c r="B115" s="11"/>
      <c r="C115" s="11"/>
      <c r="D115" s="11"/>
      <c r="E115" s="11"/>
      <c r="G115" s="2"/>
      <c r="M115" s="2"/>
    </row>
    <row r="116" spans="2:13" ht="18.600000000000001" customHeight="1">
      <c r="B116" s="11"/>
      <c r="C116" s="11"/>
      <c r="D116" s="11"/>
      <c r="E116" s="11"/>
    </row>
    <row r="117" spans="2:13" ht="18.600000000000001" customHeight="1">
      <c r="B117" s="11"/>
      <c r="C117" s="11"/>
      <c r="D117" s="11"/>
      <c r="E117" s="11"/>
    </row>
    <row r="118" spans="2:13" ht="18.600000000000001" customHeight="1">
      <c r="B118" s="11"/>
      <c r="C118" s="11"/>
      <c r="D118" s="11"/>
      <c r="E118" s="11"/>
    </row>
    <row r="119" spans="2:13" ht="18.600000000000001" customHeight="1">
      <c r="B119" s="11"/>
      <c r="C119" s="11"/>
      <c r="D119" s="11"/>
      <c r="E119" s="11"/>
    </row>
    <row r="120" spans="2:13">
      <c r="B120" s="11"/>
      <c r="C120" s="11"/>
      <c r="D120" s="11"/>
      <c r="E120" s="11"/>
    </row>
    <row r="121" spans="2:13">
      <c r="B121" s="11"/>
      <c r="C121" s="11"/>
      <c r="D121" s="11"/>
      <c r="E121" s="11"/>
    </row>
    <row r="122" spans="2:13">
      <c r="B122" s="11"/>
      <c r="C122" s="11"/>
      <c r="D122" s="11"/>
      <c r="E122" s="11"/>
    </row>
    <row r="123" spans="2:13">
      <c r="B123" s="11"/>
      <c r="C123" s="11"/>
      <c r="D123" s="11"/>
      <c r="E123" s="11"/>
    </row>
    <row r="124" spans="2:13">
      <c r="B124" s="11"/>
      <c r="C124" s="11"/>
      <c r="D124" s="11"/>
      <c r="E124" s="11"/>
    </row>
    <row r="125" spans="2:13">
      <c r="B125" s="11"/>
      <c r="C125" s="11"/>
      <c r="D125" s="11"/>
      <c r="E125" s="11"/>
    </row>
    <row r="126" spans="2:13">
      <c r="B126" s="11"/>
      <c r="C126" s="11"/>
      <c r="D126" s="11"/>
      <c r="E126" s="11"/>
    </row>
    <row r="127" spans="2:13">
      <c r="B127" s="11"/>
      <c r="C127" s="11"/>
      <c r="D127" s="11"/>
      <c r="E127" s="11"/>
    </row>
    <row r="128" spans="2:13">
      <c r="B128" s="11"/>
      <c r="C128" s="11"/>
      <c r="D128" s="11"/>
      <c r="E128" s="11"/>
    </row>
  </sheetData>
  <mergeCells count="9">
    <mergeCell ref="I3:J3"/>
    <mergeCell ref="K3:M3"/>
    <mergeCell ref="B1:Q1"/>
    <mergeCell ref="B8:B9"/>
    <mergeCell ref="C8:C9"/>
    <mergeCell ref="E8:E9"/>
    <mergeCell ref="I8:J8"/>
    <mergeCell ref="K8:M8"/>
    <mergeCell ref="B6:E7"/>
  </mergeCells>
  <conditionalFormatting sqref="K66">
    <cfRule type="iconSet" priority="39">
      <iconSet>
        <cfvo type="percent" val="0"/>
        <cfvo type="num" val="0"/>
        <cfvo type="num" val="0"/>
      </iconSet>
    </cfRule>
  </conditionalFormatting>
  <conditionalFormatting sqref="K12:K23 K30 K39 K52 K58 K65">
    <cfRule type="iconSet" priority="36">
      <iconSet>
        <cfvo type="percent" val="0"/>
        <cfvo type="num" val="0"/>
        <cfvo type="num" val="0"/>
      </iconSet>
    </cfRule>
  </conditionalFormatting>
  <conditionalFormatting sqref="Q25 Q53 Q43 Q35 Q60">
    <cfRule type="iconSet" priority="35">
      <iconSet>
        <cfvo type="percent" val="0"/>
        <cfvo type="num" val="0"/>
        <cfvo type="num" val="0"/>
      </iconSet>
    </cfRule>
  </conditionalFormatting>
  <conditionalFormatting sqref="Q12:Q13">
    <cfRule type="iconSet" priority="34">
      <iconSet>
        <cfvo type="percent" val="0"/>
        <cfvo type="num" val="0"/>
        <cfvo type="num" val="0"/>
      </iconSet>
    </cfRule>
  </conditionalFormatting>
  <conditionalFormatting sqref="Q27:Q28">
    <cfRule type="iconSet" priority="33">
      <iconSet>
        <cfvo type="percent" val="0"/>
        <cfvo type="num" val="0"/>
        <cfvo type="num" val="0"/>
      </iconSet>
    </cfRule>
  </conditionalFormatting>
  <conditionalFormatting sqref="K25:K26">
    <cfRule type="iconSet" priority="32">
      <iconSet>
        <cfvo type="percent" val="0"/>
        <cfvo type="num" val="0"/>
        <cfvo type="num" val="0"/>
      </iconSet>
    </cfRule>
  </conditionalFormatting>
  <conditionalFormatting sqref="K32:K33">
    <cfRule type="iconSet" priority="31">
      <iconSet>
        <cfvo type="percent" val="0"/>
        <cfvo type="num" val="0"/>
        <cfvo type="num" val="0"/>
      </iconSet>
    </cfRule>
  </conditionalFormatting>
  <conditionalFormatting sqref="K41:K42">
    <cfRule type="iconSet" priority="30">
      <iconSet>
        <cfvo type="percent" val="0"/>
        <cfvo type="num" val="0"/>
        <cfvo type="num" val="0"/>
      </iconSet>
    </cfRule>
  </conditionalFormatting>
  <conditionalFormatting sqref="Q37:Q38">
    <cfRule type="iconSet" priority="29">
      <iconSet>
        <cfvo type="percent" val="0"/>
        <cfvo type="num" val="0"/>
        <cfvo type="num" val="0"/>
      </iconSet>
    </cfRule>
  </conditionalFormatting>
  <conditionalFormatting sqref="Q55">
    <cfRule type="iconSet" priority="28">
      <iconSet>
        <cfvo type="percent" val="0"/>
        <cfvo type="num" val="0"/>
        <cfvo type="num" val="0"/>
      </iconSet>
    </cfRule>
  </conditionalFormatting>
  <conditionalFormatting sqref="K60">
    <cfRule type="iconSet" priority="27">
      <iconSet>
        <cfvo type="percent" val="0"/>
        <cfvo type="num" val="0"/>
        <cfvo type="num" val="0"/>
      </iconSet>
    </cfRule>
  </conditionalFormatting>
  <conditionalFormatting sqref="K43:K50">
    <cfRule type="iconSet" priority="26">
      <iconSet>
        <cfvo type="percent" val="0"/>
        <cfvo type="num" val="0"/>
        <cfvo type="num" val="0"/>
      </iconSet>
    </cfRule>
  </conditionalFormatting>
  <conditionalFormatting sqref="Q45:Q51">
    <cfRule type="iconSet" priority="25">
      <iconSet>
        <cfvo type="percent" val="0"/>
        <cfvo type="num" val="0"/>
        <cfvo type="num" val="0"/>
      </iconSet>
    </cfRule>
  </conditionalFormatting>
  <conditionalFormatting sqref="K54:K56">
    <cfRule type="iconSet" priority="24">
      <iconSet>
        <cfvo type="percent" val="0"/>
        <cfvo type="num" val="0"/>
        <cfvo type="num" val="0"/>
      </iconSet>
    </cfRule>
  </conditionalFormatting>
  <conditionalFormatting sqref="K61:K63">
    <cfRule type="iconSet" priority="23">
      <iconSet>
        <cfvo type="percent" val="0"/>
        <cfvo type="num" val="0"/>
        <cfvo type="num" val="0"/>
      </iconSet>
    </cfRule>
  </conditionalFormatting>
  <conditionalFormatting sqref="Q62:Q64">
    <cfRule type="iconSet" priority="22">
      <iconSet>
        <cfvo type="percent" val="0"/>
        <cfvo type="num" val="0"/>
        <cfvo type="num" val="0"/>
      </iconSet>
    </cfRule>
  </conditionalFormatting>
  <conditionalFormatting sqref="K27:K28">
    <cfRule type="iconSet" priority="21">
      <iconSet>
        <cfvo type="percent" val="0"/>
        <cfvo type="num" val="0"/>
        <cfvo type="num" val="0"/>
      </iconSet>
    </cfRule>
  </conditionalFormatting>
  <conditionalFormatting sqref="K34:K37">
    <cfRule type="iconSet" priority="20">
      <iconSet>
        <cfvo type="percent" val="0"/>
        <cfvo type="num" val="0"/>
        <cfvo type="num" val="0"/>
      </iconSet>
    </cfRule>
  </conditionalFormatting>
  <conditionalFormatting sqref="Q29:Q33">
    <cfRule type="iconSet" priority="19">
      <iconSet>
        <cfvo type="percent" val="0"/>
        <cfvo type="num" val="0"/>
        <cfvo type="num" val="0"/>
      </iconSet>
    </cfRule>
  </conditionalFormatting>
  <conditionalFormatting sqref="Q14:Q23">
    <cfRule type="iconSet" priority="18">
      <iconSet>
        <cfvo type="percent" val="0"/>
        <cfvo type="num" val="0"/>
        <cfvo type="num" val="0"/>
      </iconSet>
    </cfRule>
  </conditionalFormatting>
  <conditionalFormatting sqref="Q39:Q41">
    <cfRule type="iconSet" priority="17">
      <iconSet>
        <cfvo type="percent" val="0"/>
        <cfvo type="num" val="0"/>
        <cfvo type="num" val="0"/>
      </iconSet>
    </cfRule>
  </conditionalFormatting>
  <conditionalFormatting sqref="K64">
    <cfRule type="iconSet" priority="12">
      <iconSet>
        <cfvo type="percent" val="0"/>
        <cfvo type="num" val="0"/>
        <cfvo type="num" val="0"/>
      </iconSet>
    </cfRule>
  </conditionalFormatting>
  <conditionalFormatting sqref="K29">
    <cfRule type="iconSet" priority="16">
      <iconSet>
        <cfvo type="percent" val="0"/>
        <cfvo type="num" val="0"/>
        <cfvo type="num" val="0"/>
      </iconSet>
    </cfRule>
  </conditionalFormatting>
  <conditionalFormatting sqref="K38">
    <cfRule type="iconSet" priority="15">
      <iconSet>
        <cfvo type="percent" val="0"/>
        <cfvo type="num" val="0"/>
        <cfvo type="num" val="0"/>
      </iconSet>
    </cfRule>
  </conditionalFormatting>
  <conditionalFormatting sqref="K51">
    <cfRule type="iconSet" priority="14">
      <iconSet>
        <cfvo type="percent" val="0"/>
        <cfvo type="num" val="0"/>
        <cfvo type="num" val="0"/>
      </iconSet>
    </cfRule>
  </conditionalFormatting>
  <conditionalFormatting sqref="K57">
    <cfRule type="iconSet" priority="13">
      <iconSet>
        <cfvo type="percent" val="0"/>
        <cfvo type="num" val="0"/>
        <cfvo type="num" val="0"/>
      </iconSet>
    </cfRule>
  </conditionalFormatting>
  <conditionalFormatting sqref="Q65">
    <cfRule type="iconSet" priority="11">
      <iconSet>
        <cfvo type="percent" val="0"/>
        <cfvo type="num" val="0"/>
        <cfvo type="num" val="0"/>
      </iconSet>
    </cfRule>
  </conditionalFormatting>
  <conditionalFormatting sqref="Q59">
    <cfRule type="iconSet" priority="10">
      <iconSet>
        <cfvo type="percent" val="0"/>
        <cfvo type="num" val="0"/>
        <cfvo type="num" val="0"/>
      </iconSet>
    </cfRule>
  </conditionalFormatting>
  <conditionalFormatting sqref="Q52">
    <cfRule type="iconSet" priority="9">
      <iconSet>
        <cfvo type="percent" val="0"/>
        <cfvo type="num" val="0"/>
        <cfvo type="num" val="0"/>
      </iconSet>
    </cfRule>
  </conditionalFormatting>
  <conditionalFormatting sqref="Q42">
    <cfRule type="iconSet" priority="8">
      <iconSet>
        <cfvo type="percent" val="0"/>
        <cfvo type="num" val="0"/>
        <cfvo type="num" val="0"/>
      </iconSet>
    </cfRule>
  </conditionalFormatting>
  <conditionalFormatting sqref="Q34">
    <cfRule type="iconSet" priority="7">
      <iconSet>
        <cfvo type="percent" val="0"/>
        <cfvo type="num" val="0"/>
        <cfvo type="num" val="0"/>
      </iconSet>
    </cfRule>
  </conditionalFormatting>
  <conditionalFormatting sqref="Q24">
    <cfRule type="iconSet" priority="6">
      <iconSet>
        <cfvo type="percent" val="0"/>
        <cfvo type="num" val="0"/>
        <cfvo type="num" val="0"/>
      </iconSet>
    </cfRule>
  </conditionalFormatting>
  <conditionalFormatting sqref="Q56:Q58">
    <cfRule type="iconSet" priority="5">
      <iconSet>
        <cfvo type="percent" val="0"/>
        <cfvo type="num" val="0"/>
        <cfvo type="num" val="0"/>
      </iconSet>
    </cfRule>
  </conditionalFormatting>
  <conditionalFormatting sqref="E10:E95">
    <cfRule type="cellIs" dxfId="13" priority="4" operator="notBetween">
      <formula>0</formula>
      <formula>100</formula>
    </cfRule>
  </conditionalFormatting>
  <conditionalFormatting sqref="E96:E97">
    <cfRule type="cellIs" dxfId="12" priority="3" operator="notBetween">
      <formula>0</formula>
      <formula>100</formula>
    </cfRule>
  </conditionalFormatting>
  <conditionalFormatting sqref="N6:N7">
    <cfRule type="iconSet" priority="2">
      <iconSet>
        <cfvo type="percent" val="0"/>
        <cfvo type="num" val="0"/>
        <cfvo type="num" val="0"/>
      </iconSet>
    </cfRule>
  </conditionalFormatting>
  <conditionalFormatting sqref="I8:M8">
    <cfRule type="iconSet" priority="1">
      <iconSet>
        <cfvo type="percent" val="0"/>
        <cfvo type="num" val="0"/>
        <cfvo type="num" val="0"/>
      </iconSet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128"/>
  <sheetViews>
    <sheetView showGridLines="0" zoomScale="85" zoomScaleNormal="85" workbookViewId="0">
      <pane ySplit="9" topLeftCell="A10" activePane="bottomLeft" state="frozen"/>
      <selection pane="bottomLeft" activeCell="B3" sqref="B3"/>
    </sheetView>
  </sheetViews>
  <sheetFormatPr defaultColWidth="9.140625" defaultRowHeight="15"/>
  <cols>
    <col min="1" max="1" width="2.5703125" style="2" customWidth="1"/>
    <col min="2" max="5" width="11" style="2" customWidth="1"/>
    <col min="6" max="6" width="6.7109375" style="2" customWidth="1"/>
    <col min="7" max="7" width="3.7109375" style="3" customWidth="1"/>
    <col min="8" max="8" width="22.7109375" style="2" customWidth="1"/>
    <col min="9" max="11" width="11.7109375" style="2" customWidth="1"/>
    <col min="12" max="12" width="6.7109375" style="2" customWidth="1"/>
    <col min="13" max="13" width="3.7109375" style="3" customWidth="1"/>
    <col min="14" max="14" width="22.7109375" style="2" customWidth="1"/>
    <col min="15" max="17" width="11.7109375" style="2" customWidth="1"/>
    <col min="18" max="18" width="1.85546875" style="2" customWidth="1"/>
    <col min="19" max="19" width="7.140625" style="2" customWidth="1"/>
    <col min="20" max="20" width="16.7109375" style="2" customWidth="1"/>
    <col min="21" max="21" width="9.140625" style="2" customWidth="1"/>
    <col min="22" max="22" width="6.42578125" style="2" customWidth="1"/>
    <col min="23" max="23" width="1.7109375" style="2" customWidth="1"/>
    <col min="24" max="16384" width="9.140625" style="2"/>
  </cols>
  <sheetData>
    <row r="1" spans="2:17" s="1" customFormat="1" ht="79.900000000000006" customHeight="1"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</row>
    <row r="2" spans="2:17" ht="16.899999999999999" customHeight="1">
      <c r="B2" s="5"/>
      <c r="C2" s="5"/>
      <c r="D2" s="5"/>
      <c r="E2" s="5"/>
      <c r="F2" s="5"/>
      <c r="G2" s="6"/>
      <c r="H2" s="5"/>
      <c r="I2" s="5"/>
      <c r="J2" s="5"/>
      <c r="K2" s="5"/>
      <c r="L2" s="5"/>
      <c r="M2" s="5"/>
      <c r="N2" s="5"/>
      <c r="O2" s="5"/>
      <c r="P2" s="5"/>
      <c r="Q2" s="5"/>
    </row>
    <row r="3" spans="2:17" ht="16.899999999999999" customHeight="1">
      <c r="B3" s="5"/>
      <c r="C3" s="5"/>
      <c r="D3" s="5"/>
      <c r="E3" s="5"/>
      <c r="F3" s="5"/>
      <c r="G3" s="6"/>
      <c r="H3" s="70"/>
      <c r="I3" s="100" t="s">
        <v>27</v>
      </c>
      <c r="J3" s="101"/>
      <c r="K3" s="100" t="s">
        <v>28</v>
      </c>
      <c r="L3" s="102"/>
      <c r="M3" s="101"/>
      <c r="N3" s="70" t="s">
        <v>2</v>
      </c>
      <c r="O3" s="5"/>
      <c r="P3" s="5"/>
      <c r="Q3" s="5"/>
    </row>
    <row r="4" spans="2:17" ht="16.899999999999999" customHeight="1">
      <c r="B4" s="5"/>
      <c r="C4" s="5"/>
      <c r="D4" s="5"/>
      <c r="E4" s="5"/>
      <c r="F4" s="5"/>
      <c r="G4" s="6"/>
      <c r="H4" s="59" t="s">
        <v>0</v>
      </c>
      <c r="I4" s="46"/>
      <c r="J4" s="47"/>
      <c r="K4" s="46"/>
      <c r="L4" s="48"/>
      <c r="M4" s="47"/>
      <c r="N4" s="49"/>
      <c r="O4" s="5"/>
      <c r="P4" s="5"/>
      <c r="Q4" s="5"/>
    </row>
    <row r="5" spans="2:17" ht="16.899999999999999" customHeight="1" thickBot="1">
      <c r="B5" s="5"/>
      <c r="C5" s="5"/>
      <c r="D5" s="5"/>
      <c r="E5" s="5"/>
      <c r="F5" s="5"/>
      <c r="G5" s="6"/>
      <c r="H5" s="60" t="s">
        <v>18</v>
      </c>
      <c r="I5" s="50"/>
      <c r="J5" s="51"/>
      <c r="K5" s="50"/>
      <c r="L5" s="52"/>
      <c r="M5" s="51"/>
      <c r="N5" s="53"/>
      <c r="O5" s="5"/>
      <c r="P5" s="9"/>
      <c r="Q5" s="5"/>
    </row>
    <row r="6" spans="2:17" ht="16.899999999999999" customHeight="1">
      <c r="B6" s="113" t="s">
        <v>142</v>
      </c>
      <c r="C6" s="113"/>
      <c r="D6" s="113"/>
      <c r="E6" s="113"/>
      <c r="F6" s="5"/>
      <c r="G6" s="6"/>
      <c r="H6" s="58" t="s">
        <v>140</v>
      </c>
      <c r="I6" s="61">
        <f>+I4+I5</f>
        <v>0</v>
      </c>
      <c r="J6" s="62"/>
      <c r="K6" s="61">
        <f>+K4+K5</f>
        <v>0</v>
      </c>
      <c r="L6" s="63"/>
      <c r="M6" s="62"/>
      <c r="N6" s="64">
        <f>+I6-K6</f>
        <v>0</v>
      </c>
      <c r="O6" s="5"/>
      <c r="P6" s="5"/>
      <c r="Q6" s="5"/>
    </row>
    <row r="7" spans="2:17" ht="16.899999999999999" customHeight="1">
      <c r="B7" s="114"/>
      <c r="C7" s="114"/>
      <c r="D7" s="114"/>
      <c r="E7" s="114"/>
      <c r="F7" s="5"/>
      <c r="G7" s="6"/>
      <c r="H7" s="45" t="s">
        <v>138</v>
      </c>
      <c r="I7" s="65">
        <f>+SUM(I22,I29,O24,O34,I38,O42,I51,O52,I57,O59,I64,O65)</f>
        <v>0</v>
      </c>
      <c r="J7" s="66"/>
      <c r="K7" s="65">
        <f>+SUM(J22,J29,P24,P34,J38,P42,P52,J51,P59,J57,J64,P65)</f>
        <v>0</v>
      </c>
      <c r="L7" s="67"/>
      <c r="M7" s="66"/>
      <c r="N7" s="68">
        <f>+I7-K7</f>
        <v>0</v>
      </c>
      <c r="O7" s="5"/>
      <c r="P7" s="5"/>
      <c r="Q7" s="5"/>
    </row>
    <row r="8" spans="2:17" ht="16.899999999999999" customHeight="1">
      <c r="B8" s="104" t="s">
        <v>87</v>
      </c>
      <c r="C8" s="106" t="s">
        <v>84</v>
      </c>
      <c r="D8" s="42" t="s">
        <v>85</v>
      </c>
      <c r="E8" s="108" t="s">
        <v>86</v>
      </c>
      <c r="F8" s="5"/>
      <c r="G8" s="6"/>
      <c r="H8" s="44" t="s">
        <v>139</v>
      </c>
      <c r="I8" s="110">
        <f>+I6-I7</f>
        <v>0</v>
      </c>
      <c r="J8" s="111"/>
      <c r="K8" s="110">
        <f>+K6-K7</f>
        <v>0</v>
      </c>
      <c r="L8" s="112"/>
      <c r="M8" s="111"/>
      <c r="N8" s="69"/>
      <c r="O8" s="5"/>
      <c r="P8" s="5"/>
      <c r="Q8" s="5"/>
    </row>
    <row r="9" spans="2:17" ht="16.899999999999999" customHeight="1">
      <c r="B9" s="105"/>
      <c r="C9" s="107"/>
      <c r="D9" s="43">
        <f>SUM(D10:D112)</f>
        <v>0</v>
      </c>
      <c r="E9" s="109"/>
      <c r="F9" s="5"/>
      <c r="G9" s="6"/>
      <c r="M9" s="2"/>
      <c r="O9" s="7"/>
      <c r="P9" s="7"/>
      <c r="Q9" s="7"/>
    </row>
    <row r="10" spans="2:17" ht="18.600000000000001" customHeight="1">
      <c r="B10" s="57"/>
      <c r="C10" s="55"/>
      <c r="D10" s="55"/>
      <c r="E10" s="55"/>
      <c r="F10" s="5"/>
      <c r="G10" s="6"/>
      <c r="H10" s="5"/>
      <c r="I10" s="5"/>
      <c r="J10" s="5"/>
      <c r="K10" s="5"/>
      <c r="L10" s="5"/>
      <c r="M10" s="6"/>
      <c r="N10" s="5"/>
      <c r="O10" s="5"/>
      <c r="P10" s="5"/>
      <c r="Q10" s="5"/>
    </row>
    <row r="11" spans="2:17" ht="18.600000000000001" customHeight="1" thickBot="1">
      <c r="B11" s="57"/>
      <c r="C11" s="55"/>
      <c r="D11" s="55"/>
      <c r="E11" s="55"/>
      <c r="F11" s="5"/>
      <c r="G11" s="22"/>
      <c r="H11" s="20" t="s">
        <v>1</v>
      </c>
      <c r="I11" s="21" t="s">
        <v>27</v>
      </c>
      <c r="J11" s="21" t="s">
        <v>28</v>
      </c>
      <c r="K11" s="21" t="s">
        <v>2</v>
      </c>
      <c r="L11" s="12"/>
      <c r="M11" s="11"/>
      <c r="N11" s="29" t="s">
        <v>7</v>
      </c>
      <c r="O11" s="30" t="s">
        <v>27</v>
      </c>
      <c r="P11" s="21" t="s">
        <v>28</v>
      </c>
      <c r="Q11" s="21" t="s">
        <v>2</v>
      </c>
    </row>
    <row r="12" spans="2:17" ht="18.600000000000001" customHeight="1">
      <c r="B12" s="57"/>
      <c r="C12" s="55"/>
      <c r="D12" s="55"/>
      <c r="E12" s="55"/>
      <c r="F12" s="5"/>
      <c r="G12" s="23">
        <v>1</v>
      </c>
      <c r="H12" s="16" t="s">
        <v>19</v>
      </c>
      <c r="I12" s="17"/>
      <c r="J12" s="17">
        <f>SUMIF(E$10:E$144,"1",D$10:D$144)</f>
        <v>0</v>
      </c>
      <c r="K12" s="17">
        <f>+I12-J12</f>
        <v>0</v>
      </c>
      <c r="L12" s="13"/>
      <c r="M12" s="28">
        <v>40</v>
      </c>
      <c r="N12" s="16" t="s">
        <v>71</v>
      </c>
      <c r="O12" s="17"/>
      <c r="P12" s="17">
        <f>SUMIF(E$10:E$144,"40",D$10:D$144)</f>
        <v>0</v>
      </c>
      <c r="Q12" s="17">
        <f>+O12-P12</f>
        <v>0</v>
      </c>
    </row>
    <row r="13" spans="2:17" ht="18.600000000000001" customHeight="1">
      <c r="B13" s="57"/>
      <c r="C13" s="55"/>
      <c r="D13" s="55"/>
      <c r="E13" s="55"/>
      <c r="F13" s="5"/>
      <c r="G13" s="23">
        <v>2</v>
      </c>
      <c r="H13" s="18" t="s">
        <v>20</v>
      </c>
      <c r="I13" s="19"/>
      <c r="J13" s="19">
        <f>SUMIF(E$10:E$144,"2",D$10:D$144)</f>
        <v>0</v>
      </c>
      <c r="K13" s="19">
        <f t="shared" ref="K13:K21" si="0">+I13-J13</f>
        <v>0</v>
      </c>
      <c r="L13" s="13"/>
      <c r="M13" s="23">
        <v>41</v>
      </c>
      <c r="N13" s="18" t="s">
        <v>10</v>
      </c>
      <c r="O13" s="19"/>
      <c r="P13" s="19">
        <f>SUMIF(E$10:E$144,"41",D$10:D$144)</f>
        <v>0</v>
      </c>
      <c r="Q13" s="19">
        <f t="shared" ref="Q13:Q23" si="1">+O13-P13</f>
        <v>0</v>
      </c>
    </row>
    <row r="14" spans="2:17" ht="18.600000000000001" customHeight="1">
      <c r="B14" s="57"/>
      <c r="C14" s="55"/>
      <c r="D14" s="55"/>
      <c r="E14" s="55"/>
      <c r="F14" s="5"/>
      <c r="G14" s="23">
        <v>3</v>
      </c>
      <c r="H14" s="18" t="s">
        <v>21</v>
      </c>
      <c r="I14" s="19"/>
      <c r="J14" s="19">
        <f>SUMIF(E$10:E$144,"3",D$10:D$144)</f>
        <v>0</v>
      </c>
      <c r="K14" s="19">
        <f t="shared" si="0"/>
        <v>0</v>
      </c>
      <c r="L14" s="13"/>
      <c r="M14" s="23">
        <v>42</v>
      </c>
      <c r="N14" s="18" t="s">
        <v>36</v>
      </c>
      <c r="O14" s="19"/>
      <c r="P14" s="19">
        <f>SUMIF(E$10:E$144,"42",D$10:D$144)</f>
        <v>0</v>
      </c>
      <c r="Q14" s="19">
        <f t="shared" si="1"/>
        <v>0</v>
      </c>
    </row>
    <row r="15" spans="2:17" ht="18.600000000000001" customHeight="1">
      <c r="B15" s="57"/>
      <c r="C15" s="55"/>
      <c r="D15" s="55"/>
      <c r="E15" s="55"/>
      <c r="F15" s="5"/>
      <c r="G15" s="23">
        <v>4</v>
      </c>
      <c r="H15" s="18" t="s">
        <v>22</v>
      </c>
      <c r="I15" s="19"/>
      <c r="J15" s="19">
        <f>SUMIF(E$10:E$144,"4",D$10:D$144)</f>
        <v>0</v>
      </c>
      <c r="K15" s="19">
        <f t="shared" si="0"/>
        <v>0</v>
      </c>
      <c r="L15" s="13"/>
      <c r="M15" s="23">
        <v>43</v>
      </c>
      <c r="N15" s="18" t="s">
        <v>34</v>
      </c>
      <c r="O15" s="19"/>
      <c r="P15" s="19">
        <f>SUMIF(E$10:E$144,"43",D$10:D$144)</f>
        <v>0</v>
      </c>
      <c r="Q15" s="19">
        <f t="shared" si="1"/>
        <v>0</v>
      </c>
    </row>
    <row r="16" spans="2:17" ht="18.600000000000001" customHeight="1">
      <c r="B16" s="57"/>
      <c r="C16" s="55"/>
      <c r="D16" s="55"/>
      <c r="E16" s="55"/>
      <c r="F16" s="5"/>
      <c r="G16" s="23">
        <v>5</v>
      </c>
      <c r="H16" s="18" t="s">
        <v>11</v>
      </c>
      <c r="I16" s="19"/>
      <c r="J16" s="19">
        <f>SUMIF(E$10:E$144,"5",D$10:D$144)</f>
        <v>0</v>
      </c>
      <c r="K16" s="19">
        <f t="shared" si="0"/>
        <v>0</v>
      </c>
      <c r="L16" s="13"/>
      <c r="M16" s="23">
        <v>44</v>
      </c>
      <c r="N16" s="18" t="s">
        <v>35</v>
      </c>
      <c r="O16" s="19"/>
      <c r="P16" s="19">
        <f>SUMIF(E$10:E$144,"44",D$10:D$144)</f>
        <v>0</v>
      </c>
      <c r="Q16" s="19">
        <f t="shared" si="1"/>
        <v>0</v>
      </c>
    </row>
    <row r="17" spans="2:17" ht="18.600000000000001" customHeight="1">
      <c r="B17" s="57"/>
      <c r="C17" s="55"/>
      <c r="D17" s="55"/>
      <c r="E17" s="55"/>
      <c r="F17" s="5"/>
      <c r="G17" s="23">
        <v>6</v>
      </c>
      <c r="H17" s="18" t="s">
        <v>23</v>
      </c>
      <c r="I17" s="19"/>
      <c r="J17" s="19">
        <f>SUMIF(E$10:E$144,"6",D$10:D$144)</f>
        <v>0</v>
      </c>
      <c r="K17" s="19">
        <f t="shared" si="0"/>
        <v>0</v>
      </c>
      <c r="L17" s="13"/>
      <c r="M17" s="23">
        <v>45</v>
      </c>
      <c r="N17" s="18" t="s">
        <v>9</v>
      </c>
      <c r="O17" s="19"/>
      <c r="P17" s="19">
        <f>SUMIF(E$10:E$144,"45",D$10:D$144)</f>
        <v>0</v>
      </c>
      <c r="Q17" s="19">
        <f t="shared" si="1"/>
        <v>0</v>
      </c>
    </row>
    <row r="18" spans="2:17" ht="18.600000000000001" customHeight="1">
      <c r="B18" s="57"/>
      <c r="C18" s="55"/>
      <c r="D18" s="55"/>
      <c r="E18" s="55"/>
      <c r="F18" s="5"/>
      <c r="G18" s="23">
        <v>7</v>
      </c>
      <c r="H18" s="18" t="s">
        <v>24</v>
      </c>
      <c r="I18" s="19"/>
      <c r="J18" s="19">
        <f>SUMIF(E$10:E$144,"7",D$10:D$144)</f>
        <v>0</v>
      </c>
      <c r="K18" s="19">
        <f t="shared" si="0"/>
        <v>0</v>
      </c>
      <c r="L18" s="13"/>
      <c r="M18" s="23">
        <v>46</v>
      </c>
      <c r="N18" s="18" t="s">
        <v>11</v>
      </c>
      <c r="O18" s="19"/>
      <c r="P18" s="19">
        <f>SUMIF(E$10:E$144,"46",D$10:D$144)</f>
        <v>0</v>
      </c>
      <c r="Q18" s="19">
        <f t="shared" si="1"/>
        <v>0</v>
      </c>
    </row>
    <row r="19" spans="2:17" ht="18.600000000000001" customHeight="1">
      <c r="B19" s="57"/>
      <c r="C19" s="55"/>
      <c r="D19" s="55"/>
      <c r="E19" s="55"/>
      <c r="F19" s="5"/>
      <c r="G19" s="23">
        <v>8</v>
      </c>
      <c r="H19" s="18" t="s">
        <v>3</v>
      </c>
      <c r="I19" s="19"/>
      <c r="J19" s="19">
        <f>SUMIF(E$10:E$144,"8",D$10:D$144)</f>
        <v>0</v>
      </c>
      <c r="K19" s="19">
        <f t="shared" si="0"/>
        <v>0</v>
      </c>
      <c r="L19" s="13"/>
      <c r="M19" s="23">
        <v>47</v>
      </c>
      <c r="N19" s="18" t="s">
        <v>70</v>
      </c>
      <c r="O19" s="19"/>
      <c r="P19" s="19">
        <f>SUMIF(E$10:E$144,"47",D$10:D$144)</f>
        <v>0</v>
      </c>
      <c r="Q19" s="19">
        <f t="shared" si="1"/>
        <v>0</v>
      </c>
    </row>
    <row r="20" spans="2:17" ht="18.600000000000001" customHeight="1">
      <c r="B20" s="57"/>
      <c r="C20" s="55"/>
      <c r="D20" s="55"/>
      <c r="E20" s="55"/>
      <c r="F20" s="5"/>
      <c r="G20" s="23">
        <v>9</v>
      </c>
      <c r="H20" s="18" t="s">
        <v>6</v>
      </c>
      <c r="I20" s="19"/>
      <c r="J20" s="19">
        <f>SUMIF(E$10:E$144,"9",D$10:D$144)</f>
        <v>0</v>
      </c>
      <c r="K20" s="19">
        <f t="shared" si="0"/>
        <v>0</v>
      </c>
      <c r="L20" s="13"/>
      <c r="M20" s="23">
        <v>48</v>
      </c>
      <c r="N20" s="18" t="s">
        <v>8</v>
      </c>
      <c r="O20" s="19"/>
      <c r="P20" s="19">
        <f>SUMIF(E$10:E$144,"48",D$10:D$144)</f>
        <v>0</v>
      </c>
      <c r="Q20" s="19">
        <f t="shared" si="1"/>
        <v>0</v>
      </c>
    </row>
    <row r="21" spans="2:17" ht="18.600000000000001" customHeight="1" thickBot="1">
      <c r="B21" s="57"/>
      <c r="C21" s="55"/>
      <c r="D21" s="55"/>
      <c r="E21" s="55"/>
      <c r="F21" s="5"/>
      <c r="G21" s="27">
        <v>10</v>
      </c>
      <c r="H21" s="25" t="s">
        <v>90</v>
      </c>
      <c r="I21" s="26"/>
      <c r="J21" s="26">
        <f>SUMIF(E$10:E$144,"10",D$10:D$144)</f>
        <v>0</v>
      </c>
      <c r="K21" s="26">
        <f t="shared" si="0"/>
        <v>0</v>
      </c>
      <c r="L21" s="13"/>
      <c r="M21" s="23">
        <v>49</v>
      </c>
      <c r="N21" s="18" t="s">
        <v>33</v>
      </c>
      <c r="O21" s="19"/>
      <c r="P21" s="19">
        <f>SUMIF(E$10:E$144,"49",D$10:D$144)</f>
        <v>0</v>
      </c>
      <c r="Q21" s="19">
        <f t="shared" si="1"/>
        <v>0</v>
      </c>
    </row>
    <row r="22" spans="2:17" ht="18.600000000000001" customHeight="1" thickBot="1">
      <c r="B22" s="57"/>
      <c r="C22" s="55"/>
      <c r="D22" s="55"/>
      <c r="E22" s="55"/>
      <c r="F22" s="5"/>
      <c r="G22" s="11"/>
      <c r="H22" s="40" t="s">
        <v>45</v>
      </c>
      <c r="I22" s="34">
        <f>SUM(I12:I21)</f>
        <v>0</v>
      </c>
      <c r="J22" s="34">
        <f>SUM(J12:J21)</f>
        <v>0</v>
      </c>
      <c r="K22" s="34">
        <f>+I22-J22</f>
        <v>0</v>
      </c>
      <c r="L22" s="14"/>
      <c r="M22" s="23">
        <v>50</v>
      </c>
      <c r="N22" s="18" t="s">
        <v>107</v>
      </c>
      <c r="O22" s="19"/>
      <c r="P22" s="19">
        <f>SUMIF(E$10:E$144,"50",D$10:D$144)</f>
        <v>0</v>
      </c>
      <c r="Q22" s="19">
        <f t="shared" si="1"/>
        <v>0</v>
      </c>
    </row>
    <row r="23" spans="2:17" ht="18.600000000000001" customHeight="1" thickBot="1">
      <c r="B23" s="57"/>
      <c r="C23" s="55"/>
      <c r="D23" s="55"/>
      <c r="E23" s="55"/>
      <c r="F23" s="5"/>
      <c r="G23" s="6"/>
      <c r="H23" s="24"/>
      <c r="I23" s="12"/>
      <c r="J23" s="12"/>
      <c r="K23" s="12"/>
      <c r="L23" s="14"/>
      <c r="M23" s="23">
        <v>51</v>
      </c>
      <c r="N23" s="18" t="s">
        <v>92</v>
      </c>
      <c r="O23" s="19"/>
      <c r="P23" s="19">
        <f>SUMIF(E$10:E$144,"51",D$10:D$144)</f>
        <v>0</v>
      </c>
      <c r="Q23" s="19">
        <f t="shared" si="1"/>
        <v>0</v>
      </c>
    </row>
    <row r="24" spans="2:17" ht="18.600000000000001" customHeight="1" thickBot="1">
      <c r="B24" s="57"/>
      <c r="C24" s="55"/>
      <c r="D24" s="55"/>
      <c r="E24" s="55"/>
      <c r="F24" s="5"/>
      <c r="G24" s="11"/>
      <c r="H24" s="31" t="s">
        <v>29</v>
      </c>
      <c r="I24" s="21" t="s">
        <v>27</v>
      </c>
      <c r="J24" s="21" t="s">
        <v>28</v>
      </c>
      <c r="K24" s="21" t="s">
        <v>2</v>
      </c>
      <c r="L24" s="14"/>
      <c r="M24" s="11"/>
      <c r="N24" s="41" t="s">
        <v>45</v>
      </c>
      <c r="O24" s="34">
        <f>SUM(O12:O23)</f>
        <v>0</v>
      </c>
      <c r="P24" s="34">
        <f>SUM(P12:P23)</f>
        <v>0</v>
      </c>
      <c r="Q24" s="34">
        <f>+O24-P24</f>
        <v>0</v>
      </c>
    </row>
    <row r="25" spans="2:17" ht="18.600000000000001" customHeight="1">
      <c r="B25" s="57"/>
      <c r="C25" s="55"/>
      <c r="D25" s="55"/>
      <c r="E25" s="55"/>
      <c r="F25" s="5"/>
      <c r="G25" s="23">
        <v>11</v>
      </c>
      <c r="H25" s="18" t="s">
        <v>30</v>
      </c>
      <c r="I25" s="17"/>
      <c r="J25" s="17">
        <f>SUMIF(E$10:E$144,"11",D$10:D$144)</f>
        <v>0</v>
      </c>
      <c r="K25" s="17">
        <f t="shared" ref="K25:K28" si="2">+I25-J25</f>
        <v>0</v>
      </c>
      <c r="L25" s="33"/>
      <c r="M25" s="35"/>
      <c r="N25" s="10"/>
      <c r="O25" s="10"/>
      <c r="P25" s="10"/>
      <c r="Q25" s="10"/>
    </row>
    <row r="26" spans="2:17" ht="18.600000000000001" customHeight="1" thickBot="1">
      <c r="B26" s="57"/>
      <c r="C26" s="55"/>
      <c r="D26" s="55"/>
      <c r="E26" s="55"/>
      <c r="F26" s="5"/>
      <c r="G26" s="23">
        <v>12</v>
      </c>
      <c r="H26" s="18" t="s">
        <v>31</v>
      </c>
      <c r="I26" s="19"/>
      <c r="J26" s="19">
        <f>SUMIF(E$10:E$144,"12",D$10:D$144)</f>
        <v>0</v>
      </c>
      <c r="K26" s="19">
        <f t="shared" si="2"/>
        <v>0</v>
      </c>
      <c r="L26" s="33"/>
      <c r="M26" s="11"/>
      <c r="N26" s="36" t="s">
        <v>60</v>
      </c>
      <c r="O26" s="21" t="s">
        <v>27</v>
      </c>
      <c r="P26" s="21" t="s">
        <v>28</v>
      </c>
      <c r="Q26" s="21" t="s">
        <v>2</v>
      </c>
    </row>
    <row r="27" spans="2:17" ht="18.600000000000001" customHeight="1">
      <c r="B27" s="57"/>
      <c r="C27" s="55"/>
      <c r="D27" s="55"/>
      <c r="E27" s="55"/>
      <c r="F27" s="5"/>
      <c r="G27" s="23">
        <v>13</v>
      </c>
      <c r="H27" s="18" t="s">
        <v>32</v>
      </c>
      <c r="I27" s="19"/>
      <c r="J27" s="19">
        <f>SUMIF(E$10:E$144,"13",D$10:D$144)</f>
        <v>0</v>
      </c>
      <c r="K27" s="19">
        <f t="shared" si="2"/>
        <v>0</v>
      </c>
      <c r="L27" s="33"/>
      <c r="M27" s="37">
        <v>52</v>
      </c>
      <c r="N27" s="18" t="s">
        <v>61</v>
      </c>
      <c r="O27" s="17"/>
      <c r="P27" s="17">
        <f>SUMIF(E$10:E$144,"52",D$10:D$144)</f>
        <v>0</v>
      </c>
      <c r="Q27" s="17">
        <f t="shared" ref="Q27:Q33" si="3">+O27-P27</f>
        <v>0</v>
      </c>
    </row>
    <row r="28" spans="2:17" ht="18.600000000000001" customHeight="1" thickBot="1">
      <c r="B28" s="57"/>
      <c r="C28" s="55"/>
      <c r="D28" s="55"/>
      <c r="E28" s="55"/>
      <c r="F28" s="5"/>
      <c r="G28" s="23">
        <v>14</v>
      </c>
      <c r="H28" s="18" t="s">
        <v>164</v>
      </c>
      <c r="I28" s="19"/>
      <c r="J28" s="19">
        <f>SUMIF(E$10:E$144,"14",D$10:D$144)</f>
        <v>0</v>
      </c>
      <c r="K28" s="19">
        <f t="shared" si="2"/>
        <v>0</v>
      </c>
      <c r="L28" s="33"/>
      <c r="M28" s="38">
        <v>53</v>
      </c>
      <c r="N28" s="18" t="s">
        <v>62</v>
      </c>
      <c r="O28" s="19"/>
      <c r="P28" s="19">
        <f>SUMIF(E$10:E$144,"53",D$10:D$144)</f>
        <v>0</v>
      </c>
      <c r="Q28" s="19">
        <f t="shared" si="3"/>
        <v>0</v>
      </c>
    </row>
    <row r="29" spans="2:17" ht="18.600000000000001" customHeight="1" thickBot="1">
      <c r="B29" s="57"/>
      <c r="C29" s="55"/>
      <c r="D29" s="55"/>
      <c r="E29" s="55"/>
      <c r="F29" s="5"/>
      <c r="G29" s="11"/>
      <c r="H29" s="40" t="s">
        <v>45</v>
      </c>
      <c r="I29" s="34">
        <f>SUM(I25:I28)</f>
        <v>0</v>
      </c>
      <c r="J29" s="34">
        <f t="shared" ref="J29" si="4">SUM(J25:J28)</f>
        <v>0</v>
      </c>
      <c r="K29" s="34">
        <f>+I29-J29</f>
        <v>0</v>
      </c>
      <c r="L29" s="39"/>
      <c r="M29" s="28">
        <v>54</v>
      </c>
      <c r="N29" s="18" t="s">
        <v>64</v>
      </c>
      <c r="O29" s="19"/>
      <c r="P29" s="19">
        <f>SUMIF(E$10:E$144,"54",D$10:D$144)</f>
        <v>0</v>
      </c>
      <c r="Q29" s="19">
        <f t="shared" si="3"/>
        <v>0</v>
      </c>
    </row>
    <row r="30" spans="2:17" ht="18.600000000000001" customHeight="1">
      <c r="B30" s="57"/>
      <c r="C30" s="55"/>
      <c r="D30" s="55"/>
      <c r="E30" s="55"/>
      <c r="F30" s="5"/>
      <c r="G30" s="6"/>
      <c r="H30" s="13"/>
      <c r="I30" s="14"/>
      <c r="J30" s="14"/>
      <c r="K30" s="14"/>
      <c r="L30" s="12"/>
      <c r="M30" s="23">
        <v>55</v>
      </c>
      <c r="N30" s="18" t="s">
        <v>65</v>
      </c>
      <c r="O30" s="19"/>
      <c r="P30" s="19">
        <f>SUMIF(E$10:E$144,"55",D$10:D$144)</f>
        <v>0</v>
      </c>
      <c r="Q30" s="19">
        <f t="shared" si="3"/>
        <v>0</v>
      </c>
    </row>
    <row r="31" spans="2:17" ht="18.600000000000001" customHeight="1" thickBot="1">
      <c r="B31" s="57"/>
      <c r="C31" s="55"/>
      <c r="D31" s="55"/>
      <c r="E31" s="55"/>
      <c r="F31" s="5"/>
      <c r="G31" s="11"/>
      <c r="H31" s="31" t="s">
        <v>72</v>
      </c>
      <c r="I31" s="21" t="s">
        <v>27</v>
      </c>
      <c r="J31" s="21" t="s">
        <v>28</v>
      </c>
      <c r="K31" s="21" t="s">
        <v>2</v>
      </c>
      <c r="L31" s="14"/>
      <c r="M31" s="23">
        <v>56</v>
      </c>
      <c r="N31" s="18" t="s">
        <v>98</v>
      </c>
      <c r="O31" s="19"/>
      <c r="P31" s="19">
        <f>SUMIF(E$10:E$144,"56",D$10:D$144)</f>
        <v>0</v>
      </c>
      <c r="Q31" s="19">
        <f t="shared" si="3"/>
        <v>0</v>
      </c>
    </row>
    <row r="32" spans="2:17" ht="18.600000000000001" customHeight="1">
      <c r="B32" s="57"/>
      <c r="C32" s="55"/>
      <c r="D32" s="55"/>
      <c r="E32" s="55"/>
      <c r="F32" s="5"/>
      <c r="G32" s="23">
        <v>15</v>
      </c>
      <c r="H32" s="18" t="s">
        <v>26</v>
      </c>
      <c r="I32" s="17"/>
      <c r="J32" s="17">
        <f>SUMIF(E$10:E$144,"15",D$10:D$144)</f>
        <v>0</v>
      </c>
      <c r="K32" s="17">
        <f t="shared" ref="K32:K37" si="5">+I32-J32</f>
        <v>0</v>
      </c>
      <c r="L32" s="14"/>
      <c r="M32" s="23">
        <v>57</v>
      </c>
      <c r="N32" s="18" t="s">
        <v>63</v>
      </c>
      <c r="O32" s="19"/>
      <c r="P32" s="19">
        <f>SUMIF(E$10:E$144,"57",D$10:D$144)</f>
        <v>0</v>
      </c>
      <c r="Q32" s="19">
        <f t="shared" si="3"/>
        <v>0</v>
      </c>
    </row>
    <row r="33" spans="2:17" ht="18.600000000000001" customHeight="1" thickBot="1">
      <c r="B33" s="57"/>
      <c r="C33" s="55"/>
      <c r="D33" s="55"/>
      <c r="E33" s="55"/>
      <c r="F33" s="5"/>
      <c r="G33" s="23">
        <v>16</v>
      </c>
      <c r="H33" s="18" t="s">
        <v>25</v>
      </c>
      <c r="I33" s="19"/>
      <c r="J33" s="19">
        <f>SUMIF(E$10:E$144,"16",D$10:D$144)</f>
        <v>0</v>
      </c>
      <c r="K33" s="19">
        <f t="shared" si="5"/>
        <v>0</v>
      </c>
      <c r="L33" s="14"/>
      <c r="M33" s="23">
        <v>58</v>
      </c>
      <c r="N33" s="18" t="s">
        <v>101</v>
      </c>
      <c r="O33" s="19"/>
      <c r="P33" s="19">
        <f>SUMIF(E$10:E$144,"58",D$10:D$144)</f>
        <v>0</v>
      </c>
      <c r="Q33" s="19">
        <f t="shared" si="3"/>
        <v>0</v>
      </c>
    </row>
    <row r="34" spans="2:17" ht="18.600000000000001" customHeight="1" thickBot="1">
      <c r="B34" s="57"/>
      <c r="C34" s="55"/>
      <c r="D34" s="55"/>
      <c r="E34" s="55"/>
      <c r="F34" s="5"/>
      <c r="G34" s="23">
        <v>17</v>
      </c>
      <c r="H34" s="18" t="s">
        <v>141</v>
      </c>
      <c r="I34" s="19"/>
      <c r="J34" s="19">
        <f>SUMIF(E$10:E$144,"17",D$10:D$144)</f>
        <v>0</v>
      </c>
      <c r="K34" s="19">
        <f t="shared" si="5"/>
        <v>0</v>
      </c>
      <c r="L34" s="14"/>
      <c r="M34" s="11"/>
      <c r="N34" s="41" t="s">
        <v>45</v>
      </c>
      <c r="O34" s="34">
        <f>SUM(O27:O33)</f>
        <v>0</v>
      </c>
      <c r="P34" s="34">
        <f>SUM(P27:P33)</f>
        <v>0</v>
      </c>
      <c r="Q34" s="34">
        <f>+O34-P34</f>
        <v>0</v>
      </c>
    </row>
    <row r="35" spans="2:17" ht="18.600000000000001" customHeight="1">
      <c r="B35" s="57"/>
      <c r="C35" s="55"/>
      <c r="D35" s="55"/>
      <c r="E35" s="55"/>
      <c r="F35" s="5"/>
      <c r="G35" s="23">
        <v>18</v>
      </c>
      <c r="H35" s="18" t="s">
        <v>75</v>
      </c>
      <c r="I35" s="19"/>
      <c r="J35" s="19">
        <f>SUMIF(E$10:E$144,"18",D$10:D$144)</f>
        <v>0</v>
      </c>
      <c r="K35" s="19">
        <f t="shared" si="5"/>
        <v>0</v>
      </c>
      <c r="L35" s="14"/>
      <c r="M35" s="32"/>
      <c r="N35" s="10"/>
      <c r="O35" s="10"/>
      <c r="P35" s="10"/>
      <c r="Q35" s="10"/>
    </row>
    <row r="36" spans="2:17" ht="18.600000000000001" customHeight="1" thickBot="1">
      <c r="B36" s="57"/>
      <c r="C36" s="55"/>
      <c r="D36" s="55"/>
      <c r="E36" s="55"/>
      <c r="F36" s="5"/>
      <c r="G36" s="23">
        <v>19</v>
      </c>
      <c r="H36" s="18" t="s">
        <v>73</v>
      </c>
      <c r="I36" s="19"/>
      <c r="J36" s="19">
        <f>SUMIF(E$10:E$144,"19",D$10:D$144)</f>
        <v>0</v>
      </c>
      <c r="K36" s="19">
        <f t="shared" si="5"/>
        <v>0</v>
      </c>
      <c r="L36" s="14"/>
      <c r="M36" s="11"/>
      <c r="N36" s="29" t="s">
        <v>49</v>
      </c>
      <c r="O36" s="30" t="s">
        <v>27</v>
      </c>
      <c r="P36" s="21" t="s">
        <v>28</v>
      </c>
      <c r="Q36" s="21" t="s">
        <v>2</v>
      </c>
    </row>
    <row r="37" spans="2:17" ht="18.600000000000001" customHeight="1" thickBot="1">
      <c r="B37" s="57"/>
      <c r="C37" s="55"/>
      <c r="D37" s="55"/>
      <c r="E37" s="55"/>
      <c r="F37" s="5"/>
      <c r="G37" s="23">
        <v>20</v>
      </c>
      <c r="H37" s="18" t="s">
        <v>97</v>
      </c>
      <c r="I37" s="19"/>
      <c r="J37" s="19">
        <f>SUMIF(E$10:E$144,"20",D$10:D$144)</f>
        <v>0</v>
      </c>
      <c r="K37" s="19">
        <f t="shared" si="5"/>
        <v>0</v>
      </c>
      <c r="L37" s="14"/>
      <c r="M37" s="28">
        <v>60</v>
      </c>
      <c r="N37" s="16" t="s">
        <v>50</v>
      </c>
      <c r="O37" s="17"/>
      <c r="P37" s="17">
        <f>SUMIF(E$10:E$144,"60",D$10:D$144)</f>
        <v>0</v>
      </c>
      <c r="Q37" s="17">
        <f>+O37-P37</f>
        <v>0</v>
      </c>
    </row>
    <row r="38" spans="2:17" ht="18.600000000000001" customHeight="1" thickBot="1">
      <c r="B38" s="57"/>
      <c r="C38" s="55"/>
      <c r="D38" s="55"/>
      <c r="E38" s="55"/>
      <c r="F38" s="5"/>
      <c r="G38" s="11"/>
      <c r="H38" s="40" t="s">
        <v>45</v>
      </c>
      <c r="I38" s="34">
        <f>SUM(I32:I37)</f>
        <v>0</v>
      </c>
      <c r="J38" s="34">
        <f>SUM(J32:J37)</f>
        <v>0</v>
      </c>
      <c r="K38" s="34">
        <f>+I38-J38</f>
        <v>0</v>
      </c>
      <c r="L38" s="14"/>
      <c r="M38" s="23">
        <v>61</v>
      </c>
      <c r="N38" s="18" t="s">
        <v>51</v>
      </c>
      <c r="O38" s="19"/>
      <c r="P38" s="19">
        <f>SUMIF(E$10:E$144,"61",D$10:D$144)</f>
        <v>0</v>
      </c>
      <c r="Q38" s="19">
        <f t="shared" ref="Q38:Q40" si="6">+O38-P38</f>
        <v>0</v>
      </c>
    </row>
    <row r="39" spans="2:17" ht="18.600000000000001" customHeight="1">
      <c r="B39" s="57"/>
      <c r="C39" s="55"/>
      <c r="D39" s="55"/>
      <c r="E39" s="55"/>
      <c r="F39" s="5"/>
      <c r="G39" s="6"/>
      <c r="H39" s="10"/>
      <c r="I39" s="10"/>
      <c r="J39" s="10"/>
      <c r="K39" s="10"/>
      <c r="L39" s="14"/>
      <c r="M39" s="23">
        <v>62</v>
      </c>
      <c r="N39" s="18" t="s">
        <v>4</v>
      </c>
      <c r="O39" s="19"/>
      <c r="P39" s="19">
        <f>SUMIF(E$10:E$144,"62",D$10:D$144)</f>
        <v>0</v>
      </c>
      <c r="Q39" s="19">
        <f t="shared" si="6"/>
        <v>0</v>
      </c>
    </row>
    <row r="40" spans="2:17" ht="18.600000000000001" customHeight="1" thickBot="1">
      <c r="B40" s="57"/>
      <c r="C40" s="55"/>
      <c r="D40" s="55"/>
      <c r="E40" s="55"/>
      <c r="F40" s="5"/>
      <c r="G40" s="11"/>
      <c r="H40" s="31" t="s">
        <v>69</v>
      </c>
      <c r="I40" s="21" t="s">
        <v>27</v>
      </c>
      <c r="J40" s="21" t="s">
        <v>28</v>
      </c>
      <c r="K40" s="21" t="s">
        <v>2</v>
      </c>
      <c r="L40" s="14"/>
      <c r="M40" s="23">
        <v>63</v>
      </c>
      <c r="N40" s="18" t="s">
        <v>68</v>
      </c>
      <c r="O40" s="19"/>
      <c r="P40" s="19">
        <f>SUMIF(E$10:E$144,"63",D$10:D$144)</f>
        <v>0</v>
      </c>
      <c r="Q40" s="19">
        <f t="shared" si="6"/>
        <v>0</v>
      </c>
    </row>
    <row r="41" spans="2:17" ht="18.600000000000001" customHeight="1" thickBot="1">
      <c r="B41" s="57"/>
      <c r="C41" s="55"/>
      <c r="D41" s="55"/>
      <c r="E41" s="55"/>
      <c r="F41" s="5"/>
      <c r="G41" s="23">
        <v>21</v>
      </c>
      <c r="H41" s="18" t="s">
        <v>14</v>
      </c>
      <c r="I41" s="17"/>
      <c r="J41" s="17">
        <f>SUMIF(E$10:E$144,"21",D$10:D$144)</f>
        <v>0</v>
      </c>
      <c r="K41" s="17">
        <f t="shared" ref="K41:K50" si="7">+I41-J41</f>
        <v>0</v>
      </c>
      <c r="L41" s="15"/>
      <c r="M41" s="23">
        <v>64</v>
      </c>
      <c r="N41" s="18" t="s">
        <v>91</v>
      </c>
      <c r="O41" s="19"/>
      <c r="P41" s="19">
        <f>SUMIF(E$10:E$144,"64",D$10:D$144)</f>
        <v>0</v>
      </c>
      <c r="Q41" s="19">
        <f>+O41-P41</f>
        <v>0</v>
      </c>
    </row>
    <row r="42" spans="2:17" ht="18.600000000000001" customHeight="1" thickBot="1">
      <c r="B42" s="57"/>
      <c r="C42" s="55"/>
      <c r="D42" s="55"/>
      <c r="E42" s="55"/>
      <c r="F42" s="5"/>
      <c r="G42" s="23">
        <v>22</v>
      </c>
      <c r="H42" s="18" t="s">
        <v>37</v>
      </c>
      <c r="I42" s="19"/>
      <c r="J42" s="19">
        <f>SUMIF(E$10:E$144,"22",D$10:D$144)</f>
        <v>0</v>
      </c>
      <c r="K42" s="19">
        <f t="shared" si="7"/>
        <v>0</v>
      </c>
      <c r="L42" s="10"/>
      <c r="M42" s="11"/>
      <c r="N42" s="40" t="s">
        <v>45</v>
      </c>
      <c r="O42" s="34">
        <f>SUM(O37:O41)</f>
        <v>0</v>
      </c>
      <c r="P42" s="34">
        <f>SUM(P37:P41)</f>
        <v>0</v>
      </c>
      <c r="Q42" s="34">
        <f>+O42-P42</f>
        <v>0</v>
      </c>
    </row>
    <row r="43" spans="2:17" ht="18.600000000000001" customHeight="1">
      <c r="B43" s="57"/>
      <c r="C43" s="55"/>
      <c r="D43" s="55"/>
      <c r="E43" s="55"/>
      <c r="F43" s="5"/>
      <c r="G43" s="23">
        <v>23</v>
      </c>
      <c r="H43" s="18" t="s">
        <v>40</v>
      </c>
      <c r="I43" s="19"/>
      <c r="J43" s="19">
        <f>SUMIF(E$10:E$144,"23",D$10:D$144)</f>
        <v>0</v>
      </c>
      <c r="K43" s="19">
        <f t="shared" si="7"/>
        <v>0</v>
      </c>
      <c r="L43" s="10"/>
      <c r="M43" s="6"/>
      <c r="N43" s="10"/>
      <c r="O43" s="10"/>
      <c r="P43" s="10"/>
      <c r="Q43" s="10"/>
    </row>
    <row r="44" spans="2:17" ht="18.600000000000001" customHeight="1" thickBot="1">
      <c r="B44" s="57"/>
      <c r="C44" s="55"/>
      <c r="D44" s="55"/>
      <c r="E44" s="55"/>
      <c r="F44" s="5"/>
      <c r="G44" s="23">
        <v>24</v>
      </c>
      <c r="H44" s="18" t="s">
        <v>39</v>
      </c>
      <c r="I44" s="19"/>
      <c r="J44" s="19">
        <f>SUMIF(E$10:E$144,"24",D$10:D$144)</f>
        <v>0</v>
      </c>
      <c r="K44" s="19">
        <f t="shared" si="7"/>
        <v>0</v>
      </c>
      <c r="L44" s="10"/>
      <c r="M44" s="11"/>
      <c r="N44" s="31" t="s">
        <v>76</v>
      </c>
      <c r="O44" s="21" t="s">
        <v>27</v>
      </c>
      <c r="P44" s="21" t="s">
        <v>28</v>
      </c>
      <c r="Q44" s="21" t="s">
        <v>2</v>
      </c>
    </row>
    <row r="45" spans="2:17" ht="18.600000000000001" customHeight="1">
      <c r="B45" s="57"/>
      <c r="C45" s="55"/>
      <c r="D45" s="55"/>
      <c r="E45" s="55"/>
      <c r="F45" s="5"/>
      <c r="G45" s="23">
        <v>25</v>
      </c>
      <c r="H45" s="18" t="s">
        <v>43</v>
      </c>
      <c r="I45" s="19"/>
      <c r="J45" s="19">
        <f>SUMIF(E$10:E$144,"25",D$10:D$144)</f>
        <v>0</v>
      </c>
      <c r="K45" s="19">
        <f t="shared" si="7"/>
        <v>0</v>
      </c>
      <c r="L45" s="10"/>
      <c r="M45" s="23">
        <v>70</v>
      </c>
      <c r="N45" s="18" t="s">
        <v>80</v>
      </c>
      <c r="O45" s="19"/>
      <c r="P45" s="19">
        <f>SUMIF(E$10:E$144,"70",D$10:D$144)</f>
        <v>0</v>
      </c>
      <c r="Q45" s="19">
        <f t="shared" ref="Q45:Q51" si="8">+O45-P45</f>
        <v>0</v>
      </c>
    </row>
    <row r="46" spans="2:17" ht="18.600000000000001" customHeight="1">
      <c r="B46" s="57"/>
      <c r="C46" s="55"/>
      <c r="D46" s="55"/>
      <c r="E46" s="55"/>
      <c r="F46" s="5"/>
      <c r="G46" s="23">
        <v>26</v>
      </c>
      <c r="H46" s="18" t="s">
        <v>41</v>
      </c>
      <c r="I46" s="19"/>
      <c r="J46" s="19">
        <f>SUMIF(E$10:E$144,"26",D$10:D$144)</f>
        <v>0</v>
      </c>
      <c r="K46" s="19">
        <f t="shared" si="7"/>
        <v>0</v>
      </c>
      <c r="L46" s="10"/>
      <c r="M46" s="23">
        <v>71</v>
      </c>
      <c r="N46" s="18" t="s">
        <v>79</v>
      </c>
      <c r="O46" s="19"/>
      <c r="P46" s="19">
        <f>SUMIF(E$10:E$144,"71",D$10:D$144)</f>
        <v>0</v>
      </c>
      <c r="Q46" s="19">
        <f t="shared" si="8"/>
        <v>0</v>
      </c>
    </row>
    <row r="47" spans="2:17" ht="18.600000000000001" customHeight="1">
      <c r="B47" s="57"/>
      <c r="C47" s="55"/>
      <c r="D47" s="55"/>
      <c r="E47" s="55"/>
      <c r="F47" s="5"/>
      <c r="G47" s="23">
        <v>27</v>
      </c>
      <c r="H47" s="18" t="s">
        <v>38</v>
      </c>
      <c r="I47" s="19"/>
      <c r="J47" s="19">
        <f>SUMIF(E$10:E$144,"27",D$10:D$144)</f>
        <v>0</v>
      </c>
      <c r="K47" s="19">
        <f t="shared" si="7"/>
        <v>0</v>
      </c>
      <c r="L47" s="10"/>
      <c r="M47" s="23">
        <v>72</v>
      </c>
      <c r="N47" s="18" t="s">
        <v>78</v>
      </c>
      <c r="O47" s="19"/>
      <c r="P47" s="19">
        <f>SUMIF(E$10:E$144,"72",D$10:D$144)</f>
        <v>0</v>
      </c>
      <c r="Q47" s="19">
        <f t="shared" si="8"/>
        <v>0</v>
      </c>
    </row>
    <row r="48" spans="2:17" ht="18.600000000000001" customHeight="1">
      <c r="B48" s="57"/>
      <c r="C48" s="55"/>
      <c r="D48" s="55"/>
      <c r="E48" s="55"/>
      <c r="F48" s="5"/>
      <c r="G48" s="23">
        <v>28</v>
      </c>
      <c r="H48" s="18" t="s">
        <v>42</v>
      </c>
      <c r="I48" s="19"/>
      <c r="J48" s="19">
        <f>SUMIF(E$10:E$144,"28",D$10:D$144)</f>
        <v>0</v>
      </c>
      <c r="K48" s="19">
        <f t="shared" si="7"/>
        <v>0</v>
      </c>
      <c r="L48" s="10"/>
      <c r="M48" s="23">
        <v>73</v>
      </c>
      <c r="N48" s="18" t="s">
        <v>77</v>
      </c>
      <c r="O48" s="19"/>
      <c r="P48" s="19">
        <f>SUMIF(E$10:E$144,"73",D$10:D$144)</f>
        <v>0</v>
      </c>
      <c r="Q48" s="19">
        <f t="shared" si="8"/>
        <v>0</v>
      </c>
    </row>
    <row r="49" spans="2:17" ht="18.600000000000001" customHeight="1">
      <c r="B49" s="57"/>
      <c r="C49" s="55"/>
      <c r="D49" s="55"/>
      <c r="E49" s="55"/>
      <c r="F49" s="5"/>
      <c r="G49" s="23">
        <v>29</v>
      </c>
      <c r="H49" s="18" t="s">
        <v>44</v>
      </c>
      <c r="I49" s="19"/>
      <c r="J49" s="19">
        <f>SUMIF(E$10:E$144,"29",D$10:D$144)</f>
        <v>0</v>
      </c>
      <c r="K49" s="19">
        <f t="shared" si="7"/>
        <v>0</v>
      </c>
      <c r="L49" s="10"/>
      <c r="M49" s="23">
        <v>74</v>
      </c>
      <c r="N49" s="18" t="s">
        <v>81</v>
      </c>
      <c r="O49" s="19"/>
      <c r="P49" s="19">
        <f>SUMIF(E$10:E$144,"74",D$10:D$144)</f>
        <v>0</v>
      </c>
      <c r="Q49" s="19">
        <f t="shared" si="8"/>
        <v>0</v>
      </c>
    </row>
    <row r="50" spans="2:17" ht="18.600000000000001" customHeight="1" thickBot="1">
      <c r="B50" s="57"/>
      <c r="C50" s="55"/>
      <c r="D50" s="55"/>
      <c r="E50" s="55"/>
      <c r="F50" s="5"/>
      <c r="G50" s="23">
        <v>30</v>
      </c>
      <c r="H50" s="18" t="s">
        <v>99</v>
      </c>
      <c r="I50" s="19"/>
      <c r="J50" s="19">
        <f>SUMIF(E$10:E$144,"30",D$10:D$144)</f>
        <v>0</v>
      </c>
      <c r="K50" s="19">
        <f t="shared" si="7"/>
        <v>0</v>
      </c>
      <c r="L50" s="10"/>
      <c r="M50" s="23">
        <v>75</v>
      </c>
      <c r="N50" s="18" t="s">
        <v>82</v>
      </c>
      <c r="O50" s="19"/>
      <c r="P50" s="19">
        <f>SUMIF(E$10:E$144,"75",D$10:D$144)</f>
        <v>0</v>
      </c>
      <c r="Q50" s="19">
        <f t="shared" si="8"/>
        <v>0</v>
      </c>
    </row>
    <row r="51" spans="2:17" ht="18.600000000000001" customHeight="1" thickBot="1">
      <c r="B51" s="57"/>
      <c r="C51" s="55"/>
      <c r="D51" s="55"/>
      <c r="E51" s="55"/>
      <c r="F51" s="5"/>
      <c r="G51" s="11"/>
      <c r="H51" s="40" t="s">
        <v>45</v>
      </c>
      <c r="I51" s="34">
        <f>SUM(I41:I50)</f>
        <v>0</v>
      </c>
      <c r="J51" s="34">
        <f>SUM(J41:J50)</f>
        <v>0</v>
      </c>
      <c r="K51" s="34">
        <f>+I51-J51</f>
        <v>0</v>
      </c>
      <c r="L51" s="10"/>
      <c r="M51" s="23">
        <v>76</v>
      </c>
      <c r="N51" s="18" t="s">
        <v>100</v>
      </c>
      <c r="O51" s="19"/>
      <c r="P51" s="19">
        <f>SUMIF(E$10:E$144,"76",D$10:D$144)</f>
        <v>0</v>
      </c>
      <c r="Q51" s="19">
        <f t="shared" si="8"/>
        <v>0</v>
      </c>
    </row>
    <row r="52" spans="2:17" ht="18.600000000000001" customHeight="1" thickBot="1">
      <c r="B52" s="57"/>
      <c r="C52" s="55"/>
      <c r="D52" s="55"/>
      <c r="E52" s="55"/>
      <c r="F52" s="5"/>
      <c r="G52" s="6"/>
      <c r="H52" s="10"/>
      <c r="I52" s="10"/>
      <c r="J52" s="10"/>
      <c r="K52" s="10"/>
      <c r="L52" s="10"/>
      <c r="M52" s="11"/>
      <c r="N52" s="40" t="s">
        <v>45</v>
      </c>
      <c r="O52" s="34">
        <f>SUM(O45:O51)</f>
        <v>0</v>
      </c>
      <c r="P52" s="34">
        <f>SUM(P45:P51)</f>
        <v>0</v>
      </c>
      <c r="Q52" s="34">
        <f>+O52-P52</f>
        <v>0</v>
      </c>
    </row>
    <row r="53" spans="2:17" ht="18.600000000000001" customHeight="1" thickBot="1">
      <c r="B53" s="57"/>
      <c r="C53" s="55"/>
      <c r="D53" s="55"/>
      <c r="E53" s="55"/>
      <c r="F53" s="5"/>
      <c r="G53" s="11"/>
      <c r="H53" s="31" t="s">
        <v>66</v>
      </c>
      <c r="I53" s="21" t="s">
        <v>27</v>
      </c>
      <c r="J53" s="21" t="s">
        <v>28</v>
      </c>
      <c r="K53" s="21" t="s">
        <v>2</v>
      </c>
      <c r="L53" s="10"/>
      <c r="M53" s="6"/>
      <c r="N53" s="10"/>
      <c r="O53" s="10"/>
      <c r="P53" s="10"/>
      <c r="Q53" s="10"/>
    </row>
    <row r="54" spans="2:17" ht="18.600000000000001" customHeight="1" thickBot="1">
      <c r="B54" s="57"/>
      <c r="C54" s="55"/>
      <c r="D54" s="55"/>
      <c r="E54" s="55"/>
      <c r="F54" s="5"/>
      <c r="G54" s="23">
        <v>31</v>
      </c>
      <c r="H54" s="18" t="s">
        <v>67</v>
      </c>
      <c r="I54" s="19"/>
      <c r="J54" s="19">
        <f>SUMIF(E$10:E$144,"31",D$10:D$144)</f>
        <v>0</v>
      </c>
      <c r="K54" s="19">
        <f t="shared" ref="K54:K56" si="9">+I54-J54</f>
        <v>0</v>
      </c>
      <c r="L54" s="10"/>
      <c r="M54" s="11"/>
      <c r="N54" s="31" t="s">
        <v>59</v>
      </c>
      <c r="O54" s="21" t="s">
        <v>27</v>
      </c>
      <c r="P54" s="21" t="s">
        <v>28</v>
      </c>
      <c r="Q54" s="21" t="s">
        <v>2</v>
      </c>
    </row>
    <row r="55" spans="2:17" ht="18.600000000000001" customHeight="1">
      <c r="B55" s="57"/>
      <c r="C55" s="55"/>
      <c r="D55" s="55"/>
      <c r="E55" s="55"/>
      <c r="F55" s="5"/>
      <c r="G55" s="23">
        <v>32</v>
      </c>
      <c r="H55" s="18" t="s">
        <v>48</v>
      </c>
      <c r="I55" s="19"/>
      <c r="J55" s="19">
        <f>SUMIF(E$10:E$144,"32",D$10:D$144)</f>
        <v>0</v>
      </c>
      <c r="K55" s="19">
        <f t="shared" si="9"/>
        <v>0</v>
      </c>
      <c r="L55" s="10"/>
      <c r="M55" s="23">
        <v>80</v>
      </c>
      <c r="N55" s="18" t="s">
        <v>57</v>
      </c>
      <c r="O55" s="17"/>
      <c r="P55" s="17">
        <f>SUMIF(E$10:E$144,"80",D$10:D$144)</f>
        <v>0</v>
      </c>
      <c r="Q55" s="17">
        <f t="shared" ref="Q55:Q58" si="10">+O55-P55</f>
        <v>0</v>
      </c>
    </row>
    <row r="56" spans="2:17" ht="18.600000000000001" customHeight="1" thickBot="1">
      <c r="B56" s="57"/>
      <c r="C56" s="55"/>
      <c r="D56" s="55"/>
      <c r="E56" s="55"/>
      <c r="F56" s="5"/>
      <c r="G56" s="23">
        <v>33</v>
      </c>
      <c r="H56" s="18" t="s">
        <v>94</v>
      </c>
      <c r="I56" s="19"/>
      <c r="J56" s="19">
        <f>SUMIF(E$10:E$144,"33",D$10:D$144)</f>
        <v>0</v>
      </c>
      <c r="K56" s="19">
        <f t="shared" si="9"/>
        <v>0</v>
      </c>
      <c r="L56" s="10"/>
      <c r="M56" s="23">
        <v>81</v>
      </c>
      <c r="N56" s="18" t="s">
        <v>58</v>
      </c>
      <c r="O56" s="19"/>
      <c r="P56" s="19">
        <f>SUMIF(E$10:E$144,"81",D$10:D$144)</f>
        <v>0</v>
      </c>
      <c r="Q56" s="19">
        <f t="shared" si="10"/>
        <v>0</v>
      </c>
    </row>
    <row r="57" spans="2:17" ht="18.600000000000001" customHeight="1" thickBot="1">
      <c r="B57" s="57"/>
      <c r="C57" s="55"/>
      <c r="D57" s="55"/>
      <c r="E57" s="55"/>
      <c r="F57" s="5"/>
      <c r="G57" s="11"/>
      <c r="H57" s="40" t="s">
        <v>45</v>
      </c>
      <c r="I57" s="34">
        <f>SUM(I54:I56)</f>
        <v>0</v>
      </c>
      <c r="J57" s="34">
        <f>SUM(J54:J56)</f>
        <v>0</v>
      </c>
      <c r="K57" s="34">
        <f>+I57-J57</f>
        <v>0</v>
      </c>
      <c r="L57" s="10"/>
      <c r="M57" s="23">
        <v>82</v>
      </c>
      <c r="N57" s="18" t="s">
        <v>83</v>
      </c>
      <c r="O57" s="19"/>
      <c r="P57" s="19">
        <f>SUMIF(E$10:E$144,"82",D$10:D$144)</f>
        <v>0</v>
      </c>
      <c r="Q57" s="19">
        <f t="shared" si="10"/>
        <v>0</v>
      </c>
    </row>
    <row r="58" spans="2:17" ht="18.600000000000001" customHeight="1" thickBot="1">
      <c r="B58" s="57"/>
      <c r="C58" s="55"/>
      <c r="D58" s="55"/>
      <c r="E58" s="55"/>
      <c r="F58" s="5"/>
      <c r="G58" s="6"/>
      <c r="H58" s="10"/>
      <c r="I58" s="10"/>
      <c r="J58" s="10"/>
      <c r="K58" s="10"/>
      <c r="L58" s="10"/>
      <c r="M58" s="23">
        <v>83</v>
      </c>
      <c r="N58" s="18" t="s">
        <v>5</v>
      </c>
      <c r="O58" s="19"/>
      <c r="P58" s="19">
        <f>SUMIF(E$10:E$144,"83",D$10:D$144)</f>
        <v>0</v>
      </c>
      <c r="Q58" s="19">
        <f t="shared" si="10"/>
        <v>0</v>
      </c>
    </row>
    <row r="59" spans="2:17" ht="18.600000000000001" customHeight="1" thickBot="1">
      <c r="B59" s="57"/>
      <c r="C59" s="55"/>
      <c r="D59" s="55"/>
      <c r="E59" s="55"/>
      <c r="F59" s="5"/>
      <c r="G59" s="11"/>
      <c r="H59" s="31" t="s">
        <v>46</v>
      </c>
      <c r="I59" s="21" t="s">
        <v>27</v>
      </c>
      <c r="J59" s="21" t="s">
        <v>28</v>
      </c>
      <c r="K59" s="21" t="s">
        <v>2</v>
      </c>
      <c r="L59" s="10"/>
      <c r="M59" s="11"/>
      <c r="N59" s="40" t="s">
        <v>45</v>
      </c>
      <c r="O59" s="34">
        <f>SUM(O55:O58)</f>
        <v>0</v>
      </c>
      <c r="P59" s="34">
        <f>SUM(P55:P58)</f>
        <v>0</v>
      </c>
      <c r="Q59" s="34">
        <f>+O59-P59</f>
        <v>0</v>
      </c>
    </row>
    <row r="60" spans="2:17" ht="18.600000000000001" customHeight="1">
      <c r="B60" s="57"/>
      <c r="C60" s="55"/>
      <c r="D60" s="55"/>
      <c r="E60" s="55"/>
      <c r="F60" s="5"/>
      <c r="G60" s="23">
        <v>34</v>
      </c>
      <c r="H60" s="18" t="s">
        <v>47</v>
      </c>
      <c r="I60" s="17"/>
      <c r="J60" s="17">
        <f>SUMIF(E$10:E$144,"34",D$10:D$144)</f>
        <v>0</v>
      </c>
      <c r="K60" s="17">
        <f t="shared" ref="K60:K63" si="11">+I60-J60</f>
        <v>0</v>
      </c>
      <c r="L60" s="10"/>
      <c r="M60" s="6"/>
      <c r="N60" s="10"/>
      <c r="O60" s="10"/>
      <c r="P60" s="10"/>
      <c r="Q60" s="10"/>
    </row>
    <row r="61" spans="2:17" ht="18.600000000000001" customHeight="1" thickBot="1">
      <c r="B61" s="57"/>
      <c r="C61" s="55"/>
      <c r="D61" s="55"/>
      <c r="E61" s="55"/>
      <c r="F61" s="5"/>
      <c r="G61" s="23">
        <v>35</v>
      </c>
      <c r="H61" s="18" t="s">
        <v>74</v>
      </c>
      <c r="I61" s="19"/>
      <c r="J61" s="19">
        <f>SUMIF(E$10:E$144,"35",D$10:D$144)</f>
        <v>0</v>
      </c>
      <c r="K61" s="19">
        <f t="shared" si="11"/>
        <v>0</v>
      </c>
      <c r="L61" s="10"/>
      <c r="M61" s="11"/>
      <c r="N61" s="31" t="s">
        <v>54</v>
      </c>
      <c r="O61" s="21" t="s">
        <v>27</v>
      </c>
      <c r="P61" s="21" t="s">
        <v>28</v>
      </c>
      <c r="Q61" s="21" t="s">
        <v>2</v>
      </c>
    </row>
    <row r="62" spans="2:17" ht="18.600000000000001" customHeight="1">
      <c r="B62" s="57"/>
      <c r="C62" s="55"/>
      <c r="D62" s="55"/>
      <c r="E62" s="55"/>
      <c r="F62" s="5"/>
      <c r="G62" s="23">
        <v>36</v>
      </c>
      <c r="H62" s="18" t="s">
        <v>12</v>
      </c>
      <c r="I62" s="19"/>
      <c r="J62" s="19">
        <f>SUMIF(E$10:E$144,"36",D$10:D$144)</f>
        <v>0</v>
      </c>
      <c r="K62" s="19">
        <f t="shared" si="11"/>
        <v>0</v>
      </c>
      <c r="L62" s="10"/>
      <c r="M62" s="23">
        <v>90</v>
      </c>
      <c r="N62" s="18" t="s">
        <v>55</v>
      </c>
      <c r="O62" s="19"/>
      <c r="P62" s="19">
        <f>SUMIF(E$10:E$144,"90",D$10:D$144)</f>
        <v>0</v>
      </c>
      <c r="Q62" s="19">
        <f t="shared" ref="Q62:Q64" si="12">+O62-P62</f>
        <v>0</v>
      </c>
    </row>
    <row r="63" spans="2:17" ht="18.600000000000001" customHeight="1" thickBot="1">
      <c r="B63" s="57"/>
      <c r="C63" s="55"/>
      <c r="D63" s="55"/>
      <c r="E63" s="55"/>
      <c r="F63" s="5"/>
      <c r="G63" s="23">
        <v>37</v>
      </c>
      <c r="H63" s="18" t="s">
        <v>96</v>
      </c>
      <c r="I63" s="19"/>
      <c r="J63" s="19">
        <f>SUMIF(E$10:E$144,"37",D$10:D$144)</f>
        <v>0</v>
      </c>
      <c r="K63" s="19">
        <f t="shared" si="11"/>
        <v>0</v>
      </c>
      <c r="L63" s="10"/>
      <c r="M63" s="23">
        <v>91</v>
      </c>
      <c r="N63" s="18" t="s">
        <v>56</v>
      </c>
      <c r="O63" s="19"/>
      <c r="P63" s="19">
        <f>SUMIF(E$10:E$144,"91",D$10:D$144)</f>
        <v>0</v>
      </c>
      <c r="Q63" s="19">
        <f t="shared" si="12"/>
        <v>0</v>
      </c>
    </row>
    <row r="64" spans="2:17" ht="18.600000000000001" customHeight="1" thickBot="1">
      <c r="B64" s="57"/>
      <c r="C64" s="55"/>
      <c r="D64" s="55"/>
      <c r="E64" s="55"/>
      <c r="F64" s="5"/>
      <c r="G64" s="11"/>
      <c r="H64" s="40" t="s">
        <v>45</v>
      </c>
      <c r="I64" s="34">
        <f>SUM(I60:I63)</f>
        <v>0</v>
      </c>
      <c r="J64" s="34">
        <f t="shared" ref="J64" si="13">SUM(J60:J63)</f>
        <v>0</v>
      </c>
      <c r="K64" s="34">
        <f>+I64-J64</f>
        <v>0</v>
      </c>
      <c r="L64" s="10"/>
      <c r="M64" s="23">
        <v>92</v>
      </c>
      <c r="N64" s="18" t="s">
        <v>95</v>
      </c>
      <c r="O64" s="19"/>
      <c r="P64" s="19">
        <f>SUMIF(E$10:E$144,"92",D$10:D$144)</f>
        <v>0</v>
      </c>
      <c r="Q64" s="19">
        <f t="shared" si="12"/>
        <v>0</v>
      </c>
    </row>
    <row r="65" spans="2:17" ht="18.600000000000001" customHeight="1" thickBot="1">
      <c r="B65" s="57"/>
      <c r="C65" s="55"/>
      <c r="D65" s="55"/>
      <c r="E65" s="55"/>
      <c r="F65" s="5"/>
      <c r="G65" s="10"/>
      <c r="H65" s="10"/>
      <c r="I65" s="10"/>
      <c r="J65" s="10"/>
      <c r="K65" s="10"/>
      <c r="L65" s="10"/>
      <c r="M65" s="11"/>
      <c r="N65" s="40" t="s">
        <v>45</v>
      </c>
      <c r="O65" s="34">
        <f>SUM(O62:O64)</f>
        <v>0</v>
      </c>
      <c r="P65" s="34">
        <f>SUM(P62:P64)</f>
        <v>0</v>
      </c>
      <c r="Q65" s="34">
        <f>+O65-P65</f>
        <v>0</v>
      </c>
    </row>
    <row r="66" spans="2:17" ht="18.600000000000001" customHeight="1">
      <c r="B66" s="57"/>
      <c r="C66" s="55"/>
      <c r="D66" s="55"/>
      <c r="E66" s="55"/>
      <c r="G66" s="2"/>
      <c r="M66" s="2"/>
    </row>
    <row r="67" spans="2:17" ht="18.600000000000001" customHeight="1">
      <c r="B67" s="57"/>
      <c r="C67" s="55"/>
      <c r="D67" s="55"/>
      <c r="E67" s="55"/>
      <c r="G67" s="2"/>
      <c r="M67" s="2"/>
    </row>
    <row r="68" spans="2:17" ht="18.600000000000001" customHeight="1">
      <c r="B68" s="57"/>
      <c r="C68" s="55"/>
      <c r="D68" s="55"/>
      <c r="E68" s="55"/>
      <c r="G68" s="2"/>
      <c r="M68" s="2"/>
    </row>
    <row r="69" spans="2:17" ht="18.600000000000001" customHeight="1">
      <c r="B69" s="57"/>
      <c r="C69" s="55"/>
      <c r="D69" s="55"/>
      <c r="E69" s="55"/>
      <c r="G69" s="2"/>
      <c r="M69" s="2"/>
    </row>
    <row r="70" spans="2:17" ht="18.600000000000001" customHeight="1">
      <c r="B70" s="57"/>
      <c r="C70" s="55"/>
      <c r="D70" s="55"/>
      <c r="E70" s="55"/>
      <c r="G70" s="2"/>
      <c r="M70" s="2"/>
    </row>
    <row r="71" spans="2:17" ht="18.600000000000001" customHeight="1">
      <c r="B71" s="57"/>
      <c r="C71" s="55"/>
      <c r="D71" s="55"/>
      <c r="E71" s="55"/>
      <c r="G71" s="2"/>
      <c r="M71" s="2"/>
    </row>
    <row r="72" spans="2:17" ht="18.600000000000001" customHeight="1">
      <c r="B72" s="57"/>
      <c r="C72" s="55"/>
      <c r="D72" s="55"/>
      <c r="E72" s="55"/>
      <c r="G72" s="2"/>
      <c r="M72" s="2"/>
    </row>
    <row r="73" spans="2:17" ht="18.600000000000001" customHeight="1">
      <c r="B73" s="57"/>
      <c r="C73" s="55"/>
      <c r="D73" s="55"/>
      <c r="E73" s="55"/>
      <c r="G73" s="2"/>
      <c r="M73" s="2"/>
    </row>
    <row r="74" spans="2:17" ht="18.600000000000001" customHeight="1">
      <c r="B74" s="57"/>
      <c r="C74" s="55"/>
      <c r="D74" s="55"/>
      <c r="E74" s="55"/>
      <c r="G74" s="2"/>
      <c r="M74" s="2"/>
    </row>
    <row r="75" spans="2:17" ht="18.600000000000001" customHeight="1">
      <c r="B75" s="57"/>
      <c r="C75" s="55"/>
      <c r="D75" s="55"/>
      <c r="E75" s="55"/>
      <c r="G75" s="2"/>
      <c r="M75" s="2"/>
    </row>
    <row r="76" spans="2:17" ht="18.600000000000001" customHeight="1">
      <c r="B76" s="57"/>
      <c r="C76" s="55"/>
      <c r="D76" s="55"/>
      <c r="E76" s="55"/>
      <c r="G76" s="2"/>
      <c r="M76" s="2"/>
    </row>
    <row r="77" spans="2:17" ht="18.600000000000001" customHeight="1">
      <c r="B77" s="57"/>
      <c r="C77" s="55"/>
      <c r="D77" s="55"/>
      <c r="E77" s="55"/>
      <c r="G77" s="2"/>
      <c r="M77" s="2"/>
    </row>
    <row r="78" spans="2:17" ht="18.600000000000001" customHeight="1">
      <c r="B78" s="57"/>
      <c r="C78" s="55"/>
      <c r="D78" s="55"/>
      <c r="E78" s="55"/>
      <c r="G78" s="2"/>
      <c r="M78" s="2"/>
    </row>
    <row r="79" spans="2:17" ht="18.600000000000001" customHeight="1">
      <c r="B79" s="57"/>
      <c r="C79" s="55"/>
      <c r="D79" s="55"/>
      <c r="E79" s="55"/>
      <c r="G79" s="2"/>
      <c r="M79" s="2"/>
    </row>
    <row r="80" spans="2:17" ht="18.600000000000001" customHeight="1">
      <c r="B80" s="57"/>
      <c r="C80" s="55"/>
      <c r="D80" s="55"/>
      <c r="E80" s="55"/>
      <c r="G80" s="2"/>
      <c r="M80" s="2"/>
    </row>
    <row r="81" spans="2:13" ht="18.600000000000001" customHeight="1">
      <c r="B81" s="57"/>
      <c r="C81" s="55"/>
      <c r="D81" s="55"/>
      <c r="E81" s="55"/>
      <c r="G81" s="2"/>
      <c r="M81" s="2"/>
    </row>
    <row r="82" spans="2:13" ht="18.600000000000001" customHeight="1">
      <c r="B82" s="57"/>
      <c r="C82" s="55"/>
      <c r="D82" s="55"/>
      <c r="E82" s="55"/>
      <c r="G82" s="2"/>
      <c r="M82" s="2"/>
    </row>
    <row r="83" spans="2:13" ht="18.600000000000001" customHeight="1">
      <c r="B83" s="57"/>
      <c r="C83" s="55"/>
      <c r="D83" s="55"/>
      <c r="E83" s="55"/>
      <c r="G83" s="2"/>
      <c r="M83" s="2"/>
    </row>
    <row r="84" spans="2:13" ht="18.600000000000001" customHeight="1">
      <c r="B84" s="57"/>
      <c r="C84" s="55"/>
      <c r="D84" s="55"/>
      <c r="E84" s="55"/>
      <c r="G84" s="2"/>
      <c r="M84" s="2"/>
    </row>
    <row r="85" spans="2:13" ht="18.600000000000001" customHeight="1">
      <c r="B85" s="57"/>
      <c r="C85" s="55"/>
      <c r="D85" s="55"/>
      <c r="E85" s="55"/>
      <c r="G85" s="2"/>
      <c r="M85" s="2"/>
    </row>
    <row r="86" spans="2:13" ht="18.600000000000001" customHeight="1">
      <c r="B86" s="57"/>
      <c r="C86" s="55"/>
      <c r="D86" s="55"/>
      <c r="E86" s="55"/>
      <c r="G86" s="2"/>
      <c r="M86" s="2"/>
    </row>
    <row r="87" spans="2:13" ht="18.600000000000001" customHeight="1">
      <c r="B87" s="57"/>
      <c r="C87" s="55"/>
      <c r="D87" s="55"/>
      <c r="E87" s="55"/>
      <c r="G87" s="2"/>
      <c r="M87" s="2"/>
    </row>
    <row r="88" spans="2:13" ht="18.600000000000001" customHeight="1">
      <c r="B88" s="57"/>
      <c r="C88" s="55"/>
      <c r="D88" s="55"/>
      <c r="E88" s="55"/>
      <c r="G88" s="2"/>
      <c r="M88" s="2"/>
    </row>
    <row r="89" spans="2:13" ht="18.600000000000001" customHeight="1">
      <c r="B89" s="57"/>
      <c r="C89" s="55"/>
      <c r="D89" s="55"/>
      <c r="E89" s="55"/>
      <c r="G89" s="2"/>
      <c r="M89" s="2"/>
    </row>
    <row r="90" spans="2:13" ht="18.600000000000001" customHeight="1">
      <c r="B90" s="57"/>
      <c r="C90" s="55"/>
      <c r="D90" s="55"/>
      <c r="E90" s="55"/>
      <c r="G90" s="2"/>
      <c r="M90" s="2"/>
    </row>
    <row r="91" spans="2:13" ht="18.600000000000001" customHeight="1">
      <c r="B91" s="57"/>
      <c r="C91" s="55"/>
      <c r="D91" s="55"/>
      <c r="E91" s="55"/>
      <c r="G91" s="2"/>
      <c r="M91" s="2"/>
    </row>
    <row r="92" spans="2:13" ht="18.600000000000001" customHeight="1">
      <c r="B92" s="57"/>
      <c r="C92" s="55"/>
      <c r="D92" s="55"/>
      <c r="E92" s="55"/>
      <c r="G92" s="2"/>
      <c r="M92" s="2"/>
    </row>
    <row r="93" spans="2:13" ht="18.600000000000001" customHeight="1">
      <c r="B93" s="57"/>
      <c r="C93" s="55"/>
      <c r="D93" s="55"/>
      <c r="E93" s="55"/>
      <c r="G93" s="2"/>
      <c r="M93" s="2"/>
    </row>
    <row r="94" spans="2:13" ht="18.600000000000001" customHeight="1">
      <c r="B94" s="57"/>
      <c r="C94" s="55"/>
      <c r="D94" s="55"/>
      <c r="E94" s="55"/>
      <c r="G94" s="2"/>
      <c r="M94" s="2"/>
    </row>
    <row r="95" spans="2:13" ht="18.600000000000001" customHeight="1">
      <c r="B95" s="57"/>
      <c r="C95" s="55"/>
      <c r="D95" s="55"/>
      <c r="E95" s="55"/>
      <c r="G95" s="2"/>
      <c r="M95" s="2"/>
    </row>
    <row r="96" spans="2:13" ht="18.600000000000001" customHeight="1">
      <c r="B96" s="57"/>
      <c r="C96" s="55"/>
      <c r="D96" s="55"/>
      <c r="E96" s="55"/>
      <c r="G96" s="2"/>
      <c r="M96" s="2"/>
    </row>
    <row r="97" spans="2:13" ht="18.600000000000001" customHeight="1">
      <c r="B97" s="57"/>
      <c r="C97" s="55"/>
      <c r="D97" s="55"/>
      <c r="E97" s="55"/>
      <c r="G97" s="2"/>
      <c r="M97" s="2"/>
    </row>
    <row r="98" spans="2:13" ht="18.600000000000001" customHeight="1">
      <c r="B98" s="11"/>
      <c r="C98" s="11"/>
      <c r="D98" s="11"/>
      <c r="E98" s="11"/>
      <c r="G98" s="2"/>
      <c r="M98" s="2"/>
    </row>
    <row r="99" spans="2:13" ht="18.600000000000001" customHeight="1">
      <c r="B99" s="11"/>
      <c r="C99" s="11"/>
      <c r="D99" s="11"/>
      <c r="E99" s="11"/>
      <c r="G99" s="2"/>
      <c r="M99" s="2"/>
    </row>
    <row r="100" spans="2:13" ht="18.600000000000001" customHeight="1">
      <c r="B100" s="11"/>
      <c r="C100" s="11"/>
      <c r="D100" s="11"/>
      <c r="E100" s="11"/>
      <c r="G100" s="2"/>
      <c r="M100" s="2"/>
    </row>
    <row r="101" spans="2:13" ht="18.600000000000001" customHeight="1">
      <c r="B101" s="11"/>
      <c r="C101" s="11"/>
      <c r="D101" s="11"/>
      <c r="E101" s="11"/>
      <c r="G101" s="2"/>
      <c r="M101" s="2"/>
    </row>
    <row r="102" spans="2:13" ht="18.600000000000001" customHeight="1">
      <c r="B102" s="11"/>
      <c r="C102" s="11"/>
      <c r="D102" s="11"/>
      <c r="E102" s="11"/>
      <c r="G102" s="2"/>
      <c r="M102" s="2"/>
    </row>
    <row r="103" spans="2:13" ht="18.600000000000001" customHeight="1">
      <c r="B103" s="11"/>
      <c r="C103" s="11"/>
      <c r="D103" s="11"/>
      <c r="E103" s="11"/>
      <c r="G103" s="2"/>
      <c r="M103" s="2"/>
    </row>
    <row r="104" spans="2:13" ht="18.600000000000001" customHeight="1">
      <c r="B104" s="11"/>
      <c r="C104" s="11"/>
      <c r="D104" s="11"/>
      <c r="E104" s="11"/>
      <c r="G104" s="2"/>
      <c r="M104" s="2"/>
    </row>
    <row r="105" spans="2:13" ht="18.600000000000001" customHeight="1">
      <c r="B105" s="11"/>
      <c r="C105" s="11"/>
      <c r="D105" s="11"/>
      <c r="E105" s="11"/>
      <c r="G105" s="2"/>
      <c r="M105" s="2"/>
    </row>
    <row r="106" spans="2:13" ht="18.600000000000001" customHeight="1">
      <c r="B106" s="11"/>
      <c r="C106" s="11"/>
      <c r="D106" s="11"/>
      <c r="E106" s="11"/>
      <c r="G106" s="2"/>
      <c r="M106" s="2"/>
    </row>
    <row r="107" spans="2:13" ht="18.600000000000001" customHeight="1">
      <c r="B107" s="11"/>
      <c r="C107" s="11"/>
      <c r="D107" s="11"/>
      <c r="E107" s="11"/>
      <c r="G107" s="2"/>
      <c r="M107" s="2"/>
    </row>
    <row r="108" spans="2:13" ht="18.600000000000001" customHeight="1">
      <c r="B108" s="11"/>
      <c r="C108" s="11"/>
      <c r="D108" s="11"/>
      <c r="E108" s="11"/>
      <c r="G108" s="2"/>
      <c r="M108" s="2"/>
    </row>
    <row r="109" spans="2:13" ht="18.600000000000001" customHeight="1">
      <c r="B109" s="11"/>
      <c r="C109" s="11"/>
      <c r="D109" s="11"/>
      <c r="E109" s="11"/>
      <c r="G109" s="2"/>
      <c r="M109" s="2"/>
    </row>
    <row r="110" spans="2:13" ht="18.600000000000001" customHeight="1">
      <c r="B110" s="11"/>
      <c r="C110" s="11"/>
      <c r="D110" s="11"/>
      <c r="E110" s="11"/>
      <c r="G110" s="2"/>
      <c r="M110" s="2"/>
    </row>
    <row r="111" spans="2:13" ht="18.600000000000001" customHeight="1">
      <c r="B111" s="11"/>
      <c r="C111" s="11"/>
      <c r="D111" s="11"/>
      <c r="E111" s="11"/>
      <c r="G111" s="2"/>
      <c r="M111" s="2"/>
    </row>
    <row r="112" spans="2:13" ht="18.600000000000001" customHeight="1">
      <c r="B112" s="11"/>
      <c r="C112" s="11"/>
      <c r="D112" s="11"/>
      <c r="E112" s="11"/>
      <c r="G112" s="2"/>
      <c r="M112" s="2"/>
    </row>
    <row r="113" spans="2:13" ht="18.600000000000001" customHeight="1">
      <c r="B113" s="11"/>
      <c r="C113" s="11"/>
      <c r="D113" s="11"/>
      <c r="E113" s="11"/>
      <c r="G113" s="2"/>
      <c r="M113" s="2"/>
    </row>
    <row r="114" spans="2:13" ht="18.600000000000001" customHeight="1">
      <c r="B114" s="11"/>
      <c r="C114" s="11"/>
      <c r="D114" s="11"/>
      <c r="E114" s="11"/>
      <c r="G114" s="2"/>
      <c r="M114" s="2"/>
    </row>
    <row r="115" spans="2:13" ht="18.600000000000001" customHeight="1">
      <c r="B115" s="11"/>
      <c r="C115" s="11"/>
      <c r="D115" s="11"/>
      <c r="E115" s="11"/>
      <c r="G115" s="2"/>
      <c r="M115" s="2"/>
    </row>
    <row r="116" spans="2:13" ht="18.600000000000001" customHeight="1">
      <c r="B116" s="11"/>
      <c r="C116" s="11"/>
      <c r="D116" s="11"/>
      <c r="E116" s="11"/>
    </row>
    <row r="117" spans="2:13" ht="18.600000000000001" customHeight="1">
      <c r="B117" s="11"/>
      <c r="C117" s="11"/>
      <c r="D117" s="11"/>
      <c r="E117" s="11"/>
    </row>
    <row r="118" spans="2:13" ht="18.600000000000001" customHeight="1">
      <c r="B118" s="11"/>
      <c r="C118" s="11"/>
      <c r="D118" s="11"/>
      <c r="E118" s="11"/>
    </row>
    <row r="119" spans="2:13" ht="18.600000000000001" customHeight="1">
      <c r="B119" s="11"/>
      <c r="C119" s="11"/>
      <c r="D119" s="11"/>
      <c r="E119" s="11"/>
    </row>
    <row r="120" spans="2:13" ht="18.600000000000001" customHeight="1">
      <c r="B120" s="11"/>
      <c r="C120" s="11"/>
      <c r="D120" s="11"/>
      <c r="E120" s="11"/>
    </row>
    <row r="121" spans="2:13" ht="18.600000000000001" customHeight="1">
      <c r="B121" s="11"/>
      <c r="C121" s="11"/>
      <c r="D121" s="11"/>
      <c r="E121" s="11"/>
    </row>
    <row r="122" spans="2:13" ht="18.600000000000001" customHeight="1">
      <c r="B122" s="11"/>
      <c r="C122" s="11"/>
      <c r="D122" s="11"/>
      <c r="E122" s="11"/>
    </row>
    <row r="123" spans="2:13" ht="18.600000000000001" customHeight="1">
      <c r="B123" s="11"/>
      <c r="C123" s="11"/>
      <c r="D123" s="11"/>
      <c r="E123" s="11"/>
    </row>
    <row r="124" spans="2:13" ht="18.600000000000001" customHeight="1">
      <c r="B124" s="11"/>
      <c r="C124" s="11"/>
      <c r="D124" s="11"/>
      <c r="E124" s="11"/>
    </row>
    <row r="125" spans="2:13" ht="18.600000000000001" customHeight="1">
      <c r="B125" s="11"/>
      <c r="C125" s="11"/>
      <c r="D125" s="11"/>
      <c r="E125" s="11"/>
    </row>
    <row r="126" spans="2:13">
      <c r="B126" s="11"/>
      <c r="C126" s="11"/>
      <c r="D126" s="11"/>
      <c r="E126" s="11"/>
    </row>
    <row r="127" spans="2:13">
      <c r="B127" s="11"/>
      <c r="C127" s="11"/>
      <c r="D127" s="11"/>
      <c r="E127" s="11"/>
    </row>
    <row r="128" spans="2:13">
      <c r="B128" s="11"/>
      <c r="C128" s="11"/>
      <c r="D128" s="11"/>
      <c r="E128" s="11"/>
    </row>
  </sheetData>
  <mergeCells count="9">
    <mergeCell ref="I3:J3"/>
    <mergeCell ref="K3:M3"/>
    <mergeCell ref="B1:Q1"/>
    <mergeCell ref="B8:B9"/>
    <mergeCell ref="C8:C9"/>
    <mergeCell ref="E8:E9"/>
    <mergeCell ref="I8:J8"/>
    <mergeCell ref="K8:M8"/>
    <mergeCell ref="B6:E7"/>
  </mergeCells>
  <conditionalFormatting sqref="K66">
    <cfRule type="iconSet" priority="39">
      <iconSet>
        <cfvo type="percent" val="0"/>
        <cfvo type="num" val="0"/>
        <cfvo type="num" val="0"/>
      </iconSet>
    </cfRule>
  </conditionalFormatting>
  <conditionalFormatting sqref="K12:K23 K30 K39 K52 K58 K65">
    <cfRule type="iconSet" priority="36">
      <iconSet>
        <cfvo type="percent" val="0"/>
        <cfvo type="num" val="0"/>
        <cfvo type="num" val="0"/>
      </iconSet>
    </cfRule>
  </conditionalFormatting>
  <conditionalFormatting sqref="Q25 Q53 Q43 Q35 Q60">
    <cfRule type="iconSet" priority="35">
      <iconSet>
        <cfvo type="percent" val="0"/>
        <cfvo type="num" val="0"/>
        <cfvo type="num" val="0"/>
      </iconSet>
    </cfRule>
  </conditionalFormatting>
  <conditionalFormatting sqref="Q12:Q13">
    <cfRule type="iconSet" priority="34">
      <iconSet>
        <cfvo type="percent" val="0"/>
        <cfvo type="num" val="0"/>
        <cfvo type="num" val="0"/>
      </iconSet>
    </cfRule>
  </conditionalFormatting>
  <conditionalFormatting sqref="Q27:Q28">
    <cfRule type="iconSet" priority="33">
      <iconSet>
        <cfvo type="percent" val="0"/>
        <cfvo type="num" val="0"/>
        <cfvo type="num" val="0"/>
      </iconSet>
    </cfRule>
  </conditionalFormatting>
  <conditionalFormatting sqref="K25:K26">
    <cfRule type="iconSet" priority="32">
      <iconSet>
        <cfvo type="percent" val="0"/>
        <cfvo type="num" val="0"/>
        <cfvo type="num" val="0"/>
      </iconSet>
    </cfRule>
  </conditionalFormatting>
  <conditionalFormatting sqref="K32:K33">
    <cfRule type="iconSet" priority="31">
      <iconSet>
        <cfvo type="percent" val="0"/>
        <cfvo type="num" val="0"/>
        <cfvo type="num" val="0"/>
      </iconSet>
    </cfRule>
  </conditionalFormatting>
  <conditionalFormatting sqref="K41:K42">
    <cfRule type="iconSet" priority="30">
      <iconSet>
        <cfvo type="percent" val="0"/>
        <cfvo type="num" val="0"/>
        <cfvo type="num" val="0"/>
      </iconSet>
    </cfRule>
  </conditionalFormatting>
  <conditionalFormatting sqref="Q37:Q38">
    <cfRule type="iconSet" priority="29">
      <iconSet>
        <cfvo type="percent" val="0"/>
        <cfvo type="num" val="0"/>
        <cfvo type="num" val="0"/>
      </iconSet>
    </cfRule>
  </conditionalFormatting>
  <conditionalFormatting sqref="Q55">
    <cfRule type="iconSet" priority="28">
      <iconSet>
        <cfvo type="percent" val="0"/>
        <cfvo type="num" val="0"/>
        <cfvo type="num" val="0"/>
      </iconSet>
    </cfRule>
  </conditionalFormatting>
  <conditionalFormatting sqref="K60">
    <cfRule type="iconSet" priority="27">
      <iconSet>
        <cfvo type="percent" val="0"/>
        <cfvo type="num" val="0"/>
        <cfvo type="num" val="0"/>
      </iconSet>
    </cfRule>
  </conditionalFormatting>
  <conditionalFormatting sqref="K43:K50">
    <cfRule type="iconSet" priority="26">
      <iconSet>
        <cfvo type="percent" val="0"/>
        <cfvo type="num" val="0"/>
        <cfvo type="num" val="0"/>
      </iconSet>
    </cfRule>
  </conditionalFormatting>
  <conditionalFormatting sqref="Q45:Q51">
    <cfRule type="iconSet" priority="25">
      <iconSet>
        <cfvo type="percent" val="0"/>
        <cfvo type="num" val="0"/>
        <cfvo type="num" val="0"/>
      </iconSet>
    </cfRule>
  </conditionalFormatting>
  <conditionalFormatting sqref="K54:K56">
    <cfRule type="iconSet" priority="24">
      <iconSet>
        <cfvo type="percent" val="0"/>
        <cfvo type="num" val="0"/>
        <cfvo type="num" val="0"/>
      </iconSet>
    </cfRule>
  </conditionalFormatting>
  <conditionalFormatting sqref="K61:K63">
    <cfRule type="iconSet" priority="23">
      <iconSet>
        <cfvo type="percent" val="0"/>
        <cfvo type="num" val="0"/>
        <cfvo type="num" val="0"/>
      </iconSet>
    </cfRule>
  </conditionalFormatting>
  <conditionalFormatting sqref="Q62:Q64">
    <cfRule type="iconSet" priority="22">
      <iconSet>
        <cfvo type="percent" val="0"/>
        <cfvo type="num" val="0"/>
        <cfvo type="num" val="0"/>
      </iconSet>
    </cfRule>
  </conditionalFormatting>
  <conditionalFormatting sqref="K27:K28">
    <cfRule type="iconSet" priority="21">
      <iconSet>
        <cfvo type="percent" val="0"/>
        <cfvo type="num" val="0"/>
        <cfvo type="num" val="0"/>
      </iconSet>
    </cfRule>
  </conditionalFormatting>
  <conditionalFormatting sqref="K34:K37">
    <cfRule type="iconSet" priority="20">
      <iconSet>
        <cfvo type="percent" val="0"/>
        <cfvo type="num" val="0"/>
        <cfvo type="num" val="0"/>
      </iconSet>
    </cfRule>
  </conditionalFormatting>
  <conditionalFormatting sqref="Q29:Q33">
    <cfRule type="iconSet" priority="19">
      <iconSet>
        <cfvo type="percent" val="0"/>
        <cfvo type="num" val="0"/>
        <cfvo type="num" val="0"/>
      </iconSet>
    </cfRule>
  </conditionalFormatting>
  <conditionalFormatting sqref="Q14:Q23">
    <cfRule type="iconSet" priority="18">
      <iconSet>
        <cfvo type="percent" val="0"/>
        <cfvo type="num" val="0"/>
        <cfvo type="num" val="0"/>
      </iconSet>
    </cfRule>
  </conditionalFormatting>
  <conditionalFormatting sqref="Q39:Q41">
    <cfRule type="iconSet" priority="17">
      <iconSet>
        <cfvo type="percent" val="0"/>
        <cfvo type="num" val="0"/>
        <cfvo type="num" val="0"/>
      </iconSet>
    </cfRule>
  </conditionalFormatting>
  <conditionalFormatting sqref="K64">
    <cfRule type="iconSet" priority="12">
      <iconSet>
        <cfvo type="percent" val="0"/>
        <cfvo type="num" val="0"/>
        <cfvo type="num" val="0"/>
      </iconSet>
    </cfRule>
  </conditionalFormatting>
  <conditionalFormatting sqref="K29">
    <cfRule type="iconSet" priority="16">
      <iconSet>
        <cfvo type="percent" val="0"/>
        <cfvo type="num" val="0"/>
        <cfvo type="num" val="0"/>
      </iconSet>
    </cfRule>
  </conditionalFormatting>
  <conditionalFormatting sqref="K38">
    <cfRule type="iconSet" priority="15">
      <iconSet>
        <cfvo type="percent" val="0"/>
        <cfvo type="num" val="0"/>
        <cfvo type="num" val="0"/>
      </iconSet>
    </cfRule>
  </conditionalFormatting>
  <conditionalFormatting sqref="K51">
    <cfRule type="iconSet" priority="14">
      <iconSet>
        <cfvo type="percent" val="0"/>
        <cfvo type="num" val="0"/>
        <cfvo type="num" val="0"/>
      </iconSet>
    </cfRule>
  </conditionalFormatting>
  <conditionalFormatting sqref="K57">
    <cfRule type="iconSet" priority="13">
      <iconSet>
        <cfvo type="percent" val="0"/>
        <cfvo type="num" val="0"/>
        <cfvo type="num" val="0"/>
      </iconSet>
    </cfRule>
  </conditionalFormatting>
  <conditionalFormatting sqref="Q65">
    <cfRule type="iconSet" priority="11">
      <iconSet>
        <cfvo type="percent" val="0"/>
        <cfvo type="num" val="0"/>
        <cfvo type="num" val="0"/>
      </iconSet>
    </cfRule>
  </conditionalFormatting>
  <conditionalFormatting sqref="Q59">
    <cfRule type="iconSet" priority="10">
      <iconSet>
        <cfvo type="percent" val="0"/>
        <cfvo type="num" val="0"/>
        <cfvo type="num" val="0"/>
      </iconSet>
    </cfRule>
  </conditionalFormatting>
  <conditionalFormatting sqref="Q52">
    <cfRule type="iconSet" priority="9">
      <iconSet>
        <cfvo type="percent" val="0"/>
        <cfvo type="num" val="0"/>
        <cfvo type="num" val="0"/>
      </iconSet>
    </cfRule>
  </conditionalFormatting>
  <conditionalFormatting sqref="Q42">
    <cfRule type="iconSet" priority="8">
      <iconSet>
        <cfvo type="percent" val="0"/>
        <cfvo type="num" val="0"/>
        <cfvo type="num" val="0"/>
      </iconSet>
    </cfRule>
  </conditionalFormatting>
  <conditionalFormatting sqref="Q34">
    <cfRule type="iconSet" priority="7">
      <iconSet>
        <cfvo type="percent" val="0"/>
        <cfvo type="num" val="0"/>
        <cfvo type="num" val="0"/>
      </iconSet>
    </cfRule>
  </conditionalFormatting>
  <conditionalFormatting sqref="Q24">
    <cfRule type="iconSet" priority="6">
      <iconSet>
        <cfvo type="percent" val="0"/>
        <cfvo type="num" val="0"/>
        <cfvo type="num" val="0"/>
      </iconSet>
    </cfRule>
  </conditionalFormatting>
  <conditionalFormatting sqref="Q56:Q58">
    <cfRule type="iconSet" priority="5">
      <iconSet>
        <cfvo type="percent" val="0"/>
        <cfvo type="num" val="0"/>
        <cfvo type="num" val="0"/>
      </iconSet>
    </cfRule>
  </conditionalFormatting>
  <conditionalFormatting sqref="E10:E95">
    <cfRule type="cellIs" dxfId="11" priority="4" operator="notBetween">
      <formula>0</formula>
      <formula>100</formula>
    </cfRule>
  </conditionalFormatting>
  <conditionalFormatting sqref="E96:E97">
    <cfRule type="cellIs" dxfId="10" priority="3" operator="notBetween">
      <formula>0</formula>
      <formula>100</formula>
    </cfRule>
  </conditionalFormatting>
  <conditionalFormatting sqref="N6:N7">
    <cfRule type="iconSet" priority="2">
      <iconSet>
        <cfvo type="percent" val="0"/>
        <cfvo type="num" val="0"/>
        <cfvo type="num" val="0"/>
      </iconSet>
    </cfRule>
  </conditionalFormatting>
  <conditionalFormatting sqref="I8:M8">
    <cfRule type="iconSet" priority="1">
      <iconSet>
        <cfvo type="percent" val="0"/>
        <cfvo type="num" val="0"/>
        <cfvo type="num" val="0"/>
      </iconSet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Q134"/>
  <sheetViews>
    <sheetView showGridLines="0" zoomScale="85" zoomScaleNormal="85" workbookViewId="0">
      <pane ySplit="9" topLeftCell="A10" activePane="bottomLeft" state="frozen"/>
      <selection pane="bottomLeft" activeCell="B1" sqref="B1:Q1"/>
    </sheetView>
  </sheetViews>
  <sheetFormatPr defaultColWidth="9.140625" defaultRowHeight="15"/>
  <cols>
    <col min="1" max="1" width="2.5703125" style="2" customWidth="1"/>
    <col min="2" max="5" width="11" style="2" customWidth="1"/>
    <col min="6" max="6" width="6.7109375" style="2" customWidth="1"/>
    <col min="7" max="7" width="3.7109375" style="3" customWidth="1"/>
    <col min="8" max="8" width="22.7109375" style="2" customWidth="1"/>
    <col min="9" max="11" width="11.7109375" style="2" customWidth="1"/>
    <col min="12" max="12" width="6.7109375" style="2" customWidth="1"/>
    <col min="13" max="13" width="3.7109375" style="3" customWidth="1"/>
    <col min="14" max="14" width="22.7109375" style="2" customWidth="1"/>
    <col min="15" max="17" width="11.7109375" style="2" customWidth="1"/>
    <col min="18" max="18" width="1.85546875" style="2" customWidth="1"/>
    <col min="19" max="19" width="7.140625" style="2" customWidth="1"/>
    <col min="20" max="20" width="16.7109375" style="2" customWidth="1"/>
    <col min="21" max="21" width="9.140625" style="2" customWidth="1"/>
    <col min="22" max="22" width="6.42578125" style="2" customWidth="1"/>
    <col min="23" max="23" width="1.7109375" style="2" customWidth="1"/>
    <col min="24" max="16384" width="9.140625" style="2"/>
  </cols>
  <sheetData>
    <row r="1" spans="2:17" s="1" customFormat="1" ht="79.900000000000006" customHeight="1"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</row>
    <row r="2" spans="2:17" ht="16.899999999999999" customHeight="1">
      <c r="B2" s="5"/>
      <c r="C2" s="5"/>
      <c r="D2" s="5"/>
      <c r="E2" s="5"/>
      <c r="F2" s="5"/>
      <c r="G2" s="6"/>
      <c r="H2" s="5"/>
      <c r="I2" s="5"/>
      <c r="J2" s="5"/>
      <c r="K2" s="5"/>
      <c r="L2" s="5"/>
      <c r="M2" s="5"/>
      <c r="N2" s="5"/>
      <c r="O2" s="5"/>
      <c r="P2" s="5"/>
      <c r="Q2" s="5"/>
    </row>
    <row r="3" spans="2:17" ht="16.899999999999999" customHeight="1">
      <c r="B3" s="5"/>
      <c r="C3" s="5"/>
      <c r="D3" s="5"/>
      <c r="E3" s="5"/>
      <c r="F3" s="5"/>
      <c r="G3" s="6"/>
      <c r="H3" s="70"/>
      <c r="I3" s="100" t="s">
        <v>27</v>
      </c>
      <c r="J3" s="101"/>
      <c r="K3" s="100" t="s">
        <v>28</v>
      </c>
      <c r="L3" s="102"/>
      <c r="M3" s="101"/>
      <c r="N3" s="70" t="s">
        <v>2</v>
      </c>
      <c r="O3" s="5"/>
      <c r="P3" s="5"/>
      <c r="Q3" s="5"/>
    </row>
    <row r="4" spans="2:17" ht="16.899999999999999" customHeight="1">
      <c r="B4" s="5"/>
      <c r="C4" s="5"/>
      <c r="D4" s="5"/>
      <c r="E4" s="5"/>
      <c r="F4" s="5"/>
      <c r="G4" s="6"/>
      <c r="H4" s="59" t="s">
        <v>0</v>
      </c>
      <c r="I4" s="46"/>
      <c r="J4" s="47"/>
      <c r="K4" s="46"/>
      <c r="L4" s="48"/>
      <c r="M4" s="47"/>
      <c r="N4" s="49"/>
      <c r="O4" s="5"/>
      <c r="P4" s="5"/>
      <c r="Q4" s="5"/>
    </row>
    <row r="5" spans="2:17" ht="16.899999999999999" customHeight="1" thickBot="1">
      <c r="B5" s="5"/>
      <c r="C5" s="5"/>
      <c r="D5" s="5"/>
      <c r="E5" s="5"/>
      <c r="F5" s="5"/>
      <c r="G5" s="6"/>
      <c r="H5" s="60" t="s">
        <v>18</v>
      </c>
      <c r="I5" s="50"/>
      <c r="J5" s="51"/>
      <c r="K5" s="50"/>
      <c r="L5" s="52"/>
      <c r="M5" s="51"/>
      <c r="N5" s="53"/>
      <c r="O5" s="5"/>
      <c r="P5" s="9"/>
      <c r="Q5" s="5"/>
    </row>
    <row r="6" spans="2:17" ht="16.899999999999999" customHeight="1">
      <c r="B6" s="113" t="s">
        <v>142</v>
      </c>
      <c r="C6" s="113"/>
      <c r="D6" s="113"/>
      <c r="E6" s="113"/>
      <c r="F6" s="5"/>
      <c r="G6" s="6"/>
      <c r="H6" s="58" t="s">
        <v>140</v>
      </c>
      <c r="I6" s="61">
        <f>+I4+I5</f>
        <v>0</v>
      </c>
      <c r="J6" s="62"/>
      <c r="K6" s="61">
        <f>+K4+K5</f>
        <v>0</v>
      </c>
      <c r="L6" s="63"/>
      <c r="M6" s="62"/>
      <c r="N6" s="64">
        <f>+I6-K6</f>
        <v>0</v>
      </c>
      <c r="O6" s="5"/>
      <c r="P6" s="5"/>
      <c r="Q6" s="5"/>
    </row>
    <row r="7" spans="2:17" ht="16.899999999999999" customHeight="1">
      <c r="B7" s="114"/>
      <c r="C7" s="114"/>
      <c r="D7" s="114"/>
      <c r="E7" s="114"/>
      <c r="F7" s="5"/>
      <c r="G7" s="6"/>
      <c r="H7" s="45" t="s">
        <v>138</v>
      </c>
      <c r="I7" s="65">
        <f>+SUM(I22,I29,O24,O34,I38,O42,I51,O52,I57,O59,I64,O65)</f>
        <v>0</v>
      </c>
      <c r="J7" s="66"/>
      <c r="K7" s="65">
        <f>+SUM(J22,J29,P24,P34,J38,P42,P52,J51,P59,J57,J64,P65)</f>
        <v>0</v>
      </c>
      <c r="L7" s="67"/>
      <c r="M7" s="66"/>
      <c r="N7" s="68">
        <f>+I7-K7</f>
        <v>0</v>
      </c>
      <c r="O7" s="5"/>
      <c r="P7" s="5"/>
      <c r="Q7" s="5"/>
    </row>
    <row r="8" spans="2:17" ht="16.899999999999999" customHeight="1">
      <c r="B8" s="104" t="s">
        <v>87</v>
      </c>
      <c r="C8" s="106" t="s">
        <v>84</v>
      </c>
      <c r="D8" s="42" t="s">
        <v>85</v>
      </c>
      <c r="E8" s="108" t="s">
        <v>86</v>
      </c>
      <c r="F8" s="5"/>
      <c r="G8" s="6"/>
      <c r="H8" s="44" t="s">
        <v>139</v>
      </c>
      <c r="I8" s="110">
        <f>+I6-I7</f>
        <v>0</v>
      </c>
      <c r="J8" s="111"/>
      <c r="K8" s="110">
        <f>+K6-K7</f>
        <v>0</v>
      </c>
      <c r="L8" s="112"/>
      <c r="M8" s="111"/>
      <c r="N8" s="69"/>
      <c r="O8" s="5"/>
      <c r="P8" s="5"/>
      <c r="Q8" s="5"/>
    </row>
    <row r="9" spans="2:17" ht="16.899999999999999" customHeight="1">
      <c r="B9" s="105"/>
      <c r="C9" s="107"/>
      <c r="D9" s="43">
        <f>SUM(D10:D112)</f>
        <v>0</v>
      </c>
      <c r="E9" s="109"/>
      <c r="F9" s="5"/>
      <c r="G9" s="6"/>
      <c r="M9" s="2"/>
      <c r="O9" s="7"/>
      <c r="P9" s="7"/>
      <c r="Q9" s="7"/>
    </row>
    <row r="10" spans="2:17" ht="18.600000000000001" customHeight="1">
      <c r="B10" s="57"/>
      <c r="C10" s="55"/>
      <c r="D10" s="55"/>
      <c r="E10" s="55"/>
      <c r="F10" s="5"/>
      <c r="G10" s="6"/>
      <c r="H10" s="5"/>
      <c r="I10" s="5"/>
      <c r="J10" s="5"/>
      <c r="K10" s="5"/>
      <c r="L10" s="5"/>
      <c r="M10" s="6"/>
      <c r="N10" s="5"/>
      <c r="O10" s="5"/>
      <c r="P10" s="5"/>
      <c r="Q10" s="5"/>
    </row>
    <row r="11" spans="2:17" ht="18.600000000000001" customHeight="1" thickBot="1">
      <c r="B11" s="57"/>
      <c r="C11" s="55"/>
      <c r="D11" s="55"/>
      <c r="E11" s="55"/>
      <c r="F11" s="5"/>
      <c r="G11" s="22"/>
      <c r="H11" s="20" t="s">
        <v>1</v>
      </c>
      <c r="I11" s="21" t="s">
        <v>27</v>
      </c>
      <c r="J11" s="21" t="s">
        <v>28</v>
      </c>
      <c r="K11" s="21" t="s">
        <v>2</v>
      </c>
      <c r="L11" s="12"/>
      <c r="M11" s="11"/>
      <c r="N11" s="29" t="s">
        <v>7</v>
      </c>
      <c r="O11" s="30" t="s">
        <v>27</v>
      </c>
      <c r="P11" s="21" t="s">
        <v>28</v>
      </c>
      <c r="Q11" s="21" t="s">
        <v>2</v>
      </c>
    </row>
    <row r="12" spans="2:17" ht="18.600000000000001" customHeight="1">
      <c r="B12" s="57"/>
      <c r="C12" s="55"/>
      <c r="D12" s="55"/>
      <c r="E12" s="55"/>
      <c r="F12" s="5"/>
      <c r="G12" s="23">
        <v>1</v>
      </c>
      <c r="H12" s="16" t="s">
        <v>19</v>
      </c>
      <c r="I12" s="17"/>
      <c r="J12" s="17">
        <f>SUMIF(E$10:E$144,"1",D$10:D$144)</f>
        <v>0</v>
      </c>
      <c r="K12" s="17">
        <f>+I12-J12</f>
        <v>0</v>
      </c>
      <c r="L12" s="13"/>
      <c r="M12" s="28">
        <v>40</v>
      </c>
      <c r="N12" s="16" t="s">
        <v>71</v>
      </c>
      <c r="O12" s="17"/>
      <c r="P12" s="17">
        <f>SUMIF(E$10:E$144,"40",D$10:D$144)</f>
        <v>0</v>
      </c>
      <c r="Q12" s="17">
        <f>+O12-P12</f>
        <v>0</v>
      </c>
    </row>
    <row r="13" spans="2:17" ht="18.600000000000001" customHeight="1">
      <c r="B13" s="57"/>
      <c r="C13" s="55"/>
      <c r="D13" s="55"/>
      <c r="E13" s="55"/>
      <c r="F13" s="5"/>
      <c r="G13" s="23">
        <v>2</v>
      </c>
      <c r="H13" s="18" t="s">
        <v>20</v>
      </c>
      <c r="I13" s="19"/>
      <c r="J13" s="19">
        <f>SUMIF(E$10:E$144,"2",D$10:D$144)</f>
        <v>0</v>
      </c>
      <c r="K13" s="19">
        <f t="shared" ref="K13:K21" si="0">+I13-J13</f>
        <v>0</v>
      </c>
      <c r="L13" s="13"/>
      <c r="M13" s="23">
        <v>41</v>
      </c>
      <c r="N13" s="18" t="s">
        <v>10</v>
      </c>
      <c r="O13" s="19"/>
      <c r="P13" s="19">
        <f>SUMIF(E$10:E$144,"41",D$10:D$144)</f>
        <v>0</v>
      </c>
      <c r="Q13" s="19">
        <f t="shared" ref="Q13:Q23" si="1">+O13-P13</f>
        <v>0</v>
      </c>
    </row>
    <row r="14" spans="2:17" ht="18.600000000000001" customHeight="1">
      <c r="B14" s="57"/>
      <c r="C14" s="55"/>
      <c r="D14" s="55"/>
      <c r="E14" s="55"/>
      <c r="F14" s="5"/>
      <c r="G14" s="23">
        <v>3</v>
      </c>
      <c r="H14" s="18" t="s">
        <v>21</v>
      </c>
      <c r="I14" s="19"/>
      <c r="J14" s="19">
        <f>SUMIF(E$10:E$144,"3",D$10:D$144)</f>
        <v>0</v>
      </c>
      <c r="K14" s="19">
        <f t="shared" si="0"/>
        <v>0</v>
      </c>
      <c r="L14" s="13"/>
      <c r="M14" s="23">
        <v>42</v>
      </c>
      <c r="N14" s="18" t="s">
        <v>36</v>
      </c>
      <c r="O14" s="19"/>
      <c r="P14" s="19">
        <f>SUMIF(E$10:E$144,"42",D$10:D$144)</f>
        <v>0</v>
      </c>
      <c r="Q14" s="19">
        <f t="shared" si="1"/>
        <v>0</v>
      </c>
    </row>
    <row r="15" spans="2:17" ht="18.600000000000001" customHeight="1">
      <c r="B15" s="57"/>
      <c r="C15" s="55"/>
      <c r="D15" s="55"/>
      <c r="E15" s="55"/>
      <c r="F15" s="5"/>
      <c r="G15" s="23">
        <v>4</v>
      </c>
      <c r="H15" s="18" t="s">
        <v>22</v>
      </c>
      <c r="I15" s="19"/>
      <c r="J15" s="19">
        <f>SUMIF(E$10:E$144,"4",D$10:D$144)</f>
        <v>0</v>
      </c>
      <c r="K15" s="19">
        <f t="shared" si="0"/>
        <v>0</v>
      </c>
      <c r="L15" s="13"/>
      <c r="M15" s="23">
        <v>43</v>
      </c>
      <c r="N15" s="18" t="s">
        <v>34</v>
      </c>
      <c r="O15" s="19"/>
      <c r="P15" s="19">
        <f>SUMIF(E$10:E$144,"43",D$10:D$144)</f>
        <v>0</v>
      </c>
      <c r="Q15" s="19">
        <f t="shared" si="1"/>
        <v>0</v>
      </c>
    </row>
    <row r="16" spans="2:17" ht="18.600000000000001" customHeight="1">
      <c r="B16" s="57"/>
      <c r="C16" s="55"/>
      <c r="D16" s="55"/>
      <c r="E16" s="55"/>
      <c r="F16" s="5"/>
      <c r="G16" s="23">
        <v>5</v>
      </c>
      <c r="H16" s="18" t="s">
        <v>11</v>
      </c>
      <c r="I16" s="19"/>
      <c r="J16" s="19">
        <f>SUMIF(E$10:E$144,"5",D$10:D$144)</f>
        <v>0</v>
      </c>
      <c r="K16" s="19">
        <f t="shared" si="0"/>
        <v>0</v>
      </c>
      <c r="L16" s="13"/>
      <c r="M16" s="23">
        <v>44</v>
      </c>
      <c r="N16" s="18" t="s">
        <v>35</v>
      </c>
      <c r="O16" s="19"/>
      <c r="P16" s="19">
        <f>SUMIF(E$10:E$144,"44",D$10:D$144)</f>
        <v>0</v>
      </c>
      <c r="Q16" s="19">
        <f t="shared" si="1"/>
        <v>0</v>
      </c>
    </row>
    <row r="17" spans="2:17" ht="18.600000000000001" customHeight="1">
      <c r="B17" s="57"/>
      <c r="C17" s="55"/>
      <c r="D17" s="55"/>
      <c r="E17" s="55"/>
      <c r="F17" s="5"/>
      <c r="G17" s="23">
        <v>6</v>
      </c>
      <c r="H17" s="18" t="s">
        <v>23</v>
      </c>
      <c r="I17" s="19"/>
      <c r="J17" s="19">
        <f>SUMIF(E$10:E$144,"6",D$10:D$144)</f>
        <v>0</v>
      </c>
      <c r="K17" s="19">
        <f t="shared" si="0"/>
        <v>0</v>
      </c>
      <c r="L17" s="13"/>
      <c r="M17" s="23">
        <v>45</v>
      </c>
      <c r="N17" s="18" t="s">
        <v>9</v>
      </c>
      <c r="O17" s="19"/>
      <c r="P17" s="19">
        <f>SUMIF(E$10:E$144,"45",D$10:D$144)</f>
        <v>0</v>
      </c>
      <c r="Q17" s="19">
        <f t="shared" si="1"/>
        <v>0</v>
      </c>
    </row>
    <row r="18" spans="2:17" ht="18.600000000000001" customHeight="1">
      <c r="B18" s="57"/>
      <c r="C18" s="55"/>
      <c r="D18" s="55"/>
      <c r="E18" s="55"/>
      <c r="F18" s="5"/>
      <c r="G18" s="23">
        <v>7</v>
      </c>
      <c r="H18" s="18" t="s">
        <v>24</v>
      </c>
      <c r="I18" s="19"/>
      <c r="J18" s="19">
        <f>SUMIF(E$10:E$144,"7",D$10:D$144)</f>
        <v>0</v>
      </c>
      <c r="K18" s="19">
        <f t="shared" si="0"/>
        <v>0</v>
      </c>
      <c r="L18" s="13"/>
      <c r="M18" s="23">
        <v>46</v>
      </c>
      <c r="N18" s="18" t="s">
        <v>11</v>
      </c>
      <c r="O18" s="19"/>
      <c r="P18" s="19">
        <f>SUMIF(E$10:E$144,"46",D$10:D$144)</f>
        <v>0</v>
      </c>
      <c r="Q18" s="19">
        <f t="shared" si="1"/>
        <v>0</v>
      </c>
    </row>
    <row r="19" spans="2:17" ht="18.600000000000001" customHeight="1">
      <c r="B19" s="57"/>
      <c r="C19" s="55"/>
      <c r="D19" s="55"/>
      <c r="E19" s="55"/>
      <c r="F19" s="5"/>
      <c r="G19" s="23">
        <v>8</v>
      </c>
      <c r="H19" s="18" t="s">
        <v>3</v>
      </c>
      <c r="I19" s="19"/>
      <c r="J19" s="19">
        <f>SUMIF(E$10:E$144,"8",D$10:D$144)</f>
        <v>0</v>
      </c>
      <c r="K19" s="19">
        <f t="shared" si="0"/>
        <v>0</v>
      </c>
      <c r="L19" s="13"/>
      <c r="M19" s="23">
        <v>47</v>
      </c>
      <c r="N19" s="18" t="s">
        <v>70</v>
      </c>
      <c r="O19" s="19"/>
      <c r="P19" s="19">
        <f>SUMIF(E$10:E$144,"47",D$10:D$144)</f>
        <v>0</v>
      </c>
      <c r="Q19" s="19">
        <f t="shared" si="1"/>
        <v>0</v>
      </c>
    </row>
    <row r="20" spans="2:17" ht="18.600000000000001" customHeight="1">
      <c r="B20" s="57"/>
      <c r="C20" s="55"/>
      <c r="D20" s="55"/>
      <c r="E20" s="55"/>
      <c r="F20" s="5"/>
      <c r="G20" s="23">
        <v>9</v>
      </c>
      <c r="H20" s="18" t="s">
        <v>6</v>
      </c>
      <c r="I20" s="19"/>
      <c r="J20" s="19">
        <f>SUMIF(E$10:E$144,"9",D$10:D$144)</f>
        <v>0</v>
      </c>
      <c r="K20" s="19">
        <f t="shared" si="0"/>
        <v>0</v>
      </c>
      <c r="L20" s="13"/>
      <c r="M20" s="23">
        <v>48</v>
      </c>
      <c r="N20" s="18" t="s">
        <v>8</v>
      </c>
      <c r="O20" s="19"/>
      <c r="P20" s="19">
        <f>SUMIF(E$10:E$144,"48",D$10:D$144)</f>
        <v>0</v>
      </c>
      <c r="Q20" s="19">
        <f t="shared" si="1"/>
        <v>0</v>
      </c>
    </row>
    <row r="21" spans="2:17" ht="18.600000000000001" customHeight="1" thickBot="1">
      <c r="B21" s="57"/>
      <c r="C21" s="55"/>
      <c r="D21" s="55"/>
      <c r="E21" s="55"/>
      <c r="F21" s="5"/>
      <c r="G21" s="27">
        <v>10</v>
      </c>
      <c r="H21" s="25" t="s">
        <v>90</v>
      </c>
      <c r="I21" s="26"/>
      <c r="J21" s="26">
        <f>SUMIF(E$10:E$144,"10",D$10:D$144)</f>
        <v>0</v>
      </c>
      <c r="K21" s="26">
        <f t="shared" si="0"/>
        <v>0</v>
      </c>
      <c r="L21" s="13"/>
      <c r="M21" s="23">
        <v>49</v>
      </c>
      <c r="N21" s="18" t="s">
        <v>33</v>
      </c>
      <c r="O21" s="19"/>
      <c r="P21" s="19">
        <f>SUMIF(E$10:E$144,"49",D$10:D$144)</f>
        <v>0</v>
      </c>
      <c r="Q21" s="19">
        <f t="shared" si="1"/>
        <v>0</v>
      </c>
    </row>
    <row r="22" spans="2:17" ht="18.600000000000001" customHeight="1" thickBot="1">
      <c r="B22" s="57"/>
      <c r="C22" s="55"/>
      <c r="D22" s="55"/>
      <c r="E22" s="55"/>
      <c r="F22" s="5"/>
      <c r="G22" s="11"/>
      <c r="H22" s="40" t="s">
        <v>45</v>
      </c>
      <c r="I22" s="34">
        <f>SUM(I12:I21)</f>
        <v>0</v>
      </c>
      <c r="J22" s="34">
        <f>SUM(J12:J21)</f>
        <v>0</v>
      </c>
      <c r="K22" s="34">
        <f>+I22-J22</f>
        <v>0</v>
      </c>
      <c r="L22" s="14"/>
      <c r="M22" s="23">
        <v>50</v>
      </c>
      <c r="N22" s="18" t="s">
        <v>107</v>
      </c>
      <c r="O22" s="19"/>
      <c r="P22" s="19">
        <f>SUMIF(E$10:E$144,"50",D$10:D$144)</f>
        <v>0</v>
      </c>
      <c r="Q22" s="19">
        <f t="shared" si="1"/>
        <v>0</v>
      </c>
    </row>
    <row r="23" spans="2:17" ht="18.600000000000001" customHeight="1" thickBot="1">
      <c r="B23" s="57"/>
      <c r="C23" s="55"/>
      <c r="D23" s="55"/>
      <c r="E23" s="55"/>
      <c r="F23" s="5"/>
      <c r="G23" s="6"/>
      <c r="H23" s="24"/>
      <c r="I23" s="12"/>
      <c r="J23" s="12"/>
      <c r="K23" s="12"/>
      <c r="L23" s="14"/>
      <c r="M23" s="23">
        <v>51</v>
      </c>
      <c r="N23" s="18" t="s">
        <v>92</v>
      </c>
      <c r="O23" s="19"/>
      <c r="P23" s="19">
        <f>SUMIF(E$10:E$144,"51",D$10:D$144)</f>
        <v>0</v>
      </c>
      <c r="Q23" s="19">
        <f t="shared" si="1"/>
        <v>0</v>
      </c>
    </row>
    <row r="24" spans="2:17" ht="18.600000000000001" customHeight="1" thickBot="1">
      <c r="B24" s="57"/>
      <c r="C24" s="55"/>
      <c r="D24" s="55"/>
      <c r="E24" s="55"/>
      <c r="F24" s="5"/>
      <c r="G24" s="11"/>
      <c r="H24" s="31" t="s">
        <v>29</v>
      </c>
      <c r="I24" s="21" t="s">
        <v>27</v>
      </c>
      <c r="J24" s="21" t="s">
        <v>28</v>
      </c>
      <c r="K24" s="21" t="s">
        <v>2</v>
      </c>
      <c r="L24" s="14"/>
      <c r="M24" s="11"/>
      <c r="N24" s="41" t="s">
        <v>45</v>
      </c>
      <c r="O24" s="34">
        <f>SUM(O12:O23)</f>
        <v>0</v>
      </c>
      <c r="P24" s="34">
        <f>SUM(P12:P23)</f>
        <v>0</v>
      </c>
      <c r="Q24" s="34">
        <f>+O24-P24</f>
        <v>0</v>
      </c>
    </row>
    <row r="25" spans="2:17" ht="18.600000000000001" customHeight="1">
      <c r="B25" s="57"/>
      <c r="C25" s="55"/>
      <c r="D25" s="55"/>
      <c r="E25" s="55"/>
      <c r="F25" s="5"/>
      <c r="G25" s="23">
        <v>11</v>
      </c>
      <c r="H25" s="18" t="s">
        <v>30</v>
      </c>
      <c r="I25" s="17"/>
      <c r="J25" s="17">
        <f>SUMIF(E$10:E$144,"11",D$10:D$144)</f>
        <v>0</v>
      </c>
      <c r="K25" s="17">
        <f t="shared" ref="K25:K28" si="2">+I25-J25</f>
        <v>0</v>
      </c>
      <c r="L25" s="33"/>
      <c r="M25" s="35"/>
      <c r="N25" s="10"/>
      <c r="O25" s="10"/>
      <c r="P25" s="10"/>
      <c r="Q25" s="10"/>
    </row>
    <row r="26" spans="2:17" ht="18.600000000000001" customHeight="1" thickBot="1">
      <c r="B26" s="57"/>
      <c r="C26" s="55"/>
      <c r="D26" s="55"/>
      <c r="E26" s="55"/>
      <c r="F26" s="5"/>
      <c r="G26" s="23">
        <v>12</v>
      </c>
      <c r="H26" s="18" t="s">
        <v>31</v>
      </c>
      <c r="I26" s="19"/>
      <c r="J26" s="19">
        <f>SUMIF(E$10:E$144,"12",D$10:D$144)</f>
        <v>0</v>
      </c>
      <c r="K26" s="19">
        <f t="shared" si="2"/>
        <v>0</v>
      </c>
      <c r="L26" s="33"/>
      <c r="M26" s="11"/>
      <c r="N26" s="36" t="s">
        <v>60</v>
      </c>
      <c r="O26" s="21" t="s">
        <v>27</v>
      </c>
      <c r="P26" s="21" t="s">
        <v>28</v>
      </c>
      <c r="Q26" s="21" t="s">
        <v>2</v>
      </c>
    </row>
    <row r="27" spans="2:17" ht="18.600000000000001" customHeight="1">
      <c r="B27" s="57"/>
      <c r="C27" s="55"/>
      <c r="D27" s="55"/>
      <c r="E27" s="55"/>
      <c r="F27" s="5"/>
      <c r="G27" s="23">
        <v>13</v>
      </c>
      <c r="H27" s="18" t="s">
        <v>32</v>
      </c>
      <c r="I27" s="19"/>
      <c r="J27" s="19">
        <f>SUMIF(E$10:E$144,"13",D$10:D$144)</f>
        <v>0</v>
      </c>
      <c r="K27" s="19">
        <f t="shared" si="2"/>
        <v>0</v>
      </c>
      <c r="L27" s="33"/>
      <c r="M27" s="37">
        <v>52</v>
      </c>
      <c r="N27" s="18" t="s">
        <v>61</v>
      </c>
      <c r="O27" s="17"/>
      <c r="P27" s="17">
        <f>SUMIF(E$10:E$144,"52",D$10:D$144)</f>
        <v>0</v>
      </c>
      <c r="Q27" s="17">
        <f t="shared" ref="Q27:Q33" si="3">+O27-P27</f>
        <v>0</v>
      </c>
    </row>
    <row r="28" spans="2:17" ht="18.600000000000001" customHeight="1" thickBot="1">
      <c r="B28" s="57"/>
      <c r="C28" s="55"/>
      <c r="D28" s="55"/>
      <c r="E28" s="55"/>
      <c r="F28" s="5"/>
      <c r="G28" s="23">
        <v>14</v>
      </c>
      <c r="H28" s="18" t="s">
        <v>164</v>
      </c>
      <c r="I28" s="19"/>
      <c r="J28" s="19">
        <f>SUMIF(E$10:E$144,"14",D$10:D$144)</f>
        <v>0</v>
      </c>
      <c r="K28" s="19">
        <f t="shared" si="2"/>
        <v>0</v>
      </c>
      <c r="L28" s="33"/>
      <c r="M28" s="38">
        <v>53</v>
      </c>
      <c r="N28" s="18" t="s">
        <v>62</v>
      </c>
      <c r="O28" s="19"/>
      <c r="P28" s="19">
        <f>SUMIF(E$10:E$144,"53",D$10:D$144)</f>
        <v>0</v>
      </c>
      <c r="Q28" s="19">
        <f t="shared" si="3"/>
        <v>0</v>
      </c>
    </row>
    <row r="29" spans="2:17" ht="18.600000000000001" customHeight="1" thickBot="1">
      <c r="B29" s="57"/>
      <c r="C29" s="55"/>
      <c r="D29" s="55"/>
      <c r="E29" s="55"/>
      <c r="F29" s="5"/>
      <c r="G29" s="11"/>
      <c r="H29" s="40" t="s">
        <v>45</v>
      </c>
      <c r="I29" s="34">
        <f>SUM(I25:I28)</f>
        <v>0</v>
      </c>
      <c r="J29" s="34">
        <f t="shared" ref="J29" si="4">SUM(J25:J28)</f>
        <v>0</v>
      </c>
      <c r="K29" s="34">
        <f>+I29-J29</f>
        <v>0</v>
      </c>
      <c r="L29" s="39"/>
      <c r="M29" s="28">
        <v>54</v>
      </c>
      <c r="N29" s="18" t="s">
        <v>64</v>
      </c>
      <c r="O29" s="19"/>
      <c r="P29" s="19">
        <f>SUMIF(E$10:E$144,"54",D$10:D$144)</f>
        <v>0</v>
      </c>
      <c r="Q29" s="19">
        <f t="shared" si="3"/>
        <v>0</v>
      </c>
    </row>
    <row r="30" spans="2:17" ht="18.600000000000001" customHeight="1">
      <c r="B30" s="57"/>
      <c r="C30" s="55"/>
      <c r="D30" s="55"/>
      <c r="E30" s="55"/>
      <c r="F30" s="5"/>
      <c r="G30" s="6"/>
      <c r="H30" s="13"/>
      <c r="I30" s="14"/>
      <c r="J30" s="14"/>
      <c r="K30" s="14"/>
      <c r="L30" s="12"/>
      <c r="M30" s="23">
        <v>55</v>
      </c>
      <c r="N30" s="18" t="s">
        <v>65</v>
      </c>
      <c r="O30" s="19"/>
      <c r="P30" s="19">
        <f>SUMIF(E$10:E$144,"55",D$10:D$144)</f>
        <v>0</v>
      </c>
      <c r="Q30" s="19">
        <f t="shared" si="3"/>
        <v>0</v>
      </c>
    </row>
    <row r="31" spans="2:17" ht="18.600000000000001" customHeight="1" thickBot="1">
      <c r="B31" s="57"/>
      <c r="C31" s="55"/>
      <c r="D31" s="55"/>
      <c r="E31" s="55"/>
      <c r="F31" s="5"/>
      <c r="G31" s="11"/>
      <c r="H31" s="31" t="s">
        <v>72</v>
      </c>
      <c r="I31" s="21" t="s">
        <v>27</v>
      </c>
      <c r="J31" s="21" t="s">
        <v>28</v>
      </c>
      <c r="K31" s="21" t="s">
        <v>2</v>
      </c>
      <c r="L31" s="14"/>
      <c r="M31" s="23">
        <v>56</v>
      </c>
      <c r="N31" s="18" t="s">
        <v>98</v>
      </c>
      <c r="O31" s="19"/>
      <c r="P31" s="19">
        <f>SUMIF(E$10:E$144,"56",D$10:D$144)</f>
        <v>0</v>
      </c>
      <c r="Q31" s="19">
        <f t="shared" si="3"/>
        <v>0</v>
      </c>
    </row>
    <row r="32" spans="2:17" ht="18.600000000000001" customHeight="1">
      <c r="B32" s="57"/>
      <c r="C32" s="55"/>
      <c r="D32" s="55"/>
      <c r="E32" s="55"/>
      <c r="F32" s="5"/>
      <c r="G32" s="23">
        <v>15</v>
      </c>
      <c r="H32" s="18" t="s">
        <v>26</v>
      </c>
      <c r="I32" s="17"/>
      <c r="J32" s="17">
        <f>SUMIF(E$10:E$144,"15",D$10:D$144)</f>
        <v>0</v>
      </c>
      <c r="K32" s="17">
        <f t="shared" ref="K32:K37" si="5">+I32-J32</f>
        <v>0</v>
      </c>
      <c r="L32" s="14"/>
      <c r="M32" s="23">
        <v>57</v>
      </c>
      <c r="N32" s="18" t="s">
        <v>63</v>
      </c>
      <c r="O32" s="19"/>
      <c r="P32" s="19">
        <f>SUMIF(E$10:E$144,"57",D$10:D$144)</f>
        <v>0</v>
      </c>
      <c r="Q32" s="19">
        <f t="shared" si="3"/>
        <v>0</v>
      </c>
    </row>
    <row r="33" spans="2:17" ht="18.600000000000001" customHeight="1" thickBot="1">
      <c r="B33" s="57"/>
      <c r="C33" s="55"/>
      <c r="D33" s="55"/>
      <c r="E33" s="55"/>
      <c r="F33" s="5"/>
      <c r="G33" s="23">
        <v>16</v>
      </c>
      <c r="H33" s="18" t="s">
        <v>25</v>
      </c>
      <c r="I33" s="19"/>
      <c r="J33" s="19">
        <f>SUMIF(E$10:E$144,"16",D$10:D$144)</f>
        <v>0</v>
      </c>
      <c r="K33" s="19">
        <f t="shared" si="5"/>
        <v>0</v>
      </c>
      <c r="L33" s="14"/>
      <c r="M33" s="23">
        <v>58</v>
      </c>
      <c r="N33" s="18" t="s">
        <v>101</v>
      </c>
      <c r="O33" s="19"/>
      <c r="P33" s="19">
        <f>SUMIF(E$10:E$144,"58",D$10:D$144)</f>
        <v>0</v>
      </c>
      <c r="Q33" s="19">
        <f t="shared" si="3"/>
        <v>0</v>
      </c>
    </row>
    <row r="34" spans="2:17" ht="18.600000000000001" customHeight="1" thickBot="1">
      <c r="B34" s="57"/>
      <c r="C34" s="55"/>
      <c r="D34" s="55"/>
      <c r="E34" s="55"/>
      <c r="F34" s="5"/>
      <c r="G34" s="23">
        <v>17</v>
      </c>
      <c r="H34" s="18" t="s">
        <v>141</v>
      </c>
      <c r="I34" s="19"/>
      <c r="J34" s="19">
        <f>SUMIF(E$10:E$144,"17",D$10:D$144)</f>
        <v>0</v>
      </c>
      <c r="K34" s="19">
        <f t="shared" si="5"/>
        <v>0</v>
      </c>
      <c r="L34" s="14"/>
      <c r="M34" s="11"/>
      <c r="N34" s="41" t="s">
        <v>45</v>
      </c>
      <c r="O34" s="34">
        <f>SUM(O27:O33)</f>
        <v>0</v>
      </c>
      <c r="P34" s="34">
        <f>SUM(P27:P33)</f>
        <v>0</v>
      </c>
      <c r="Q34" s="34">
        <f>+O34-P34</f>
        <v>0</v>
      </c>
    </row>
    <row r="35" spans="2:17" ht="18.600000000000001" customHeight="1">
      <c r="B35" s="57"/>
      <c r="C35" s="55"/>
      <c r="D35" s="55"/>
      <c r="E35" s="55"/>
      <c r="F35" s="5"/>
      <c r="G35" s="23">
        <v>18</v>
      </c>
      <c r="H35" s="18" t="s">
        <v>75</v>
      </c>
      <c r="I35" s="19"/>
      <c r="J35" s="19">
        <f>SUMIF(E$10:E$144,"18",D$10:D$144)</f>
        <v>0</v>
      </c>
      <c r="K35" s="19">
        <f t="shared" si="5"/>
        <v>0</v>
      </c>
      <c r="L35" s="14"/>
      <c r="M35" s="32"/>
      <c r="N35" s="10"/>
      <c r="O35" s="10"/>
      <c r="P35" s="10"/>
      <c r="Q35" s="10"/>
    </row>
    <row r="36" spans="2:17" ht="18.600000000000001" customHeight="1" thickBot="1">
      <c r="B36" s="57"/>
      <c r="C36" s="55"/>
      <c r="D36" s="55"/>
      <c r="E36" s="55"/>
      <c r="F36" s="5"/>
      <c r="G36" s="23">
        <v>19</v>
      </c>
      <c r="H36" s="18" t="s">
        <v>73</v>
      </c>
      <c r="I36" s="19"/>
      <c r="J36" s="19">
        <f>SUMIF(E$10:E$144,"19",D$10:D$144)</f>
        <v>0</v>
      </c>
      <c r="K36" s="19">
        <f t="shared" si="5"/>
        <v>0</v>
      </c>
      <c r="L36" s="14"/>
      <c r="M36" s="11"/>
      <c r="N36" s="29" t="s">
        <v>49</v>
      </c>
      <c r="O36" s="30" t="s">
        <v>27</v>
      </c>
      <c r="P36" s="21" t="s">
        <v>28</v>
      </c>
      <c r="Q36" s="21" t="s">
        <v>2</v>
      </c>
    </row>
    <row r="37" spans="2:17" ht="18.600000000000001" customHeight="1" thickBot="1">
      <c r="B37" s="57"/>
      <c r="C37" s="55"/>
      <c r="D37" s="55"/>
      <c r="E37" s="55"/>
      <c r="F37" s="5"/>
      <c r="G37" s="23">
        <v>20</v>
      </c>
      <c r="H37" s="18" t="s">
        <v>97</v>
      </c>
      <c r="I37" s="19"/>
      <c r="J37" s="19">
        <f>SUMIF(E$10:E$144,"20",D$10:D$144)</f>
        <v>0</v>
      </c>
      <c r="K37" s="19">
        <f t="shared" si="5"/>
        <v>0</v>
      </c>
      <c r="L37" s="14"/>
      <c r="M37" s="28">
        <v>60</v>
      </c>
      <c r="N37" s="16" t="s">
        <v>50</v>
      </c>
      <c r="O37" s="17"/>
      <c r="P37" s="17">
        <f>SUMIF(E$10:E$144,"60",D$10:D$144)</f>
        <v>0</v>
      </c>
      <c r="Q37" s="17">
        <f>+O37-P37</f>
        <v>0</v>
      </c>
    </row>
    <row r="38" spans="2:17" ht="18.600000000000001" customHeight="1" thickBot="1">
      <c r="B38" s="57"/>
      <c r="C38" s="55"/>
      <c r="D38" s="55"/>
      <c r="E38" s="55"/>
      <c r="F38" s="5"/>
      <c r="G38" s="11"/>
      <c r="H38" s="40" t="s">
        <v>45</v>
      </c>
      <c r="I38" s="34">
        <f>SUM(I32:I37)</f>
        <v>0</v>
      </c>
      <c r="J38" s="34">
        <f>SUM(J32:J37)</f>
        <v>0</v>
      </c>
      <c r="K38" s="34">
        <f>+I38-J38</f>
        <v>0</v>
      </c>
      <c r="L38" s="14"/>
      <c r="M38" s="23">
        <v>61</v>
      </c>
      <c r="N38" s="18" t="s">
        <v>51</v>
      </c>
      <c r="O38" s="19"/>
      <c r="P38" s="19">
        <f>SUMIF(E$10:E$144,"61",D$10:D$144)</f>
        <v>0</v>
      </c>
      <c r="Q38" s="19">
        <f t="shared" ref="Q38:Q40" si="6">+O38-P38</f>
        <v>0</v>
      </c>
    </row>
    <row r="39" spans="2:17" ht="18.600000000000001" customHeight="1">
      <c r="B39" s="57"/>
      <c r="C39" s="55"/>
      <c r="D39" s="55"/>
      <c r="E39" s="55"/>
      <c r="F39" s="5"/>
      <c r="G39" s="6"/>
      <c r="H39" s="10"/>
      <c r="I39" s="10"/>
      <c r="J39" s="10"/>
      <c r="K39" s="10"/>
      <c r="L39" s="14"/>
      <c r="M39" s="23">
        <v>62</v>
      </c>
      <c r="N39" s="18" t="s">
        <v>4</v>
      </c>
      <c r="O39" s="19"/>
      <c r="P39" s="19">
        <f>SUMIF(E$10:E$144,"62",D$10:D$144)</f>
        <v>0</v>
      </c>
      <c r="Q39" s="19">
        <f t="shared" si="6"/>
        <v>0</v>
      </c>
    </row>
    <row r="40" spans="2:17" ht="18.600000000000001" customHeight="1" thickBot="1">
      <c r="B40" s="57"/>
      <c r="C40" s="55"/>
      <c r="D40" s="55"/>
      <c r="E40" s="55"/>
      <c r="F40" s="5"/>
      <c r="G40" s="11"/>
      <c r="H40" s="31" t="s">
        <v>69</v>
      </c>
      <c r="I40" s="21" t="s">
        <v>27</v>
      </c>
      <c r="J40" s="21" t="s">
        <v>28</v>
      </c>
      <c r="K40" s="21" t="s">
        <v>2</v>
      </c>
      <c r="L40" s="14"/>
      <c r="M40" s="23">
        <v>63</v>
      </c>
      <c r="N40" s="18" t="s">
        <v>68</v>
      </c>
      <c r="O40" s="19"/>
      <c r="P40" s="19">
        <f>SUMIF(E$10:E$144,"63",D$10:D$144)</f>
        <v>0</v>
      </c>
      <c r="Q40" s="19">
        <f t="shared" si="6"/>
        <v>0</v>
      </c>
    </row>
    <row r="41" spans="2:17" ht="18.600000000000001" customHeight="1" thickBot="1">
      <c r="B41" s="57"/>
      <c r="C41" s="55"/>
      <c r="D41" s="55"/>
      <c r="E41" s="55"/>
      <c r="F41" s="5"/>
      <c r="G41" s="23">
        <v>21</v>
      </c>
      <c r="H41" s="18" t="s">
        <v>14</v>
      </c>
      <c r="I41" s="17"/>
      <c r="J41" s="17">
        <f>SUMIF(E$10:E$144,"21",D$10:D$144)</f>
        <v>0</v>
      </c>
      <c r="K41" s="17">
        <f t="shared" ref="K41:K50" si="7">+I41-J41</f>
        <v>0</v>
      </c>
      <c r="L41" s="15"/>
      <c r="M41" s="23">
        <v>64</v>
      </c>
      <c r="N41" s="18" t="s">
        <v>91</v>
      </c>
      <c r="O41" s="19"/>
      <c r="P41" s="19">
        <f>SUMIF(E$10:E$144,"64",D$10:D$144)</f>
        <v>0</v>
      </c>
      <c r="Q41" s="19">
        <f>+O41-P41</f>
        <v>0</v>
      </c>
    </row>
    <row r="42" spans="2:17" ht="18.600000000000001" customHeight="1" thickBot="1">
      <c r="B42" s="57"/>
      <c r="C42" s="55"/>
      <c r="D42" s="55"/>
      <c r="E42" s="55"/>
      <c r="F42" s="5"/>
      <c r="G42" s="23">
        <v>22</v>
      </c>
      <c r="H42" s="18" t="s">
        <v>37</v>
      </c>
      <c r="I42" s="19"/>
      <c r="J42" s="19">
        <f>SUMIF(E$10:E$144,"22",D$10:D$144)</f>
        <v>0</v>
      </c>
      <c r="K42" s="19">
        <f t="shared" si="7"/>
        <v>0</v>
      </c>
      <c r="L42" s="10"/>
      <c r="M42" s="11"/>
      <c r="N42" s="40" t="s">
        <v>45</v>
      </c>
      <c r="O42" s="34">
        <f>SUM(O37:O41)</f>
        <v>0</v>
      </c>
      <c r="P42" s="34">
        <f>SUM(P37:P41)</f>
        <v>0</v>
      </c>
      <c r="Q42" s="34">
        <f>+O42-P42</f>
        <v>0</v>
      </c>
    </row>
    <row r="43" spans="2:17" ht="18.600000000000001" customHeight="1">
      <c r="B43" s="57"/>
      <c r="C43" s="55"/>
      <c r="D43" s="55"/>
      <c r="E43" s="55"/>
      <c r="F43" s="5"/>
      <c r="G43" s="23">
        <v>23</v>
      </c>
      <c r="H43" s="18" t="s">
        <v>40</v>
      </c>
      <c r="I43" s="19"/>
      <c r="J43" s="19">
        <f>SUMIF(E$10:E$144,"23",D$10:D$144)</f>
        <v>0</v>
      </c>
      <c r="K43" s="19">
        <f t="shared" si="7"/>
        <v>0</v>
      </c>
      <c r="L43" s="10"/>
      <c r="M43" s="6"/>
      <c r="N43" s="10"/>
      <c r="O43" s="10"/>
      <c r="P43" s="10"/>
      <c r="Q43" s="10"/>
    </row>
    <row r="44" spans="2:17" ht="18.600000000000001" customHeight="1" thickBot="1">
      <c r="B44" s="57"/>
      <c r="C44" s="55"/>
      <c r="D44" s="55"/>
      <c r="E44" s="55"/>
      <c r="F44" s="5"/>
      <c r="G44" s="23">
        <v>24</v>
      </c>
      <c r="H44" s="18" t="s">
        <v>39</v>
      </c>
      <c r="I44" s="19"/>
      <c r="J44" s="19">
        <f>SUMIF(E$10:E$144,"24",D$10:D$144)</f>
        <v>0</v>
      </c>
      <c r="K44" s="19">
        <f t="shared" si="7"/>
        <v>0</v>
      </c>
      <c r="L44" s="10"/>
      <c r="M44" s="11"/>
      <c r="N44" s="31" t="s">
        <v>76</v>
      </c>
      <c r="O44" s="21" t="s">
        <v>27</v>
      </c>
      <c r="P44" s="21" t="s">
        <v>28</v>
      </c>
      <c r="Q44" s="21" t="s">
        <v>2</v>
      </c>
    </row>
    <row r="45" spans="2:17" ht="18.600000000000001" customHeight="1">
      <c r="B45" s="57"/>
      <c r="C45" s="55"/>
      <c r="D45" s="55"/>
      <c r="E45" s="55"/>
      <c r="F45" s="5"/>
      <c r="G45" s="23">
        <v>25</v>
      </c>
      <c r="H45" s="18" t="s">
        <v>43</v>
      </c>
      <c r="I45" s="19"/>
      <c r="J45" s="19">
        <f>SUMIF(E$10:E$144,"25",D$10:D$144)</f>
        <v>0</v>
      </c>
      <c r="K45" s="19">
        <f t="shared" si="7"/>
        <v>0</v>
      </c>
      <c r="L45" s="10"/>
      <c r="M45" s="23">
        <v>70</v>
      </c>
      <c r="N45" s="18" t="s">
        <v>80</v>
      </c>
      <c r="O45" s="19"/>
      <c r="P45" s="19">
        <f>SUMIF(E$10:E$144,"70",D$10:D$144)</f>
        <v>0</v>
      </c>
      <c r="Q45" s="19">
        <f t="shared" ref="Q45:Q51" si="8">+O45-P45</f>
        <v>0</v>
      </c>
    </row>
    <row r="46" spans="2:17" ht="18.600000000000001" customHeight="1">
      <c r="B46" s="57"/>
      <c r="C46" s="55"/>
      <c r="D46" s="55"/>
      <c r="E46" s="55"/>
      <c r="F46" s="5"/>
      <c r="G46" s="23">
        <v>26</v>
      </c>
      <c r="H46" s="18" t="s">
        <v>41</v>
      </c>
      <c r="I46" s="19"/>
      <c r="J46" s="19">
        <f>SUMIF(E$10:E$144,"26",D$10:D$144)</f>
        <v>0</v>
      </c>
      <c r="K46" s="19">
        <f t="shared" si="7"/>
        <v>0</v>
      </c>
      <c r="L46" s="10"/>
      <c r="M46" s="23">
        <v>71</v>
      </c>
      <c r="N46" s="18" t="s">
        <v>79</v>
      </c>
      <c r="O46" s="19"/>
      <c r="P46" s="19">
        <f>SUMIF(E$10:E$144,"71",D$10:D$144)</f>
        <v>0</v>
      </c>
      <c r="Q46" s="19">
        <f t="shared" si="8"/>
        <v>0</v>
      </c>
    </row>
    <row r="47" spans="2:17" ht="18.600000000000001" customHeight="1">
      <c r="B47" s="57"/>
      <c r="C47" s="55"/>
      <c r="D47" s="55"/>
      <c r="E47" s="55"/>
      <c r="F47" s="5"/>
      <c r="G47" s="23">
        <v>27</v>
      </c>
      <c r="H47" s="18" t="s">
        <v>38</v>
      </c>
      <c r="I47" s="19"/>
      <c r="J47" s="19">
        <f>SUMIF(E$10:E$144,"27",D$10:D$144)</f>
        <v>0</v>
      </c>
      <c r="K47" s="19">
        <f t="shared" si="7"/>
        <v>0</v>
      </c>
      <c r="L47" s="10"/>
      <c r="M47" s="23">
        <v>72</v>
      </c>
      <c r="N47" s="18" t="s">
        <v>78</v>
      </c>
      <c r="O47" s="19"/>
      <c r="P47" s="19">
        <f>SUMIF(E$10:E$144,"72",D$10:D$144)</f>
        <v>0</v>
      </c>
      <c r="Q47" s="19">
        <f t="shared" si="8"/>
        <v>0</v>
      </c>
    </row>
    <row r="48" spans="2:17" ht="18.600000000000001" customHeight="1">
      <c r="B48" s="57"/>
      <c r="C48" s="55"/>
      <c r="D48" s="55"/>
      <c r="E48" s="55"/>
      <c r="F48" s="5"/>
      <c r="G48" s="23">
        <v>28</v>
      </c>
      <c r="H48" s="18" t="s">
        <v>42</v>
      </c>
      <c r="I48" s="19"/>
      <c r="J48" s="19">
        <f>SUMIF(E$10:E$144,"28",D$10:D$144)</f>
        <v>0</v>
      </c>
      <c r="K48" s="19">
        <f t="shared" si="7"/>
        <v>0</v>
      </c>
      <c r="L48" s="10"/>
      <c r="M48" s="23">
        <v>73</v>
      </c>
      <c r="N48" s="18" t="s">
        <v>77</v>
      </c>
      <c r="O48" s="19"/>
      <c r="P48" s="19">
        <f>SUMIF(E$10:E$144,"73",D$10:D$144)</f>
        <v>0</v>
      </c>
      <c r="Q48" s="19">
        <f t="shared" si="8"/>
        <v>0</v>
      </c>
    </row>
    <row r="49" spans="2:17" ht="18.600000000000001" customHeight="1">
      <c r="B49" s="57"/>
      <c r="C49" s="55"/>
      <c r="D49" s="55"/>
      <c r="E49" s="55"/>
      <c r="F49" s="5"/>
      <c r="G49" s="23">
        <v>29</v>
      </c>
      <c r="H49" s="18" t="s">
        <v>44</v>
      </c>
      <c r="I49" s="19"/>
      <c r="J49" s="19">
        <f>SUMIF(E$10:E$144,"29",D$10:D$144)</f>
        <v>0</v>
      </c>
      <c r="K49" s="19">
        <f t="shared" si="7"/>
        <v>0</v>
      </c>
      <c r="L49" s="10"/>
      <c r="M49" s="23">
        <v>74</v>
      </c>
      <c r="N49" s="18" t="s">
        <v>81</v>
      </c>
      <c r="O49" s="19"/>
      <c r="P49" s="19">
        <f>SUMIF(E$10:E$144,"74",D$10:D$144)</f>
        <v>0</v>
      </c>
      <c r="Q49" s="19">
        <f t="shared" si="8"/>
        <v>0</v>
      </c>
    </row>
    <row r="50" spans="2:17" ht="18.600000000000001" customHeight="1" thickBot="1">
      <c r="B50" s="57"/>
      <c r="C50" s="55"/>
      <c r="D50" s="55"/>
      <c r="E50" s="55"/>
      <c r="F50" s="5"/>
      <c r="G50" s="23">
        <v>30</v>
      </c>
      <c r="H50" s="18" t="s">
        <v>99</v>
      </c>
      <c r="I50" s="19"/>
      <c r="J50" s="19">
        <f>SUMIF(E$10:E$144,"30",D$10:D$144)</f>
        <v>0</v>
      </c>
      <c r="K50" s="19">
        <f t="shared" si="7"/>
        <v>0</v>
      </c>
      <c r="L50" s="10"/>
      <c r="M50" s="23">
        <v>75</v>
      </c>
      <c r="N50" s="18" t="s">
        <v>82</v>
      </c>
      <c r="O50" s="19"/>
      <c r="P50" s="19">
        <f>SUMIF(E$10:E$144,"75",D$10:D$144)</f>
        <v>0</v>
      </c>
      <c r="Q50" s="19">
        <f t="shared" si="8"/>
        <v>0</v>
      </c>
    </row>
    <row r="51" spans="2:17" ht="18.600000000000001" customHeight="1" thickBot="1">
      <c r="B51" s="57"/>
      <c r="C51" s="55"/>
      <c r="D51" s="55"/>
      <c r="E51" s="55"/>
      <c r="F51" s="5"/>
      <c r="G51" s="11"/>
      <c r="H51" s="40" t="s">
        <v>45</v>
      </c>
      <c r="I51" s="34">
        <f>SUM(I41:I50)</f>
        <v>0</v>
      </c>
      <c r="J51" s="34">
        <f>SUM(J41:J50)</f>
        <v>0</v>
      </c>
      <c r="K51" s="34">
        <f>+I51-J51</f>
        <v>0</v>
      </c>
      <c r="L51" s="10"/>
      <c r="M51" s="23">
        <v>76</v>
      </c>
      <c r="N51" s="18" t="s">
        <v>100</v>
      </c>
      <c r="O51" s="19"/>
      <c r="P51" s="19">
        <f>SUMIF(E$10:E$144,"76",D$10:D$144)</f>
        <v>0</v>
      </c>
      <c r="Q51" s="19">
        <f t="shared" si="8"/>
        <v>0</v>
      </c>
    </row>
    <row r="52" spans="2:17" ht="18.600000000000001" customHeight="1" thickBot="1">
      <c r="B52" s="57"/>
      <c r="C52" s="55"/>
      <c r="D52" s="55"/>
      <c r="E52" s="55"/>
      <c r="F52" s="5"/>
      <c r="G52" s="6"/>
      <c r="H52" s="10"/>
      <c r="I52" s="10"/>
      <c r="J52" s="10"/>
      <c r="K52" s="10"/>
      <c r="L52" s="10"/>
      <c r="M52" s="11"/>
      <c r="N52" s="40" t="s">
        <v>45</v>
      </c>
      <c r="O52" s="34">
        <f>SUM(O45:O51)</f>
        <v>0</v>
      </c>
      <c r="P52" s="34">
        <f>SUM(P45:P51)</f>
        <v>0</v>
      </c>
      <c r="Q52" s="34">
        <f>+O52-P52</f>
        <v>0</v>
      </c>
    </row>
    <row r="53" spans="2:17" ht="18.600000000000001" customHeight="1" thickBot="1">
      <c r="B53" s="57"/>
      <c r="C53" s="55"/>
      <c r="D53" s="55"/>
      <c r="E53" s="55"/>
      <c r="F53" s="5"/>
      <c r="G53" s="11"/>
      <c r="H53" s="31" t="s">
        <v>66</v>
      </c>
      <c r="I53" s="21" t="s">
        <v>27</v>
      </c>
      <c r="J53" s="21" t="s">
        <v>28</v>
      </c>
      <c r="K53" s="21" t="s">
        <v>2</v>
      </c>
      <c r="L53" s="10"/>
      <c r="M53" s="6"/>
      <c r="N53" s="10"/>
      <c r="O53" s="10"/>
      <c r="P53" s="10"/>
      <c r="Q53" s="10"/>
    </row>
    <row r="54" spans="2:17" ht="18.600000000000001" customHeight="1" thickBot="1">
      <c r="B54" s="57"/>
      <c r="C54" s="55"/>
      <c r="D54" s="55"/>
      <c r="E54" s="55"/>
      <c r="F54" s="5"/>
      <c r="G54" s="23">
        <v>31</v>
      </c>
      <c r="H54" s="18" t="s">
        <v>67</v>
      </c>
      <c r="I54" s="19"/>
      <c r="J54" s="19">
        <f>SUMIF(E$10:E$144,"31",D$10:D$144)</f>
        <v>0</v>
      </c>
      <c r="K54" s="19">
        <f t="shared" ref="K54:K56" si="9">+I54-J54</f>
        <v>0</v>
      </c>
      <c r="L54" s="10"/>
      <c r="M54" s="11"/>
      <c r="N54" s="31" t="s">
        <v>59</v>
      </c>
      <c r="O54" s="21" t="s">
        <v>27</v>
      </c>
      <c r="P54" s="21" t="s">
        <v>28</v>
      </c>
      <c r="Q54" s="21" t="s">
        <v>2</v>
      </c>
    </row>
    <row r="55" spans="2:17" ht="18.600000000000001" customHeight="1">
      <c r="B55" s="57"/>
      <c r="C55" s="55"/>
      <c r="D55" s="55"/>
      <c r="E55" s="55"/>
      <c r="F55" s="5"/>
      <c r="G55" s="23">
        <v>32</v>
      </c>
      <c r="H55" s="18" t="s">
        <v>48</v>
      </c>
      <c r="I55" s="19"/>
      <c r="J55" s="19">
        <f>SUMIF(E$10:E$144,"32",D$10:D$144)</f>
        <v>0</v>
      </c>
      <c r="K55" s="19">
        <f t="shared" si="9"/>
        <v>0</v>
      </c>
      <c r="L55" s="10"/>
      <c r="M55" s="23">
        <v>80</v>
      </c>
      <c r="N55" s="18" t="s">
        <v>57</v>
      </c>
      <c r="O55" s="17"/>
      <c r="P55" s="17">
        <f>SUMIF(E$10:E$144,"80",D$10:D$144)</f>
        <v>0</v>
      </c>
      <c r="Q55" s="17">
        <f t="shared" ref="Q55:Q58" si="10">+O55-P55</f>
        <v>0</v>
      </c>
    </row>
    <row r="56" spans="2:17" ht="18.600000000000001" customHeight="1" thickBot="1">
      <c r="B56" s="57"/>
      <c r="C56" s="55"/>
      <c r="D56" s="55"/>
      <c r="E56" s="55"/>
      <c r="F56" s="5"/>
      <c r="G56" s="23">
        <v>33</v>
      </c>
      <c r="H56" s="18" t="s">
        <v>94</v>
      </c>
      <c r="I56" s="19"/>
      <c r="J56" s="19">
        <f>SUMIF(E$10:E$144,"33",D$10:D$144)</f>
        <v>0</v>
      </c>
      <c r="K56" s="19">
        <f t="shared" si="9"/>
        <v>0</v>
      </c>
      <c r="L56" s="10"/>
      <c r="M56" s="23">
        <v>81</v>
      </c>
      <c r="N56" s="18" t="s">
        <v>58</v>
      </c>
      <c r="O56" s="19"/>
      <c r="P56" s="19">
        <f>SUMIF(E$10:E$144,"81",D$10:D$144)</f>
        <v>0</v>
      </c>
      <c r="Q56" s="19">
        <f t="shared" si="10"/>
        <v>0</v>
      </c>
    </row>
    <row r="57" spans="2:17" ht="18.600000000000001" customHeight="1" thickBot="1">
      <c r="B57" s="57"/>
      <c r="C57" s="55"/>
      <c r="D57" s="55"/>
      <c r="E57" s="55"/>
      <c r="F57" s="5"/>
      <c r="G57" s="11"/>
      <c r="H57" s="40" t="s">
        <v>45</v>
      </c>
      <c r="I57" s="34">
        <f>SUM(I54:I56)</f>
        <v>0</v>
      </c>
      <c r="J57" s="34">
        <f>SUM(J54:J56)</f>
        <v>0</v>
      </c>
      <c r="K57" s="34">
        <f>+I57-J57</f>
        <v>0</v>
      </c>
      <c r="L57" s="10"/>
      <c r="M57" s="23">
        <v>82</v>
      </c>
      <c r="N57" s="18" t="s">
        <v>83</v>
      </c>
      <c r="O57" s="19"/>
      <c r="P57" s="19">
        <f>SUMIF(E$10:E$144,"82",D$10:D$144)</f>
        <v>0</v>
      </c>
      <c r="Q57" s="19">
        <f t="shared" si="10"/>
        <v>0</v>
      </c>
    </row>
    <row r="58" spans="2:17" ht="18.600000000000001" customHeight="1" thickBot="1">
      <c r="B58" s="57"/>
      <c r="C58" s="55"/>
      <c r="D58" s="55"/>
      <c r="E58" s="55"/>
      <c r="F58" s="5"/>
      <c r="G58" s="6"/>
      <c r="H58" s="10"/>
      <c r="I58" s="10"/>
      <c r="J58" s="10"/>
      <c r="K58" s="10"/>
      <c r="L58" s="10"/>
      <c r="M58" s="23">
        <v>83</v>
      </c>
      <c r="N58" s="18" t="s">
        <v>5</v>
      </c>
      <c r="O58" s="19"/>
      <c r="P58" s="19">
        <f>SUMIF(E$10:E$144,"83",D$10:D$144)</f>
        <v>0</v>
      </c>
      <c r="Q58" s="19">
        <f t="shared" si="10"/>
        <v>0</v>
      </c>
    </row>
    <row r="59" spans="2:17" ht="18.600000000000001" customHeight="1" thickBot="1">
      <c r="B59" s="57"/>
      <c r="C59" s="55"/>
      <c r="D59" s="55"/>
      <c r="E59" s="55"/>
      <c r="F59" s="5"/>
      <c r="G59" s="11"/>
      <c r="H59" s="31" t="s">
        <v>46</v>
      </c>
      <c r="I59" s="21" t="s">
        <v>27</v>
      </c>
      <c r="J59" s="21" t="s">
        <v>28</v>
      </c>
      <c r="K59" s="21" t="s">
        <v>2</v>
      </c>
      <c r="L59" s="10"/>
      <c r="M59" s="11"/>
      <c r="N59" s="40" t="s">
        <v>45</v>
      </c>
      <c r="O59" s="34">
        <f>SUM(O55:O58)</f>
        <v>0</v>
      </c>
      <c r="P59" s="34">
        <f>SUM(P55:P58)</f>
        <v>0</v>
      </c>
      <c r="Q59" s="34">
        <f>+O59-P59</f>
        <v>0</v>
      </c>
    </row>
    <row r="60" spans="2:17" ht="18.600000000000001" customHeight="1">
      <c r="B60" s="57"/>
      <c r="C60" s="55"/>
      <c r="D60" s="55"/>
      <c r="E60" s="55"/>
      <c r="F60" s="5"/>
      <c r="G60" s="23">
        <v>34</v>
      </c>
      <c r="H60" s="18" t="s">
        <v>47</v>
      </c>
      <c r="I60" s="17"/>
      <c r="J60" s="17">
        <f>SUMIF(E$10:E$144,"34",D$10:D$144)</f>
        <v>0</v>
      </c>
      <c r="K60" s="17">
        <f t="shared" ref="K60:K63" si="11">+I60-J60</f>
        <v>0</v>
      </c>
      <c r="L60" s="10"/>
      <c r="M60" s="6"/>
      <c r="N60" s="10"/>
      <c r="O60" s="10"/>
      <c r="P60" s="10"/>
      <c r="Q60" s="10"/>
    </row>
    <row r="61" spans="2:17" ht="18.600000000000001" customHeight="1" thickBot="1">
      <c r="B61" s="57"/>
      <c r="C61" s="55"/>
      <c r="D61" s="55"/>
      <c r="E61" s="55"/>
      <c r="F61" s="5"/>
      <c r="G61" s="23">
        <v>35</v>
      </c>
      <c r="H61" s="18" t="s">
        <v>74</v>
      </c>
      <c r="I61" s="19"/>
      <c r="J61" s="19">
        <f>SUMIF(E$10:E$144,"35",D$10:D$144)</f>
        <v>0</v>
      </c>
      <c r="K61" s="19">
        <f t="shared" si="11"/>
        <v>0</v>
      </c>
      <c r="L61" s="10"/>
      <c r="M61" s="11"/>
      <c r="N61" s="31" t="s">
        <v>54</v>
      </c>
      <c r="O61" s="21" t="s">
        <v>27</v>
      </c>
      <c r="P61" s="21" t="s">
        <v>28</v>
      </c>
      <c r="Q61" s="21" t="s">
        <v>2</v>
      </c>
    </row>
    <row r="62" spans="2:17" ht="18.600000000000001" customHeight="1">
      <c r="B62" s="57"/>
      <c r="C62" s="55"/>
      <c r="D62" s="55"/>
      <c r="E62" s="55"/>
      <c r="F62" s="5"/>
      <c r="G62" s="23">
        <v>36</v>
      </c>
      <c r="H62" s="18" t="s">
        <v>12</v>
      </c>
      <c r="I62" s="19"/>
      <c r="J62" s="19">
        <f>SUMIF(E$10:E$144,"36",D$10:D$144)</f>
        <v>0</v>
      </c>
      <c r="K62" s="19">
        <f t="shared" si="11"/>
        <v>0</v>
      </c>
      <c r="L62" s="10"/>
      <c r="M62" s="23">
        <v>90</v>
      </c>
      <c r="N62" s="18" t="s">
        <v>55</v>
      </c>
      <c r="O62" s="19"/>
      <c r="P62" s="19">
        <f>SUMIF(E$10:E$144,"90",D$10:D$144)</f>
        <v>0</v>
      </c>
      <c r="Q62" s="19">
        <f t="shared" ref="Q62:Q64" si="12">+O62-P62</f>
        <v>0</v>
      </c>
    </row>
    <row r="63" spans="2:17" ht="18.600000000000001" customHeight="1" thickBot="1">
      <c r="B63" s="57"/>
      <c r="C63" s="55"/>
      <c r="D63" s="55"/>
      <c r="E63" s="55"/>
      <c r="F63" s="5"/>
      <c r="G63" s="23">
        <v>37</v>
      </c>
      <c r="H63" s="18" t="s">
        <v>96</v>
      </c>
      <c r="I63" s="19"/>
      <c r="J63" s="19">
        <f>SUMIF(E$10:E$144,"37",D$10:D$144)</f>
        <v>0</v>
      </c>
      <c r="K63" s="19">
        <f t="shared" si="11"/>
        <v>0</v>
      </c>
      <c r="L63" s="10"/>
      <c r="M63" s="23">
        <v>91</v>
      </c>
      <c r="N63" s="18" t="s">
        <v>56</v>
      </c>
      <c r="O63" s="19"/>
      <c r="P63" s="19">
        <f>SUMIF(E$10:E$144,"91",D$10:D$144)</f>
        <v>0</v>
      </c>
      <c r="Q63" s="19">
        <f t="shared" si="12"/>
        <v>0</v>
      </c>
    </row>
    <row r="64" spans="2:17" ht="18.600000000000001" customHeight="1" thickBot="1">
      <c r="B64" s="57"/>
      <c r="C64" s="55"/>
      <c r="D64" s="55"/>
      <c r="E64" s="55"/>
      <c r="F64" s="5"/>
      <c r="G64" s="11"/>
      <c r="H64" s="40" t="s">
        <v>45</v>
      </c>
      <c r="I64" s="34">
        <f>SUM(I60:I63)</f>
        <v>0</v>
      </c>
      <c r="J64" s="34">
        <f t="shared" ref="J64" si="13">SUM(J60:J63)</f>
        <v>0</v>
      </c>
      <c r="K64" s="34">
        <f>+I64-J64</f>
        <v>0</v>
      </c>
      <c r="L64" s="10"/>
      <c r="M64" s="23">
        <v>92</v>
      </c>
      <c r="N64" s="18" t="s">
        <v>95</v>
      </c>
      <c r="O64" s="19"/>
      <c r="P64" s="19">
        <f>SUMIF(E$10:E$144,"92",D$10:D$144)</f>
        <v>0</v>
      </c>
      <c r="Q64" s="19">
        <f t="shared" si="12"/>
        <v>0</v>
      </c>
    </row>
    <row r="65" spans="2:17" ht="18.600000000000001" customHeight="1" thickBot="1">
      <c r="B65" s="57"/>
      <c r="C65" s="55"/>
      <c r="D65" s="55"/>
      <c r="E65" s="55"/>
      <c r="F65" s="5"/>
      <c r="G65" s="10"/>
      <c r="H65" s="10"/>
      <c r="I65" s="10"/>
      <c r="J65" s="10"/>
      <c r="K65" s="10"/>
      <c r="L65" s="10"/>
      <c r="M65" s="11"/>
      <c r="N65" s="40" t="s">
        <v>45</v>
      </c>
      <c r="O65" s="34">
        <f>SUM(O62:O64)</f>
        <v>0</v>
      </c>
      <c r="P65" s="34">
        <f>SUM(P62:P64)</f>
        <v>0</v>
      </c>
      <c r="Q65" s="34">
        <f>+O65-P65</f>
        <v>0</v>
      </c>
    </row>
    <row r="66" spans="2:17" ht="18.600000000000001" customHeight="1">
      <c r="B66" s="57"/>
      <c r="C66" s="55"/>
      <c r="D66" s="55"/>
      <c r="E66" s="55"/>
      <c r="G66" s="2"/>
      <c r="M66" s="2"/>
    </row>
    <row r="67" spans="2:17" ht="18.600000000000001" customHeight="1">
      <c r="B67" s="57"/>
      <c r="C67" s="55"/>
      <c r="D67" s="55"/>
      <c r="E67" s="55"/>
      <c r="G67" s="2"/>
      <c r="M67" s="2"/>
    </row>
    <row r="68" spans="2:17" ht="18.600000000000001" customHeight="1">
      <c r="B68" s="57"/>
      <c r="C68" s="55"/>
      <c r="D68" s="55"/>
      <c r="E68" s="55"/>
      <c r="G68" s="2"/>
      <c r="M68" s="2"/>
    </row>
    <row r="69" spans="2:17" ht="18.600000000000001" customHeight="1">
      <c r="B69" s="57"/>
      <c r="C69" s="55"/>
      <c r="D69" s="55"/>
      <c r="E69" s="55"/>
      <c r="G69" s="2"/>
      <c r="M69" s="2"/>
    </row>
    <row r="70" spans="2:17" ht="18.600000000000001" customHeight="1">
      <c r="B70" s="57"/>
      <c r="C70" s="55"/>
      <c r="D70" s="55"/>
      <c r="E70" s="55"/>
      <c r="G70" s="2"/>
      <c r="M70" s="2"/>
    </row>
    <row r="71" spans="2:17" ht="18.600000000000001" customHeight="1">
      <c r="B71" s="57"/>
      <c r="C71" s="55"/>
      <c r="D71" s="55"/>
      <c r="E71" s="55"/>
      <c r="G71" s="2"/>
      <c r="M71" s="2"/>
    </row>
    <row r="72" spans="2:17" ht="18.600000000000001" customHeight="1">
      <c r="B72" s="57"/>
      <c r="C72" s="55"/>
      <c r="D72" s="55"/>
      <c r="E72" s="55"/>
      <c r="G72" s="2"/>
      <c r="M72" s="2"/>
    </row>
    <row r="73" spans="2:17" ht="18.600000000000001" customHeight="1">
      <c r="B73" s="57"/>
      <c r="C73" s="55"/>
      <c r="D73" s="55"/>
      <c r="E73" s="55"/>
      <c r="G73" s="2"/>
      <c r="M73" s="2"/>
    </row>
    <row r="74" spans="2:17" ht="18.600000000000001" customHeight="1">
      <c r="B74" s="57"/>
      <c r="C74" s="55"/>
      <c r="D74" s="55"/>
      <c r="E74" s="55"/>
      <c r="G74" s="2"/>
      <c r="M74" s="2"/>
    </row>
    <row r="75" spans="2:17" ht="18.600000000000001" customHeight="1">
      <c r="B75" s="57"/>
      <c r="C75" s="55"/>
      <c r="D75" s="55"/>
      <c r="E75" s="55"/>
      <c r="G75" s="2"/>
      <c r="M75" s="2"/>
    </row>
    <row r="76" spans="2:17" ht="18.600000000000001" customHeight="1">
      <c r="B76" s="57"/>
      <c r="C76" s="55"/>
      <c r="D76" s="55"/>
      <c r="E76" s="55"/>
      <c r="G76" s="2"/>
      <c r="M76" s="2"/>
    </row>
    <row r="77" spans="2:17" ht="18.600000000000001" customHeight="1">
      <c r="B77" s="57"/>
      <c r="C77" s="55"/>
      <c r="D77" s="55"/>
      <c r="E77" s="55"/>
      <c r="G77" s="2"/>
      <c r="M77" s="2"/>
    </row>
    <row r="78" spans="2:17" ht="18.600000000000001" customHeight="1">
      <c r="B78" s="57"/>
      <c r="C78" s="55"/>
      <c r="D78" s="55"/>
      <c r="E78" s="55"/>
      <c r="G78" s="2"/>
      <c r="M78" s="2"/>
    </row>
    <row r="79" spans="2:17" ht="18.600000000000001" customHeight="1">
      <c r="B79" s="57"/>
      <c r="C79" s="55"/>
      <c r="D79" s="55"/>
      <c r="E79" s="55"/>
      <c r="G79" s="2"/>
      <c r="M79" s="2"/>
    </row>
    <row r="80" spans="2:17" ht="18.600000000000001" customHeight="1">
      <c r="B80" s="57"/>
      <c r="C80" s="55"/>
      <c r="D80" s="55"/>
      <c r="E80" s="55"/>
      <c r="G80" s="2"/>
      <c r="M80" s="2"/>
    </row>
    <row r="81" spans="2:13" ht="18.600000000000001" customHeight="1">
      <c r="B81" s="57"/>
      <c r="C81" s="55"/>
      <c r="D81" s="55"/>
      <c r="E81" s="55"/>
      <c r="G81" s="2"/>
      <c r="M81" s="2"/>
    </row>
    <row r="82" spans="2:13" ht="18.600000000000001" customHeight="1">
      <c r="B82" s="57"/>
      <c r="C82" s="55"/>
      <c r="D82" s="55"/>
      <c r="E82" s="55"/>
      <c r="G82" s="2"/>
      <c r="M82" s="2"/>
    </row>
    <row r="83" spans="2:13" ht="18.600000000000001" customHeight="1">
      <c r="B83" s="57"/>
      <c r="C83" s="55"/>
      <c r="D83" s="55"/>
      <c r="E83" s="55"/>
      <c r="G83" s="2"/>
      <c r="M83" s="2"/>
    </row>
    <row r="84" spans="2:13" ht="18.600000000000001" customHeight="1">
      <c r="B84" s="57"/>
      <c r="C84" s="55"/>
      <c r="D84" s="55"/>
      <c r="E84" s="55"/>
      <c r="G84" s="2"/>
      <c r="M84" s="2"/>
    </row>
    <row r="85" spans="2:13" ht="18.600000000000001" customHeight="1">
      <c r="B85" s="57"/>
      <c r="C85" s="55"/>
      <c r="D85" s="55"/>
      <c r="E85" s="55"/>
      <c r="G85" s="2"/>
      <c r="M85" s="2"/>
    </row>
    <row r="86" spans="2:13" ht="18.600000000000001" customHeight="1">
      <c r="B86" s="57"/>
      <c r="C86" s="55"/>
      <c r="D86" s="55"/>
      <c r="E86" s="55"/>
      <c r="G86" s="2"/>
      <c r="M86" s="2"/>
    </row>
    <row r="87" spans="2:13" ht="18.600000000000001" customHeight="1">
      <c r="B87" s="57"/>
      <c r="C87" s="55"/>
      <c r="D87" s="55"/>
      <c r="E87" s="55"/>
      <c r="G87" s="2"/>
      <c r="M87" s="2"/>
    </row>
    <row r="88" spans="2:13" ht="18.600000000000001" customHeight="1">
      <c r="B88" s="57"/>
      <c r="C88" s="55"/>
      <c r="D88" s="55"/>
      <c r="E88" s="55"/>
      <c r="G88" s="2"/>
      <c r="M88" s="2"/>
    </row>
    <row r="89" spans="2:13" ht="18.600000000000001" customHeight="1">
      <c r="B89" s="57"/>
      <c r="C89" s="55"/>
      <c r="D89" s="55"/>
      <c r="E89" s="55"/>
      <c r="G89" s="2"/>
      <c r="M89" s="2"/>
    </row>
    <row r="90" spans="2:13" ht="18.600000000000001" customHeight="1">
      <c r="B90" s="57"/>
      <c r="C90" s="55"/>
      <c r="D90" s="55"/>
      <c r="E90" s="55"/>
      <c r="G90" s="2"/>
      <c r="M90" s="2"/>
    </row>
    <row r="91" spans="2:13" ht="18.600000000000001" customHeight="1">
      <c r="B91" s="57"/>
      <c r="C91" s="55"/>
      <c r="D91" s="55"/>
      <c r="E91" s="55"/>
      <c r="G91" s="2"/>
      <c r="M91" s="2"/>
    </row>
    <row r="92" spans="2:13" ht="18.600000000000001" customHeight="1">
      <c r="B92" s="57"/>
      <c r="C92" s="55"/>
      <c r="D92" s="55"/>
      <c r="E92" s="55"/>
      <c r="G92" s="2"/>
      <c r="M92" s="2"/>
    </row>
    <row r="93" spans="2:13" ht="18.600000000000001" customHeight="1">
      <c r="B93" s="57"/>
      <c r="C93" s="55"/>
      <c r="D93" s="55"/>
      <c r="E93" s="55"/>
      <c r="G93" s="2"/>
      <c r="M93" s="2"/>
    </row>
    <row r="94" spans="2:13" ht="18.600000000000001" customHeight="1">
      <c r="B94" s="57"/>
      <c r="C94" s="55"/>
      <c r="D94" s="55"/>
      <c r="E94" s="55"/>
      <c r="G94" s="2"/>
      <c r="M94" s="2"/>
    </row>
    <row r="95" spans="2:13" ht="18.600000000000001" customHeight="1">
      <c r="B95" s="57"/>
      <c r="C95" s="55"/>
      <c r="D95" s="55"/>
      <c r="E95" s="55"/>
      <c r="G95" s="2"/>
      <c r="M95" s="2"/>
    </row>
    <row r="96" spans="2:13" ht="18.600000000000001" customHeight="1">
      <c r="B96" s="57"/>
      <c r="C96" s="55"/>
      <c r="D96" s="55"/>
      <c r="E96" s="55"/>
      <c r="G96" s="2"/>
      <c r="M96" s="2"/>
    </row>
    <row r="97" spans="2:13" ht="18.600000000000001" customHeight="1">
      <c r="B97" s="57"/>
      <c r="C97" s="55"/>
      <c r="D97" s="55"/>
      <c r="E97" s="55"/>
      <c r="G97" s="2"/>
      <c r="M97" s="2"/>
    </row>
    <row r="98" spans="2:13" ht="18.600000000000001" customHeight="1">
      <c r="B98" s="11"/>
      <c r="C98" s="11"/>
      <c r="D98" s="11"/>
      <c r="E98" s="11"/>
      <c r="G98" s="2"/>
      <c r="M98" s="2"/>
    </row>
    <row r="99" spans="2:13" ht="18.600000000000001" customHeight="1">
      <c r="B99" s="11"/>
      <c r="C99" s="11"/>
      <c r="D99" s="11"/>
      <c r="E99" s="11"/>
      <c r="G99" s="2"/>
      <c r="M99" s="2"/>
    </row>
    <row r="100" spans="2:13" ht="18.600000000000001" customHeight="1">
      <c r="B100" s="11"/>
      <c r="C100" s="11"/>
      <c r="D100" s="11"/>
      <c r="E100" s="11"/>
      <c r="G100" s="2"/>
      <c r="M100" s="2"/>
    </row>
    <row r="101" spans="2:13" ht="18.600000000000001" customHeight="1">
      <c r="B101" s="11"/>
      <c r="C101" s="11"/>
      <c r="D101" s="11"/>
      <c r="E101" s="11"/>
      <c r="G101" s="2"/>
      <c r="M101" s="2"/>
    </row>
    <row r="102" spans="2:13" ht="18.600000000000001" customHeight="1">
      <c r="B102" s="11"/>
      <c r="C102" s="11"/>
      <c r="D102" s="11"/>
      <c r="E102" s="11"/>
      <c r="G102" s="2"/>
      <c r="M102" s="2"/>
    </row>
    <row r="103" spans="2:13" ht="18.600000000000001" customHeight="1">
      <c r="B103" s="11"/>
      <c r="C103" s="11"/>
      <c r="D103" s="11"/>
      <c r="E103" s="11"/>
      <c r="G103" s="2"/>
      <c r="M103" s="2"/>
    </row>
    <row r="104" spans="2:13" ht="18.600000000000001" customHeight="1">
      <c r="B104" s="11"/>
      <c r="C104" s="11"/>
      <c r="D104" s="11"/>
      <c r="E104" s="11"/>
      <c r="G104" s="2"/>
      <c r="M104" s="2"/>
    </row>
    <row r="105" spans="2:13" ht="18.600000000000001" customHeight="1">
      <c r="B105" s="11"/>
      <c r="C105" s="11"/>
      <c r="D105" s="11"/>
      <c r="E105" s="11"/>
      <c r="G105" s="2"/>
      <c r="M105" s="2"/>
    </row>
    <row r="106" spans="2:13" ht="18.600000000000001" customHeight="1">
      <c r="B106" s="11"/>
      <c r="C106" s="11"/>
      <c r="D106" s="11"/>
      <c r="E106" s="11"/>
      <c r="G106" s="2"/>
      <c r="M106" s="2"/>
    </row>
    <row r="107" spans="2:13" ht="18.600000000000001" customHeight="1">
      <c r="B107" s="11"/>
      <c r="C107" s="11"/>
      <c r="D107" s="11"/>
      <c r="E107" s="11"/>
      <c r="G107" s="2"/>
      <c r="M107" s="2"/>
    </row>
    <row r="108" spans="2:13" ht="18.600000000000001" customHeight="1">
      <c r="B108" s="11"/>
      <c r="C108" s="11"/>
      <c r="D108" s="11"/>
      <c r="E108" s="11"/>
      <c r="G108" s="2"/>
      <c r="M108" s="2"/>
    </row>
    <row r="109" spans="2:13" ht="18.600000000000001" customHeight="1">
      <c r="B109" s="11"/>
      <c r="C109" s="11"/>
      <c r="D109" s="11"/>
      <c r="E109" s="11"/>
      <c r="G109" s="2"/>
      <c r="M109" s="2"/>
    </row>
    <row r="110" spans="2:13" ht="18.600000000000001" customHeight="1">
      <c r="B110" s="11"/>
      <c r="C110" s="11"/>
      <c r="D110" s="11"/>
      <c r="E110" s="11"/>
      <c r="G110" s="2"/>
      <c r="M110" s="2"/>
    </row>
    <row r="111" spans="2:13" ht="18.600000000000001" customHeight="1">
      <c r="B111" s="11"/>
      <c r="C111" s="11"/>
      <c r="D111" s="11"/>
      <c r="E111" s="11"/>
      <c r="G111" s="2"/>
      <c r="M111" s="2"/>
    </row>
    <row r="112" spans="2:13" ht="18.600000000000001" customHeight="1">
      <c r="B112" s="11"/>
      <c r="C112" s="11"/>
      <c r="D112" s="11"/>
      <c r="E112" s="11"/>
      <c r="G112" s="2"/>
      <c r="M112" s="2"/>
    </row>
    <row r="113" spans="2:13" ht="18.600000000000001" customHeight="1">
      <c r="B113" s="11"/>
      <c r="C113" s="11"/>
      <c r="D113" s="11"/>
      <c r="E113" s="11"/>
      <c r="G113" s="2"/>
      <c r="M113" s="2"/>
    </row>
    <row r="114" spans="2:13" ht="18.600000000000001" customHeight="1">
      <c r="B114" s="11"/>
      <c r="C114" s="11"/>
      <c r="D114" s="11"/>
      <c r="E114" s="11"/>
      <c r="G114" s="2"/>
      <c r="M114" s="2"/>
    </row>
    <row r="115" spans="2:13" ht="18.600000000000001" customHeight="1">
      <c r="B115" s="11"/>
      <c r="C115" s="11"/>
      <c r="D115" s="11"/>
      <c r="E115" s="11"/>
      <c r="G115" s="2"/>
      <c r="M115" s="2"/>
    </row>
    <row r="116" spans="2:13" ht="18.600000000000001" customHeight="1">
      <c r="B116" s="11"/>
      <c r="C116" s="11"/>
      <c r="D116" s="11"/>
      <c r="E116" s="11"/>
    </row>
    <row r="117" spans="2:13" ht="18.600000000000001" customHeight="1">
      <c r="B117" s="11"/>
      <c r="C117" s="11"/>
      <c r="D117" s="11"/>
      <c r="E117" s="11"/>
    </row>
    <row r="118" spans="2:13" ht="18.600000000000001" customHeight="1">
      <c r="B118" s="11"/>
      <c r="C118" s="11"/>
      <c r="D118" s="11"/>
      <c r="E118" s="11"/>
    </row>
    <row r="119" spans="2:13" ht="18.600000000000001" customHeight="1">
      <c r="B119" s="11"/>
      <c r="C119" s="11"/>
      <c r="D119" s="11"/>
      <c r="E119" s="11"/>
    </row>
    <row r="120" spans="2:13" ht="18.600000000000001" customHeight="1">
      <c r="B120" s="11"/>
      <c r="C120" s="11"/>
      <c r="D120" s="11"/>
      <c r="E120" s="11"/>
    </row>
    <row r="121" spans="2:13" ht="18.600000000000001" customHeight="1">
      <c r="B121" s="11"/>
      <c r="C121" s="11"/>
      <c r="D121" s="11"/>
      <c r="E121" s="11"/>
    </row>
    <row r="122" spans="2:13" ht="18.600000000000001" customHeight="1">
      <c r="B122" s="11"/>
      <c r="C122" s="11"/>
      <c r="D122" s="11"/>
      <c r="E122" s="11"/>
    </row>
    <row r="123" spans="2:13" ht="18.600000000000001" customHeight="1">
      <c r="B123" s="11"/>
      <c r="C123" s="11"/>
      <c r="D123" s="11"/>
      <c r="E123" s="11"/>
    </row>
    <row r="124" spans="2:13" ht="18.600000000000001" customHeight="1">
      <c r="B124" s="11"/>
      <c r="C124" s="11"/>
      <c r="D124" s="11"/>
      <c r="E124" s="11"/>
    </row>
    <row r="125" spans="2:13" ht="18.600000000000001" customHeight="1">
      <c r="B125" s="11"/>
      <c r="C125" s="11"/>
      <c r="D125" s="11"/>
      <c r="E125" s="11"/>
    </row>
    <row r="126" spans="2:13" ht="18.600000000000001" customHeight="1">
      <c r="B126" s="11"/>
      <c r="C126" s="11"/>
      <c r="D126" s="11"/>
      <c r="E126" s="11"/>
    </row>
    <row r="127" spans="2:13" ht="18.600000000000001" customHeight="1">
      <c r="B127" s="11"/>
      <c r="C127" s="11"/>
      <c r="D127" s="11"/>
      <c r="E127" s="11"/>
    </row>
    <row r="128" spans="2:13" ht="18.600000000000001" customHeight="1">
      <c r="B128" s="11"/>
      <c r="C128" s="11"/>
      <c r="D128" s="11"/>
      <c r="E128" s="11"/>
    </row>
    <row r="129" ht="18.600000000000001" customHeight="1"/>
    <row r="130" ht="18.600000000000001" customHeight="1"/>
    <row r="131" ht="18.600000000000001" customHeight="1"/>
    <row r="132" ht="18.600000000000001" customHeight="1"/>
    <row r="133" ht="18.600000000000001" customHeight="1"/>
    <row r="134" ht="18.600000000000001" customHeight="1"/>
  </sheetData>
  <mergeCells count="9">
    <mergeCell ref="I3:J3"/>
    <mergeCell ref="K3:M3"/>
    <mergeCell ref="B1:Q1"/>
    <mergeCell ref="B8:B9"/>
    <mergeCell ref="C8:C9"/>
    <mergeCell ref="E8:E9"/>
    <mergeCell ref="I8:J8"/>
    <mergeCell ref="K8:M8"/>
    <mergeCell ref="B6:E7"/>
  </mergeCells>
  <conditionalFormatting sqref="K66">
    <cfRule type="iconSet" priority="39">
      <iconSet>
        <cfvo type="percent" val="0"/>
        <cfvo type="num" val="0"/>
        <cfvo type="num" val="0"/>
      </iconSet>
    </cfRule>
  </conditionalFormatting>
  <conditionalFormatting sqref="K12:K23 K30 K39 K52 K58 K65">
    <cfRule type="iconSet" priority="36">
      <iconSet>
        <cfvo type="percent" val="0"/>
        <cfvo type="num" val="0"/>
        <cfvo type="num" val="0"/>
      </iconSet>
    </cfRule>
  </conditionalFormatting>
  <conditionalFormatting sqref="Q25 Q53 Q43 Q35 Q60">
    <cfRule type="iconSet" priority="35">
      <iconSet>
        <cfvo type="percent" val="0"/>
        <cfvo type="num" val="0"/>
        <cfvo type="num" val="0"/>
      </iconSet>
    </cfRule>
  </conditionalFormatting>
  <conditionalFormatting sqref="Q12:Q13">
    <cfRule type="iconSet" priority="34">
      <iconSet>
        <cfvo type="percent" val="0"/>
        <cfvo type="num" val="0"/>
        <cfvo type="num" val="0"/>
      </iconSet>
    </cfRule>
  </conditionalFormatting>
  <conditionalFormatting sqref="Q27:Q28">
    <cfRule type="iconSet" priority="33">
      <iconSet>
        <cfvo type="percent" val="0"/>
        <cfvo type="num" val="0"/>
        <cfvo type="num" val="0"/>
      </iconSet>
    </cfRule>
  </conditionalFormatting>
  <conditionalFormatting sqref="K25:K26">
    <cfRule type="iconSet" priority="32">
      <iconSet>
        <cfvo type="percent" val="0"/>
        <cfvo type="num" val="0"/>
        <cfvo type="num" val="0"/>
      </iconSet>
    </cfRule>
  </conditionalFormatting>
  <conditionalFormatting sqref="K32:K33">
    <cfRule type="iconSet" priority="31">
      <iconSet>
        <cfvo type="percent" val="0"/>
        <cfvo type="num" val="0"/>
        <cfvo type="num" val="0"/>
      </iconSet>
    </cfRule>
  </conditionalFormatting>
  <conditionalFormatting sqref="K41:K42">
    <cfRule type="iconSet" priority="30">
      <iconSet>
        <cfvo type="percent" val="0"/>
        <cfvo type="num" val="0"/>
        <cfvo type="num" val="0"/>
      </iconSet>
    </cfRule>
  </conditionalFormatting>
  <conditionalFormatting sqref="Q37:Q38">
    <cfRule type="iconSet" priority="29">
      <iconSet>
        <cfvo type="percent" val="0"/>
        <cfvo type="num" val="0"/>
        <cfvo type="num" val="0"/>
      </iconSet>
    </cfRule>
  </conditionalFormatting>
  <conditionalFormatting sqref="Q55">
    <cfRule type="iconSet" priority="28">
      <iconSet>
        <cfvo type="percent" val="0"/>
        <cfvo type="num" val="0"/>
        <cfvo type="num" val="0"/>
      </iconSet>
    </cfRule>
  </conditionalFormatting>
  <conditionalFormatting sqref="K60">
    <cfRule type="iconSet" priority="27">
      <iconSet>
        <cfvo type="percent" val="0"/>
        <cfvo type="num" val="0"/>
        <cfvo type="num" val="0"/>
      </iconSet>
    </cfRule>
  </conditionalFormatting>
  <conditionalFormatting sqref="K43:K50">
    <cfRule type="iconSet" priority="26">
      <iconSet>
        <cfvo type="percent" val="0"/>
        <cfvo type="num" val="0"/>
        <cfvo type="num" val="0"/>
      </iconSet>
    </cfRule>
  </conditionalFormatting>
  <conditionalFormatting sqref="Q45:Q51">
    <cfRule type="iconSet" priority="25">
      <iconSet>
        <cfvo type="percent" val="0"/>
        <cfvo type="num" val="0"/>
        <cfvo type="num" val="0"/>
      </iconSet>
    </cfRule>
  </conditionalFormatting>
  <conditionalFormatting sqref="K54:K56">
    <cfRule type="iconSet" priority="24">
      <iconSet>
        <cfvo type="percent" val="0"/>
        <cfvo type="num" val="0"/>
        <cfvo type="num" val="0"/>
      </iconSet>
    </cfRule>
  </conditionalFormatting>
  <conditionalFormatting sqref="K61:K63">
    <cfRule type="iconSet" priority="23">
      <iconSet>
        <cfvo type="percent" val="0"/>
        <cfvo type="num" val="0"/>
        <cfvo type="num" val="0"/>
      </iconSet>
    </cfRule>
  </conditionalFormatting>
  <conditionalFormatting sqref="Q62:Q64">
    <cfRule type="iconSet" priority="22">
      <iconSet>
        <cfvo type="percent" val="0"/>
        <cfvo type="num" val="0"/>
        <cfvo type="num" val="0"/>
      </iconSet>
    </cfRule>
  </conditionalFormatting>
  <conditionalFormatting sqref="K27:K28">
    <cfRule type="iconSet" priority="21">
      <iconSet>
        <cfvo type="percent" val="0"/>
        <cfvo type="num" val="0"/>
        <cfvo type="num" val="0"/>
      </iconSet>
    </cfRule>
  </conditionalFormatting>
  <conditionalFormatting sqref="K34:K37">
    <cfRule type="iconSet" priority="20">
      <iconSet>
        <cfvo type="percent" val="0"/>
        <cfvo type="num" val="0"/>
        <cfvo type="num" val="0"/>
      </iconSet>
    </cfRule>
  </conditionalFormatting>
  <conditionalFormatting sqref="Q29:Q33">
    <cfRule type="iconSet" priority="19">
      <iconSet>
        <cfvo type="percent" val="0"/>
        <cfvo type="num" val="0"/>
        <cfvo type="num" val="0"/>
      </iconSet>
    </cfRule>
  </conditionalFormatting>
  <conditionalFormatting sqref="Q14:Q23">
    <cfRule type="iconSet" priority="18">
      <iconSet>
        <cfvo type="percent" val="0"/>
        <cfvo type="num" val="0"/>
        <cfvo type="num" val="0"/>
      </iconSet>
    </cfRule>
  </conditionalFormatting>
  <conditionalFormatting sqref="Q39:Q41">
    <cfRule type="iconSet" priority="17">
      <iconSet>
        <cfvo type="percent" val="0"/>
        <cfvo type="num" val="0"/>
        <cfvo type="num" val="0"/>
      </iconSet>
    </cfRule>
  </conditionalFormatting>
  <conditionalFormatting sqref="K64">
    <cfRule type="iconSet" priority="12">
      <iconSet>
        <cfvo type="percent" val="0"/>
        <cfvo type="num" val="0"/>
        <cfvo type="num" val="0"/>
      </iconSet>
    </cfRule>
  </conditionalFormatting>
  <conditionalFormatting sqref="K29">
    <cfRule type="iconSet" priority="16">
      <iconSet>
        <cfvo type="percent" val="0"/>
        <cfvo type="num" val="0"/>
        <cfvo type="num" val="0"/>
      </iconSet>
    </cfRule>
  </conditionalFormatting>
  <conditionalFormatting sqref="K38">
    <cfRule type="iconSet" priority="15">
      <iconSet>
        <cfvo type="percent" val="0"/>
        <cfvo type="num" val="0"/>
        <cfvo type="num" val="0"/>
      </iconSet>
    </cfRule>
  </conditionalFormatting>
  <conditionalFormatting sqref="K51">
    <cfRule type="iconSet" priority="14">
      <iconSet>
        <cfvo type="percent" val="0"/>
        <cfvo type="num" val="0"/>
        <cfvo type="num" val="0"/>
      </iconSet>
    </cfRule>
  </conditionalFormatting>
  <conditionalFormatting sqref="K57">
    <cfRule type="iconSet" priority="13">
      <iconSet>
        <cfvo type="percent" val="0"/>
        <cfvo type="num" val="0"/>
        <cfvo type="num" val="0"/>
      </iconSet>
    </cfRule>
  </conditionalFormatting>
  <conditionalFormatting sqref="Q65">
    <cfRule type="iconSet" priority="11">
      <iconSet>
        <cfvo type="percent" val="0"/>
        <cfvo type="num" val="0"/>
        <cfvo type="num" val="0"/>
      </iconSet>
    </cfRule>
  </conditionalFormatting>
  <conditionalFormatting sqref="Q59">
    <cfRule type="iconSet" priority="10">
      <iconSet>
        <cfvo type="percent" val="0"/>
        <cfvo type="num" val="0"/>
        <cfvo type="num" val="0"/>
      </iconSet>
    </cfRule>
  </conditionalFormatting>
  <conditionalFormatting sqref="Q52">
    <cfRule type="iconSet" priority="9">
      <iconSet>
        <cfvo type="percent" val="0"/>
        <cfvo type="num" val="0"/>
        <cfvo type="num" val="0"/>
      </iconSet>
    </cfRule>
  </conditionalFormatting>
  <conditionalFormatting sqref="Q42">
    <cfRule type="iconSet" priority="8">
      <iconSet>
        <cfvo type="percent" val="0"/>
        <cfvo type="num" val="0"/>
        <cfvo type="num" val="0"/>
      </iconSet>
    </cfRule>
  </conditionalFormatting>
  <conditionalFormatting sqref="Q34">
    <cfRule type="iconSet" priority="7">
      <iconSet>
        <cfvo type="percent" val="0"/>
        <cfvo type="num" val="0"/>
        <cfvo type="num" val="0"/>
      </iconSet>
    </cfRule>
  </conditionalFormatting>
  <conditionalFormatting sqref="Q24">
    <cfRule type="iconSet" priority="6">
      <iconSet>
        <cfvo type="percent" val="0"/>
        <cfvo type="num" val="0"/>
        <cfvo type="num" val="0"/>
      </iconSet>
    </cfRule>
  </conditionalFormatting>
  <conditionalFormatting sqref="Q56:Q58">
    <cfRule type="iconSet" priority="5">
      <iconSet>
        <cfvo type="percent" val="0"/>
        <cfvo type="num" val="0"/>
        <cfvo type="num" val="0"/>
      </iconSet>
    </cfRule>
  </conditionalFormatting>
  <conditionalFormatting sqref="E10:E95">
    <cfRule type="cellIs" dxfId="9" priority="4" operator="notBetween">
      <formula>0</formula>
      <formula>100</formula>
    </cfRule>
  </conditionalFormatting>
  <conditionalFormatting sqref="E96:E97">
    <cfRule type="cellIs" dxfId="8" priority="3" operator="notBetween">
      <formula>0</formula>
      <formula>100</formula>
    </cfRule>
  </conditionalFormatting>
  <conditionalFormatting sqref="N6:N7">
    <cfRule type="iconSet" priority="2">
      <iconSet>
        <cfvo type="percent" val="0"/>
        <cfvo type="num" val="0"/>
        <cfvo type="num" val="0"/>
      </iconSet>
    </cfRule>
  </conditionalFormatting>
  <conditionalFormatting sqref="I8:M8">
    <cfRule type="iconSet" priority="1">
      <iconSet>
        <cfvo type="percent" val="0"/>
        <cfvo type="num" val="0"/>
        <cfvo type="num" val="0"/>
      </iconSet>
    </cfRule>
  </conditionalFormatting>
  <pageMargins left="0.511811024" right="0.511811024" top="0.78740157499999996" bottom="0.78740157499999996" header="0.31496062000000002" footer="0.31496062000000002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Exemplo</vt:lpstr>
      <vt:lpstr>JAN</vt:lpstr>
      <vt:lpstr>FEV</vt:lpstr>
      <vt:lpstr>MAR</vt:lpstr>
      <vt:lpstr>ABR</vt:lpstr>
      <vt:lpstr>MAI</vt:lpstr>
      <vt:lpstr>JUN</vt:lpstr>
      <vt:lpstr>JUL</vt:lpstr>
      <vt:lpstr>AGO</vt:lpstr>
      <vt:lpstr>SET</vt:lpstr>
      <vt:lpstr>OUT</vt:lpstr>
      <vt:lpstr>NOV</vt:lpstr>
      <vt:lpstr>DEZ</vt:lpstr>
      <vt:lpstr>Resumo</vt:lpstr>
    </vt:vector>
  </TitlesOfParts>
  <Company>S.A. O Estado de S.Paulo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Jun Marubayashi</dc:creator>
  <cp:lastModifiedBy>usuario</cp:lastModifiedBy>
  <dcterms:created xsi:type="dcterms:W3CDTF">2023-08-28T17:53:38Z</dcterms:created>
  <dcterms:modified xsi:type="dcterms:W3CDTF">2025-01-12T03:18:16Z</dcterms:modified>
</cp:coreProperties>
</file>