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ctrlProps/ctrlProp2.xml" ContentType="application/vnd.ms-excel.controlproperties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F2FD509E-B8FB-4F0B-A499-B5E70684E0A7}" xr6:coauthVersionLast="44" xr6:coauthVersionMax="45" xr10:uidLastSave="{00000000-0000-0000-0000-000000000000}"/>
  <bookViews>
    <workbookView xWindow="-120" yWindow="-120" windowWidth="20730" windowHeight="11160" firstSheet="6" activeTab="1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estion bénévole" sheetId="15" r:id="rId14"/>
    <sheet name="Affectation bénévole" sheetId="16" r:id="rId15"/>
    <sheet name="Graphiques" sheetId="17" r:id="rId16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Q11" i="15"/>
  <c r="Q10" i="15"/>
  <c r="Q9" i="15"/>
  <c r="A9" i="15"/>
  <c r="A10" i="15" s="1"/>
  <c r="A11" i="15" s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<sst xmlns="http://schemas.openxmlformats.org/spreadsheetml/2006/main" count="880" uniqueCount="387">
  <si>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</si>
  <si>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</si>
  <si>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</si>
  <si>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</si>
  <si>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</si>
  <si>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</si>
  <si>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</si>
  <si>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</si>
  <si>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</si>
  <si>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</si>
  <si>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</si>
  <si>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</si>
  <si>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</si>
  <si>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</si>
  <si>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</si>
  <si>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</si>
  <si>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</si>
  <si>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</si>
  <si>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</si>
  <si>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</si>
  <si>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</si>
  <si>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</si>
  <si>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</si>
  <si>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</si>
  <si>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</si>
  <si>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</si>
  <si>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</si>
  <si>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</si>
  <si>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</si>
  <si>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</si>
  <si>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</si>
  <si>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</si>
  <si>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</si>
  <si>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</si>
  <si>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</si>
  <si>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</si>
  <si>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</si>
  <si>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</si>
  <si>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</si>
  <si>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</si>
  <si>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</si>
  <si>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</si>
  <si>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</si>
  <si>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</si>
  <si>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</si>
  <si>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</si>
  <si>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</si>
  <si>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</si>
  <si>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</si>
  <si>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</si>
  <si>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</si>
  <si>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</si>
  <si>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</si>
  <si>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</si>
  <si>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</si>
  <si>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</si>
  <si>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</si>
  <si>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</si>
  <si>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</si>
  <si>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</si>
  <si>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</si>
  <si>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</si>
  <si>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</si>
  <si>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</si>
  <si>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</si>
  <si>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</si>
  <si>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</si>
  <si>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</si>
  <si>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</si>
  <si>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</si>
  <si>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</si>
  <si>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</si>
  <si>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</si>
  <si>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</si>
  <si>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</si>
  <si>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</si>
  <si>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</si>
  <si>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</si>
  <si>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</si>
  <si>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</si>
  <si>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</si>
  <si>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</si>
  <si>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</si>
  <si>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</si>
  <si>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</si>
  <si>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</si>
  <si>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</si>
  <si>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</si>
  <si>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</si>
  <si>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</si>
  <si>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</si>
  <si>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</si>
  <si>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</si>
  <si>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</si>
  <si>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</si>
  <si>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</si>
  <si>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</si>
  <si>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</si>
  <si>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</si>
  <si>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</si>
  <si>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</si>
  <si>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</si>
  <si>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</si>
  <si>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</si>
  <si>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</si>
  <si>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</si>
  <si>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</si>
  <si>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</si>
  <si>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</si>
  <si>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</si>
  <si>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</si>
  <si>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</si>
  <si>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</si>
  <si>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</si>
  <si>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</si>
  <si>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</si>
  <si>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</si>
  <si>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</si>
  <si>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</si>
  <si>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</si>
  <si>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</si>
  <si>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</si>
  <si>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</si>
  <si>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</si>
  <si>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</si>
  <si>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</si>
  <si>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</si>
  <si>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</si>
  <si>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</si>
  <si>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</si>
  <si>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</si>
  <si>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</si>
  <si>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</si>
  <si>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</si>
  <si>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</si>
  <si>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</si>
  <si>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</si>
  <si>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</si>
  <si>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</si>
  <si>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</si>
  <si>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</si>
  <si>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</si>
  <si>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</si>
  <si>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</si>
  <si>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</si>
  <si>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</si>
  <si>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</si>
  <si>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</si>
  <si>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</si>
  <si>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</si>
  <si>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</si>
  <si>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</si>
  <si>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</si>
  <si>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</si>
  <si>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</si>
  <si>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</si>
  <si>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</si>
  <si>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</si>
  <si>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</si>
  <si>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</si>
  <si>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</si>
  <si>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</si>
  <si>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</si>
  <si>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</si>
  <si>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</si>
  <si>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</si>
  <si>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</si>
  <si>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</si>
  <si>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</si>
  <si>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</si>
  <si>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</si>
  <si>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</si>
  <si>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</si>
  <si>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</si>
  <si>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</si>
  <si>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</si>
  <si>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</si>
  <si>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</si>
  <si>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</si>
  <si>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</si>
  <si>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</si>
  <si>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</si>
  <si>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</si>
  <si>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</si>
  <si>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</si>
  <si>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</si>
  <si>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</si>
  <si>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</si>
  <si>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</si>
  <si>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</si>
  <si>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</si>
  <si>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</si>
  <si>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</si>
  <si>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</si>
  <si>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</si>
  <si>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</si>
  <si>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</si>
  <si>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</si>
  <si>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</si>
  <si>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</si>
  <si>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</si>
  <si>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</si>
  <si>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</si>
  <si>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</si>
  <si>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</si>
  <si>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</si>
  <si>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</si>
  <si>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</si>
  <si>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</si>
  <si>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</si>
  <si>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</si>
  <si>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</si>
  <si>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</si>
  <si>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</si>
  <si>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</si>
  <si>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</si>
  <si>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</si>
  <si>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</si>
  <si>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</si>
  <si>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</si>
  <si>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</si>
  <si>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</si>
  <si>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</si>
  <si>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</si>
  <si>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</si>
  <si>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</si>
  <si>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</si>
  <si>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</si>
  <si>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</si>
  <si>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</si>
  <si>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</si>
  <si>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</si>
  <si>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</si>
  <si>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</si>
  <si>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</si>
  <si>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</si>
  <si>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</si>
  <si>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</si>
  <si>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</si>
  <si>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</si>
  <si>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</si>
  <si>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</si>
  <si>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</si>
  <si>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</si>
  <si>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Christelle</t>
  </si>
  <si>
    <t>Mira</t>
  </si>
  <si>
    <t>Jo</t>
  </si>
  <si>
    <t>Victoria</t>
  </si>
  <si>
    <t>07 66 75 84 09</t>
  </si>
  <si>
    <t>Vic.M@live.fr</t>
  </si>
  <si>
    <t>Fred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</si>
  <si>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</si>
  <si>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</si>
  <si>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</si>
  <si>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</si>
  <si>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</si>
  <si>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</si>
  <si>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</si>
  <si>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</si>
  <si>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</si>
  <si>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</si>
  <si>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</si>
  <si>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</si>
  <si>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</si>
  <si>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</si>
  <si>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</si>
  <si>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</si>
  <si>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</si>
  <si>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</si>
  <si>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</si>
  <si>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</si>
  <si>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</si>
  <si>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 xml:space="preserve">Planning Bénévole </t>
  </si>
  <si>
    <t>Année</t>
  </si>
  <si>
    <t>Présent</t>
  </si>
  <si>
    <t>Absent</t>
  </si>
  <si>
    <t xml:space="preserve">Total de présence </t>
  </si>
  <si>
    <t>Bakary</t>
  </si>
  <si>
    <t>Gregoire</t>
  </si>
  <si>
    <t>Adeline</t>
  </si>
  <si>
    <t>Helena</t>
  </si>
  <si>
    <t xml:space="preserve">Total d'absence </t>
  </si>
  <si>
    <t xml:space="preserve">Affectation Bénévole </t>
  </si>
  <si>
    <t>Billeterie</t>
  </si>
  <si>
    <t>Buvette</t>
  </si>
  <si>
    <t>Stands</t>
  </si>
  <si>
    <t>Installation/rangement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</si>
  <si>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</si>
  <si>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</si>
  <si>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</si>
  <si>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</si>
  <si>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</si>
  <si>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</si>
  <si>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</si>
  <si>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</si>
  <si>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</si>
  <si>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</si>
  <si>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</si>
  <si>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</si>
  <si>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</si>
  <si>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</si>
  <si>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</si>
  <si>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</si>
  <si>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</si>
  <si>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</si>
  <si>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</si>
  <si>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</si>
  <si>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</si>
  <si>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</si>
  <si>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</si>
  <si>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</si>
  <si>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</si>
  <si>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</si>
  <si>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</si>
  <si>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</si>
  <si>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</si>
  <si>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</si>
  <si>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</si>
  <si>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</si>
  <si>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</si>
  <si>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</si>
  <si>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</si>
  <si>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</si>
  <si>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</si>
  <si>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</si>
  <si>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</si>
  <si>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</si>
  <si>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</si>
  <si>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</si>
  <si>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</si>
  <si>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</si>
  <si>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</si>
  <si>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</si>
  <si>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</si>
  <si>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</si>
  <si>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</si>
  <si>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Stand</t>
  </si>
  <si>
    <t>Installation/Rangement</t>
  </si>
  <si>
    <t>Présence</t>
  </si>
  <si>
    <t xml:space="preserve">Absence </t>
  </si>
  <si>
    <t>Besoin Dimanche</t>
  </si>
  <si>
    <t>Besoin Samedi</t>
  </si>
  <si>
    <t>Besoin Vendredi</t>
  </si>
  <si>
    <t>Total bénévole Min</t>
  </si>
  <si>
    <t>Étiquettes de lignes</t>
  </si>
  <si>
    <t>Somme de Besoin Vendredi</t>
  </si>
  <si>
    <t>Somme de Besoin Samedi</t>
  </si>
  <si>
    <t>Somme de Besoin Dimanche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</si>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</sst>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ddd\ dd\ mmmm"/>
    <numFmt numFmtId="168" formatCode="#,##0.00\ [$€-40C]"/>
  </numFmts>
  <fonts count="20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6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2"/>
      <color theme="9" tint="-0.499984740745262"/>
      <name val="Calibri (Corps)"/>
    </font>
    <font>
      <sz val="12"/>
      <color theme="5"/>
      <name val="Tw Cen MT"/>
      <family val="2"/>
      <scheme val="minor"/>
    </font>
    <font>
      <b/>
      <sz val="12"/>
      <color rgb="FFFF0000"/>
      <name val="Tw Cen MT"/>
      <family val="2"/>
      <scheme val="minor"/>
    </font>
    <font>
      <sz val="16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5" borderId="36" xfId="0" applyFont="1" applyFill="1" applyBorder="1" applyAlignment="1">
      <alignment horizontal="center" vertical="center"/>
    </xf>
    <xf numFmtId="0" fontId="12" fillId="20" borderId="3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7" fontId="0" fillId="0" borderId="42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2" fillId="20" borderId="38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2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2" fillId="9" borderId="18" xfId="0" applyFont="1" applyFill="1" applyBorder="1"/>
    <xf numFmtId="0" fontId="12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2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2" fillId="9" borderId="13" xfId="0" applyFont="1" applyFill="1" applyBorder="1"/>
    <xf numFmtId="0" fontId="12" fillId="9" borderId="17" xfId="0" applyFont="1" applyFill="1" applyBorder="1"/>
    <xf numFmtId="0" fontId="0" fillId="21" borderId="0" xfId="0" applyFill="1"/>
    <xf numFmtId="0" fontId="0" fillId="21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4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8" borderId="51" xfId="0" applyFill="1" applyBorder="1" applyAlignment="1">
      <alignment horizontal="center"/>
    </xf>
    <xf numFmtId="0" fontId="0" fillId="7" borderId="52" xfId="0" applyFill="1" applyBorder="1"/>
    <xf numFmtId="0" fontId="0" fillId="8" borderId="53" xfId="0" applyFill="1" applyBorder="1" applyAlignment="1">
      <alignment horizontal="center"/>
    </xf>
    <xf numFmtId="0" fontId="0" fillId="7" borderId="54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55" xfId="0" applyFill="1" applyBorder="1" applyAlignment="1">
      <alignment horizontal="center"/>
    </xf>
    <xf numFmtId="0" fontId="0" fillId="8" borderId="56" xfId="0" applyFill="1" applyBorder="1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44" fontId="0" fillId="0" borderId="0" xfId="0" applyNumberFormat="1"/>
    <xf numFmtId="168" fontId="19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8" fillId="22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12" fillId="9" borderId="0" xfId="0" applyFont="1" applyFill="1" applyBorder="1" applyAlignment="1"/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6" fillId="5" borderId="49" xfId="0" applyFont="1" applyFill="1" applyBorder="1" applyAlignment="1">
      <alignment horizontal="center" vertical="center"/>
    </xf>
    <xf numFmtId="0" fontId="16" fillId="5" borderId="48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9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* #,##0.00\ &quot;€&quot;_-;\-* #,##0.00\ &quot;€&quot;_-;_-* &quot;-&quot;??\ &quot;€&quot;_-;_-@_-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#,##0.00_);_("€"* \(#,##0.00\);_("€"*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410391</xdr:colOff>
      <xdr:row>1</xdr:row>
      <xdr:rowOff>161109</xdr:rowOff>
    </xdr:from>
    <xdr:to>
      <xdr:col>2</xdr:col>
      <xdr:colOff>387531</xdr:colOff>
      <xdr:row>1</xdr:row>
      <xdr:rowOff>619398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1877" y="33528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418011</xdr:colOff>
      <xdr:row>1</xdr:row>
      <xdr:rowOff>161109</xdr:rowOff>
    </xdr:from>
    <xdr:to>
      <xdr:col>3</xdr:col>
      <xdr:colOff>395151</xdr:colOff>
      <xdr:row>1</xdr:row>
      <xdr:rowOff>619398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268582" y="33528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3</xdr:col>
      <xdr:colOff>425631</xdr:colOff>
      <xdr:row>1</xdr:row>
      <xdr:rowOff>161109</xdr:rowOff>
    </xdr:from>
    <xdr:to>
      <xdr:col>4</xdr:col>
      <xdr:colOff>402771</xdr:colOff>
      <xdr:row>1</xdr:row>
      <xdr:rowOff>619398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125288" y="33528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425631</xdr:colOff>
      <xdr:row>1</xdr:row>
      <xdr:rowOff>161109</xdr:rowOff>
    </xdr:from>
    <xdr:to>
      <xdr:col>5</xdr:col>
      <xdr:colOff>547551</xdr:colOff>
      <xdr:row>1</xdr:row>
      <xdr:rowOff>619398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974374" y="33528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43542</xdr:colOff>
      <xdr:row>1</xdr:row>
      <xdr:rowOff>157843</xdr:rowOff>
    </xdr:from>
    <xdr:to>
      <xdr:col>7</xdr:col>
      <xdr:colOff>20681</xdr:colOff>
      <xdr:row>1</xdr:row>
      <xdr:rowOff>646612</xdr:rowOff>
    </xdr:to>
    <xdr:sp macro="[0]!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290456" y="332014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141515</xdr:colOff>
      <xdr:row>0</xdr:row>
      <xdr:rowOff>97972</xdr:rowOff>
    </xdr:from>
    <xdr:to>
      <xdr:col>1</xdr:col>
      <xdr:colOff>141515</xdr:colOff>
      <xdr:row>2</xdr:row>
      <xdr:rowOff>136100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515" y="97972"/>
          <a:ext cx="1001486" cy="98518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1303020</xdr:colOff>
      <xdr:row>1</xdr:row>
      <xdr:rowOff>19595</xdr:rowOff>
    </xdr:from>
    <xdr:to>
      <xdr:col>1</xdr:col>
      <xdr:colOff>365759</xdr:colOff>
      <xdr:row>1</xdr:row>
      <xdr:rowOff>477884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03020" y="193766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396239</xdr:colOff>
      <xdr:row>1</xdr:row>
      <xdr:rowOff>19595</xdr:rowOff>
    </xdr:from>
    <xdr:to>
      <xdr:col>1</xdr:col>
      <xdr:colOff>1218111</xdr:colOff>
      <xdr:row>1</xdr:row>
      <xdr:rowOff>477884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159725" y="193766"/>
          <a:ext cx="821872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</xdr:col>
      <xdr:colOff>1248591</xdr:colOff>
      <xdr:row>1</xdr:row>
      <xdr:rowOff>19595</xdr:rowOff>
    </xdr:from>
    <xdr:to>
      <xdr:col>2</xdr:col>
      <xdr:colOff>485503</xdr:colOff>
      <xdr:row>1</xdr:row>
      <xdr:rowOff>477884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3012077" y="193766"/>
          <a:ext cx="81534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2</xdr:col>
      <xdr:colOff>508363</xdr:colOff>
      <xdr:row>1</xdr:row>
      <xdr:rowOff>19595</xdr:rowOff>
    </xdr:from>
    <xdr:to>
      <xdr:col>2</xdr:col>
      <xdr:colOff>1483723</xdr:colOff>
      <xdr:row>1</xdr:row>
      <xdr:rowOff>477884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3850277" y="193766"/>
          <a:ext cx="97536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3</xdr:col>
      <xdr:colOff>530134</xdr:colOff>
      <xdr:row>1</xdr:row>
      <xdr:rowOff>4355</xdr:rowOff>
    </xdr:from>
    <xdr:to>
      <xdr:col>3</xdr:col>
      <xdr:colOff>1356360</xdr:colOff>
      <xdr:row>1</xdr:row>
      <xdr:rowOff>493124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5472248" y="178526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Affecter</a:t>
          </a:r>
        </a:p>
      </xdr:txBody>
    </xdr:sp>
    <xdr:clientData/>
  </xdr:twoCellAnchor>
  <xdr:twoCellAnchor>
    <xdr:from>
      <xdr:col>3</xdr:col>
      <xdr:colOff>1386840</xdr:colOff>
      <xdr:row>1</xdr:row>
      <xdr:rowOff>4355</xdr:rowOff>
    </xdr:from>
    <xdr:to>
      <xdr:col>4</xdr:col>
      <xdr:colOff>673826</xdr:colOff>
      <xdr:row>1</xdr:row>
      <xdr:rowOff>493124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6328954" y="178526"/>
          <a:ext cx="87630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711925</xdr:colOff>
      <xdr:row>1</xdr:row>
      <xdr:rowOff>5444</xdr:rowOff>
    </xdr:from>
    <xdr:to>
      <xdr:col>5</xdr:col>
      <xdr:colOff>684710</xdr:colOff>
      <xdr:row>1</xdr:row>
      <xdr:rowOff>494213</xdr:rowOff>
    </xdr:to>
    <xdr:sp macro="[0]!Budge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7211337" y="184738"/>
          <a:ext cx="824432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283029</xdr:colOff>
      <xdr:row>0</xdr:row>
      <xdr:rowOff>32834</xdr:rowOff>
    </xdr:from>
    <xdr:to>
      <xdr:col>0</xdr:col>
      <xdr:colOff>1099458</xdr:colOff>
      <xdr:row>2</xdr:row>
      <xdr:rowOff>117517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029" y="32834"/>
          <a:ext cx="816429" cy="803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17</xdr:row>
          <xdr:rowOff>19050</xdr:rowOff>
        </xdr:from>
        <xdr:to>
          <xdr:col>9</xdr:col>
          <xdr:colOff>1400175</xdr:colOff>
          <xdr:row>18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MAJ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bogusz" refreshedDate="43861.322349074071" createdVersion="6" refreshedVersion="6" minRefreshableVersion="3" recordCount="6" xr:uid="{8977FCFA-2D18-4268-AA4E-5852E6C888D9}">
  <cacheSource type="worksheet">
    <worksheetSource name="Tableau778"/>
  </cacheSource>
  <cacheFields count="4">
    <cacheField name="Poste" numFmtId="0">
      <sharedItems count="6">
        <s v="Billeterie"/>
        <s v="Buvette"/>
        <s v="Stands"/>
        <s v="Installation/rangement"/>
        <s v="Renfort"/>
        <s v="Total bénévole Min"/>
      </sharedItems>
    </cacheField>
    <cacheField name="Besoin Vendredi" numFmtId="0">
      <sharedItems containsSemiMixedTypes="0" containsString="0" containsNumber="1" containsInteger="1" minValue="2" maxValue="20"/>
    </cacheField>
    <cacheField name="Besoin Samedi" numFmtId="0">
      <sharedItems containsSemiMixedTypes="0" containsString="0" containsNumber="1" containsInteger="1" minValue="2" maxValue="20"/>
    </cacheField>
    <cacheField name="Besoin Dimanche" numFmtId="0">
      <sharedItems containsSemiMixedTypes="0" containsString="0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5"/>
    <n v="2"/>
    <n v="1"/>
  </r>
  <r>
    <x v="1"/>
    <n v="4"/>
    <n v="10"/>
    <n v="8"/>
  </r>
  <r>
    <x v="2"/>
    <n v="3"/>
    <n v="4"/>
    <n v="6"/>
  </r>
  <r>
    <x v="3"/>
    <n v="2"/>
    <n v="2"/>
    <n v="4"/>
  </r>
  <r>
    <x v="4"/>
    <n v="6"/>
    <n v="2"/>
    <n v="1"/>
  </r>
  <r>
    <x v="5"/>
    <n v="20"/>
    <n v="20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59019-2105-46F3-85A5-A0D86D21239D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rowGrandTotals="0" itemPrintTitles="1" createdVersion="6" indent="0" outline="1" outlineData="1" multipleFieldFilters="0">
  <location ref="J10:M16" firstHeaderRow="0" firstDataRow="1" firstDataCol="1"/>
  <pivotFields count="4">
    <pivotField axis="axisRow" showAll="0">
      <items count="7">
        <item x="0"/>
        <item x="1"/>
        <item x="3"/>
        <item x="4"/>
        <item x="2"/>
        <item x="5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Besoin Vendredi" fld="1" baseField="0" baseItem="0"/>
    <dataField name="Somme de Besoin Samedi" fld="2" baseField="0" baseItem="0"/>
    <dataField name="Somme de Besoin Dimanch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9" totalsRowShown="0" headerRowBorderDxfId="42" tableBorderDxfId="41">
  <autoFilter ref="A4:P29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4" tableBorderDxfId="23">
  <autoFilter ref="A4:F8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B12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/>
  <sheetData>
    <row r="24" spans="12:12">
      <c r="L24" s="16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D18" sqref="D18"/>
    </sheetView>
  </sheetViews>
  <sheetFormatPr baseColWidth="10" defaultRowHeight="14.25"/>
  <cols>
    <col min="4" max="4" width="11.75" customWidth="1"/>
    <col min="6" max="6" width="11.5" bestFit="1" customWidth="1"/>
  </cols>
  <sheetData>
    <row r="2" spans="1:10">
      <c r="C2" s="134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36">
        <v>43859.388842592591</v>
      </c>
      <c r="G5" s="18"/>
    </row>
    <row r="6" spans="1:10">
      <c r="B6" s="18"/>
      <c r="C6" s="18"/>
      <c r="D6" s="18"/>
      <c r="E6" s="32" t="s">
        <v>228</v>
      </c>
      <c r="F6" s="18">
        <v>24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226</v>
      </c>
      <c r="B8" s="18"/>
      <c r="D8" s="23"/>
      <c r="E8" s="23"/>
      <c r="F8" s="23"/>
      <c r="G8" s="18"/>
    </row>
    <row r="9" spans="1:10" ht="15.75">
      <c r="B9" s="137" t="s">
        <v>22</v>
      </c>
      <c r="C9" s="29"/>
      <c r="D9" s="189" t="s">
        <v>315</v>
      </c>
      <c r="E9" s="189"/>
      <c r="F9" s="189"/>
      <c r="G9" s="18"/>
    </row>
    <row r="10" spans="1:10" ht="15.75">
      <c r="B10" s="137" t="s">
        <v>23</v>
      </c>
      <c r="C10" s="29"/>
      <c r="D10" s="138" t="s">
        <v>315</v>
      </c>
      <c r="E10" s="138"/>
      <c r="F10" s="138"/>
      <c r="G10" s="146"/>
    </row>
    <row r="11" spans="1:10" ht="15.75">
      <c r="B11" s="137" t="s">
        <v>24</v>
      </c>
      <c r="C11" s="29"/>
      <c r="D11" s="138" t="s">
        <v>308</v>
      </c>
      <c r="E11" s="138"/>
      <c r="F11" s="138"/>
      <c r="G11" s="18"/>
    </row>
    <row r="12" spans="1:10" ht="15.75">
      <c r="B12" s="137" t="s">
        <v>25</v>
      </c>
      <c r="C12" s="29"/>
      <c r="D12" s="138" t="s">
        <v>315</v>
      </c>
      <c r="E12" s="138"/>
      <c r="F12" s="138"/>
      <c r="G12" s="18"/>
    </row>
    <row r="13" spans="1:10" ht="15.75">
      <c r="B13" s="137" t="s">
        <v>227</v>
      </c>
      <c r="C13" s="29"/>
      <c r="D13" s="138" t="s">
        <v>315</v>
      </c>
      <c r="E13" s="138"/>
      <c r="F13" s="138"/>
      <c r="G13" s="18"/>
    </row>
    <row r="14" spans="1:10" ht="15.75">
      <c r="B14" s="137" t="s">
        <v>27</v>
      </c>
      <c r="C14" s="29"/>
      <c r="D14" s="138" t="s">
        <v>315</v>
      </c>
      <c r="E14" s="138"/>
      <c r="F14" s="138"/>
      <c r="G14" s="18"/>
    </row>
    <row r="15" spans="1:10" ht="15.75">
      <c r="A15" s="18"/>
      <c r="B15" s="137" t="s">
        <v>26</v>
      </c>
      <c r="C15" s="29"/>
      <c r="D15" s="138" t="s">
        <v>308</v>
      </c>
      <c r="E15" s="138"/>
      <c r="F15" s="138"/>
      <c r="G15" s="18"/>
    </row>
    <row r="16" spans="1:10" ht="30.6" customHeight="1">
      <c r="B16" s="40"/>
      <c r="C16" s="40"/>
      <c r="D16" s="40"/>
      <c r="E16" s="40"/>
      <c r="F16" s="40"/>
      <c r="G16" s="18"/>
    </row>
    <row r="17" spans="1:7" ht="15.7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>
      <c r="B18" s="21"/>
      <c r="C18" s="21" t="s">
        <v>101</v>
      </c>
      <c r="D18" s="140">
        <v>151</v>
      </c>
      <c r="E18" s="21">
        <v>3</v>
      </c>
      <c r="F18" s="21"/>
      <c r="G18" s="18"/>
    </row>
    <row r="19" spans="1:7">
      <c r="B19" s="21"/>
      <c r="C19" s="21"/>
      <c r="E19" s="21"/>
      <c r="F19" s="21"/>
      <c r="G19" s="18"/>
    </row>
    <row r="20" spans="1:7">
      <c r="B20" s="21"/>
      <c r="C20" s="21"/>
      <c r="E20" s="21"/>
      <c r="F20" s="21" t="s">
        <v>291</v>
      </c>
      <c r="G20" s="141">
        <f>D18*E18</f>
        <v>453</v>
      </c>
    </row>
    <row r="21" spans="1:7">
      <c r="B21" s="21"/>
      <c r="C21" s="21"/>
      <c r="D21" s="21"/>
      <c r="E21" s="21"/>
      <c r="F21" s="21"/>
      <c r="G21" s="18"/>
    </row>
    <row r="22" spans="1:7" ht="15.7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>
      <c r="B23" s="21"/>
      <c r="C23" s="21" t="s">
        <v>119</v>
      </c>
      <c r="D23" s="21">
        <v>90</v>
      </c>
      <c r="E23" s="21">
        <v>4</v>
      </c>
      <c r="F23" s="21"/>
      <c r="G23" s="18"/>
    </row>
    <row r="24" spans="1:7">
      <c r="B24" s="21"/>
      <c r="C24" s="21"/>
      <c r="D24" s="139"/>
      <c r="E24" s="142"/>
      <c r="F24" s="21"/>
      <c r="G24" s="18"/>
    </row>
    <row r="25" spans="1:7">
      <c r="A25" s="39"/>
      <c r="B25" s="39"/>
      <c r="C25" s="39"/>
      <c r="D25" s="39"/>
      <c r="E25" s="39"/>
      <c r="F25" s="39"/>
      <c r="G25" s="144">
        <f>PRODUCT(D23,E23)</f>
        <v>360</v>
      </c>
    </row>
    <row r="26" spans="1:7" ht="15" thickBot="1">
      <c r="B26" s="34"/>
      <c r="C26" s="34"/>
      <c r="D26" s="34"/>
      <c r="E26" s="34"/>
      <c r="F26" s="18"/>
      <c r="G26" s="18"/>
    </row>
    <row r="27" spans="1:7" ht="19.5" thickTop="1">
      <c r="B27" s="33" t="s">
        <v>95</v>
      </c>
      <c r="C27" s="18"/>
      <c r="D27" s="183">
        <f>SUM(G20,G25)</f>
        <v>813</v>
      </c>
      <c r="E27" s="28"/>
      <c r="F27" s="28"/>
      <c r="G27" s="18"/>
    </row>
    <row r="28" spans="1:7">
      <c r="B28" s="18"/>
      <c r="C28" s="18"/>
      <c r="D28" s="18"/>
      <c r="E28" s="18"/>
      <c r="F28" s="1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29"/>
  <sheetViews>
    <sheetView showGridLines="0" zoomScale="70" zoomScaleNormal="70" workbookViewId="0">
      <selection activeCell="I29" sqref="I29"/>
    </sheetView>
  </sheetViews>
  <sheetFormatPr baseColWidth="10" defaultRowHeight="14.25"/>
  <cols>
    <col min="5" max="5" width="12.5" customWidth="1"/>
    <col min="8" max="8" width="22.875" customWidth="1"/>
  </cols>
  <sheetData>
    <row r="2" spans="1:16" ht="39.6" customHeight="1"/>
    <row r="3" spans="1:16" ht="16.899999999999999" customHeight="1"/>
    <row r="4" spans="1:16" ht="15" thickBot="1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296</v>
      </c>
      <c r="P4" s="25" t="s">
        <v>229</v>
      </c>
    </row>
    <row r="5" spans="1:16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>
      <c r="A7" t="s">
        <v>287</v>
      </c>
      <c r="B7" t="s">
        <v>288</v>
      </c>
      <c r="D7" t="s">
        <v>288</v>
      </c>
      <c r="E7" t="s">
        <v>288</v>
      </c>
      <c r="F7" t="s">
        <v>288</v>
      </c>
      <c r="G7" t="s">
        <v>289</v>
      </c>
      <c r="H7" t="s">
        <v>108</v>
      </c>
      <c r="I7" t="s">
        <v>290</v>
      </c>
      <c r="J7">
        <v>2</v>
      </c>
      <c r="N7">
        <f>Tableau1[[#This Row],[Prix Billet]]*Tableau1[[#This Row],[Quantité]]+Tableau1[[#This Row],[Prix]]*Tableau1[[#This Row],[Place]]</f>
        <v>130</v>
      </c>
      <c r="P7" s="135">
        <v>43858.690636574072</v>
      </c>
    </row>
    <row r="8" spans="1:16">
      <c r="A8" t="s">
        <v>293</v>
      </c>
      <c r="B8" t="s">
        <v>293</v>
      </c>
      <c r="D8" t="s">
        <v>293</v>
      </c>
      <c r="E8" t="s">
        <v>293</v>
      </c>
      <c r="F8" t="s">
        <v>293</v>
      </c>
      <c r="G8" t="s">
        <v>294</v>
      </c>
      <c r="H8" t="s">
        <v>109</v>
      </c>
      <c r="I8" t="s">
        <v>295</v>
      </c>
      <c r="J8">
        <v>2</v>
      </c>
      <c r="N8">
        <f>Tableau1[[#This Row],[Prix Billet]]*Tableau1[[#This Row],[Quantité]]+Tableau1[[#This Row],[Prix]]*Tableau1[[#This Row],[Place]]</f>
        <v>130</v>
      </c>
      <c r="P8" s="135"/>
    </row>
    <row r="9" spans="1:16">
      <c r="A9" t="s">
        <v>297</v>
      </c>
      <c r="B9" t="s">
        <v>297</v>
      </c>
      <c r="D9" t="s">
        <v>297</v>
      </c>
      <c r="E9" t="s">
        <v>297</v>
      </c>
      <c r="F9" t="s">
        <v>297</v>
      </c>
      <c r="G9" t="s">
        <v>297</v>
      </c>
      <c r="H9" t="s">
        <v>19</v>
      </c>
      <c r="I9" t="s">
        <v>298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35"/>
    </row>
    <row r="10" spans="1:16">
      <c r="A10" t="s">
        <v>299</v>
      </c>
      <c r="B10" t="s">
        <v>297</v>
      </c>
      <c r="D10" t="s">
        <v>297</v>
      </c>
      <c r="E10" t="s">
        <v>297</v>
      </c>
      <c r="F10" t="s">
        <v>297</v>
      </c>
      <c r="G10" t="s">
        <v>297</v>
      </c>
      <c r="H10" t="s">
        <v>19</v>
      </c>
      <c r="I10" t="s">
        <v>298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35"/>
    </row>
    <row r="11" spans="1:16">
      <c r="A11" t="s">
        <v>299</v>
      </c>
      <c r="B11" t="s">
        <v>297</v>
      </c>
      <c r="D11" t="s">
        <v>297</v>
      </c>
      <c r="E11" t="s">
        <v>297</v>
      </c>
      <c r="F11" t="s">
        <v>297</v>
      </c>
      <c r="G11" t="s">
        <v>297</v>
      </c>
      <c r="H11" t="s">
        <v>19</v>
      </c>
      <c r="I11" t="s">
        <v>298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35"/>
    </row>
    <row r="12" spans="1:16">
      <c r="A12" t="s">
        <v>300</v>
      </c>
      <c r="B12" t="s">
        <v>300</v>
      </c>
      <c r="D12" t="s">
        <v>300</v>
      </c>
      <c r="E12" t="s">
        <v>300</v>
      </c>
      <c r="F12" t="s">
        <v>300</v>
      </c>
      <c r="G12" t="s">
        <v>300</v>
      </c>
      <c r="H12" t="s">
        <v>103</v>
      </c>
      <c r="I12" t="s">
        <v>301</v>
      </c>
      <c r="J12">
        <v>2</v>
      </c>
      <c r="K12" t="s">
        <v>118</v>
      </c>
      <c r="L12" s="145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35"/>
    </row>
    <row r="13" spans="1:16">
      <c r="A13" t="s">
        <v>300</v>
      </c>
      <c r="B13" t="s">
        <v>300</v>
      </c>
      <c r="D13" t="s">
        <v>300</v>
      </c>
      <c r="E13" t="s">
        <v>300</v>
      </c>
      <c r="F13" t="s">
        <v>300</v>
      </c>
      <c r="G13" t="s">
        <v>300</v>
      </c>
      <c r="H13" t="s">
        <v>103</v>
      </c>
      <c r="I13" t="s">
        <v>301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35"/>
    </row>
    <row r="14" spans="1:16">
      <c r="A14" t="s">
        <v>302</v>
      </c>
      <c r="B14" t="s">
        <v>288</v>
      </c>
      <c r="D14" t="s">
        <v>288</v>
      </c>
      <c r="E14" t="s">
        <v>288</v>
      </c>
      <c r="F14" t="s">
        <v>288</v>
      </c>
      <c r="G14" t="s">
        <v>288</v>
      </c>
      <c r="H14" t="s">
        <v>109</v>
      </c>
      <c r="I14" t="s">
        <v>295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35"/>
    </row>
    <row r="15" spans="1:16">
      <c r="A15" t="s">
        <v>288</v>
      </c>
      <c r="B15" t="s">
        <v>288</v>
      </c>
      <c r="D15" t="s">
        <v>288</v>
      </c>
      <c r="E15" t="s">
        <v>288</v>
      </c>
      <c r="F15" t="s">
        <v>288</v>
      </c>
      <c r="G15" t="s">
        <v>288</v>
      </c>
      <c r="H15" t="s">
        <v>108</v>
      </c>
      <c r="I15" t="s">
        <v>295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>
      <c r="A16" t="s">
        <v>303</v>
      </c>
      <c r="B16" t="s">
        <v>304</v>
      </c>
      <c r="D16" t="s">
        <v>303</v>
      </c>
      <c r="E16" t="s">
        <v>303</v>
      </c>
      <c r="F16" t="s">
        <v>304</v>
      </c>
      <c r="G16" t="s">
        <v>304</v>
      </c>
      <c r="H16" t="s">
        <v>109</v>
      </c>
      <c r="I16" t="s">
        <v>295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35"/>
    </row>
    <row r="17" spans="1:16">
      <c r="A17" t="s">
        <v>292</v>
      </c>
      <c r="B17" t="s">
        <v>292</v>
      </c>
      <c r="D17" t="s">
        <v>305</v>
      </c>
      <c r="E17" t="s">
        <v>305</v>
      </c>
      <c r="F17" t="s">
        <v>305</v>
      </c>
      <c r="G17" t="s">
        <v>305</v>
      </c>
      <c r="H17" t="s">
        <v>109</v>
      </c>
      <c r="I17" t="s">
        <v>295</v>
      </c>
      <c r="J17">
        <v>2</v>
      </c>
      <c r="O17">
        <v>12</v>
      </c>
    </row>
    <row r="18" spans="1:16">
      <c r="A18" t="s">
        <v>306</v>
      </c>
      <c r="B18" t="s">
        <v>306</v>
      </c>
      <c r="D18" t="s">
        <v>306</v>
      </c>
      <c r="E18" t="s">
        <v>306</v>
      </c>
      <c r="F18" t="s">
        <v>306</v>
      </c>
      <c r="G18" t="s">
        <v>306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35"/>
    </row>
    <row r="19" spans="1:16">
      <c r="A19" t="s">
        <v>307</v>
      </c>
      <c r="B19" t="s">
        <v>308</v>
      </c>
      <c r="D19" t="s">
        <v>307</v>
      </c>
      <c r="E19" t="s">
        <v>309</v>
      </c>
      <c r="F19" t="s">
        <v>308</v>
      </c>
      <c r="G19" t="s">
        <v>310</v>
      </c>
      <c r="H19" t="s">
        <v>108</v>
      </c>
      <c r="I19" t="s">
        <v>295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35"/>
    </row>
    <row r="20" spans="1:16">
      <c r="A20" t="s">
        <v>307</v>
      </c>
      <c r="B20" t="s">
        <v>308</v>
      </c>
      <c r="D20" t="s">
        <v>307</v>
      </c>
      <c r="E20" t="s">
        <v>309</v>
      </c>
      <c r="F20" t="s">
        <v>308</v>
      </c>
      <c r="G20" t="s">
        <v>310</v>
      </c>
      <c r="H20" t="s">
        <v>108</v>
      </c>
      <c r="I20" t="s">
        <v>295</v>
      </c>
      <c r="J20">
        <v>4</v>
      </c>
      <c r="N20">
        <f t="shared" si="0"/>
        <v>4</v>
      </c>
      <c r="O20">
        <v>15</v>
      </c>
      <c r="P20" s="135"/>
    </row>
    <row r="21" spans="1:16">
      <c r="A21" t="s">
        <v>311</v>
      </c>
      <c r="B21" t="s">
        <v>312</v>
      </c>
      <c r="D21" t="s">
        <v>311</v>
      </c>
      <c r="E21" t="s">
        <v>313</v>
      </c>
      <c r="F21" t="s">
        <v>314</v>
      </c>
      <c r="G21" t="s">
        <v>314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35">
        <v>43859.340115740742</v>
      </c>
    </row>
    <row r="22" spans="1:16">
      <c r="A22" t="s">
        <v>308</v>
      </c>
      <c r="B22" t="s">
        <v>315</v>
      </c>
      <c r="D22" t="s">
        <v>316</v>
      </c>
      <c r="E22" t="s">
        <v>315</v>
      </c>
      <c r="F22" t="s">
        <v>315</v>
      </c>
      <c r="G22" t="s">
        <v>315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35">
        <v>43859.348171296297</v>
      </c>
    </row>
    <row r="23" spans="1:16">
      <c r="A23" t="s">
        <v>317</v>
      </c>
      <c r="B23" t="s">
        <v>317</v>
      </c>
      <c r="D23" t="s">
        <v>318</v>
      </c>
      <c r="E23" t="s">
        <v>318</v>
      </c>
      <c r="F23" t="s">
        <v>317</v>
      </c>
      <c r="G23" t="s">
        <v>319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35">
        <v>43859.349340277775</v>
      </c>
    </row>
    <row r="24" spans="1:16">
      <c r="A24" t="s">
        <v>317</v>
      </c>
      <c r="B24" t="s">
        <v>317</v>
      </c>
      <c r="D24" t="s">
        <v>318</v>
      </c>
      <c r="E24" t="s">
        <v>318</v>
      </c>
      <c r="F24" t="s">
        <v>317</v>
      </c>
      <c r="G24" t="s">
        <v>319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35">
        <v>43859.354560185187</v>
      </c>
    </row>
    <row r="25" spans="1:16">
      <c r="A25" t="s">
        <v>317</v>
      </c>
      <c r="B25" t="s">
        <v>317</v>
      </c>
      <c r="D25" t="s">
        <v>318</v>
      </c>
      <c r="E25" t="s">
        <v>318</v>
      </c>
      <c r="F25" t="s">
        <v>317</v>
      </c>
      <c r="G25" t="s">
        <v>319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35">
        <v>43859.354861111111</v>
      </c>
    </row>
    <row r="26" spans="1:16">
      <c r="A26" t="s">
        <v>305</v>
      </c>
      <c r="B26" t="s">
        <v>305</v>
      </c>
      <c r="D26" t="s">
        <v>305</v>
      </c>
      <c r="E26" t="s">
        <v>305</v>
      </c>
      <c r="F26" t="s">
        <v>292</v>
      </c>
      <c r="G26" t="s">
        <v>305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35">
        <v>43859.361724537041</v>
      </c>
    </row>
    <row r="27" spans="1:16">
      <c r="A27" t="s">
        <v>305</v>
      </c>
      <c r="B27" t="s">
        <v>305</v>
      </c>
      <c r="D27" t="s">
        <v>305</v>
      </c>
      <c r="E27" t="s">
        <v>305</v>
      </c>
      <c r="F27" t="s">
        <v>292</v>
      </c>
      <c r="G27" t="s">
        <v>305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35">
        <v>43859.362870370373</v>
      </c>
    </row>
    <row r="28" spans="1:16">
      <c r="A28" t="s">
        <v>320</v>
      </c>
      <c r="B28" t="s">
        <v>289</v>
      </c>
      <c r="D28" t="s">
        <v>321</v>
      </c>
      <c r="E28" t="s">
        <v>321</v>
      </c>
      <c r="F28" t="s">
        <v>322</v>
      </c>
      <c r="G28" t="s">
        <v>322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35">
        <v>43859.370613425926</v>
      </c>
    </row>
    <row r="29" spans="1:16">
      <c r="A29" t="s">
        <v>315</v>
      </c>
      <c r="B29" t="s">
        <v>315</v>
      </c>
      <c r="D29" t="s">
        <v>315</v>
      </c>
      <c r="E29" t="s">
        <v>315</v>
      </c>
      <c r="F29" t="s">
        <v>315</v>
      </c>
      <c r="G29" t="s">
        <v>308</v>
      </c>
      <c r="H29" t="s">
        <v>101</v>
      </c>
      <c r="I29" s="147">
        <v>151</v>
      </c>
      <c r="J29">
        <v>3</v>
      </c>
      <c r="K29" t="s">
        <v>119</v>
      </c>
      <c r="L29" s="147">
        <v>90</v>
      </c>
      <c r="M29">
        <v>4</v>
      </c>
      <c r="N29" s="147">
        <f>SUM(PRODUCT(I29,J29),PRODUCT(L29,M29))</f>
        <v>813</v>
      </c>
      <c r="O29">
        <v>24</v>
      </c>
      <c r="P29" s="135">
        <v>43859.388842592591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/>
  <cols>
    <col min="4" max="4" width="11.75" customWidth="1"/>
    <col min="6" max="6" width="11.5" bestFit="1" customWidth="1"/>
  </cols>
  <sheetData>
    <row r="2" spans="1:10">
      <c r="C2" s="134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36">
        <v>43860.882256944446</v>
      </c>
      <c r="G5" s="18"/>
    </row>
    <row r="6" spans="1:10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94</v>
      </c>
      <c r="B8" s="18"/>
      <c r="D8" s="23"/>
      <c r="E8" s="23"/>
      <c r="F8" s="23"/>
      <c r="G8" s="18"/>
    </row>
    <row r="9" spans="1:10" ht="15.75">
      <c r="B9" s="137"/>
      <c r="C9" s="29"/>
      <c r="D9" s="189" t="s">
        <v>49</v>
      </c>
      <c r="E9" s="189"/>
      <c r="F9" s="189"/>
      <c r="G9" s="18"/>
    </row>
    <row r="10" spans="1:10" ht="15.75">
      <c r="B10" s="137"/>
      <c r="C10" s="29"/>
      <c r="D10" s="138"/>
      <c r="E10" s="138"/>
      <c r="F10" s="138"/>
      <c r="G10" s="146"/>
    </row>
    <row r="11" spans="1:10" ht="15.75">
      <c r="B11" s="148"/>
      <c r="C11" s="149"/>
      <c r="D11" s="150"/>
      <c r="E11" s="150"/>
      <c r="F11" s="151"/>
      <c r="G11" s="18"/>
    </row>
    <row r="12" spans="1:10" ht="15.75">
      <c r="B12" s="152" t="s">
        <v>82</v>
      </c>
      <c r="C12" s="153"/>
      <c r="D12" s="138" t="s">
        <v>114</v>
      </c>
      <c r="E12" s="138"/>
      <c r="F12" s="154"/>
      <c r="G12" s="18"/>
    </row>
    <row r="13" spans="1:10" ht="15.75">
      <c r="B13" s="152" t="s">
        <v>81</v>
      </c>
      <c r="C13" s="153"/>
      <c r="D13" s="138" t="s">
        <v>48</v>
      </c>
      <c r="E13" s="138"/>
      <c r="F13" s="154"/>
      <c r="G13" s="18"/>
    </row>
    <row r="14" spans="1:10" ht="15.75">
      <c r="B14" s="152" t="s">
        <v>89</v>
      </c>
      <c r="C14" s="153"/>
      <c r="D14" s="138" t="s">
        <v>85</v>
      </c>
      <c r="E14" s="138"/>
      <c r="F14" s="154"/>
      <c r="G14" s="18"/>
    </row>
    <row r="15" spans="1:10" ht="15.75">
      <c r="A15" s="18"/>
      <c r="B15" s="155"/>
      <c r="C15" s="156"/>
      <c r="D15" s="157"/>
      <c r="E15" s="157"/>
      <c r="F15" s="158"/>
      <c r="G15" s="18"/>
    </row>
    <row r="16" spans="1:10" ht="15.75">
      <c r="A16" s="18"/>
      <c r="B16" s="137"/>
      <c r="C16" s="153"/>
      <c r="D16" s="138"/>
      <c r="E16" s="138"/>
      <c r="F16" s="138"/>
      <c r="G16" s="18"/>
    </row>
    <row r="17" spans="1:7" ht="30.6" customHeight="1">
      <c r="B17" s="40"/>
      <c r="C17" s="40"/>
      <c r="D17" s="40"/>
      <c r="E17" s="40"/>
      <c r="F17" s="40"/>
      <c r="G17" s="18"/>
    </row>
    <row r="18" spans="1:7" ht="15.75">
      <c r="A18" s="41"/>
      <c r="B18" s="35" t="s">
        <v>96</v>
      </c>
      <c r="C18" s="36"/>
      <c r="D18" s="37"/>
      <c r="E18" s="37"/>
      <c r="F18" s="22"/>
      <c r="G18" s="38"/>
    </row>
    <row r="19" spans="1:7">
      <c r="B19" s="21"/>
      <c r="C19" s="21"/>
      <c r="D19" s="140"/>
      <c r="E19" s="21"/>
      <c r="F19" s="21"/>
      <c r="G19" s="18"/>
    </row>
    <row r="20" spans="1:7">
      <c r="B20" s="21" t="s">
        <v>95</v>
      </c>
      <c r="C20" s="21"/>
      <c r="D20" s="145">
        <v>200</v>
      </c>
      <c r="E20" s="21"/>
      <c r="F20" s="21"/>
      <c r="G20" s="18"/>
    </row>
    <row r="21" spans="1:7">
      <c r="B21" s="21"/>
      <c r="C21" s="21"/>
      <c r="E21" s="21"/>
      <c r="F21" s="21"/>
      <c r="G21" s="141"/>
    </row>
    <row r="22" spans="1:7">
      <c r="B22" s="21"/>
      <c r="C22" s="21"/>
      <c r="D22" s="21"/>
      <c r="E22" s="21"/>
      <c r="F22" s="21"/>
      <c r="G22" s="18"/>
    </row>
    <row r="23" spans="1:7" ht="15.75">
      <c r="B23" s="35" t="s">
        <v>323</v>
      </c>
      <c r="C23" s="36"/>
      <c r="D23" s="37"/>
      <c r="E23" s="37"/>
      <c r="F23" s="22"/>
      <c r="G23" s="18"/>
    </row>
    <row r="24" spans="1:7">
      <c r="B24" s="21" t="s">
        <v>325</v>
      </c>
      <c r="C24" s="21"/>
      <c r="D24" s="21">
        <v>30</v>
      </c>
      <c r="E24" s="21"/>
      <c r="F24" s="21"/>
      <c r="G24" s="18"/>
    </row>
    <row r="25" spans="1:7">
      <c r="B25" s="21" t="s">
        <v>326</v>
      </c>
      <c r="C25" s="21"/>
      <c r="D25" s="139">
        <v>20</v>
      </c>
      <c r="E25" s="142"/>
      <c r="F25" s="21"/>
      <c r="G25" s="18"/>
    </row>
    <row r="26" spans="1:7">
      <c r="A26" s="39"/>
      <c r="B26" s="39"/>
      <c r="C26" s="39"/>
      <c r="D26" s="39"/>
      <c r="E26" s="39"/>
      <c r="F26" s="39"/>
      <c r="G26" s="144">
        <f>D24+D25</f>
        <v>50</v>
      </c>
    </row>
    <row r="27" spans="1:7" ht="15" thickBot="1">
      <c r="B27" s="34"/>
      <c r="C27" s="34"/>
      <c r="D27" s="34"/>
      <c r="E27" s="34"/>
      <c r="F27" s="18"/>
      <c r="G27" s="18"/>
    </row>
    <row r="28" spans="1:7" ht="19.5" thickTop="1">
      <c r="B28" s="33" t="s">
        <v>324</v>
      </c>
      <c r="C28" s="18"/>
      <c r="D28" s="143">
        <f>SUM(D20,G26)</f>
        <v>250</v>
      </c>
      <c r="E28" s="28"/>
      <c r="F28" s="2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A31" s="159" t="s">
        <v>232</v>
      </c>
      <c r="B31" s="160" t="s">
        <v>352</v>
      </c>
      <c r="C31" s="160"/>
      <c r="D31" s="160"/>
      <c r="E31" s="160"/>
      <c r="F31" s="160"/>
      <c r="G31" s="160"/>
    </row>
    <row r="32" spans="1:7">
      <c r="A32" s="159"/>
      <c r="B32" s="160"/>
      <c r="C32" s="160"/>
      <c r="D32" s="160"/>
      <c r="E32" s="160"/>
      <c r="F32" s="160"/>
      <c r="G32" s="160"/>
    </row>
  </sheetData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/>
    <row r="3" spans="1:18" ht="15" thickBot="1">
      <c r="G3" s="161"/>
      <c r="H3" s="161"/>
      <c r="I3" s="161"/>
      <c r="L3" s="135"/>
      <c r="R3" s="163"/>
    </row>
    <row r="4" spans="1:18" ht="15" thickBot="1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291</v>
      </c>
      <c r="Q5" t="s">
        <v>330</v>
      </c>
      <c r="R5" s="163">
        <f>SUM(M6:M45)</f>
        <v>1125</v>
      </c>
    </row>
    <row r="6" spans="1:18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82">
        <f t="shared" ref="M6:M7" si="0">SUM(G6,H6,I6)</f>
        <v>875</v>
      </c>
    </row>
    <row r="7" spans="1:18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82">
        <v>200</v>
      </c>
      <c r="H7" s="182">
        <v>30</v>
      </c>
      <c r="I7" s="182">
        <v>20</v>
      </c>
      <c r="J7" t="s">
        <v>352</v>
      </c>
      <c r="K7">
        <v>1</v>
      </c>
      <c r="L7" s="135">
        <v>43860.882256944446</v>
      </c>
      <c r="M7" s="182">
        <f t="shared" si="0"/>
        <v>250</v>
      </c>
      <c r="Q7" t="s">
        <v>331</v>
      </c>
      <c r="R7" s="145">
        <v>70000</v>
      </c>
    </row>
    <row r="9" spans="1:18">
      <c r="Q9" t="s">
        <v>332</v>
      </c>
      <c r="R9" s="145">
        <f>R7-R5</f>
        <v>68875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E25" sqref="E25"/>
    </sheetView>
  </sheetViews>
  <sheetFormatPr baseColWidth="10" defaultRowHeight="14.25"/>
  <sheetData>
    <row r="2" spans="2:15">
      <c r="G2" s="84" t="s">
        <v>100</v>
      </c>
      <c r="H2" s="84"/>
      <c r="I2" s="84"/>
    </row>
    <row r="3" spans="2:15" ht="15" thickBot="1">
      <c r="G3" s="87" t="s">
        <v>48</v>
      </c>
      <c r="H3" s="88" t="s">
        <v>52</v>
      </c>
      <c r="I3" s="89" t="s">
        <v>57</v>
      </c>
    </row>
    <row r="4" spans="2:15" ht="15" thickTop="1">
      <c r="G4" s="85"/>
      <c r="H4" s="86"/>
      <c r="I4" s="26"/>
    </row>
    <row r="7" spans="2:15" ht="15" thickBot="1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zoomScale="70" zoomScaleNormal="70" workbookViewId="0">
      <selection activeCell="C20" sqref="C20"/>
    </sheetView>
  </sheetViews>
  <sheetFormatPr baseColWidth="10" defaultRowHeight="14.25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/>
    <row r="4" spans="1:9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>
      <c r="I1" s="83" t="s">
        <v>204</v>
      </c>
      <c r="J1" s="83"/>
      <c r="K1" s="83"/>
      <c r="L1" s="83"/>
    </row>
    <row r="2" spans="1:12" ht="53.45" customHeight="1">
      <c r="I2" s="81" t="s">
        <v>119</v>
      </c>
      <c r="J2" s="81"/>
      <c r="K2" s="82" t="s">
        <v>205</v>
      </c>
      <c r="L2" s="81"/>
    </row>
    <row r="3" spans="1:12" ht="14.45" customHeight="1">
      <c r="I3" s="67" t="s">
        <v>2</v>
      </c>
      <c r="J3" s="67" t="s">
        <v>120</v>
      </c>
      <c r="K3" s="67" t="s">
        <v>2</v>
      </c>
      <c r="L3" s="67" t="s">
        <v>120</v>
      </c>
    </row>
    <row r="4" spans="1:1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>
      <c r="A5" s="3" t="s">
        <v>327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>
      <c r="A6" s="3" t="s">
        <v>328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>
      <c r="I9" s="4" t="s">
        <v>130</v>
      </c>
      <c r="J9" s="2"/>
      <c r="K9" s="1" t="s">
        <v>137</v>
      </c>
      <c r="L9" s="2"/>
    </row>
    <row r="10" spans="1:12">
      <c r="I10" s="1" t="s">
        <v>131</v>
      </c>
      <c r="J10" s="2"/>
      <c r="K10" s="1" t="s">
        <v>138</v>
      </c>
      <c r="L10" s="2"/>
    </row>
    <row r="11" spans="1:12">
      <c r="I11" s="15" t="s">
        <v>132</v>
      </c>
      <c r="J11" s="16"/>
      <c r="K11" s="15" t="s">
        <v>139</v>
      </c>
      <c r="L11" s="16"/>
    </row>
    <row r="12" spans="1:12">
      <c r="I12" s="4" t="s">
        <v>191</v>
      </c>
      <c r="J12" s="2"/>
      <c r="K12" s="1" t="s">
        <v>140</v>
      </c>
      <c r="L12" s="2"/>
    </row>
    <row r="13" spans="1:12">
      <c r="I13" s="1" t="s">
        <v>192</v>
      </c>
      <c r="J13" s="2"/>
      <c r="K13" s="1" t="s">
        <v>141</v>
      </c>
      <c r="L13" s="2"/>
    </row>
    <row r="14" spans="1:12">
      <c r="I14" s="1" t="s">
        <v>193</v>
      </c>
      <c r="J14" s="2"/>
      <c r="K14" s="1" t="s">
        <v>142</v>
      </c>
      <c r="L14" s="2"/>
    </row>
    <row r="15" spans="1:12">
      <c r="I15" s="4" t="s">
        <v>194</v>
      </c>
      <c r="J15" s="2"/>
      <c r="K15" s="1" t="s">
        <v>143</v>
      </c>
      <c r="L15" s="2"/>
    </row>
    <row r="16" spans="1:12">
      <c r="I16" s="1" t="s">
        <v>195</v>
      </c>
      <c r="J16" s="2"/>
      <c r="K16" s="1" t="s">
        <v>144</v>
      </c>
      <c r="L16" s="2"/>
    </row>
    <row r="17" spans="1:12">
      <c r="I17" s="1" t="s">
        <v>196</v>
      </c>
      <c r="J17" s="2"/>
      <c r="K17" s="1" t="s">
        <v>145</v>
      </c>
      <c r="L17" s="2"/>
    </row>
    <row r="18" spans="1:12" s="14" customFormat="1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>
      <c r="I22" s="1" t="s">
        <v>201</v>
      </c>
      <c r="J22" s="2"/>
      <c r="K22" s="1" t="s">
        <v>150</v>
      </c>
      <c r="L22" s="2"/>
    </row>
    <row r="23" spans="1:12">
      <c r="I23" s="1" t="s">
        <v>202</v>
      </c>
      <c r="J23" s="2"/>
      <c r="K23" s="1" t="s">
        <v>151</v>
      </c>
      <c r="L23" s="2"/>
    </row>
    <row r="24" spans="1:12">
      <c r="I24" s="4" t="s">
        <v>203</v>
      </c>
      <c r="J24" s="2"/>
      <c r="K24" s="1" t="s">
        <v>152</v>
      </c>
      <c r="L24" s="2"/>
    </row>
    <row r="25" spans="1:12">
      <c r="K25" s="1" t="s">
        <v>153</v>
      </c>
      <c r="L25" s="2"/>
    </row>
    <row r="26" spans="1:12">
      <c r="K26" s="1" t="s">
        <v>154</v>
      </c>
      <c r="L26" s="2"/>
    </row>
    <row r="27" spans="1:12">
      <c r="K27" s="1" t="s">
        <v>155</v>
      </c>
      <c r="L27" s="2"/>
    </row>
    <row r="28" spans="1:12">
      <c r="K28" s="1" t="s">
        <v>156</v>
      </c>
      <c r="L28" s="2"/>
    </row>
    <row r="29" spans="1:12">
      <c r="K29" s="1" t="s">
        <v>157</v>
      </c>
      <c r="L29" s="2"/>
    </row>
    <row r="30" spans="1:12">
      <c r="K30" s="1" t="s">
        <v>158</v>
      </c>
      <c r="L30" s="2"/>
    </row>
    <row r="31" spans="1:12">
      <c r="K31" s="1" t="s">
        <v>159</v>
      </c>
      <c r="L31" s="2"/>
    </row>
    <row r="32" spans="1:12">
      <c r="K32" s="1" t="s">
        <v>160</v>
      </c>
      <c r="L32" s="2"/>
    </row>
    <row r="33" spans="11:12">
      <c r="K33" s="1" t="s">
        <v>161</v>
      </c>
      <c r="L33" s="2"/>
    </row>
    <row r="34" spans="11:12">
      <c r="K34" s="1" t="s">
        <v>162</v>
      </c>
      <c r="L34" s="2"/>
    </row>
    <row r="35" spans="11:12">
      <c r="K35" s="1" t="s">
        <v>163</v>
      </c>
      <c r="L35" s="2"/>
    </row>
    <row r="36" spans="11:12">
      <c r="K36" s="1" t="s">
        <v>164</v>
      </c>
      <c r="L36" s="2"/>
    </row>
    <row r="37" spans="11:12">
      <c r="K37" s="1" t="s">
        <v>165</v>
      </c>
      <c r="L37" s="2"/>
    </row>
    <row r="38" spans="11:12">
      <c r="K38" s="1" t="s">
        <v>166</v>
      </c>
      <c r="L38" s="2"/>
    </row>
    <row r="39" spans="11:12">
      <c r="K39" s="1" t="s">
        <v>167</v>
      </c>
      <c r="L39" s="2"/>
    </row>
    <row r="40" spans="11:12">
      <c r="K40" s="1" t="s">
        <v>168</v>
      </c>
      <c r="L40" s="2"/>
    </row>
    <row r="41" spans="11:12">
      <c r="K41" s="1" t="s">
        <v>169</v>
      </c>
      <c r="L41" s="2"/>
    </row>
    <row r="42" spans="11:12">
      <c r="K42" s="1" t="s">
        <v>170</v>
      </c>
      <c r="L42" s="2"/>
    </row>
    <row r="43" spans="11:12">
      <c r="K43" s="1" t="s">
        <v>171</v>
      </c>
      <c r="L43" s="2"/>
    </row>
    <row r="44" spans="11:12">
      <c r="K44" s="1" t="s">
        <v>172</v>
      </c>
      <c r="L44" s="2"/>
    </row>
    <row r="45" spans="11:12">
      <c r="K45" s="1" t="s">
        <v>173</v>
      </c>
      <c r="L45" s="2"/>
    </row>
    <row r="46" spans="11:12">
      <c r="K46" s="1" t="s">
        <v>174</v>
      </c>
      <c r="L46" s="2"/>
    </row>
    <row r="47" spans="11:12">
      <c r="K47" s="1" t="s">
        <v>175</v>
      </c>
      <c r="L47" s="2"/>
    </row>
    <row r="48" spans="11:12">
      <c r="K48" s="1" t="s">
        <v>176</v>
      </c>
      <c r="L48" s="2"/>
    </row>
    <row r="49" spans="11:12">
      <c r="K49" s="1" t="s">
        <v>177</v>
      </c>
      <c r="L49" s="2"/>
    </row>
    <row r="50" spans="11:12">
      <c r="K50" s="1" t="s">
        <v>178</v>
      </c>
      <c r="L50" s="2"/>
    </row>
    <row r="51" spans="11:12">
      <c r="K51" s="1" t="s">
        <v>179</v>
      </c>
      <c r="L51" s="2"/>
    </row>
    <row r="52" spans="11:12">
      <c r="K52" s="1" t="s">
        <v>180</v>
      </c>
      <c r="L52" s="2"/>
    </row>
    <row r="53" spans="11:12">
      <c r="K53" s="1" t="s">
        <v>181</v>
      </c>
      <c r="L53" s="2"/>
    </row>
    <row r="54" spans="11:12">
      <c r="K54" s="1" t="s">
        <v>182</v>
      </c>
      <c r="L54" s="2"/>
    </row>
    <row r="55" spans="11:12">
      <c r="K55" s="1" t="s">
        <v>183</v>
      </c>
      <c r="L55" s="2"/>
    </row>
    <row r="56" spans="11:12">
      <c r="K56" s="1" t="s">
        <v>184</v>
      </c>
      <c r="L56" s="2"/>
    </row>
    <row r="57" spans="11:12">
      <c r="K57" s="1" t="s">
        <v>185</v>
      </c>
      <c r="L57" s="2"/>
    </row>
    <row r="58" spans="11:12">
      <c r="K58" s="1" t="s">
        <v>186</v>
      </c>
      <c r="L58" s="2"/>
    </row>
    <row r="59" spans="11:12">
      <c r="K59" s="1" t="s">
        <v>187</v>
      </c>
      <c r="L59" s="2"/>
    </row>
    <row r="60" spans="11:12">
      <c r="K60" s="1" t="s">
        <v>188</v>
      </c>
      <c r="L60" s="2"/>
    </row>
    <row r="61" spans="11:12">
      <c r="K61" s="1" t="s">
        <v>189</v>
      </c>
      <c r="L61" s="2"/>
    </row>
    <row r="62" spans="11:1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/>
  <sheetData>
    <row r="2" spans="2:10">
      <c r="F2" t="s">
        <v>125</v>
      </c>
    </row>
    <row r="5" spans="2:10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H13" sqref="H13:H17"/>
    </sheetView>
  </sheetViews>
  <sheetFormatPr baseColWidth="10" defaultRowHeight="14.25"/>
  <cols>
    <col min="4" max="4" width="19.375" bestFit="1" customWidth="1"/>
  </cols>
  <sheetData>
    <row r="2" spans="4:11" ht="15" thickBot="1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>
      <c r="D6" s="91">
        <v>4</v>
      </c>
      <c r="F6" s="91" t="s">
        <v>51</v>
      </c>
      <c r="J6" s="91" t="s">
        <v>86</v>
      </c>
    </row>
    <row r="7" spans="4:11">
      <c r="F7" s="92" t="s">
        <v>53</v>
      </c>
      <c r="J7" s="92" t="s">
        <v>87</v>
      </c>
    </row>
    <row r="8" spans="4:11">
      <c r="F8" s="91" t="s">
        <v>54</v>
      </c>
      <c r="J8" s="91" t="s">
        <v>88</v>
      </c>
    </row>
    <row r="9" spans="4:11">
      <c r="F9" s="92" t="s">
        <v>55</v>
      </c>
    </row>
    <row r="10" spans="4:11">
      <c r="F10" s="91" t="s">
        <v>56</v>
      </c>
    </row>
    <row r="11" spans="4:11">
      <c r="F11" s="92" t="s">
        <v>58</v>
      </c>
    </row>
    <row r="12" spans="4:11" ht="15" thickBot="1">
      <c r="F12" s="91" t="s">
        <v>59</v>
      </c>
      <c r="H12" s="173" t="s">
        <v>234</v>
      </c>
      <c r="I12" s="174" t="s">
        <v>342</v>
      </c>
      <c r="J12" s="174" t="s">
        <v>341</v>
      </c>
      <c r="K12" s="175" t="s">
        <v>340</v>
      </c>
    </row>
    <row r="13" spans="4:11" ht="15" thickTop="1">
      <c r="F13" s="92" t="s">
        <v>60</v>
      </c>
      <c r="H13" s="170" t="s">
        <v>283</v>
      </c>
      <c r="I13" s="93">
        <v>5</v>
      </c>
      <c r="J13" s="93">
        <v>2</v>
      </c>
      <c r="K13" s="172">
        <v>1</v>
      </c>
    </row>
    <row r="14" spans="4:11" ht="15" thickBot="1">
      <c r="F14" s="91" t="s">
        <v>61</v>
      </c>
      <c r="H14" s="169" t="s">
        <v>284</v>
      </c>
      <c r="I14" s="94">
        <v>4</v>
      </c>
      <c r="J14" s="94">
        <v>10</v>
      </c>
      <c r="K14" s="171">
        <v>8</v>
      </c>
    </row>
    <row r="15" spans="4:11" ht="15" thickTop="1">
      <c r="F15" s="92" t="s">
        <v>62</v>
      </c>
      <c r="H15" s="170" t="s">
        <v>285</v>
      </c>
      <c r="I15" s="93">
        <v>3</v>
      </c>
      <c r="J15" s="93">
        <v>4</v>
      </c>
      <c r="K15" s="172">
        <v>6</v>
      </c>
    </row>
    <row r="16" spans="4:11" ht="15" thickBot="1">
      <c r="F16" s="91" t="s">
        <v>63</v>
      </c>
      <c r="H16" s="169" t="s">
        <v>337</v>
      </c>
      <c r="I16" s="94">
        <v>2</v>
      </c>
      <c r="J16" s="94">
        <v>2</v>
      </c>
      <c r="K16" s="171">
        <v>4</v>
      </c>
    </row>
    <row r="17" spans="6:11" ht="15" thickTop="1">
      <c r="F17" s="92" t="s">
        <v>64</v>
      </c>
      <c r="H17" s="170" t="s">
        <v>333</v>
      </c>
      <c r="I17" s="93">
        <v>6</v>
      </c>
      <c r="J17" s="93">
        <v>2</v>
      </c>
      <c r="K17" s="172">
        <v>1</v>
      </c>
    </row>
    <row r="18" spans="6:11">
      <c r="F18" s="91" t="s">
        <v>65</v>
      </c>
      <c r="H18" s="176" t="s">
        <v>343</v>
      </c>
      <c r="I18" s="177">
        <f>SUM(I13:I17)</f>
        <v>20</v>
      </c>
      <c r="J18" s="177">
        <f>SUM(J13:J17)</f>
        <v>20</v>
      </c>
      <c r="K18" s="178">
        <f>SUM(K13:K17)</f>
        <v>20</v>
      </c>
    </row>
    <row r="19" spans="6:11">
      <c r="F19" s="92" t="s">
        <v>66</v>
      </c>
    </row>
    <row r="20" spans="6:11">
      <c r="F20" s="91" t="s">
        <v>67</v>
      </c>
    </row>
    <row r="21" spans="6:11" ht="15" thickBot="1">
      <c r="F21" s="92" t="s">
        <v>68</v>
      </c>
      <c r="H21" s="180" t="s">
        <v>351</v>
      </c>
      <c r="I21" s="180" t="s">
        <v>274</v>
      </c>
    </row>
    <row r="22" spans="6:11" ht="15" thickTop="1">
      <c r="F22" s="91" t="s">
        <v>69</v>
      </c>
      <c r="I22" s="181" t="s">
        <v>275</v>
      </c>
    </row>
    <row r="23" spans="6:11">
      <c r="F23" s="92" t="s">
        <v>70</v>
      </c>
    </row>
    <row r="24" spans="6:11">
      <c r="F24" s="91" t="s">
        <v>71</v>
      </c>
    </row>
    <row r="25" spans="6:11">
      <c r="F25" s="92" t="s">
        <v>72</v>
      </c>
    </row>
    <row r="26" spans="6:11">
      <c r="F26" s="91" t="s">
        <v>73</v>
      </c>
    </row>
    <row r="27" spans="6:11">
      <c r="F27" s="92" t="s">
        <v>74</v>
      </c>
    </row>
    <row r="28" spans="6:11">
      <c r="F28" s="91" t="s">
        <v>75</v>
      </c>
    </row>
    <row r="29" spans="6:11">
      <c r="F29" s="92" t="s">
        <v>76</v>
      </c>
    </row>
    <row r="30" spans="6:11">
      <c r="F30" s="91" t="s">
        <v>77</v>
      </c>
    </row>
    <row r="31" spans="6:11">
      <c r="F31" s="92" t="s">
        <v>78</v>
      </c>
    </row>
    <row r="32" spans="6:11">
      <c r="F32" s="91" t="s">
        <v>79</v>
      </c>
    </row>
    <row r="33" spans="6:6">
      <c r="F33" s="92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/>
  <sheetData>
    <row r="1" spans="11:13" ht="62.45" customHeight="1"/>
    <row r="2" spans="11:13">
      <c r="L2" t="s">
        <v>334</v>
      </c>
      <c r="M2" t="s">
        <v>335</v>
      </c>
    </row>
    <row r="3" spans="11:13">
      <c r="K3" s="100" t="s">
        <v>107</v>
      </c>
      <c r="L3" s="101">
        <f>Billet!E5</f>
        <v>2</v>
      </c>
      <c r="M3" s="162">
        <f>Billet!I5</f>
        <v>130</v>
      </c>
    </row>
    <row r="4" spans="11:13">
      <c r="K4" s="105" t="s">
        <v>108</v>
      </c>
      <c r="L4" s="101">
        <f>Billet!E6</f>
        <v>16</v>
      </c>
      <c r="M4" s="162">
        <f>Billet!I6</f>
        <v>1040</v>
      </c>
    </row>
    <row r="5" spans="11:13">
      <c r="K5" s="100" t="s">
        <v>109</v>
      </c>
      <c r="L5" s="101">
        <f>Billet!E7</f>
        <v>5</v>
      </c>
      <c r="M5" s="162">
        <f>Billet!I7</f>
        <v>325</v>
      </c>
    </row>
    <row r="6" spans="11:13">
      <c r="K6" s="105" t="s">
        <v>101</v>
      </c>
      <c r="L6" s="101">
        <f>Billet!E8</f>
        <v>3</v>
      </c>
      <c r="M6" s="162">
        <f>Billet!I8</f>
        <v>453</v>
      </c>
    </row>
    <row r="7" spans="11:13">
      <c r="K7" s="100" t="s">
        <v>102</v>
      </c>
      <c r="L7" s="101">
        <f>Billet!E9</f>
        <v>0</v>
      </c>
      <c r="M7" s="162">
        <f>Billet!I9</f>
        <v>0</v>
      </c>
    </row>
    <row r="8" spans="11:13">
      <c r="K8" s="105" t="s">
        <v>103</v>
      </c>
      <c r="L8" s="101">
        <f>Billet!E10</f>
        <v>4</v>
      </c>
      <c r="M8" s="162">
        <f>Billet!I10</f>
        <v>724</v>
      </c>
    </row>
    <row r="9" spans="11:13">
      <c r="K9" s="100" t="s">
        <v>18</v>
      </c>
      <c r="L9" s="101">
        <f>Billet!E11</f>
        <v>0</v>
      </c>
      <c r="M9" s="162">
        <f>Billet!I11</f>
        <v>0</v>
      </c>
    </row>
    <row r="10" spans="11:13">
      <c r="K10" s="105" t="s">
        <v>19</v>
      </c>
      <c r="L10" s="101">
        <f>Billet!E12</f>
        <v>14</v>
      </c>
      <c r="M10" s="162">
        <f>Billet!I12</f>
        <v>1400</v>
      </c>
    </row>
    <row r="11" spans="11:13">
      <c r="K11" s="100" t="s">
        <v>20</v>
      </c>
      <c r="L11" s="101">
        <f>Billet!E13</f>
        <v>0</v>
      </c>
      <c r="M11" s="162">
        <f>Billet!I13</f>
        <v>0</v>
      </c>
    </row>
    <row r="12" spans="11:13">
      <c r="K12" s="105" t="s">
        <v>104</v>
      </c>
      <c r="L12" s="101">
        <f>Billet!E14</f>
        <v>0</v>
      </c>
      <c r="M12" s="162">
        <f>Billet!I14</f>
        <v>0</v>
      </c>
    </row>
    <row r="13" spans="11:13">
      <c r="K13" s="100" t="s">
        <v>105</v>
      </c>
      <c r="L13" s="101">
        <f>Billet!E15</f>
        <v>12</v>
      </c>
      <c r="M13" s="162">
        <f>Billet!I15</f>
        <v>3000</v>
      </c>
    </row>
    <row r="14" spans="11:13">
      <c r="K14" s="105" t="s">
        <v>106</v>
      </c>
      <c r="L14" s="101">
        <f>Billet!E16</f>
        <v>9</v>
      </c>
      <c r="M14" s="162">
        <f>Billet!I16</f>
        <v>2700</v>
      </c>
    </row>
    <row r="19" spans="11:13">
      <c r="K19" s="75" t="s">
        <v>121</v>
      </c>
      <c r="L19" s="2">
        <f>Hébergement!C19</f>
        <v>3</v>
      </c>
      <c r="M19" s="76">
        <f>Hébergement!E19</f>
        <v>75</v>
      </c>
    </row>
    <row r="20" spans="11:13">
      <c r="K20" s="78" t="s">
        <v>122</v>
      </c>
      <c r="L20" s="2">
        <f>Hébergement!C20</f>
        <v>0</v>
      </c>
      <c r="M20" s="76">
        <f>Hébergement!E20</f>
        <v>0</v>
      </c>
    </row>
    <row r="21" spans="11:13">
      <c r="K21" s="75" t="s">
        <v>123</v>
      </c>
      <c r="L21" s="2">
        <f>Hébergement!C21</f>
        <v>15</v>
      </c>
      <c r="M21" s="76">
        <f>Hébergement!E21</f>
        <v>1290</v>
      </c>
    </row>
    <row r="26" spans="11:13">
      <c r="K26" t="s">
        <v>329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tabSelected="1" zoomScale="85" zoomScaleNormal="85" workbookViewId="0">
      <selection activeCell="C23" sqref="C23"/>
    </sheetView>
  </sheetViews>
  <sheetFormatPr baseColWidth="10" defaultRowHeight="14.25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/>
    <row r="4" spans="1:12" ht="15.75">
      <c r="A4" s="130" t="s">
        <v>22</v>
      </c>
      <c r="B4" s="108" t="s">
        <v>235</v>
      </c>
      <c r="C4" s="107" t="s">
        <v>25</v>
      </c>
      <c r="D4" s="108" t="s">
        <v>236</v>
      </c>
      <c r="E4" s="131" t="s">
        <v>237</v>
      </c>
      <c r="F4" t="s">
        <v>350</v>
      </c>
      <c r="G4" t="s">
        <v>349</v>
      </c>
      <c r="H4" t="s">
        <v>348</v>
      </c>
    </row>
    <row r="5" spans="1:12">
      <c r="A5" s="126" t="s">
        <v>238</v>
      </c>
      <c r="B5" s="109" t="s">
        <v>239</v>
      </c>
      <c r="C5" s="109"/>
      <c r="D5" s="109"/>
      <c r="E5" s="127" t="s">
        <v>240</v>
      </c>
      <c r="F5" s="179" t="s">
        <v>283</v>
      </c>
      <c r="G5" s="179"/>
      <c r="H5" s="179"/>
      <c r="K5" t="s">
        <v>353</v>
      </c>
    </row>
    <row r="6" spans="1:12">
      <c r="A6" s="126" t="s">
        <v>241</v>
      </c>
      <c r="B6" s="109" t="s">
        <v>242</v>
      </c>
      <c r="C6" s="109" t="s">
        <v>363</v>
      </c>
      <c r="D6" s="109" t="s">
        <v>364</v>
      </c>
      <c r="E6" s="127" t="s">
        <v>243</v>
      </c>
      <c r="F6" s="109" t="s">
        <v>284</v>
      </c>
      <c r="G6" s="186"/>
      <c r="H6" s="109"/>
      <c r="K6" s="1" t="s">
        <v>113</v>
      </c>
      <c r="L6" s="1">
        <f>COUNTA(Tableau8[Poste Vendredi])</f>
        <v>6</v>
      </c>
    </row>
    <row r="7" spans="1:12">
      <c r="A7" s="126" t="s">
        <v>247</v>
      </c>
      <c r="B7" s="109" t="s">
        <v>248</v>
      </c>
      <c r="C7" s="109" t="s">
        <v>376</v>
      </c>
      <c r="D7" s="109" t="s">
        <v>377</v>
      </c>
      <c r="E7" s="127" t="s">
        <v>249</v>
      </c>
      <c r="F7" s="109"/>
      <c r="G7" s="186" t="s">
        <v>284</v>
      </c>
      <c r="H7" s="109"/>
      <c r="K7" s="1" t="s">
        <v>114</v>
      </c>
      <c r="L7" s="1">
        <f>COUNTA(Tableau8[Poste Samedi])</f>
        <v>4</v>
      </c>
    </row>
    <row r="8" spans="1:12">
      <c r="A8" s="126" t="s">
        <v>251</v>
      </c>
      <c r="B8" s="109" t="s">
        <v>252</v>
      </c>
      <c r="C8" s="109" t="s">
        <v>380</v>
      </c>
      <c r="D8" s="109" t="s">
        <v>381</v>
      </c>
      <c r="E8" s="127" t="s">
        <v>253</v>
      </c>
      <c r="F8" s="109" t="s">
        <v>284</v>
      </c>
      <c r="G8" s="109"/>
      <c r="H8" s="186"/>
      <c r="K8" s="1" t="s">
        <v>115</v>
      </c>
      <c r="L8" s="1">
        <f>COUNTA(Tableau8[Poste Dimanche])</f>
        <v>3</v>
      </c>
    </row>
    <row r="9" spans="1:12">
      <c r="A9" s="126" t="s">
        <v>254</v>
      </c>
      <c r="B9" s="109" t="s">
        <v>255</v>
      </c>
      <c r="C9" s="109"/>
      <c r="D9" s="109"/>
      <c r="E9" s="127" t="s">
        <v>256</v>
      </c>
      <c r="F9" s="109"/>
      <c r="G9" s="109"/>
      <c r="H9" s="109"/>
    </row>
    <row r="10" spans="1:12">
      <c r="A10" s="126" t="s">
        <v>257</v>
      </c>
      <c r="B10" s="109" t="s">
        <v>258</v>
      </c>
      <c r="C10" s="109"/>
      <c r="D10" s="109"/>
      <c r="E10" s="127" t="s">
        <v>259</v>
      </c>
      <c r="F10" s="109"/>
      <c r="G10" s="109"/>
      <c r="H10" s="109"/>
    </row>
    <row r="11" spans="1:12">
      <c r="A11" s="126" t="s">
        <v>260</v>
      </c>
      <c r="B11" s="109" t="s">
        <v>261</v>
      </c>
      <c r="C11" s="109"/>
      <c r="D11" s="109"/>
      <c r="E11" s="127" t="s">
        <v>262</v>
      </c>
      <c r="F11" s="109"/>
      <c r="G11" s="109"/>
      <c r="H11" s="109"/>
      <c r="K11" t="s">
        <v>354</v>
      </c>
    </row>
    <row r="12" spans="1:12">
      <c r="A12" s="126" t="s">
        <v>263</v>
      </c>
      <c r="B12" s="109" t="s">
        <v>264</v>
      </c>
      <c r="C12" s="109"/>
      <c r="D12" s="109"/>
      <c r="E12" s="132"/>
      <c r="F12" s="109"/>
      <c r="G12" s="186" t="s">
        <v>333</v>
      </c>
      <c r="H12" s="109"/>
      <c r="K12" s="186" t="s">
        <v>283</v>
      </c>
      <c r="L12" s="1">
        <f>COUNTIF(Tableau8[[Poste Vendredi]:[Poste Dimanche]],K12)</f>
        <v>4</v>
      </c>
    </row>
    <row r="13" spans="1:12">
      <c r="A13" s="126" t="s">
        <v>265</v>
      </c>
      <c r="B13" s="109" t="s">
        <v>266</v>
      </c>
      <c r="C13" s="109"/>
      <c r="D13" s="109"/>
      <c r="E13" s="132"/>
      <c r="F13" s="109"/>
      <c r="G13" s="109"/>
      <c r="H13" s="109"/>
      <c r="K13" s="186" t="s">
        <v>284</v>
      </c>
      <c r="L13" s="1">
        <f>COUNTIF(Tableau8[[Poste Vendredi]:[Poste Dimanche]],K13)</f>
        <v>5</v>
      </c>
    </row>
    <row r="14" spans="1:12">
      <c r="A14" s="126" t="s">
        <v>267</v>
      </c>
      <c r="B14" s="109" t="s">
        <v>268</v>
      </c>
      <c r="C14" s="109"/>
      <c r="D14" s="109"/>
      <c r="E14" s="127" t="s">
        <v>269</v>
      </c>
      <c r="F14" s="109"/>
      <c r="G14" s="109"/>
      <c r="H14" s="109"/>
      <c r="K14" s="186" t="s">
        <v>285</v>
      </c>
      <c r="L14" s="1">
        <f>COUNTIF(Tableau8[[Poste Vendredi]:[Poste Dimanche]],K14)</f>
        <v>1</v>
      </c>
    </row>
    <row r="15" spans="1:12">
      <c r="A15" s="128" t="s">
        <v>270</v>
      </c>
      <c r="B15" s="129" t="s">
        <v>271</v>
      </c>
      <c r="C15" s="129"/>
      <c r="D15" s="129"/>
      <c r="E15" s="133"/>
      <c r="F15" s="129"/>
      <c r="G15" s="129"/>
      <c r="H15" s="129"/>
      <c r="K15" s="186" t="s">
        <v>337</v>
      </c>
      <c r="L15" s="1">
        <f>COUNTIF(Tableau8[[Poste Vendredi]:[Poste Dimanche]],K15)</f>
        <v>2</v>
      </c>
    </row>
    <row r="16" spans="1:12">
      <c r="A16" s="128" t="s">
        <v>378</v>
      </c>
      <c r="B16" s="129" t="s">
        <v>362</v>
      </c>
      <c r="C16" s="129" t="s">
        <v>355</v>
      </c>
      <c r="D16" s="129" t="s">
        <v>356</v>
      </c>
      <c r="E16" s="187" t="s">
        <v>357</v>
      </c>
      <c r="F16" s="129" t="s">
        <v>283</v>
      </c>
      <c r="G16" s="129"/>
      <c r="H16" s="129" t="s">
        <v>285</v>
      </c>
      <c r="K16" s="186" t="s">
        <v>333</v>
      </c>
      <c r="L16" s="1">
        <f>COUNTIF(Tableau8[[Poste Vendredi]:[Poste Dimanche]],K16)</f>
        <v>1</v>
      </c>
    </row>
    <row r="17" spans="1:8">
      <c r="A17" s="128" t="s">
        <v>358</v>
      </c>
      <c r="B17" s="129"/>
      <c r="C17" s="129" t="s">
        <v>359</v>
      </c>
      <c r="D17" s="129" t="s">
        <v>360</v>
      </c>
      <c r="E17" s="187" t="s">
        <v>361</v>
      </c>
      <c r="F17" s="129"/>
      <c r="G17" s="129"/>
      <c r="H17" s="129"/>
    </row>
    <row r="18" spans="1:8">
      <c r="A18" s="128" t="s">
        <v>365</v>
      </c>
      <c r="B18" s="129" t="s">
        <v>366</v>
      </c>
      <c r="C18" s="129" t="s">
        <v>367</v>
      </c>
      <c r="D18" s="129" t="s">
        <v>368</v>
      </c>
      <c r="E18" s="187" t="s">
        <v>369</v>
      </c>
      <c r="F18" s="129" t="s">
        <v>283</v>
      </c>
      <c r="G18" s="129" t="s">
        <v>284</v>
      </c>
      <c r="H18" s="129" t="s">
        <v>337</v>
      </c>
    </row>
    <row r="19" spans="1:8">
      <c r="A19" s="128" t="s">
        <v>370</v>
      </c>
      <c r="B19" s="129" t="s">
        <v>371</v>
      </c>
      <c r="C19" s="129" t="s">
        <v>372</v>
      </c>
      <c r="D19" s="129" t="s">
        <v>373</v>
      </c>
      <c r="E19" s="187" t="s">
        <v>374</v>
      </c>
      <c r="F19" s="129" t="s">
        <v>337</v>
      </c>
      <c r="G19" s="129"/>
      <c r="H19" s="129"/>
    </row>
    <row r="20" spans="1:8">
      <c r="A20" s="128" t="s">
        <v>383</v>
      </c>
      <c r="B20" s="129" t="s">
        <v>384</v>
      </c>
      <c r="C20" s="129" t="s">
        <v>385</v>
      </c>
      <c r="D20" s="129" t="s">
        <v>356</v>
      </c>
      <c r="E20" s="187" t="s">
        <v>386</v>
      </c>
      <c r="F20" s="129"/>
      <c r="G20" s="129" t="s">
        <v>283</v>
      </c>
      <c r="H20" s="129" t="s">
        <v>284</v>
      </c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/>
    <row r="3" spans="2:5">
      <c r="B3" s="2"/>
      <c r="C3" s="188" t="s">
        <v>113</v>
      </c>
      <c r="D3" s="188" t="s">
        <v>114</v>
      </c>
      <c r="E3" s="188" t="s">
        <v>115</v>
      </c>
    </row>
    <row r="4" spans="2:5" ht="28.5">
      <c r="B4" s="185" t="s">
        <v>283</v>
      </c>
      <c r="C4" s="184" t="s">
        <v>379</v>
      </c>
      <c r="D4" s="184" t="s">
        <v>383</v>
      </c>
      <c r="E4" s="184"/>
    </row>
    <row r="5" spans="2:5">
      <c r="B5" s="185" t="s">
        <v>284</v>
      </c>
      <c r="C5" s="184" t="s">
        <v>382</v>
      </c>
      <c r="D5" s="184" t="s">
        <v>375</v>
      </c>
      <c r="E5" s="184" t="s">
        <v>383</v>
      </c>
    </row>
    <row r="6" spans="2:5">
      <c r="B6" s="185" t="s">
        <v>285</v>
      </c>
      <c r="C6" s="184"/>
      <c r="D6" s="184"/>
      <c r="E6" s="184" t="s">
        <v>378</v>
      </c>
    </row>
    <row r="7" spans="2:5">
      <c r="B7" s="185" t="s">
        <v>337</v>
      </c>
      <c r="C7" s="184" t="s">
        <v>370</v>
      </c>
      <c r="D7" s="184"/>
      <c r="E7" s="184" t="s">
        <v>365</v>
      </c>
    </row>
    <row r="8" spans="2:5">
      <c r="B8" s="185" t="s">
        <v>333</v>
      </c>
      <c r="C8" s="184"/>
      <c r="D8" s="184" t="s">
        <v>263</v>
      </c>
      <c r="E8" s="18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A6C0-130F-4ED8-A0CE-F41EA65E216D}">
  <sheetPr codeName="Feuil13">
    <tabColor rgb="FF0070C0"/>
  </sheetPr>
  <dimension ref="A2:S22"/>
  <sheetViews>
    <sheetView showGridLines="0" topLeftCell="A4" zoomScale="85" zoomScaleNormal="85" workbookViewId="0">
      <selection activeCell="A15" sqref="A15:O16"/>
    </sheetView>
  </sheetViews>
  <sheetFormatPr baseColWidth="10" defaultRowHeight="14.25"/>
  <cols>
    <col min="1" max="1" width="13.25" bestFit="1" customWidth="1"/>
    <col min="11" max="16" width="11.75" bestFit="1" customWidth="1"/>
    <col min="27" max="32" width="11.75" bestFit="1" customWidth="1"/>
    <col min="44" max="49" width="11.75" bestFit="1" customWidth="1"/>
  </cols>
  <sheetData>
    <row r="2" spans="1:19" ht="61.15" customHeight="1"/>
    <row r="3" spans="1:19" ht="15" thickBot="1"/>
    <row r="4" spans="1:19" ht="21" thickBot="1">
      <c r="A4" s="190" t="s">
        <v>272</v>
      </c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2"/>
    </row>
    <row r="5" spans="1:19" ht="15" thickBot="1"/>
    <row r="6" spans="1:19" ht="16.5" thickBot="1">
      <c r="B6" s="110" t="s">
        <v>273</v>
      </c>
      <c r="C6" s="111">
        <v>2020</v>
      </c>
    </row>
    <row r="7" spans="1:19" ht="15" thickBot="1"/>
    <row r="8" spans="1:19" s="114" customFormat="1" ht="15.75">
      <c r="A8" s="112" t="s">
        <v>82</v>
      </c>
      <c r="B8" s="113" t="s">
        <v>238</v>
      </c>
      <c r="C8" s="113" t="s">
        <v>241</v>
      </c>
      <c r="D8" s="113" t="s">
        <v>244</v>
      </c>
      <c r="E8" s="113" t="s">
        <v>245</v>
      </c>
      <c r="F8" s="113" t="s">
        <v>246</v>
      </c>
      <c r="G8" s="113" t="s">
        <v>247</v>
      </c>
      <c r="H8" s="113" t="s">
        <v>250</v>
      </c>
      <c r="I8" s="113" t="s">
        <v>251</v>
      </c>
      <c r="J8" s="113" t="s">
        <v>254</v>
      </c>
      <c r="K8" s="113" t="s">
        <v>257</v>
      </c>
      <c r="L8" s="113" t="s">
        <v>260</v>
      </c>
      <c r="M8" s="113" t="s">
        <v>263</v>
      </c>
      <c r="N8" s="113" t="s">
        <v>265</v>
      </c>
      <c r="O8" s="113" t="s">
        <v>267</v>
      </c>
      <c r="P8" s="113" t="s">
        <v>270</v>
      </c>
      <c r="R8"/>
      <c r="S8"/>
    </row>
    <row r="9" spans="1:19" ht="15.75">
      <c r="A9" s="115">
        <f>DATE(C6,1,17)</f>
        <v>43847</v>
      </c>
      <c r="B9" s="116" t="s">
        <v>274</v>
      </c>
      <c r="C9" s="116" t="s">
        <v>274</v>
      </c>
      <c r="D9" s="116" t="s">
        <v>274</v>
      </c>
      <c r="E9" s="116" t="s">
        <v>275</v>
      </c>
      <c r="F9" s="116" t="s">
        <v>275</v>
      </c>
      <c r="G9" s="116" t="s">
        <v>275</v>
      </c>
      <c r="H9" s="116" t="s">
        <v>274</v>
      </c>
      <c r="I9" s="116" t="s">
        <v>275</v>
      </c>
      <c r="J9" s="116" t="s">
        <v>274</v>
      </c>
      <c r="K9" s="116" t="s">
        <v>274</v>
      </c>
      <c r="L9" s="116" t="s">
        <v>274</v>
      </c>
      <c r="M9" s="116" t="s">
        <v>274</v>
      </c>
      <c r="N9" s="116" t="s">
        <v>274</v>
      </c>
      <c r="O9" s="116" t="s">
        <v>274</v>
      </c>
      <c r="P9" s="117" t="s">
        <v>274</v>
      </c>
      <c r="Q9" s="118" t="str">
        <f>IF(COUNTIF(B9:P9,"Absent")&gt;=4,"X","")</f>
        <v>X</v>
      </c>
    </row>
    <row r="10" spans="1:19" ht="15.75">
      <c r="A10" s="115">
        <f>A9+1</f>
        <v>43848</v>
      </c>
      <c r="B10" s="116" t="s">
        <v>275</v>
      </c>
      <c r="C10" s="116" t="s">
        <v>275</v>
      </c>
      <c r="D10" s="116" t="s">
        <v>274</v>
      </c>
      <c r="E10" s="116" t="s">
        <v>274</v>
      </c>
      <c r="F10" s="116" t="s">
        <v>274</v>
      </c>
      <c r="G10" s="116" t="s">
        <v>274</v>
      </c>
      <c r="H10" s="116" t="s">
        <v>275</v>
      </c>
      <c r="I10" s="116" t="s">
        <v>274</v>
      </c>
      <c r="J10" s="116" t="s">
        <v>274</v>
      </c>
      <c r="K10" s="116" t="s">
        <v>274</v>
      </c>
      <c r="L10" s="116" t="s">
        <v>274</v>
      </c>
      <c r="M10" s="116" t="s">
        <v>274</v>
      </c>
      <c r="N10" s="116" t="s">
        <v>274</v>
      </c>
      <c r="O10" s="116" t="s">
        <v>274</v>
      </c>
      <c r="P10" s="117" t="s">
        <v>274</v>
      </c>
      <c r="Q10" s="118" t="str">
        <f t="shared" ref="Q10:Q11" si="0">IF(COUNTIF(B10:P10,"Absent")&gt;=4,"X","")</f>
        <v/>
      </c>
    </row>
    <row r="11" spans="1:19" ht="16.5" thickBot="1">
      <c r="A11" s="119">
        <f>A10+1</f>
        <v>43849</v>
      </c>
      <c r="B11" s="120" t="s">
        <v>274</v>
      </c>
      <c r="C11" s="120" t="s">
        <v>274</v>
      </c>
      <c r="D11" s="120" t="s">
        <v>275</v>
      </c>
      <c r="E11" s="120" t="s">
        <v>274</v>
      </c>
      <c r="F11" s="120" t="s">
        <v>274</v>
      </c>
      <c r="G11" s="120" t="s">
        <v>274</v>
      </c>
      <c r="H11" s="120" t="s">
        <v>274</v>
      </c>
      <c r="I11" s="120" t="s">
        <v>275</v>
      </c>
      <c r="J11" s="120" t="s">
        <v>275</v>
      </c>
      <c r="K11" s="120" t="s">
        <v>274</v>
      </c>
      <c r="L11" s="120" t="s">
        <v>274</v>
      </c>
      <c r="M11" s="120" t="s">
        <v>274</v>
      </c>
      <c r="N11" s="120" t="s">
        <v>274</v>
      </c>
      <c r="O11" s="120" t="s">
        <v>274</v>
      </c>
      <c r="P11" s="121" t="s">
        <v>274</v>
      </c>
      <c r="Q11" s="118" t="str">
        <f t="shared" si="0"/>
        <v/>
      </c>
    </row>
    <row r="14" spans="1:19" ht="15" thickBot="1"/>
    <row r="15" spans="1:19" ht="21" thickBot="1">
      <c r="A15" s="190" t="s">
        <v>276</v>
      </c>
      <c r="B15" s="191"/>
      <c r="C15" s="191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2"/>
    </row>
    <row r="16" spans="1:19" ht="15.75">
      <c r="A16" s="113" t="s">
        <v>238</v>
      </c>
      <c r="B16" s="113" t="s">
        <v>241</v>
      </c>
      <c r="C16" s="113" t="s">
        <v>244</v>
      </c>
      <c r="D16" s="113" t="s">
        <v>245</v>
      </c>
      <c r="E16" s="113" t="s">
        <v>246</v>
      </c>
      <c r="F16" s="113" t="s">
        <v>247</v>
      </c>
      <c r="G16" s="113" t="s">
        <v>277</v>
      </c>
      <c r="H16" s="113" t="s">
        <v>251</v>
      </c>
      <c r="I16" s="113" t="s">
        <v>278</v>
      </c>
      <c r="J16" s="113" t="s">
        <v>279</v>
      </c>
      <c r="K16" s="113" t="s">
        <v>280</v>
      </c>
      <c r="L16" s="113" t="s">
        <v>263</v>
      </c>
      <c r="M16" s="113" t="s">
        <v>265</v>
      </c>
      <c r="N16" s="113" t="s">
        <v>267</v>
      </c>
      <c r="O16" s="122" t="s">
        <v>270</v>
      </c>
    </row>
    <row r="17" spans="1:15" ht="15" thickBot="1">
      <c r="A17" s="123">
        <f t="shared" ref="A17:O17" si="1">COUNTIF(B8:B11,"Présent")</f>
        <v>2</v>
      </c>
      <c r="B17" s="124">
        <f t="shared" si="1"/>
        <v>2</v>
      </c>
      <c r="C17" s="124">
        <f t="shared" si="1"/>
        <v>2</v>
      </c>
      <c r="D17" s="124">
        <f t="shared" si="1"/>
        <v>2</v>
      </c>
      <c r="E17" s="124">
        <f t="shared" si="1"/>
        <v>2</v>
      </c>
      <c r="F17" s="124">
        <f t="shared" si="1"/>
        <v>2</v>
      </c>
      <c r="G17" s="124">
        <f t="shared" si="1"/>
        <v>2</v>
      </c>
      <c r="H17" s="124">
        <f t="shared" si="1"/>
        <v>1</v>
      </c>
      <c r="I17" s="124">
        <f t="shared" si="1"/>
        <v>2</v>
      </c>
      <c r="J17" s="124">
        <f t="shared" si="1"/>
        <v>3</v>
      </c>
      <c r="K17" s="124">
        <f t="shared" si="1"/>
        <v>3</v>
      </c>
      <c r="L17" s="124">
        <f t="shared" si="1"/>
        <v>3</v>
      </c>
      <c r="M17" s="124">
        <f t="shared" si="1"/>
        <v>3</v>
      </c>
      <c r="N17" s="124">
        <f t="shared" si="1"/>
        <v>3</v>
      </c>
      <c r="O17" s="125">
        <f t="shared" si="1"/>
        <v>3</v>
      </c>
    </row>
    <row r="19" spans="1:15" ht="15" thickBot="1"/>
    <row r="20" spans="1:15" ht="21" thickBot="1">
      <c r="A20" s="190" t="s">
        <v>281</v>
      </c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2"/>
    </row>
    <row r="21" spans="1:15" ht="15.75">
      <c r="A21" s="113" t="s">
        <v>238</v>
      </c>
      <c r="B21" s="113" t="s">
        <v>241</v>
      </c>
      <c r="C21" s="113" t="s">
        <v>244</v>
      </c>
      <c r="D21" s="113" t="s">
        <v>245</v>
      </c>
      <c r="E21" s="113" t="s">
        <v>246</v>
      </c>
      <c r="F21" s="113" t="s">
        <v>247</v>
      </c>
      <c r="G21" s="113" t="s">
        <v>277</v>
      </c>
      <c r="H21" s="113" t="s">
        <v>251</v>
      </c>
      <c r="I21" s="113" t="s">
        <v>278</v>
      </c>
      <c r="J21" s="113" t="s">
        <v>279</v>
      </c>
      <c r="K21" s="113" t="s">
        <v>280</v>
      </c>
      <c r="L21" s="113" t="s">
        <v>263</v>
      </c>
      <c r="M21" s="113" t="s">
        <v>265</v>
      </c>
      <c r="N21" s="113" t="s">
        <v>267</v>
      </c>
      <c r="O21" s="122" t="s">
        <v>270</v>
      </c>
    </row>
    <row r="22" spans="1:15" ht="15" thickBot="1">
      <c r="A22" s="123">
        <f t="shared" ref="A22:O22" si="2">COUNTIF(B8:B11,"Absent")</f>
        <v>1</v>
      </c>
      <c r="B22" s="124">
        <f t="shared" si="2"/>
        <v>1</v>
      </c>
      <c r="C22" s="124">
        <f t="shared" si="2"/>
        <v>1</v>
      </c>
      <c r="D22" s="124">
        <f t="shared" si="2"/>
        <v>1</v>
      </c>
      <c r="E22" s="124">
        <f t="shared" si="2"/>
        <v>1</v>
      </c>
      <c r="F22" s="124">
        <f t="shared" si="2"/>
        <v>1</v>
      </c>
      <c r="G22" s="124">
        <f t="shared" si="2"/>
        <v>1</v>
      </c>
      <c r="H22" s="124">
        <f t="shared" si="2"/>
        <v>2</v>
      </c>
      <c r="I22" s="124">
        <f t="shared" si="2"/>
        <v>1</v>
      </c>
      <c r="J22" s="124">
        <f t="shared" si="2"/>
        <v>0</v>
      </c>
      <c r="K22" s="124">
        <f t="shared" si="2"/>
        <v>0</v>
      </c>
      <c r="L22" s="124">
        <f t="shared" si="2"/>
        <v>0</v>
      </c>
      <c r="M22" s="124">
        <f t="shared" si="2"/>
        <v>0</v>
      </c>
      <c r="N22" s="124">
        <f t="shared" si="2"/>
        <v>0</v>
      </c>
      <c r="O22" s="125">
        <f t="shared" si="2"/>
        <v>0</v>
      </c>
    </row>
  </sheetData>
  <mergeCells count="3">
    <mergeCell ref="A4:P4"/>
    <mergeCell ref="A15:O15"/>
    <mergeCell ref="A20:O20"/>
  </mergeCells>
  <dataValidations count="1">
    <dataValidation type="list" allowBlank="1" showInputMessage="1" showErrorMessage="1" sqref="B9:P11" xr:uid="{C242552C-4E7D-47D4-BBE5-AE80C959BAEB}">
      <formula1>"Présent,Absent"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ECE5-42BF-437A-96DE-C514D0AC09B0}">
  <sheetPr codeName="Feuil14">
    <tabColor rgb="FF0070C0"/>
  </sheetPr>
  <dimension ref="A2:M16"/>
  <sheetViews>
    <sheetView showGridLines="0" zoomScale="85" zoomScaleNormal="85" workbookViewId="0">
      <selection activeCell="J10" sqref="J10:M16"/>
    </sheetView>
  </sheetViews>
  <sheetFormatPr baseColWidth="10" defaultRowHeight="14.25"/>
  <cols>
    <col min="1" max="1" width="23.25" customWidth="1"/>
    <col min="2" max="4" width="20.75" customWidth="1"/>
    <col min="10" max="10" width="18" bestFit="1" customWidth="1"/>
    <col min="11" max="11" width="22.5" bestFit="1" customWidth="1"/>
    <col min="12" max="12" width="21.125" bestFit="1" customWidth="1"/>
    <col min="13" max="13" width="23.25" bestFit="1" customWidth="1"/>
    <col min="14" max="15" width="21.25" bestFit="1" customWidth="1"/>
    <col min="16" max="16" width="11.25" bestFit="1" customWidth="1"/>
  </cols>
  <sheetData>
    <row r="2" spans="1:13" ht="43.15" customHeight="1"/>
    <row r="3" spans="1:13" ht="15" thickBot="1"/>
    <row r="4" spans="1:13" ht="21" thickBot="1">
      <c r="B4" s="199" t="s">
        <v>282</v>
      </c>
      <c r="C4" s="200"/>
      <c r="D4" s="200"/>
      <c r="E4" s="201"/>
    </row>
    <row r="5" spans="1:13" ht="15" thickBot="1">
      <c r="A5" s="196" t="s">
        <v>238</v>
      </c>
      <c r="B5" s="197"/>
      <c r="C5" s="197"/>
      <c r="D5" s="197"/>
      <c r="E5" s="197"/>
      <c r="F5" s="197"/>
      <c r="G5" s="198"/>
      <c r="J5" t="s">
        <v>338</v>
      </c>
      <c r="K5" s="164"/>
    </row>
    <row r="6" spans="1:13">
      <c r="A6" s="193" t="s">
        <v>113</v>
      </c>
      <c r="B6" s="194"/>
      <c r="C6" s="194"/>
      <c r="D6" s="194"/>
      <c r="E6" s="194"/>
      <c r="F6" s="194"/>
      <c r="G6" s="195"/>
      <c r="J6" t="s">
        <v>339</v>
      </c>
      <c r="K6" s="165"/>
    </row>
    <row r="7" spans="1:13">
      <c r="A7" s="1" t="s">
        <v>89</v>
      </c>
      <c r="B7" s="1" t="s">
        <v>83</v>
      </c>
      <c r="C7" s="1" t="s">
        <v>84</v>
      </c>
      <c r="D7" s="1" t="s">
        <v>85</v>
      </c>
      <c r="E7" s="1" t="s">
        <v>86</v>
      </c>
      <c r="F7" s="1" t="s">
        <v>87</v>
      </c>
      <c r="G7" s="1" t="s">
        <v>88</v>
      </c>
    </row>
    <row r="8" spans="1:13">
      <c r="A8" s="1" t="s">
        <v>283</v>
      </c>
      <c r="B8" s="1"/>
      <c r="C8" s="1"/>
      <c r="D8" s="1"/>
      <c r="E8" s="1"/>
      <c r="F8" s="1"/>
      <c r="G8" s="1"/>
    </row>
    <row r="9" spans="1:13">
      <c r="A9" s="1" t="s">
        <v>284</v>
      </c>
      <c r="B9" s="1"/>
      <c r="C9" s="1"/>
      <c r="D9" s="1"/>
      <c r="E9" s="1"/>
      <c r="F9" s="1"/>
      <c r="G9" s="1"/>
    </row>
    <row r="10" spans="1:13">
      <c r="A10" s="1" t="s">
        <v>336</v>
      </c>
      <c r="B10" s="1"/>
      <c r="C10" s="1"/>
      <c r="D10" s="1"/>
      <c r="E10" s="1"/>
      <c r="F10" s="1"/>
      <c r="G10" s="1"/>
      <c r="J10" s="166" t="s">
        <v>344</v>
      </c>
      <c r="K10" t="s">
        <v>345</v>
      </c>
      <c r="L10" t="s">
        <v>346</v>
      </c>
      <c r="M10" t="s">
        <v>347</v>
      </c>
    </row>
    <row r="11" spans="1:13">
      <c r="A11" s="1" t="s">
        <v>337</v>
      </c>
      <c r="B11" s="1"/>
      <c r="C11" s="1"/>
      <c r="D11" s="1"/>
      <c r="E11" s="1"/>
      <c r="F11" s="1"/>
      <c r="G11" s="1"/>
      <c r="J11" s="167" t="s">
        <v>283</v>
      </c>
      <c r="K11" s="168">
        <v>5</v>
      </c>
      <c r="L11" s="168">
        <v>2</v>
      </c>
      <c r="M11" s="168">
        <v>1</v>
      </c>
    </row>
    <row r="12" spans="1:13">
      <c r="A12" s="1" t="s">
        <v>333</v>
      </c>
      <c r="B12" s="1"/>
      <c r="C12" s="1"/>
      <c r="D12" s="1"/>
      <c r="E12" s="1"/>
      <c r="F12" s="1"/>
      <c r="G12" s="1"/>
      <c r="J12" s="167" t="s">
        <v>284</v>
      </c>
      <c r="K12" s="168">
        <v>4</v>
      </c>
      <c r="L12" s="168">
        <v>10</v>
      </c>
      <c r="M12" s="168">
        <v>8</v>
      </c>
    </row>
    <row r="13" spans="1:13">
      <c r="J13" s="167" t="s">
        <v>286</v>
      </c>
      <c r="K13" s="168">
        <v>2</v>
      </c>
      <c r="L13" s="168">
        <v>2</v>
      </c>
      <c r="M13" s="168">
        <v>4</v>
      </c>
    </row>
    <row r="14" spans="1:13">
      <c r="J14" s="167" t="s">
        <v>333</v>
      </c>
      <c r="K14" s="168">
        <v>6</v>
      </c>
      <c r="L14" s="168">
        <v>2</v>
      </c>
      <c r="M14" s="168">
        <v>1</v>
      </c>
    </row>
    <row r="15" spans="1:13">
      <c r="J15" s="167" t="s">
        <v>285</v>
      </c>
      <c r="K15" s="168">
        <v>3</v>
      </c>
      <c r="L15" s="168">
        <v>4</v>
      </c>
      <c r="M15" s="168">
        <v>6</v>
      </c>
    </row>
    <row r="16" spans="1:13">
      <c r="J16" s="167" t="s">
        <v>343</v>
      </c>
      <c r="K16" s="168">
        <v>20</v>
      </c>
      <c r="L16" s="168">
        <v>20</v>
      </c>
      <c r="M16" s="168">
        <v>20</v>
      </c>
    </row>
  </sheetData>
  <mergeCells count="3">
    <mergeCell ref="A6:G6"/>
    <mergeCell ref="A5:G5"/>
    <mergeCell ref="B4:E4"/>
  </mergeCells>
  <dataValidations count="1">
    <dataValidation type="list" allowBlank="1" showInputMessage="1" showErrorMessage="1" sqref="A6" xr:uid="{E26282DE-1E8A-4E6B-A2B7-9BBDACC14354}">
      <formula1>liste_jour_source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besoin_benevole">
                <anchor moveWithCells="1" sizeWithCells="1">
                  <from>
                    <xdr:col>9</xdr:col>
                    <xdr:colOff>171450</xdr:colOff>
                    <xdr:row>17</xdr:row>
                    <xdr:rowOff>19050</xdr:rowOff>
                  </from>
                  <to>
                    <xdr:col>9</xdr:col>
                    <xdr:colOff>1400175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6B9E847-319E-47E7-944A-C8C34D537F5F}">
          <x14:formula1>
            <xm:f>'Données Bénévoles'!$A$5:$A$16</xm:f>
          </x14:formula1>
          <xm:sqref>A5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23</vt:i4>
      </vt:variant>
    </vt:vector>
  </HeadingPairs>
  <TitlesOfParts>
    <vt:vector size="39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Gestion bénévole</vt:lpstr>
      <vt:lpstr>Affectation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2020-01-31T21:34:35Z</dcterms:modified>
</cp:coreProperties>
</file>