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563668CC-EFC1-4907-A0A0-5A04AA72F25F}" xr6:coauthVersionLast="44" xr6:coauthVersionMax="45" xr10:uidLastSave="{00000000-0000-0000-0000-000000000000}"/>
  <bookViews>
    <workbookView xWindow="20370" yWindow="-120" windowWidth="29040" windowHeight="15840" firstSheet="1" activeTab="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9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raphiques" sheetId="17" r:id="rId14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6">Billet!$A$5:$A$16</definedName>
    <definedName name="source_type_billet">#REF!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1" i="10"/>
  <c r="L19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1" i="11"/>
  <c r="E8" i="11"/>
  <c r="C21" i="11"/>
  <c r="C20" i="11"/>
  <c r="L20" i="10" s="1"/>
  <c r="C19" i="11"/>
  <c r="B21" i="11"/>
  <c r="B20" i="11"/>
  <c r="B19" i="11"/>
  <c r="E6" i="11"/>
  <c r="F6" i="11"/>
  <c r="E20" i="11" s="1"/>
  <c r="M20" i="10" s="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<sst xmlns="http://schemas.openxmlformats.org/spreadsheetml/2006/main" count="776" uniqueCount="379">
  <si>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</si>
  <si>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</si>
  <si>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</si>
  <si>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</si>
  <si>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</si>
  <si>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</si>
  <si>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</si>
  <si>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</si>
  <si>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</si>
  <si>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</si>
  <si>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</si>
  <si>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</si>
  <si>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</si>
  <si>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</si>
  <si>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</si>
  <si>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</si>
  <si>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</si>
  <si>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</si>
  <si>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</si>
  <si>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</si>
  <si>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</si>
  <si>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</si>
  <si>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</si>
  <si>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</si>
  <si>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</si>
  <si>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</si>
  <si>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</si>
  <si>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</si>
  <si>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</si>
  <si>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</si>
  <si>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</si>
  <si>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</si>
  <si>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</si>
  <si>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</si>
  <si>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</si>
  <si>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</si>
  <si>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</si>
  <si>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</si>
  <si>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</si>
  <si>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</si>
  <si>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</si>
  <si>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</si>
  <si>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</si>
  <si>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</si>
  <si>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</si>
  <si>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</si>
  <si>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</si>
  <si>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</si>
  <si>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</si>
  <si>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</si>
  <si>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</si>
  <si>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</si>
  <si>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</si>
  <si>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</si>
  <si>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</si>
  <si>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</si>
  <si>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</si>
  <si>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</si>
  <si>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</si>
  <si>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</si>
  <si>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</si>
  <si>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</si>
  <si>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</si>
  <si>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</si>
  <si>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</si>
  <si>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</si>
  <si>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</si>
  <si>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</si>
  <si>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</si>
  <si>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</si>
  <si>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</si>
  <si>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</si>
  <si>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</si>
  <si>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</si>
  <si>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</si>
  <si>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</si>
  <si>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</si>
  <si>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</si>
  <si>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</si>
  <si>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</si>
  <si>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</si>
  <si>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</si>
  <si>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</si>
  <si>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</si>
  <si>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</si>
  <si>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</si>
  <si>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</si>
  <si>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</si>
  <si>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</si>
  <si>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</si>
  <si>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</si>
  <si>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</si>
  <si>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</si>
  <si>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</si>
  <si>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</si>
  <si>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</si>
  <si>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</si>
  <si>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</si>
  <si>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</si>
  <si>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</si>
  <si>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</si>
  <si>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</si>
  <si>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</si>
  <si>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</si>
  <si>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</si>
  <si>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</si>
  <si>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</si>
  <si>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</si>
  <si>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</si>
  <si>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</si>
  <si>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</si>
  <si>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</si>
  <si>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</si>
  <si>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</si>
  <si>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</si>
  <si>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</si>
  <si>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</si>
  <si>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</si>
  <si>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</si>
  <si>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</si>
  <si>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</si>
  <si>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</si>
  <si>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</si>
  <si>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</si>
  <si>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</si>
  <si>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</si>
  <si>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</si>
  <si>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</si>
  <si>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</si>
  <si>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</si>
  <si>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</si>
  <si>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</si>
  <si>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</si>
  <si>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</si>
  <si>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</si>
  <si>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</si>
  <si>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</si>
  <si>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</si>
  <si>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</si>
  <si>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</si>
  <si>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</si>
  <si>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</si>
  <si>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</si>
  <si>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</si>
  <si>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</si>
  <si>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</si>
  <si>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</si>
  <si>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</si>
  <si>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</si>
  <si>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</si>
  <si>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</si>
  <si>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</si>
  <si>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</si>
  <si>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</si>
  <si>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</si>
  <si>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</si>
  <si>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</si>
  <si>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</si>
  <si>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</si>
  <si>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</si>
  <si>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</si>
  <si>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</si>
  <si>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</si>
  <si>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</si>
  <si>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</si>
  <si>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</si>
  <si>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</si>
  <si>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</si>
  <si>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</si>
  <si>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</si>
  <si>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</si>
  <si>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</si>
  <si>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</si>
  <si>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</si>
  <si>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</si>
  <si>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</si>
  <si>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</si>
  <si>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</si>
  <si>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</si>
  <si>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</si>
  <si>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</si>
  <si>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</si>
  <si>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</si>
  <si>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</si>
  <si>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</si>
  <si>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</si>
  <si>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</si>
  <si>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</si>
  <si>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</si>
  <si>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</si>
  <si>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</si>
  <si>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</si>
  <si>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</si>
  <si>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</si>
  <si>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</si>
  <si>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</si>
  <si>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</si>
  <si>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</si>
  <si>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</si>
  <si>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</si>
  <si>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</si>
  <si>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</si>
  <si>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</si>
  <si>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</si>
  <si>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</si>
  <si>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</si>
  <si>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</si>
  <si>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</si>
  <si>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</si>
  <si>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</si>
  <si>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</si>
  <si>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</si>
  <si>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</si>
  <si>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</si>
  <si>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</si>
  <si>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</si>
  <si>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</si>
  <si>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</si>
  <si>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</si>
  <si>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</si>
  <si>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</si>
  <si>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</si>
  <si>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</si>
  <si>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</si>
  <si>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</si>
  <si>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</si>
  <si>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</si>
  <si>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</si>
  <si>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</si>
  <si>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</si>
  <si>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</si>
  <si>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</si>
  <si>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</si>
  <si>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</si>
  <si>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</si>
  <si>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</si>
  <si>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</si>
  <si>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</si>
  <si>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</si>
  <si>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</si>
  <si>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</si>
  <si>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</si>
  <si>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</si>
  <si>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</si>
  <si>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</si>
  <si>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</si>
  <si>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</si>
  <si>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</si>
  <si>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</si>
  <si>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</si>
  <si>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</si>
  <si>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</si>
  <si>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</si>
  <si>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</si>
  <si>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</si>
  <si>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</si>
  <si>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</si>
  <si>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</si>
  <si>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</si>
  <si>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</si>
  <si>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</si>
  <si>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</si>
  <si>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</si>
  <si>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</si>
  <si>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</si>
  <si>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</si>
  <si>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</si>
  <si>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</si>
  <si>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</si>
  <si>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</si>
  <si>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</si>
  <si>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</si>
  <si>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</si>
  <si>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</si>
  <si>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</si>
  <si>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</si>
  <si>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</si>
  <si>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</si>
  <si>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</si>
  <si>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</si>
  <si>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</si>
  <si>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</si>
  <si>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</si>
  <si>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</si>
  <si>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</si>
  <si>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</si>
  <si>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</si>
  <si>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</si>
  <si>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</si>
  <si>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</si>
  <si>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</si>
  <si>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</si>
  <si>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</si>
  <si>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</si>
  <si>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</si>
  <si>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</si>
  <si>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</si>
  <si>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</si>
  <si>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</si>
  <si>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</si>
  <si>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</si>
  <si>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</si>
  <si>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</si>
  <si>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</si>
  <si>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</si>
  <si>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</si>
  <si>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</si>
  <si>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</si>
  <si>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</si>
  <si>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</si>
  <si>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</si>
  <si>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</si>
  <si>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</si>
  <si>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</si>
  <si>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</si>
  <si>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</si>
  <si>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</si>
  <si>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</si>
  <si>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</si>
  <si>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</si>
  <si>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</si>
  <si>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</si>
  <si>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</si>
  <si>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</si>
  <si>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</si>
  <si>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</si>
  <si>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</si>
  <si>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</si>
  <si>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</si>
  <si>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</si>
  <si>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</si>
  <si>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</si>
  <si>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</si>
  <si>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</si>
  <si>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</si>
  <si>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</si>
  <si>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</si>
  <si>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</si>
  <si>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</si>
  <si>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</si>
  <si>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</si>
  <si>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</si>
  <si>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</si>
  <si>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</si>
  <si>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</si>
  <si>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</si>
  <si>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</si>
  <si>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</si>
  <si>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</si>
  <si>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</si>
  <si>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</si>
  <si>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</si>
  <si>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</si>
  <si>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</si>
  <si>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</si>
  <si>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</si>
  <si>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</si>
  <si>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</si>
  <si>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</si>
  <si>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</si>
  <si>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</si>
  <si>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</si>
  <si>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</si>
  <si>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</si>
  <si>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</si>
  <si>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</si>
  <si>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</si>
  <si>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</si>
  <si>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</si>
  <si>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</si>
  <si>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</si>
  <si>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</si>
  <si>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</si>
  <si>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</si>
  <si>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gusatve</t>
  </si>
  <si>
    <t>limoux</t>
  </si>
  <si>
    <t>78000</t>
  </si>
  <si>
    <t>066666</t>
  </si>
  <si>
    <t>iu@ji.tr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</si>
</sst>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€&quot;* #,##0.00_);_(&quot;€&quot;* \(#,##0.00\);_(&quot;€&quot;* &quot;-&quot;??_);_(@_)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4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3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164" fontId="0" fillId="0" borderId="0" xfId="0" applyNumberFormat="1"/>
    <xf numFmtId="0" fontId="11" fillId="9" borderId="0" xfId="0" applyFont="1" applyFill="1" applyBorder="1" applyAlignment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3"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#.##0\.00\ [$€-40C]_-;\-* #.##0\.00\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520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8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#.##0\.00\ [$€-40C]_-;\-* #.##0\.00\ [$€-40C]_-;_-* "-"??\ [$€-40C]_-;_-@_-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24AFB139-69D8-4F8E-A221-4E7879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7B78350B-1BD1-42D7-9903-69CE84A9E065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A2FE25FC-521D-4696-BCE7-3E39A287F1D5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C2BD987C-F045-449A-97C9-4C44C3969DE4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7B96BEF-B846-47B6-8153-67A590C07BFF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18D7EC27-6FFB-4961-8F1A-AFF25EE38F16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4C243F1-D0F9-4014-BECC-9CD0442D8082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EDD73488-E7CA-4AD3-9668-4CB84851CCB6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DDDF837-B4D0-447F-B0BC-D04FA1BF4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38365604-FEE2-4D9F-BA19-C9D0D0DA9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1" totalsRowShown="0" headerRowBorderDxfId="42" tableBorderDxfId="41">
  <autoFilter ref="A4:P31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13" dataDxfId="12" headerRowBorderDxfId="10" tableBorderDxfId="11" totalsRowBorderDxfId="9">
  <autoFilter ref="A4:I16" xr:uid="{90811788-676C-4BF4-B58C-00FE94C05793}"/>
  <tableColumns count="9">
    <tableColumn id="1" xr3:uid="{6351C777-CF2D-466B-AB81-36B10DFE698C}" name="Type_Billet" dataDxfId="8"/>
    <tableColumn id="2" xr3:uid="{5E7AE5B4-AB7E-43BC-89B2-B6558858ADFC}" name="Prix" dataDxfId="7"/>
    <tableColumn id="3" xr3:uid="{72D25B90-3395-4E9B-AC66-6E8FC6E5F3BC}" name="Disponible" dataDxfId="6"/>
    <tableColumn id="4" xr3:uid="{4C100F43-EB75-4ED2-AD08-77A55E0B59BC}" name="ref" dataDxfId="5"/>
    <tableColumn id="5" xr3:uid="{9B0ABD43-B2FE-4FAB-AAE5-102BE15410A7}" name="vente" dataDxfId="4"/>
    <tableColumn id="6" xr3:uid="{A7F402FD-6BDF-48C8-9CCF-086530D8745C}" name="Reste" dataDxfId="3">
      <calculatedColumnFormula>C5-E5</calculatedColumnFormula>
    </tableColumn>
    <tableColumn id="7" xr3:uid="{D662C8C6-AF9B-4F05-88BC-F099C05AC0C6}" name="Camping" dataDxfId="2"/>
    <tableColumn id="8" xr3:uid="{F2EEF402-1E40-423C-AF0F-7B14FF056A41}" name="Place camping" dataDxfId="1">
      <calculatedColumnFormula>IF(G5="Oui",(VLOOKUP(C5,$C$5:$G$16,1,FALSE)),"")</calculatedColumnFormula>
    </tableColumn>
    <tableColumn id="9" xr3:uid="{11641575-1866-4A9D-9EF7-3E129F4946A5}" name="Recettes" dataDxfId="0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38" tableBorderDxfId="37">
  <autoFilter ref="A4:F8" xr:uid="{2E8F5E0D-B06A-4147-911D-3626054EC3A9}"/>
  <tableColumns count="6">
    <tableColumn id="1" xr3:uid="{CD30A2CD-DDEF-4B0D-B014-596D12D86612}" name="Type Hébergement" dataDxfId="36"/>
    <tableColumn id="2" xr3:uid="{BA5500B9-2504-4CDF-A19F-E618B1BDF033}" name="Prix" dataDxfId="35"/>
    <tableColumn id="3" xr3:uid="{291F5D36-ED10-48E8-81B0-7BD763EE81DA}" name="Disponibles" dataDxfId="34">
      <calculatedColumnFormula>B12</calculatedColumnFormula>
    </tableColumn>
    <tableColumn id="4" xr3:uid="{93B653CB-6BA3-4182-96A8-B84FA31EED69}" name="Réservés" dataDxfId="33"/>
    <tableColumn id="5" xr3:uid="{87A892ED-59A3-4299-B290-4946E25D0706}" name="Restants" dataDxfId="32">
      <calculatedColumnFormula>C5-D5</calculatedColumnFormula>
    </tableColumn>
    <tableColumn id="6" xr3:uid="{95430BCA-BD8B-484B-A686-73A5FE082B93}" name="Cout" dataDxfId="31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30" headerRowBorderDxfId="29" tableBorderDxfId="28">
  <autoFilter ref="H12:K18" xr:uid="{867E8441-34A2-4120-8AB6-1DFFE19FEF10}"/>
  <tableColumns count="4">
    <tableColumn id="1" xr3:uid="{2E01B944-86C2-45D4-B34C-E1A0149DDD66}" name="Poste" dataDxfId="27"/>
    <tableColumn id="2" xr3:uid="{144470F7-5F17-4115-A934-6C389F9EFAE0}" name="Besoin Vendredi" dataDxfId="26"/>
    <tableColumn id="3" xr3:uid="{49AA439F-1CDE-43AF-BAC2-BC35A87BA440}" name="Besoin Samedi" dataDxfId="25"/>
    <tableColumn id="4" xr3:uid="{2BAFB28A-E2FF-488A-8F4B-A0AD87EB6DD9}" name="Besoin Dimanche" dataDxfId="2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23" tableBorderDxfId="22">
  <autoFilter ref="A4:H20" xr:uid="{E95571A5-2109-41E4-9B37-B2398BA3306C}"/>
  <tableColumns count="8">
    <tableColumn id="1" xr3:uid="{255814DC-44BA-4449-BE4F-2A72E9B50890}" name="Nom" dataDxfId="21"/>
    <tableColumn id="4" xr3:uid="{B009AA9D-77CE-4B70-ACE8-678C916B7D67}" name="Téléphone" dataDxfId="20"/>
    <tableColumn id="5" xr3:uid="{0D3052CD-967B-4C98-BAF0-9717B0E49835}" name="Ville" dataDxfId="19"/>
    <tableColumn id="6" xr3:uid="{BDD580BC-A12B-469E-A5DD-964E26E7D819}" name="CP" dataDxfId="18"/>
    <tableColumn id="7" xr3:uid="{162C20E4-276D-4130-A8DF-53642BD83B93}" name="E-mail" dataDxfId="17" dataCellStyle="Lien hypertexte"/>
    <tableColumn id="3" xr3:uid="{37FD002D-F102-4DF9-AF31-5B8F8749DE79}" name="Poste Vendredi" dataDxfId="16"/>
    <tableColumn id="8" xr3:uid="{F1562F0A-F4DC-4A7A-B835-5385F54B5210}" name="Poste Samedi" dataDxfId="15"/>
    <tableColumn id="9" xr3:uid="{535BB6DD-8F33-41BD-82BA-B8B5D39AE117}" name="Poste Dimanche" dataDxfId="14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7"/>
    </row>
  </sheetData>
  <sheetProtection algorithmName="SHA-512" hashValue="o01UEdFjoCFrqmz7G3ck1J/SAjDouO5rC+4lDCcMX0pE1MOJzsExGJ6/9PTVEMq9/VpkGl6eNc3qbJd+Qc8woQ==" saltValue="gF5DsaqBer09fHV9kK4+4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tabSelected="1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26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43862.437175925923</v>
      </c>
      <c r="G5" s="18"/>
    </row>
    <row r="6" spans="1:10" x14ac:dyDescent="0.2">
      <c r="B6" s="18"/>
      <c r="C6" s="18"/>
      <c r="D6" s="18"/>
      <c r="E6" s="32" t="s">
        <v>228</v>
      </c>
      <c r="F6" s="18">
        <v>26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226</v>
      </c>
      <c r="B8" s="18"/>
      <c r="D8" s="23"/>
      <c r="E8" s="23"/>
      <c r="F8" s="23"/>
      <c r="G8" s="18"/>
    </row>
    <row r="9" spans="1:10" ht="15.75" x14ac:dyDescent="0.25">
      <c r="B9" s="121" t="s">
        <v>22</v>
      </c>
      <c r="C9" s="29"/>
      <c r="D9" s="169" t="s">
        <v>372</v>
      </c>
      <c r="E9" s="169"/>
      <c r="F9" s="169"/>
      <c r="G9" s="18"/>
    </row>
    <row r="10" spans="1:10" ht="15.75" x14ac:dyDescent="0.25">
      <c r="B10" s="121" t="s">
        <v>23</v>
      </c>
      <c r="C10" s="29"/>
      <c r="D10" s="122" t="s">
        <v>373</v>
      </c>
      <c r="E10" s="122"/>
      <c r="F10" s="122"/>
      <c r="G10" s="130"/>
    </row>
    <row r="11" spans="1:10" ht="15.75" x14ac:dyDescent="0.25">
      <c r="B11" s="121" t="s">
        <v>24</v>
      </c>
      <c r="C11" s="29"/>
      <c r="D11" s="122" t="s">
        <v>374</v>
      </c>
      <c r="E11" s="122"/>
      <c r="F11" s="122"/>
      <c r="G11" s="18"/>
    </row>
    <row r="12" spans="1:10" ht="15.75" x14ac:dyDescent="0.25">
      <c r="B12" s="121" t="s">
        <v>25</v>
      </c>
      <c r="C12" s="29"/>
      <c r="D12" s="122" t="s">
        <v>375</v>
      </c>
      <c r="E12" s="122"/>
      <c r="F12" s="122"/>
      <c r="G12" s="18"/>
    </row>
    <row r="13" spans="1:10" ht="15.75" x14ac:dyDescent="0.25">
      <c r="B13" s="121" t="s">
        <v>227</v>
      </c>
      <c r="C13" s="29"/>
      <c r="D13" s="122" t="s">
        <v>376</v>
      </c>
      <c r="E13" s="122"/>
      <c r="F13" s="122"/>
      <c r="G13" s="18"/>
    </row>
    <row r="14" spans="1:10" ht="15.75" x14ac:dyDescent="0.25">
      <c r="B14" s="121" t="s">
        <v>27</v>
      </c>
      <c r="C14" s="29"/>
      <c r="D14" s="122" t="s">
        <v>377</v>
      </c>
      <c r="E14" s="122"/>
      <c r="F14" s="122"/>
      <c r="G14" s="18"/>
    </row>
    <row r="15" spans="1:10" ht="15.75" x14ac:dyDescent="0.25">
      <c r="A15" s="18"/>
      <c r="B15" s="121" t="s">
        <v>26</v>
      </c>
      <c r="C15" s="29"/>
      <c r="D15" s="122" t="s">
        <v>378</v>
      </c>
      <c r="E15" s="122"/>
      <c r="F15" s="122"/>
      <c r="G15" s="18"/>
    </row>
    <row r="16" spans="1:10" ht="30.6" customHeight="1" x14ac:dyDescent="0.2">
      <c r="B16" s="40"/>
      <c r="C16" s="40"/>
      <c r="D16" s="40"/>
      <c r="E16" s="40"/>
      <c r="F16" s="40"/>
      <c r="G16" s="18"/>
    </row>
    <row r="17" spans="1:7" ht="15.75" x14ac:dyDescent="0.2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 x14ac:dyDescent="0.2">
      <c r="B18" s="21"/>
      <c r="C18" s="21" t="s">
        <v>109</v>
      </c>
      <c r="D18" s="124">
        <v>65</v>
      </c>
      <c r="E18" s="21">
        <v>3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5">
        <f>D18*E18</f>
        <v>195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 x14ac:dyDescent="0.2">
      <c r="B23" s="21"/>
      <c r="C23" s="21" t="s">
        <v>314</v>
      </c>
      <c r="D23" s="21">
        <v>25</v>
      </c>
      <c r="E23" s="21">
        <v>2</v>
      </c>
      <c r="F23" s="21"/>
      <c r="G23" s="18"/>
    </row>
    <row r="24" spans="1:7" x14ac:dyDescent="0.2">
      <c r="B24" s="21"/>
      <c r="C24" s="21"/>
      <c r="D24" s="123"/>
      <c r="E24" s="126"/>
      <c r="F24" s="21"/>
      <c r="G24" s="18"/>
    </row>
    <row r="25" spans="1:7" x14ac:dyDescent="0.2">
      <c r="A25" s="39"/>
      <c r="B25" s="39"/>
      <c r="C25" s="39"/>
      <c r="D25" s="39"/>
      <c r="E25" s="39"/>
      <c r="F25" s="39"/>
      <c r="G25" s="128">
        <f>PRODUCT(D23,E23)</f>
        <v>50</v>
      </c>
    </row>
    <row r="26" spans="1:7" ht="15" thickBot="1" x14ac:dyDescent="0.25">
      <c r="B26" s="34"/>
      <c r="C26" s="34"/>
      <c r="D26" s="34"/>
      <c r="E26" s="34"/>
      <c r="F26" s="18"/>
      <c r="G26" s="18"/>
    </row>
    <row r="27" spans="1:7" ht="19.5" thickTop="1" x14ac:dyDescent="0.3">
      <c r="B27" s="33" t="s">
        <v>95</v>
      </c>
      <c r="C27" s="18"/>
      <c r="D27" s="162">
        <f>SUM(G20,G25)</f>
        <v>245</v>
      </c>
      <c r="E27" s="28"/>
      <c r="F27" s="28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sheetProtection algorithmName="SHA-512" hashValue="TGho0dDr+dKzY2H8uv+rSUaWDSQpVQXMmRr5CrPlbEI15Plc+1YBIgxdzHlrV5Br18DnttAfW8+4cOJZ8Cj8iQ==" saltValue="qg3CjJnuLl2JPq5XPS2CdQ==" spinCount="100000" sheet="1" objects="1" scenarios="1"/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1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9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9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9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9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9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9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9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9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9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9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9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9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9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9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9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9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9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9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9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9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1">
        <v>151</v>
      </c>
      <c r="J29">
        <v>3</v>
      </c>
      <c r="K29" t="s">
        <v>119</v>
      </c>
      <c r="L29" s="131">
        <v>90</v>
      </c>
      <c r="M29">
        <v>4</v>
      </c>
      <c r="N29" s="131">
        <f>SUM(PRODUCT(I29,J29),PRODUCT(L29,M29))</f>
        <v>813</v>
      </c>
      <c r="O29">
        <v>24</v>
      </c>
      <c r="P29" s="119">
        <v>43859.388842592591</v>
      </c>
    </row>
    <row r="30" spans="1:16" x14ac:dyDescent="0.2">
      <c r="A30" t="s">
        <v>366</v>
      </c>
      <c r="B30" t="s">
        <v>367</v>
      </c>
      <c r="D30" t="s">
        <v>368</v>
      </c>
      <c r="E30" t="s">
        <v>369</v>
      </c>
      <c r="F30" t="s">
        <v>370</v>
      </c>
      <c r="G30" t="s">
        <v>371</v>
      </c>
      <c r="H30" t="s">
        <v>108</v>
      </c>
      <c r="I30" s="168">
        <v>65</v>
      </c>
      <c r="J30">
        <v>2</v>
      </c>
      <c r="K30" t="s">
        <v>314</v>
      </c>
      <c r="L30" s="168">
        <v>25</v>
      </c>
      <c r="M30">
        <v>3</v>
      </c>
      <c r="N30" s="168">
        <f>SUM(PRODUCT(I30,J30),PRODUCT(L30,M30))</f>
        <v>205</v>
      </c>
      <c r="O30">
        <v>25</v>
      </c>
      <c r="P30" s="119">
        <v>43862.376261574071</v>
      </c>
    </row>
    <row r="31" spans="1:16" x14ac:dyDescent="0.2">
      <c r="A31" t="s">
        <v>372</v>
      </c>
      <c r="B31" t="s">
        <v>373</v>
      </c>
      <c r="D31" t="s">
        <v>375</v>
      </c>
      <c r="E31" t="s">
        <v>376</v>
      </c>
      <c r="F31" t="s">
        <v>377</v>
      </c>
      <c r="G31" t="s">
        <v>378</v>
      </c>
      <c r="H31" t="s">
        <v>109</v>
      </c>
      <c r="I31" s="170">
        <v>65</v>
      </c>
      <c r="J31">
        <v>3</v>
      </c>
      <c r="K31" t="s">
        <v>314</v>
      </c>
      <c r="L31" s="170">
        <v>25</v>
      </c>
      <c r="M31">
        <v>2</v>
      </c>
      <c r="N31" s="170">
        <f>SUM(PRODUCT(I31,J31),PRODUCT(L31,M31))</f>
        <v>245</v>
      </c>
      <c r="O31">
        <v>26</v>
      </c>
      <c r="P31" s="119">
        <v>43862.437175925923</v>
      </c>
    </row>
  </sheetData>
  <sheetProtection algorithmName="SHA-512" hashValue="7Sah1HkNVA7z4HN8wzZNO5FoVy1k+ISf944+julY5mg/SPAZO4hygRcOu1ytk7Fruwf3hHuYclz4MavtmWYKeA==" saltValue="WAnsDENo+PplqUPLTplV1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43860.882256944446</v>
      </c>
      <c r="G5" s="18"/>
    </row>
    <row r="6" spans="1:10" x14ac:dyDescent="0.2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94</v>
      </c>
      <c r="B8" s="18"/>
      <c r="D8" s="23"/>
      <c r="E8" s="23"/>
      <c r="F8" s="23"/>
      <c r="G8" s="18"/>
    </row>
    <row r="9" spans="1:10" ht="15.75" x14ac:dyDescent="0.25">
      <c r="B9" s="121"/>
      <c r="C9" s="29"/>
      <c r="D9" s="169" t="s">
        <v>49</v>
      </c>
      <c r="E9" s="169"/>
      <c r="F9" s="169"/>
      <c r="G9" s="18"/>
    </row>
    <row r="10" spans="1:10" ht="15.75" x14ac:dyDescent="0.25">
      <c r="B10" s="121"/>
      <c r="C10" s="29"/>
      <c r="D10" s="122"/>
      <c r="E10" s="122"/>
      <c r="F10" s="122"/>
      <c r="G10" s="130"/>
    </row>
    <row r="11" spans="1:10" ht="15.75" x14ac:dyDescent="0.25">
      <c r="B11" s="132"/>
      <c r="C11" s="133"/>
      <c r="D11" s="134"/>
      <c r="E11" s="134"/>
      <c r="F11" s="135"/>
      <c r="G11" s="18"/>
    </row>
    <row r="12" spans="1:10" ht="15.75" x14ac:dyDescent="0.25">
      <c r="B12" s="136" t="s">
        <v>82</v>
      </c>
      <c r="C12" s="137"/>
      <c r="D12" s="122" t="s">
        <v>114</v>
      </c>
      <c r="E12" s="122"/>
      <c r="F12" s="138"/>
      <c r="G12" s="18"/>
    </row>
    <row r="13" spans="1:10" ht="15.75" x14ac:dyDescent="0.25">
      <c r="B13" s="136" t="s">
        <v>81</v>
      </c>
      <c r="C13" s="137"/>
      <c r="D13" s="122" t="s">
        <v>48</v>
      </c>
      <c r="E13" s="122"/>
      <c r="F13" s="138"/>
      <c r="G13" s="18"/>
    </row>
    <row r="14" spans="1:10" ht="15.75" x14ac:dyDescent="0.25">
      <c r="B14" s="136" t="s">
        <v>89</v>
      </c>
      <c r="C14" s="137"/>
      <c r="D14" s="122" t="s">
        <v>85</v>
      </c>
      <c r="E14" s="122"/>
      <c r="F14" s="138"/>
      <c r="G14" s="18"/>
    </row>
    <row r="15" spans="1:10" ht="15.75" x14ac:dyDescent="0.25">
      <c r="A15" s="18"/>
      <c r="B15" s="139"/>
      <c r="C15" s="140"/>
      <c r="D15" s="141"/>
      <c r="E15" s="141"/>
      <c r="F15" s="142"/>
      <c r="G15" s="18"/>
    </row>
    <row r="16" spans="1:10" ht="15.75" x14ac:dyDescent="0.25">
      <c r="A16" s="18"/>
      <c r="B16" s="121"/>
      <c r="C16" s="137"/>
      <c r="D16" s="122"/>
      <c r="E16" s="122"/>
      <c r="F16" s="122"/>
      <c r="G16" s="18"/>
    </row>
    <row r="17" spans="1:7" ht="30.6" customHeight="1" x14ac:dyDescent="0.2">
      <c r="B17" s="40"/>
      <c r="C17" s="40"/>
      <c r="D17" s="40"/>
      <c r="E17" s="40"/>
      <c r="F17" s="40"/>
      <c r="G17" s="18"/>
    </row>
    <row r="18" spans="1:7" ht="15.75" x14ac:dyDescent="0.25">
      <c r="A18" s="41"/>
      <c r="B18" s="35" t="s">
        <v>96</v>
      </c>
      <c r="C18" s="36"/>
      <c r="D18" s="37"/>
      <c r="E18" s="37"/>
      <c r="F18" s="22"/>
      <c r="G18" s="38"/>
    </row>
    <row r="19" spans="1:7" x14ac:dyDescent="0.2">
      <c r="B19" s="21"/>
      <c r="C19" s="21"/>
      <c r="D19" s="124"/>
      <c r="E19" s="21"/>
      <c r="F19" s="21"/>
      <c r="G19" s="18"/>
    </row>
    <row r="20" spans="1:7" x14ac:dyDescent="0.2">
      <c r="B20" s="21" t="s">
        <v>95</v>
      </c>
      <c r="C20" s="21"/>
      <c r="D20" s="129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5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5" t="s">
        <v>309</v>
      </c>
      <c r="C23" s="36"/>
      <c r="D23" s="37"/>
      <c r="E23" s="37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3">
        <v>20</v>
      </c>
      <c r="E25" s="126"/>
      <c r="F25" s="21"/>
      <c r="G25" s="18"/>
    </row>
    <row r="26" spans="1:7" x14ac:dyDescent="0.2">
      <c r="A26" s="39"/>
      <c r="B26" s="39"/>
      <c r="C26" s="39"/>
      <c r="D26" s="39"/>
      <c r="E26" s="39"/>
      <c r="F26" s="39"/>
      <c r="G26" s="128">
        <f>D24+D25</f>
        <v>50</v>
      </c>
    </row>
    <row r="27" spans="1:7" ht="15" thickBot="1" x14ac:dyDescent="0.25">
      <c r="B27" s="34"/>
      <c r="C27" s="34"/>
      <c r="D27" s="34"/>
      <c r="E27" s="34"/>
      <c r="F27" s="18"/>
      <c r="G27" s="18"/>
    </row>
    <row r="28" spans="1:7" ht="19.5" thickTop="1" x14ac:dyDescent="0.3">
      <c r="B28" s="33" t="s">
        <v>310</v>
      </c>
      <c r="C28" s="18"/>
      <c r="D28" s="127">
        <f>SUM(D20,G26)</f>
        <v>250</v>
      </c>
      <c r="E28" s="28"/>
      <c r="F28" s="2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3" t="s">
        <v>232</v>
      </c>
      <c r="B31" s="144" t="s">
        <v>331</v>
      </c>
      <c r="C31" s="144"/>
      <c r="D31" s="144"/>
      <c r="E31" s="144"/>
      <c r="F31" s="144"/>
      <c r="G31" s="144"/>
    </row>
    <row r="32" spans="1:7" x14ac:dyDescent="0.2">
      <c r="A32" s="143"/>
      <c r="B32" s="144"/>
      <c r="C32" s="144"/>
      <c r="D32" s="144"/>
      <c r="E32" s="144"/>
      <c r="F32" s="144"/>
      <c r="G32" s="144"/>
    </row>
  </sheetData>
  <sheetProtection algorithmName="SHA-512" hashValue="AM9wxg6/TkWsBrZ2w6jahbZoc3ybwlsYAHobWzlHuSfS9zZOU8Twuwq6hZ1HU/ISVsyUpMcxnKjwcGYpI/Ljbw==" saltValue="x+yVBdScbSA9mzmUUQhgyA==" spinCount="100000" sheet="1" objects="1" scenarios="1"/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 x14ac:dyDescent="0.2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5"/>
      <c r="H3" s="145"/>
      <c r="I3" s="145"/>
      <c r="L3" s="119"/>
      <c r="R3" s="147"/>
    </row>
    <row r="4" spans="1:18" ht="15" thickBot="1" x14ac:dyDescent="0.25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 x14ac:dyDescent="0.25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277</v>
      </c>
      <c r="Q5" t="s">
        <v>316</v>
      </c>
      <c r="R5" s="147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1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1">
        <v>200</v>
      </c>
      <c r="H7" s="161">
        <v>30</v>
      </c>
      <c r="I7" s="161">
        <v>20</v>
      </c>
      <c r="J7" t="s">
        <v>331</v>
      </c>
      <c r="K7">
        <v>1</v>
      </c>
      <c r="L7" s="119">
        <v>43860.882256944446</v>
      </c>
      <c r="M7" s="161">
        <f t="shared" si="0"/>
        <v>250</v>
      </c>
      <c r="Q7" t="s">
        <v>317</v>
      </c>
      <c r="R7" s="129">
        <v>70000</v>
      </c>
    </row>
    <row r="9" spans="1:18" x14ac:dyDescent="0.2">
      <c r="Q9" t="s">
        <v>318</v>
      </c>
      <c r="R9" s="129">
        <f>R7-R5</f>
        <v>68875</v>
      </c>
    </row>
  </sheetData>
  <sheetProtection algorithmName="SHA-512" hashValue="SWJEwpL2TqeSl5hMzEtworQxE1oBHBXkDR3eocbJPzUJ7aGVWaMVgzUKw/nphXBFn3gQNVbuPkaxbVsTipqvrQ==" saltValue="nxYQGwDqKLGiOZFxG+qMZ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7" sqref="H17"/>
    </sheetView>
  </sheetViews>
  <sheetFormatPr baseColWidth="10" defaultRowHeight="14.25" x14ac:dyDescent="0.2"/>
  <sheetData>
    <row r="2" spans="2:15" x14ac:dyDescent="0.2">
      <c r="G2" s="84" t="s">
        <v>100</v>
      </c>
      <c r="H2" s="84"/>
      <c r="I2" s="84"/>
    </row>
    <row r="3" spans="2:15" ht="15" thickBot="1" x14ac:dyDescent="0.25">
      <c r="G3" s="87" t="s">
        <v>48</v>
      </c>
      <c r="H3" s="88" t="s">
        <v>52</v>
      </c>
      <c r="I3" s="89" t="s">
        <v>57</v>
      </c>
    </row>
    <row r="4" spans="2:15" ht="15" thickTop="1" x14ac:dyDescent="0.2">
      <c r="G4" s="85"/>
      <c r="H4" s="86"/>
      <c r="I4" s="26"/>
    </row>
    <row r="7" spans="2:15" ht="15" thickBot="1" x14ac:dyDescent="0.25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 x14ac:dyDescent="0.25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 x14ac:dyDescent="0.25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 x14ac:dyDescent="0.25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 x14ac:dyDescent="0.25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 x14ac:dyDescent="0.25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 x14ac:dyDescent="0.25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 x14ac:dyDescent="0.25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sheetProtection algorithmName="SHA-512" hashValue="BPO8fEDR5GjH9wcB5Le9/Kj82gNUh2X78qdtfsaMcHKGGT8WYPh8+bsmOAkMdDHgmVs8TauSMMK0qzrduz+fpA==" saltValue="K+j60P9kIdoJm394tseaWQ==" spinCount="100000" sheet="1" objects="1" scenarios="1"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G53" sqref="G53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 x14ac:dyDescent="0.2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>C5-E5</f>
        <v>98</v>
      </c>
      <c r="G5" s="100" t="s">
        <v>111</v>
      </c>
      <c r="H5" s="100" t="str">
        <f>IF(G5="Oui",(VLOOKUP(C5,$C$5:$G$16,1,FALSE)),"")</f>
        <v/>
      </c>
      <c r="I5" s="102">
        <f>B5*E5</f>
        <v>130</v>
      </c>
    </row>
    <row r="6" spans="1:9" x14ac:dyDescent="0.2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>C6-E6</f>
        <v>84</v>
      </c>
      <c r="G6" s="105" t="s">
        <v>112</v>
      </c>
      <c r="H6" s="105">
        <f>IF(G6="Oui",(VLOOKUP(C6,$C$5:$G$16,1,FALSE)),"")</f>
        <v>100</v>
      </c>
      <c r="I6" s="106">
        <f>B6*E6</f>
        <v>1040</v>
      </c>
    </row>
    <row r="7" spans="1:9" x14ac:dyDescent="0.2">
      <c r="A7" s="98" t="s">
        <v>109</v>
      </c>
      <c r="B7" s="99">
        <v>65</v>
      </c>
      <c r="C7" s="100">
        <v>100</v>
      </c>
      <c r="D7" s="100" t="s">
        <v>7</v>
      </c>
      <c r="E7" s="101">
        <v>8</v>
      </c>
      <c r="F7" s="100">
        <f>C7-E7</f>
        <v>92</v>
      </c>
      <c r="G7" s="100" t="s">
        <v>111</v>
      </c>
      <c r="H7" s="100" t="str">
        <f>IF(G7="Oui",(VLOOKUP(C7,$C$5:$G$16,1,FALSE)),"")</f>
        <v/>
      </c>
      <c r="I7" s="102">
        <f>B7*E7</f>
        <v>520</v>
      </c>
    </row>
    <row r="8" spans="1:9" x14ac:dyDescent="0.2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>C8-E8</f>
        <v>47</v>
      </c>
      <c r="G8" s="105" t="s">
        <v>112</v>
      </c>
      <c r="H8" s="105">
        <f>IF(G8="Oui",(VLOOKUP(C8,$C$5:$G$16,1,FALSE)),"")</f>
        <v>50</v>
      </c>
      <c r="I8" s="106">
        <f>B8*E8</f>
        <v>453</v>
      </c>
    </row>
    <row r="9" spans="1:9" x14ac:dyDescent="0.2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>C9-E9</f>
        <v>50</v>
      </c>
      <c r="G9" s="100" t="s">
        <v>112</v>
      </c>
      <c r="H9" s="100">
        <f>IF(G9="Oui",(VLOOKUP(C9,$C$5:$G$16,1,FALSE)),"")</f>
        <v>50</v>
      </c>
      <c r="I9" s="102">
        <f>B9*E9</f>
        <v>0</v>
      </c>
    </row>
    <row r="10" spans="1:9" x14ac:dyDescent="0.2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>C10-E10</f>
        <v>6</v>
      </c>
      <c r="G10" s="105" t="s">
        <v>112</v>
      </c>
      <c r="H10" s="105">
        <f>IF(G10="Oui",(VLOOKUP(C10,$C$5:$G$16,1,FALSE)),"")</f>
        <v>10</v>
      </c>
      <c r="I10" s="106">
        <f>B10*E10</f>
        <v>724</v>
      </c>
    </row>
    <row r="11" spans="1:9" x14ac:dyDescent="0.2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>C11-E11</f>
        <v>20</v>
      </c>
      <c r="G11" s="100" t="s">
        <v>111</v>
      </c>
      <c r="H11" s="100" t="str">
        <f>IF(G11="Oui",(VLOOKUP(C11,$C$5:$G$16,1,FALSE)),"")</f>
        <v/>
      </c>
      <c r="I11" s="102">
        <f>B11*E11</f>
        <v>0</v>
      </c>
    </row>
    <row r="12" spans="1:9" x14ac:dyDescent="0.2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>C12-E12</f>
        <v>6</v>
      </c>
      <c r="G12" s="105" t="s">
        <v>111</v>
      </c>
      <c r="H12" s="105" t="str">
        <f>IF(G12="Oui",(VLOOKUP(C12,$C$5:$G$16,1,FALSE)),"")</f>
        <v/>
      </c>
      <c r="I12" s="106">
        <f>B12*E12</f>
        <v>1400</v>
      </c>
    </row>
    <row r="13" spans="1:9" x14ac:dyDescent="0.2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>C13-E13</f>
        <v>20</v>
      </c>
      <c r="G13" s="100" t="s">
        <v>111</v>
      </c>
      <c r="H13" s="100" t="str">
        <f>IF(G13="Oui",(VLOOKUP(C13,$C$5:$G$16,1,FALSE)),"")</f>
        <v/>
      </c>
      <c r="I13" s="102">
        <f>B13*E13</f>
        <v>0</v>
      </c>
    </row>
    <row r="14" spans="1:9" x14ac:dyDescent="0.2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>C14-E14</f>
        <v>10</v>
      </c>
      <c r="G14" s="105" t="s">
        <v>112</v>
      </c>
      <c r="H14" s="105">
        <f>IF(G14="Oui",(VLOOKUP(C14,$C$5:$G$16,1,FALSE)),"")</f>
        <v>10</v>
      </c>
      <c r="I14" s="106">
        <f>B14*E14</f>
        <v>0</v>
      </c>
    </row>
    <row r="15" spans="1:9" x14ac:dyDescent="0.2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>C15-E15</f>
        <v>-2</v>
      </c>
      <c r="G15" s="100" t="s">
        <v>112</v>
      </c>
      <c r="H15" s="100">
        <f>IF(G15="Oui",(VLOOKUP(C15,$C$5:$G$16,1,FALSE)),"")</f>
        <v>10</v>
      </c>
      <c r="I15" s="102">
        <f>B15*E15</f>
        <v>3000</v>
      </c>
    </row>
    <row r="16" spans="1:9" x14ac:dyDescent="0.2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>C16-E16</f>
        <v>-4</v>
      </c>
      <c r="G16" s="105" t="s">
        <v>112</v>
      </c>
      <c r="H16" s="105">
        <f>IF(G16="Oui",(VLOOKUP(C16,$C$5:$G$16,1,FALSE)),"")</f>
        <v>5</v>
      </c>
      <c r="I16" s="106">
        <f>B16*E16</f>
        <v>2700</v>
      </c>
    </row>
    <row r="17" spans="2:9" x14ac:dyDescent="0.2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9967</v>
      </c>
    </row>
  </sheetData>
  <sheetProtection algorithmName="SHA-512" hashValue="ILvIFrydzp35SXEu/ozf7+k21vDVnoxcoizxc5dHeLGAnBIA5BIvno4vBt7OL65asK/vzuoDgCtdkhSBbmdxAw==" saltValue="r2BhVUJR5WVJi1fCY1WNpQ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3" t="s">
        <v>204</v>
      </c>
      <c r="J1" s="83"/>
      <c r="K1" s="83"/>
      <c r="L1" s="83"/>
    </row>
    <row r="2" spans="1:12" ht="53.45" customHeight="1" x14ac:dyDescent="0.2">
      <c r="I2" s="81" t="s">
        <v>119</v>
      </c>
      <c r="J2" s="81"/>
      <c r="K2" s="82" t="s">
        <v>205</v>
      </c>
      <c r="L2" s="81"/>
    </row>
    <row r="3" spans="1:12" ht="14.45" customHeight="1" x14ac:dyDescent="0.2">
      <c r="I3" s="67" t="s">
        <v>2</v>
      </c>
      <c r="J3" s="67" t="s">
        <v>120</v>
      </c>
      <c r="K3" s="67" t="s">
        <v>2</v>
      </c>
      <c r="L3" s="67" t="s">
        <v>120</v>
      </c>
    </row>
    <row r="4" spans="1:12" x14ac:dyDescent="0.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>
        <v>2</v>
      </c>
      <c r="E6" s="17">
        <f>C6-D6</f>
        <v>83</v>
      </c>
      <c r="F6" s="63">
        <f>B6*D6</f>
        <v>50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8" t="s">
        <v>122</v>
      </c>
      <c r="B20" s="80">
        <f>C6</f>
        <v>85</v>
      </c>
      <c r="C20" s="2">
        <f>D6</f>
        <v>2</v>
      </c>
      <c r="D20" s="80">
        <f>B20-C20</f>
        <v>83</v>
      </c>
      <c r="E20" s="79">
        <f>F6</f>
        <v>50</v>
      </c>
      <c r="I20" s="1" t="s">
        <v>199</v>
      </c>
      <c r="J20" s="2"/>
      <c r="K20" s="1" t="s">
        <v>148</v>
      </c>
      <c r="L20" s="2"/>
    </row>
    <row r="21" spans="1:12" x14ac:dyDescent="0.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sheetProtection algorithmName="SHA-512" hashValue="RHWStt19G+MwuRMzQviMYzYyEsqCBy/p4aqfXpUjBF/mjuD2uvioKv499qko4ZkZzh+7hpJwDUtxcndYSFUhZQ==" saltValue="tFAv/YrEZwwQ9E0CtotVSw==" spinCount="100000" sheet="1" objects="1" scenarios="1"/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sheetProtection algorithmName="SHA-512" hashValue="Nhb43cj9jELhT1nxB+wdXv9UbqUczZEy0zwdLyfBO5aQXc0ruiGb0VCZtVKK4V6EbLHAu3avm82maZW7yEGOWQ==" saltValue="Tm8zxWNe1sKIKHsFLsroYQ==" spinCount="100000" sheet="1" objects="1" scenarios="1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 x14ac:dyDescent="0.2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 x14ac:dyDescent="0.2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 x14ac:dyDescent="0.2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 x14ac:dyDescent="0.2">
      <c r="D6" s="91">
        <v>4</v>
      </c>
      <c r="F6" s="91" t="s">
        <v>51</v>
      </c>
      <c r="J6" s="91" t="s">
        <v>86</v>
      </c>
    </row>
    <row r="7" spans="4:11" x14ac:dyDescent="0.2">
      <c r="F7" s="92" t="s">
        <v>53</v>
      </c>
      <c r="J7" s="92" t="s">
        <v>87</v>
      </c>
    </row>
    <row r="8" spans="4:11" x14ac:dyDescent="0.2">
      <c r="F8" s="91" t="s">
        <v>54</v>
      </c>
      <c r="J8" s="91" t="s">
        <v>88</v>
      </c>
    </row>
    <row r="9" spans="4:11" x14ac:dyDescent="0.2">
      <c r="F9" s="92" t="s">
        <v>55</v>
      </c>
    </row>
    <row r="10" spans="4:11" x14ac:dyDescent="0.2">
      <c r="F10" s="91" t="s">
        <v>56</v>
      </c>
    </row>
    <row r="11" spans="4:11" x14ac:dyDescent="0.2">
      <c r="F11" s="92" t="s">
        <v>58</v>
      </c>
    </row>
    <row r="12" spans="4:11" ht="15" thickBot="1" x14ac:dyDescent="0.25">
      <c r="F12" s="91" t="s">
        <v>59</v>
      </c>
      <c r="H12" s="152" t="s">
        <v>234</v>
      </c>
      <c r="I12" s="153" t="s">
        <v>325</v>
      </c>
      <c r="J12" s="153" t="s">
        <v>324</v>
      </c>
      <c r="K12" s="154" t="s">
        <v>323</v>
      </c>
    </row>
    <row r="13" spans="4:11" ht="15" thickTop="1" x14ac:dyDescent="0.2">
      <c r="F13" s="92" t="s">
        <v>60</v>
      </c>
      <c r="H13" s="149" t="s">
        <v>270</v>
      </c>
      <c r="I13" s="93">
        <v>5</v>
      </c>
      <c r="J13" s="93">
        <v>2</v>
      </c>
      <c r="K13" s="151">
        <v>1</v>
      </c>
    </row>
    <row r="14" spans="4:11" ht="15" thickBot="1" x14ac:dyDescent="0.25">
      <c r="F14" s="91" t="s">
        <v>61</v>
      </c>
      <c r="H14" s="148" t="s">
        <v>271</v>
      </c>
      <c r="I14" s="94">
        <v>4</v>
      </c>
      <c r="J14" s="94">
        <v>10</v>
      </c>
      <c r="K14" s="150">
        <v>8</v>
      </c>
    </row>
    <row r="15" spans="4:11" ht="15" thickTop="1" x14ac:dyDescent="0.2">
      <c r="F15" s="92" t="s">
        <v>62</v>
      </c>
      <c r="H15" s="149" t="s">
        <v>272</v>
      </c>
      <c r="I15" s="93">
        <v>3</v>
      </c>
      <c r="J15" s="93">
        <v>4</v>
      </c>
      <c r="K15" s="151">
        <v>6</v>
      </c>
    </row>
    <row r="16" spans="4:11" ht="15" thickBot="1" x14ac:dyDescent="0.25">
      <c r="F16" s="91" t="s">
        <v>63</v>
      </c>
      <c r="H16" s="148" t="s">
        <v>322</v>
      </c>
      <c r="I16" s="94">
        <v>2</v>
      </c>
      <c r="J16" s="94">
        <v>2</v>
      </c>
      <c r="K16" s="150">
        <v>4</v>
      </c>
    </row>
    <row r="17" spans="6:11" ht="15" thickTop="1" x14ac:dyDescent="0.2">
      <c r="F17" s="92" t="s">
        <v>64</v>
      </c>
      <c r="H17" s="149" t="s">
        <v>319</v>
      </c>
      <c r="I17" s="93">
        <v>6</v>
      </c>
      <c r="J17" s="93">
        <v>2</v>
      </c>
      <c r="K17" s="151">
        <v>1</v>
      </c>
    </row>
    <row r="18" spans="6:11" x14ac:dyDescent="0.2">
      <c r="F18" s="91" t="s">
        <v>65</v>
      </c>
      <c r="H18" s="155" t="s">
        <v>326</v>
      </c>
      <c r="I18" s="156">
        <f>SUM(I13:I17)</f>
        <v>20</v>
      </c>
      <c r="J18" s="156">
        <f>SUM(J13:J17)</f>
        <v>20</v>
      </c>
      <c r="K18" s="157">
        <f>SUM(K13:K17)</f>
        <v>20</v>
      </c>
    </row>
    <row r="19" spans="6:11" x14ac:dyDescent="0.2">
      <c r="F19" s="92" t="s">
        <v>66</v>
      </c>
    </row>
    <row r="20" spans="6:11" x14ac:dyDescent="0.2">
      <c r="F20" s="91" t="s">
        <v>67</v>
      </c>
    </row>
    <row r="21" spans="6:11" ht="15" thickBot="1" x14ac:dyDescent="0.25">
      <c r="F21" s="92" t="s">
        <v>68</v>
      </c>
      <c r="H21" s="159" t="s">
        <v>330</v>
      </c>
      <c r="I21" s="159" t="s">
        <v>268</v>
      </c>
    </row>
    <row r="22" spans="6:11" ht="15" thickTop="1" x14ac:dyDescent="0.2">
      <c r="F22" s="91" t="s">
        <v>69</v>
      </c>
      <c r="I22" s="160" t="s">
        <v>269</v>
      </c>
    </row>
    <row r="23" spans="6:11" x14ac:dyDescent="0.2">
      <c r="F23" s="92" t="s">
        <v>70</v>
      </c>
    </row>
    <row r="24" spans="6:11" x14ac:dyDescent="0.2">
      <c r="F24" s="91" t="s">
        <v>71</v>
      </c>
    </row>
    <row r="25" spans="6:11" x14ac:dyDescent="0.2">
      <c r="F25" s="92" t="s">
        <v>72</v>
      </c>
    </row>
    <row r="26" spans="6:11" x14ac:dyDescent="0.2">
      <c r="F26" s="91" t="s">
        <v>73</v>
      </c>
    </row>
    <row r="27" spans="6:11" x14ac:dyDescent="0.2">
      <c r="F27" s="92" t="s">
        <v>74</v>
      </c>
    </row>
    <row r="28" spans="6:11" x14ac:dyDescent="0.2">
      <c r="F28" s="91" t="s">
        <v>75</v>
      </c>
    </row>
    <row r="29" spans="6:11" x14ac:dyDescent="0.2">
      <c r="F29" s="92" t="s">
        <v>76</v>
      </c>
    </row>
    <row r="30" spans="6:11" x14ac:dyDescent="0.2">
      <c r="F30" s="91" t="s">
        <v>77</v>
      </c>
    </row>
    <row r="31" spans="6:11" x14ac:dyDescent="0.2">
      <c r="F31" s="92" t="s">
        <v>78</v>
      </c>
    </row>
    <row r="32" spans="6:11" x14ac:dyDescent="0.2">
      <c r="F32" s="91" t="s">
        <v>79</v>
      </c>
    </row>
    <row r="33" spans="6:6" x14ac:dyDescent="0.2">
      <c r="F33" s="92" t="s">
        <v>80</v>
      </c>
    </row>
  </sheetData>
  <sheetProtection algorithmName="SHA-512" hashValue="Xnk2oOHd8ITVgIrOZKdecuxFfocEohwktuNPxy9wLBk+WCgt786Vl/mPAx8P0TG1Ncgfmn4YZKauBbW6kwR+AA==" saltValue="0p9yXAQxdvbu2re8ki7fzA==" spinCount="100000" sheet="1" objects="1" scenarios="1"/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100" t="s">
        <v>107</v>
      </c>
      <c r="L3" s="101" t="e">
        <f>#REF!</f>
        <v>#REF!</v>
      </c>
      <c r="M3" s="146" t="e">
        <f>#REF!</f>
        <v>#REF!</v>
      </c>
    </row>
    <row r="4" spans="11:13" x14ac:dyDescent="0.2">
      <c r="K4" s="105" t="s">
        <v>108</v>
      </c>
      <c r="L4" s="101" t="e">
        <f>#REF!</f>
        <v>#REF!</v>
      </c>
      <c r="M4" s="146" t="e">
        <f>#REF!</f>
        <v>#REF!</v>
      </c>
    </row>
    <row r="5" spans="11:13" x14ac:dyDescent="0.2">
      <c r="K5" s="100" t="s">
        <v>109</v>
      </c>
      <c r="L5" s="101" t="e">
        <f>#REF!</f>
        <v>#REF!</v>
      </c>
      <c r="M5" s="146" t="e">
        <f>#REF!</f>
        <v>#REF!</v>
      </c>
    </row>
    <row r="6" spans="11:13" x14ac:dyDescent="0.2">
      <c r="K6" s="105" t="s">
        <v>101</v>
      </c>
      <c r="L6" s="101" t="e">
        <f>#REF!</f>
        <v>#REF!</v>
      </c>
      <c r="M6" s="146" t="e">
        <f>#REF!</f>
        <v>#REF!</v>
      </c>
    </row>
    <row r="7" spans="11:13" x14ac:dyDescent="0.2">
      <c r="K7" s="100" t="s">
        <v>102</v>
      </c>
      <c r="L7" s="101" t="e">
        <f>#REF!</f>
        <v>#REF!</v>
      </c>
      <c r="M7" s="146" t="e">
        <f>#REF!</f>
        <v>#REF!</v>
      </c>
    </row>
    <row r="8" spans="11:13" x14ac:dyDescent="0.2">
      <c r="K8" s="105" t="s">
        <v>103</v>
      </c>
      <c r="L8" s="101" t="e">
        <f>#REF!</f>
        <v>#REF!</v>
      </c>
      <c r="M8" s="146" t="e">
        <f>#REF!</f>
        <v>#REF!</v>
      </c>
    </row>
    <row r="9" spans="11:13" x14ac:dyDescent="0.2">
      <c r="K9" s="100" t="s">
        <v>18</v>
      </c>
      <c r="L9" s="101" t="e">
        <f>#REF!</f>
        <v>#REF!</v>
      </c>
      <c r="M9" s="146" t="e">
        <f>#REF!</f>
        <v>#REF!</v>
      </c>
    </row>
    <row r="10" spans="11:13" x14ac:dyDescent="0.2">
      <c r="K10" s="105" t="s">
        <v>19</v>
      </c>
      <c r="L10" s="101" t="e">
        <f>#REF!</f>
        <v>#REF!</v>
      </c>
      <c r="M10" s="146" t="e">
        <f>#REF!</f>
        <v>#REF!</v>
      </c>
    </row>
    <row r="11" spans="11:13" x14ac:dyDescent="0.2">
      <c r="K11" s="100" t="s">
        <v>20</v>
      </c>
      <c r="L11" s="101" t="e">
        <f>#REF!</f>
        <v>#REF!</v>
      </c>
      <c r="M11" s="146" t="e">
        <f>#REF!</f>
        <v>#REF!</v>
      </c>
    </row>
    <row r="12" spans="11:13" x14ac:dyDescent="0.2">
      <c r="K12" s="105" t="s">
        <v>104</v>
      </c>
      <c r="L12" s="101" t="e">
        <f>#REF!</f>
        <v>#REF!</v>
      </c>
      <c r="M12" s="146" t="e">
        <f>#REF!</f>
        <v>#REF!</v>
      </c>
    </row>
    <row r="13" spans="11:13" x14ac:dyDescent="0.2">
      <c r="K13" s="100" t="s">
        <v>105</v>
      </c>
      <c r="L13" s="101" t="e">
        <f>#REF!</f>
        <v>#REF!</v>
      </c>
      <c r="M13" s="146" t="e">
        <f>#REF!</f>
        <v>#REF!</v>
      </c>
    </row>
    <row r="14" spans="11:13" x14ac:dyDescent="0.2">
      <c r="K14" s="105" t="s">
        <v>106</v>
      </c>
      <c r="L14" s="101" t="e">
        <f>#REF!</f>
        <v>#REF!</v>
      </c>
      <c r="M14" s="146" t="e">
        <f>#REF!</f>
        <v>#REF!</v>
      </c>
    </row>
    <row r="19" spans="11:13" x14ac:dyDescent="0.2">
      <c r="K19" s="75" t="s">
        <v>121</v>
      </c>
      <c r="L19" s="2">
        <f>Hébergement!C19</f>
        <v>3</v>
      </c>
      <c r="M19" s="76">
        <f>Hébergement!E19</f>
        <v>75</v>
      </c>
    </row>
    <row r="20" spans="11:13" x14ac:dyDescent="0.2">
      <c r="K20" s="78" t="s">
        <v>122</v>
      </c>
      <c r="L20" s="2">
        <f>Hébergement!C20</f>
        <v>2</v>
      </c>
      <c r="M20" s="76">
        <f>Hébergement!E20</f>
        <v>50</v>
      </c>
    </row>
    <row r="21" spans="11:13" x14ac:dyDescent="0.2">
      <c r="K21" s="75" t="s">
        <v>123</v>
      </c>
      <c r="L21" s="2">
        <f>Hébergement!C21</f>
        <v>15</v>
      </c>
      <c r="M21" s="76">
        <f>Hébergement!E21</f>
        <v>1290</v>
      </c>
    </row>
    <row r="26" spans="11:13" x14ac:dyDescent="0.2">
      <c r="K26" t="s">
        <v>315</v>
      </c>
    </row>
  </sheetData>
  <sheetProtection algorithmName="SHA-512" hashValue="d39MFJdfsKl2j2QPfcXOA7xc/6+GMg56cS/Zxgjye2E1Rk+Gd/Axm4gE5/10iYvcvXDcq32s4BN6eK6uwEXxlQ==" saltValue="ArpyWleoPHWaDOyqf7+Abg==" spinCount="100000" sheet="1" objects="1" scenarios="1"/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4" t="s">
        <v>22</v>
      </c>
      <c r="B4" s="108" t="s">
        <v>235</v>
      </c>
      <c r="C4" s="107" t="s">
        <v>25</v>
      </c>
      <c r="D4" s="108" t="s">
        <v>236</v>
      </c>
      <c r="E4" s="115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10" t="s">
        <v>238</v>
      </c>
      <c r="B5" s="109" t="s">
        <v>239</v>
      </c>
      <c r="C5" s="109"/>
      <c r="D5" s="109"/>
      <c r="E5" s="111" t="s">
        <v>240</v>
      </c>
      <c r="F5" s="158" t="s">
        <v>270</v>
      </c>
      <c r="G5" s="158"/>
      <c r="H5" s="158"/>
      <c r="K5" t="s">
        <v>332</v>
      </c>
    </row>
    <row r="6" spans="1:12" x14ac:dyDescent="0.2">
      <c r="A6" s="110" t="s">
        <v>241</v>
      </c>
      <c r="B6" s="109" t="s">
        <v>242</v>
      </c>
      <c r="C6" s="109" t="s">
        <v>342</v>
      </c>
      <c r="D6" s="109" t="s">
        <v>343</v>
      </c>
      <c r="E6" s="111" t="s">
        <v>243</v>
      </c>
      <c r="F6" s="109" t="s">
        <v>271</v>
      </c>
      <c r="G6" s="165"/>
      <c r="H6" s="109"/>
      <c r="K6" s="1" t="s">
        <v>113</v>
      </c>
      <c r="L6" s="1">
        <f>COUNTA(Tableau8[Poste Vendredi])</f>
        <v>6</v>
      </c>
    </row>
    <row r="7" spans="1:12" x14ac:dyDescent="0.2">
      <c r="A7" s="110" t="s">
        <v>244</v>
      </c>
      <c r="B7" s="109" t="s">
        <v>245</v>
      </c>
      <c r="C7" s="109" t="s">
        <v>355</v>
      </c>
      <c r="D7" s="109" t="s">
        <v>356</v>
      </c>
      <c r="E7" s="111" t="s">
        <v>246</v>
      </c>
      <c r="F7" s="109"/>
      <c r="G7" s="165" t="s">
        <v>271</v>
      </c>
      <c r="H7" s="109"/>
      <c r="K7" s="1" t="s">
        <v>114</v>
      </c>
      <c r="L7" s="1">
        <f>COUNTA(Tableau8[Poste Samedi])</f>
        <v>4</v>
      </c>
    </row>
    <row r="8" spans="1:12" x14ac:dyDescent="0.2">
      <c r="A8" s="110" t="s">
        <v>247</v>
      </c>
      <c r="B8" s="109" t="s">
        <v>248</v>
      </c>
      <c r="C8" s="109" t="s">
        <v>359</v>
      </c>
      <c r="D8" s="109" t="s">
        <v>360</v>
      </c>
      <c r="E8" s="111" t="s">
        <v>249</v>
      </c>
      <c r="F8" s="109" t="s">
        <v>271</v>
      </c>
      <c r="G8" s="109"/>
      <c r="H8" s="165" t="s">
        <v>319</v>
      </c>
      <c r="K8" s="1" t="s">
        <v>115</v>
      </c>
      <c r="L8" s="1">
        <f>COUNTA(Tableau8[Poste Dimanche])</f>
        <v>4</v>
      </c>
    </row>
    <row r="9" spans="1:12" x14ac:dyDescent="0.2">
      <c r="A9" s="110" t="s">
        <v>250</v>
      </c>
      <c r="B9" s="109" t="s">
        <v>251</v>
      </c>
      <c r="C9" s="109"/>
      <c r="D9" s="109"/>
      <c r="E9" s="111" t="s">
        <v>252</v>
      </c>
      <c r="F9" s="109"/>
      <c r="G9" s="109"/>
      <c r="H9" s="109"/>
    </row>
    <row r="10" spans="1:12" x14ac:dyDescent="0.2">
      <c r="A10" s="110" t="s">
        <v>253</v>
      </c>
      <c r="B10" s="109" t="s">
        <v>254</v>
      </c>
      <c r="C10" s="109"/>
      <c r="D10" s="109"/>
      <c r="E10" s="111" t="s">
        <v>255</v>
      </c>
      <c r="F10" s="109"/>
      <c r="G10" s="109"/>
      <c r="H10" s="109"/>
    </row>
    <row r="11" spans="1:12" x14ac:dyDescent="0.2">
      <c r="A11" s="110" t="s">
        <v>256</v>
      </c>
      <c r="B11" s="109" t="s">
        <v>257</v>
      </c>
      <c r="C11" s="109"/>
      <c r="D11" s="109"/>
      <c r="E11" s="111" t="s">
        <v>258</v>
      </c>
      <c r="F11" s="109"/>
      <c r="G11" s="109"/>
      <c r="H11" s="109"/>
      <c r="K11" t="s">
        <v>333</v>
      </c>
    </row>
    <row r="12" spans="1:12" x14ac:dyDescent="0.2">
      <c r="A12" s="110" t="s">
        <v>259</v>
      </c>
      <c r="B12" s="109" t="s">
        <v>260</v>
      </c>
      <c r="C12" s="109"/>
      <c r="D12" s="109"/>
      <c r="E12" s="116"/>
      <c r="F12" s="109"/>
      <c r="G12" s="165" t="s">
        <v>319</v>
      </c>
      <c r="H12" s="109"/>
      <c r="K12" s="165" t="s">
        <v>270</v>
      </c>
      <c r="L12" s="1">
        <f>COUNTIF(Tableau8[[Poste Vendredi]:[Poste Dimanche]],K12)</f>
        <v>4</v>
      </c>
    </row>
    <row r="13" spans="1:12" x14ac:dyDescent="0.2">
      <c r="A13" s="110" t="s">
        <v>261</v>
      </c>
      <c r="B13" s="109" t="s">
        <v>262</v>
      </c>
      <c r="C13" s="109"/>
      <c r="D13" s="109"/>
      <c r="E13" s="116"/>
      <c r="F13" s="109"/>
      <c r="G13" s="109"/>
      <c r="H13" s="109"/>
      <c r="K13" s="165" t="s">
        <v>271</v>
      </c>
      <c r="L13" s="1">
        <f>COUNTIF(Tableau8[[Poste Vendredi]:[Poste Dimanche]],K13)</f>
        <v>5</v>
      </c>
    </row>
    <row r="14" spans="1:12" x14ac:dyDescent="0.2">
      <c r="A14" s="110" t="s">
        <v>263</v>
      </c>
      <c r="B14" s="109" t="s">
        <v>264</v>
      </c>
      <c r="C14" s="109"/>
      <c r="D14" s="109"/>
      <c r="E14" s="111" t="s">
        <v>265</v>
      </c>
      <c r="F14" s="109"/>
      <c r="G14" s="109"/>
      <c r="H14" s="109"/>
      <c r="K14" s="165" t="s">
        <v>272</v>
      </c>
      <c r="L14" s="1">
        <f>COUNTIF(Tableau8[[Poste Vendredi]:[Poste Dimanche]],K14)</f>
        <v>1</v>
      </c>
    </row>
    <row r="15" spans="1:12" x14ac:dyDescent="0.2">
      <c r="A15" s="112" t="s">
        <v>266</v>
      </c>
      <c r="B15" s="113" t="s">
        <v>267</v>
      </c>
      <c r="C15" s="113"/>
      <c r="D15" s="113"/>
      <c r="E15" s="117"/>
      <c r="F15" s="113"/>
      <c r="G15" s="113"/>
      <c r="H15" s="113"/>
      <c r="K15" s="165" t="s">
        <v>322</v>
      </c>
      <c r="L15" s="1">
        <f>COUNTIF(Tableau8[[Poste Vendredi]:[Poste Dimanche]],K15)</f>
        <v>2</v>
      </c>
    </row>
    <row r="16" spans="1:12" x14ac:dyDescent="0.2">
      <c r="A16" s="112" t="s">
        <v>357</v>
      </c>
      <c r="B16" s="113" t="s">
        <v>341</v>
      </c>
      <c r="C16" s="113" t="s">
        <v>334</v>
      </c>
      <c r="D16" s="113" t="s">
        <v>335</v>
      </c>
      <c r="E16" s="166" t="s">
        <v>336</v>
      </c>
      <c r="F16" s="113" t="s">
        <v>270</v>
      </c>
      <c r="G16" s="113"/>
      <c r="H16" s="113" t="s">
        <v>272</v>
      </c>
      <c r="K16" s="165" t="s">
        <v>319</v>
      </c>
      <c r="L16" s="1">
        <f>COUNTIF(Tableau8[[Poste Vendredi]:[Poste Dimanche]],K16)</f>
        <v>2</v>
      </c>
    </row>
    <row r="17" spans="1:8" x14ac:dyDescent="0.2">
      <c r="A17" s="112" t="s">
        <v>337</v>
      </c>
      <c r="B17" s="113"/>
      <c r="C17" s="113" t="s">
        <v>338</v>
      </c>
      <c r="D17" s="113" t="s">
        <v>339</v>
      </c>
      <c r="E17" s="166" t="s">
        <v>340</v>
      </c>
      <c r="F17" s="113"/>
      <c r="G17" s="113"/>
      <c r="H17" s="113"/>
    </row>
    <row r="18" spans="1:8" x14ac:dyDescent="0.2">
      <c r="A18" s="112" t="s">
        <v>344</v>
      </c>
      <c r="B18" s="113" t="s">
        <v>345</v>
      </c>
      <c r="C18" s="113" t="s">
        <v>346</v>
      </c>
      <c r="D18" s="113" t="s">
        <v>347</v>
      </c>
      <c r="E18" s="166" t="s">
        <v>348</v>
      </c>
      <c r="F18" s="113" t="s">
        <v>270</v>
      </c>
      <c r="G18" s="113" t="s">
        <v>271</v>
      </c>
      <c r="H18" s="113" t="s">
        <v>322</v>
      </c>
    </row>
    <row r="19" spans="1:8" x14ac:dyDescent="0.2">
      <c r="A19" s="112" t="s">
        <v>349</v>
      </c>
      <c r="B19" s="113" t="s">
        <v>350</v>
      </c>
      <c r="C19" s="113" t="s">
        <v>351</v>
      </c>
      <c r="D19" s="113" t="s">
        <v>352</v>
      </c>
      <c r="E19" s="166" t="s">
        <v>353</v>
      </c>
      <c r="F19" s="113" t="s">
        <v>322</v>
      </c>
      <c r="G19" s="113"/>
      <c r="H19" s="113"/>
    </row>
    <row r="20" spans="1:8" x14ac:dyDescent="0.2">
      <c r="A20" s="112" t="s">
        <v>362</v>
      </c>
      <c r="B20" s="113" t="s">
        <v>363</v>
      </c>
      <c r="C20" s="113" t="s">
        <v>364</v>
      </c>
      <c r="D20" s="113" t="s">
        <v>335</v>
      </c>
      <c r="E20" s="166" t="s">
        <v>365</v>
      </c>
      <c r="F20" s="113"/>
      <c r="G20" s="113" t="s">
        <v>270</v>
      </c>
      <c r="H20" s="113" t="s">
        <v>271</v>
      </c>
    </row>
  </sheetData>
  <sheetProtection algorithmName="SHA-512" hashValue="BoVrbZzKC5cL9JN5ZESV093tPxHIYgcoOvWrO3RbL2JH9PUqKTM2UvOynqN0MfcW4zWbSEzpq8EEE2aEQ8mG+g==" saltValue="bIwieUiU+muqxoRXzvJTQw==" spinCount="100000" sheet="1" objects="1" scenarios="1"/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7" t="s">
        <v>113</v>
      </c>
      <c r="D3" s="167" t="s">
        <v>114</v>
      </c>
      <c r="E3" s="167" t="s">
        <v>115</v>
      </c>
    </row>
    <row r="4" spans="2:5" ht="28.5" x14ac:dyDescent="0.2">
      <c r="B4" s="164" t="s">
        <v>270</v>
      </c>
      <c r="C4" s="163" t="s">
        <v>358</v>
      </c>
      <c r="D4" s="163" t="s">
        <v>362</v>
      </c>
      <c r="E4" s="163"/>
    </row>
    <row r="5" spans="2:5" x14ac:dyDescent="0.2">
      <c r="B5" s="164" t="s">
        <v>271</v>
      </c>
      <c r="C5" s="163" t="s">
        <v>361</v>
      </c>
      <c r="D5" s="163" t="s">
        <v>354</v>
      </c>
      <c r="E5" s="163" t="s">
        <v>362</v>
      </c>
    </row>
    <row r="6" spans="2:5" x14ac:dyDescent="0.2">
      <c r="B6" s="164" t="s">
        <v>272</v>
      </c>
      <c r="C6" s="163"/>
      <c r="D6" s="163"/>
      <c r="E6" s="163" t="s">
        <v>357</v>
      </c>
    </row>
    <row r="7" spans="2:5" x14ac:dyDescent="0.2">
      <c r="B7" s="164" t="s">
        <v>322</v>
      </c>
      <c r="C7" s="163" t="s">
        <v>349</v>
      </c>
      <c r="D7" s="163"/>
      <c r="E7" s="163" t="s">
        <v>344</v>
      </c>
    </row>
    <row r="8" spans="2:5" x14ac:dyDescent="0.2">
      <c r="B8" s="164" t="s">
        <v>319</v>
      </c>
      <c r="C8" s="163"/>
      <c r="D8" s="163" t="s">
        <v>259</v>
      </c>
      <c r="E8" s="163" t="s">
        <v>247</v>
      </c>
    </row>
  </sheetData>
  <sheetProtection algorithmName="SHA-512" hashValue="R705GfrMCQ95Xmz294QVLA+BJJ8xpwPuHPrvR5cDTen5SErMICaW54UqVp7OWT3s5jX3m/n427FxvBn097TY7w==" saltValue="Io2jCLDmrVxw/0oHEzfrtQ==" spinCount="100000" sheet="1" objects="1" scenario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sheetProtection algorithmName="SHA-512" hashValue="V1hvFpQi7+xFLPeBSixyMRtgNRBhpHC+MJCdQdHWYqwYlvZEMHUkmgMvswFBuAX3xi3oPHTyrzqshe5u/Fm2SA==" saltValue="bj155Q/QmL9YbIebXrLP9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2020-02-01T09:30:00Z</dcterms:modified>
</cp:coreProperties>
</file>