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F330974E-26EB-4371-BF30-9B652543BE2B}" xr6:coauthVersionLast="44" xr6:coauthVersionMax="45" xr10:uidLastSave="{00000000-0000-0000-0000-000000000000}"/>
  <bookViews>
    <workbookView xWindow="-120" yWindow="-120" windowWidth="20730" windowHeight="11160" tabRatio="824" firstSheet="4" activeTab="7" xr2:uid="{BE08A7D6-A852-454E-98CE-15FE4FE64B8C}"/>
  </bookViews>
  <sheets>
    <sheet name="Menu" sheetId="2" r:id="rId1"/>
    <sheet name="Facture Client" sheetId="13" r:id="rId2"/>
    <sheet name="Historique Client" sheetId="4" r:id="rId3"/>
    <sheet name="Billet" sheetId="19" r:id="rId4"/>
    <sheet name="Hébergement" sheetId="11" r:id="rId5"/>
    <sheet name="Carte" sheetId="10" r:id="rId6"/>
    <sheet name="Graphiques" sheetId="17" r:id="rId7"/>
    <sheet name="Gestion musiciens" sheetId="6" r:id="rId8"/>
    <sheet name="Facture Musicien" sheetId="7" r:id="rId9"/>
    <sheet name="Planning musiciens" sheetId="8" r:id="rId10"/>
    <sheet name="Gestion Hébergement" sheetId="12" state="hidden" r:id="rId11"/>
    <sheet name="Paramètres" sheetId="9" r:id="rId12"/>
    <sheet name="Données Bénévoles" sheetId="14" r:id="rId13"/>
    <sheet name="Planning bénévole" sheetId="18" r:id="rId14"/>
  </sheets>
  <externalReferences>
    <externalReference r:id="rId15"/>
  </externalReferences>
  <definedNames>
    <definedName name="_xlnm._FilterDatabase" localSheetId="4" hidden="1">Hébergement!$A$18:$E$18</definedName>
    <definedName name="CompteurFacture">'Facture Client'!$J$3</definedName>
    <definedName name="CompteurFactureMusicien">'Facture Musicien'!$K$2</definedName>
    <definedName name="liste_benevole" localSheetId="12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'Planning musiciens'!$L$8:$O$14</definedName>
    <definedName name="planning_Dimanche">'Planning musiciens'!$L$8:$O$14</definedName>
    <definedName name="planning_musiciens">'Planning musiciens'!$B$9:$O$14</definedName>
    <definedName name="planning_Samedi">'Planning musiciens'!$G$8:$J$14</definedName>
    <definedName name="Planning_source_dimanche">'Planning musiciens'!$L$7:$O$14</definedName>
    <definedName name="planning_source_jeudi">'Planning musiciens'!$B$7:$E$14</definedName>
    <definedName name="planning_source_samedi">'Planning musiciens'!$G$7:$J$14</definedName>
    <definedName name="planning_source_vendredi">'Planning musiciens'!$B$7:$E$14</definedName>
    <definedName name="planning_vendredi">'Planning musiciens'!$B$8:$E$14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3">Billet!$A$5:$A$16</definedName>
    <definedName name="source_type_billet">#REF!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2" i="6" l="1"/>
  <c r="M11" i="6"/>
  <c r="M10" i="6"/>
  <c r="M9" i="6"/>
  <c r="M8" i="6"/>
  <c r="M7" i="6"/>
  <c r="M6" i="6"/>
  <c r="M14" i="10" l="1"/>
  <c r="L14" i="10"/>
  <c r="M13" i="10"/>
  <c r="L13" i="10"/>
  <c r="M12" i="10"/>
  <c r="L12" i="10"/>
  <c r="M11" i="10"/>
  <c r="L11" i="10"/>
  <c r="M10" i="10"/>
  <c r="L10" i="10"/>
  <c r="M9" i="10"/>
  <c r="L9" i="10"/>
  <c r="M8" i="10"/>
  <c r="L8" i="10"/>
  <c r="M7" i="10"/>
  <c r="L7" i="10"/>
  <c r="M6" i="10"/>
  <c r="L6" i="10"/>
  <c r="M5" i="10"/>
  <c r="L5" i="10"/>
  <c r="M4" i="10"/>
  <c r="L4" i="10"/>
  <c r="M3" i="10"/>
  <c r="L3" i="10"/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I18" i="9" l="1"/>
  <c r="J18" i="9"/>
  <c r="K18" i="9"/>
  <c r="R5" i="6" l="1"/>
  <c r="R9" i="6" s="1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21" i="10"/>
  <c r="L19" i="10"/>
  <c r="M21" i="10"/>
  <c r="M19" i="10"/>
  <c r="E19" i="11"/>
  <c r="E21" i="11"/>
  <c r="E8" i="11"/>
  <c r="C21" i="11"/>
  <c r="C20" i="11"/>
  <c r="L20" i="10" s="1"/>
  <c r="C19" i="11"/>
  <c r="B21" i="11"/>
  <c r="B20" i="11"/>
  <c r="B19" i="11"/>
  <c r="E6" i="11"/>
  <c r="F6" i="11"/>
  <c r="E20" i="11" s="1"/>
  <c r="M20" i="10" s="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<sst xmlns="http://schemas.openxmlformats.org/spreadsheetml/2006/main" count="797" uniqueCount="387">
  <si>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</si>
  <si>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</si>
  <si>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</si>
  <si>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</si>
  <si>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</si>
  <si>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</si>
  <si>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</si>
  <si>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</si>
  <si>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</si>
  <si>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</si>
  <si>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</si>
  <si>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</si>
  <si>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</si>
  <si>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</si>
  <si>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</si>
  <si>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</si>
  <si>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</si>
  <si>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</si>
  <si>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</si>
  <si>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</si>
  <si>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</si>
  <si>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</si>
  <si>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</si>
  <si>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</si>
  <si>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</si>
  <si>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</si>
  <si>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</si>
  <si>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</si>
  <si>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</si>
  <si>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</si>
  <si>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</si>
  <si>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</si>
  <si>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</si>
  <si>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</si>
  <si>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</si>
  <si>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</si>
  <si>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</si>
  <si>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</si>
  <si>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</si>
  <si>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</si>
  <si>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</si>
  <si>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</si>
  <si>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</si>
  <si>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</si>
  <si>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</si>
  <si>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</si>
  <si>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</si>
  <si>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</si>
  <si>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</si>
  <si>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</si>
  <si>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</si>
  <si>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</si>
  <si>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</si>
  <si>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</si>
  <si>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</si>
  <si>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</si>
  <si>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</si>
  <si>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</si>
  <si>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</si>
  <si>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</si>
  <si>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</si>
  <si>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</si>
  <si>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</si>
  <si>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</si>
  <si>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</si>
  <si>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</si>
  <si>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</si>
  <si>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</si>
  <si>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</si>
  <si>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</si>
  <si>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</si>
  <si>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</si>
  <si>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</si>
  <si>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</si>
  <si>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</si>
  <si>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</si>
  <si>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</si>
  <si>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</si>
  <si>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</si>
  <si>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</si>
  <si>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</si>
  <si>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</si>
  <si>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</si>
  <si>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</si>
  <si>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</si>
  <si>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</si>
  <si>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</si>
  <si>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</si>
  <si>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</si>
  <si>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</si>
  <si>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</si>
  <si>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</si>
  <si>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</si>
  <si>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</si>
  <si>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</si>
  <si>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</si>
  <si>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</si>
  <si>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</si>
  <si>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</si>
  <si>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</si>
  <si>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</si>
  <si>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</si>
  <si>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</si>
  <si>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</si>
  <si>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</si>
  <si>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</si>
  <si>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</si>
  <si>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</si>
  <si>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</si>
  <si>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</si>
  <si>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</si>
  <si>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</si>
  <si>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</si>
  <si>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</si>
  <si>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</si>
  <si>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</si>
  <si>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</si>
  <si>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</si>
  <si>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</si>
  <si>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</si>
  <si>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</si>
  <si>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</si>
  <si>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</si>
  <si>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</si>
  <si>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</si>
  <si>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</si>
  <si>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</si>
  <si>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</si>
  <si>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</si>
  <si>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</si>
  <si>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</si>
  <si>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</si>
  <si>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</si>
  <si>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</si>
  <si>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</si>
  <si>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</si>
  <si>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</si>
  <si>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</si>
  <si>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</si>
  <si>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</si>
  <si>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</si>
  <si>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</si>
  <si>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</si>
  <si>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</si>
  <si>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</si>
  <si>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</si>
  <si>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</si>
  <si>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</si>
  <si>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</si>
  <si>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</si>
  <si>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</si>
  <si>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</si>
  <si>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</si>
  <si>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</si>
  <si>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</si>
  <si>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</si>
  <si>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</si>
  <si>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</si>
  <si>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</si>
  <si>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</si>
  <si>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</si>
  <si>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</si>
  <si>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</si>
  <si>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</si>
  <si>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</si>
  <si>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</si>
  <si>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</si>
  <si>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</si>
  <si>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</si>
  <si>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</si>
  <si>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</si>
  <si>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</si>
  <si>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</si>
  <si>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</si>
  <si>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</si>
  <si>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</si>
  <si>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</si>
  <si>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</si>
  <si>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</si>
  <si>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</si>
  <si>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</si>
  <si>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</si>
  <si>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</si>
  <si>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</si>
  <si>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</si>
  <si>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</si>
  <si>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</si>
  <si>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</si>
  <si>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</si>
  <si>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</si>
  <si>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</si>
  <si>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</si>
  <si>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</si>
  <si>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</si>
  <si>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</si>
  <si>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</si>
  <si>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</si>
  <si>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</si>
  <si>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</si>
  <si>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</si>
  <si>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</si>
  <si>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</si>
  <si>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</si>
  <si>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</si>
  <si>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</si>
  <si>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</si>
  <si>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</si>
  <si>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</si>
  <si>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</si>
  <si>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</si>
  <si>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</si>
  <si>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</si>
  <si>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</si>
  <si>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</si>
  <si>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</si>
  <si>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</si>
  <si>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</si>
  <si>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</si>
  <si>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</si>
  <si>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</si>
  <si>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</si>
  <si>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</si>
  <si>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</si>
  <si>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</si>
  <si>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</si>
  <si>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</si>
  <si>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</si>
  <si>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</si>
  <si>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</si>
  <si>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</si>
  <si>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</si>
  <si>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</si>
  <si>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</si>
  <si>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</si>
  <si>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</si>
  <si>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</si>
  <si>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</si>
  <si>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</si>
  <si>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</si>
  <si>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</si>
  <si>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</si>
  <si>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</si>
  <si>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</si>
  <si>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</si>
  <si>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</si>
  <si>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</si>
  <si>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</si>
  <si>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</si>
  <si>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</si>
  <si>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</si>
  <si>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</si>
  <si>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</si>
  <si>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</si>
  <si>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</si>
  <si>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</si>
  <si>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</si>
  <si>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</si>
  <si>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</si>
  <si>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</si>
  <si>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</si>
  <si>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</si>
  <si>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</si>
  <si>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</si>
  <si>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</si>
  <si>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</si>
  <si>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</si>
  <si>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</si>
  <si>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</si>
  <si>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</si>
  <si>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</si>
  <si>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</si>
  <si>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</si>
  <si>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</si>
  <si>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</si>
  <si>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</si>
  <si>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</si>
  <si>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</si>
  <si>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</si>
  <si>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</si>
  <si>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</si>
  <si>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</si>
  <si>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</si>
  <si>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</si>
  <si>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</si>
  <si>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</si>
  <si>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</si>
  <si>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</si>
  <si>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</si>
  <si>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</si>
  <si>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</si>
  <si>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</si>
  <si>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</si>
  <si>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</si>
  <si>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</si>
  <si>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</si>
  <si>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</si>
  <si>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</si>
  <si>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</si>
  <si>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</si>
  <si>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</si>
  <si>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</si>
  <si>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</si>
  <si>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</si>
  <si>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</si>
  <si>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</si>
  <si>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</si>
  <si>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</si>
  <si>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</si>
  <si>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</si>
  <si>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</si>
  <si>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</si>
  <si>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</si>
  <si>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</si>
  <si>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</si>
  <si>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</si>
  <si>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</si>
  <si>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</si>
  <si>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</si>
  <si>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</si>
  <si>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</si>
  <si>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</si>
  <si>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</si>
  <si>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</si>
  <si>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</si>
  <si>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</si>
  <si>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</si>
  <si>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</si>
  <si>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</si>
  <si>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</si>
  <si>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</si>
  <si>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</si>
  <si>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</si>
  <si>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</si>
  <si>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</si>
  <si>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</si>
  <si>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</si>
  <si>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</si>
  <si>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</si>
  <si>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</si>
  <si>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</si>
  <si>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</si>
  <si>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</si>
  <si>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</si>
  <si>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</si>
  <si>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</si>
  <si>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</si>
  <si>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</si>
  <si>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</si>
  <si>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</si>
  <si>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</si>
  <si>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</si>
  <si>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</si>
  <si>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</si>
  <si>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</si>
  <si>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</si>
  <si>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</si>
  <si>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</si>
  <si>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</si>
  <si>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</si>
  <si>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</si>
  <si>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</si>
  <si>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</si>
  <si>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</si>
  <si>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</si>
  <si>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</si>
  <si>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</si>
  <si>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</si>
  <si>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</si>
  <si>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</si>
  <si>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gusatve</t>
  </si>
  <si>
    <t>limoux</t>
  </si>
  <si>
    <t>78000</t>
  </si>
  <si>
    <t>066666</t>
  </si>
  <si>
    <t>iu@ji.tr</t>
  </si>
  <si>
    <t>COMPTEUR FACTURE :</t>
  </si>
  <si>
    <t>georges c2</t>
  </si>
  <si>
    <t>georges c22</t>
  </si>
  <si>
    <t>mois au sec</t>
  </si>
  <si>
    <t>ccccccc</t>
  </si>
  <si>
    <t>ha bon</t>
  </si>
  <si>
    <t>etc etc etc</t>
  </si>
  <si>
    <t>Je veux de la pluie</t>
  </si>
  <si>
    <t>gggg</t>
  </si>
  <si>
    <t>absolu</t>
  </si>
  <si>
    <t>Jensuis22</t>
  </si>
  <si>
    <t>miaou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</si>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</sst>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4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7" fontId="13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2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/>
    <xf numFmtId="0" fontId="3" fillId="13" borderId="4" xfId="0" applyFont="1" applyFill="1" applyBorder="1"/>
    <xf numFmtId="0" fontId="3" fillId="13" borderId="43" xfId="0" applyFont="1" applyFill="1" applyBorder="1"/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6" fillId="0" borderId="0" xfId="0" applyFont="1"/>
    <xf numFmtId="0" fontId="6" fillId="22" borderId="0" xfId="0" applyFont="1" applyFill="1"/>
    <xf numFmtId="44" fontId="0" fillId="0" borderId="0" xfId="0" applyNumberFormat="1"/>
    <xf numFmtId="0" fontId="11" fillId="9" borderId="0" xfId="0" applyFont="1" applyFill="1" applyBorder="1" applyAlignmen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520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8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C0-4F7B-BBF3-B55579BD11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musiciens'!$A$6:$A$12</c:f>
              <c:strCache>
                <c:ptCount val="7"/>
                <c:pt idx="0">
                  <c:v>georges c2</c:v>
                </c:pt>
                <c:pt idx="1">
                  <c:v>georges c22</c:v>
                </c:pt>
                <c:pt idx="2">
                  <c:v>mois au sec</c:v>
                </c:pt>
                <c:pt idx="3">
                  <c:v>Jensuis22</c:v>
                </c:pt>
                <c:pt idx="4">
                  <c:v>gggg</c:v>
                </c:pt>
                <c:pt idx="5">
                  <c:v>absolu</c:v>
                </c:pt>
                <c:pt idx="6">
                  <c:v>miaou</c:v>
                </c:pt>
              </c:strCache>
            </c:strRef>
          </c:cat>
          <c:val>
            <c:numRef>
              <c:f>'Gestion musiciens'!$M$6:$M$12</c:f>
              <c:numCache>
                <c:formatCode>_("€"* #,##0.00_);_("€"* \(#,##0.00\);_("€"* "-"??_);_(@_)</c:formatCode>
                <c:ptCount val="7"/>
                <c:pt idx="0">
                  <c:v>130</c:v>
                </c:pt>
                <c:pt idx="1">
                  <c:v>130</c:v>
                </c:pt>
                <c:pt idx="2">
                  <c:v>15000</c:v>
                </c:pt>
                <c:pt idx="3">
                  <c:v>3000</c:v>
                </c:pt>
                <c:pt idx="4">
                  <c:v>20000</c:v>
                </c:pt>
                <c:pt idx="5">
                  <c:v>1000</c:v>
                </c:pt>
                <c:pt idx="6">
                  <c:v>5115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12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F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cture Client"/>
      <sheetName val="Historique Client"/>
      <sheetName val="Facture Musicien"/>
      <sheetName val="Gestion musiciens"/>
      <sheetName val="Planning"/>
      <sheetName val="Billet"/>
      <sheetName val="Hébergement"/>
      <sheetName val="Gestion Hébergement"/>
      <sheetName val="Paramètres"/>
      <sheetName val="Carte"/>
      <sheetName val="Graphiques"/>
      <sheetName val="Données Bénévole"/>
      <sheetName val="Gestion bénévole"/>
      <sheetName val="Affectation bénévole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E5">
            <v>2</v>
          </cell>
          <cell r="I5">
            <v>130</v>
          </cell>
        </row>
        <row r="6">
          <cell r="E6">
            <v>16</v>
          </cell>
          <cell r="I6">
            <v>1040</v>
          </cell>
        </row>
        <row r="7">
          <cell r="E7">
            <v>5</v>
          </cell>
          <cell r="I7">
            <v>325</v>
          </cell>
        </row>
        <row r="8">
          <cell r="E8">
            <v>3</v>
          </cell>
          <cell r="I8">
            <v>453</v>
          </cell>
        </row>
        <row r="9">
          <cell r="E9"/>
          <cell r="I9">
            <v>0</v>
          </cell>
        </row>
        <row r="10">
          <cell r="E10">
            <v>4</v>
          </cell>
          <cell r="I10">
            <v>724</v>
          </cell>
        </row>
        <row r="11">
          <cell r="E11"/>
          <cell r="I11">
            <v>0</v>
          </cell>
        </row>
        <row r="12">
          <cell r="E12">
            <v>14</v>
          </cell>
          <cell r="I12">
            <v>1400</v>
          </cell>
        </row>
        <row r="13">
          <cell r="E13"/>
          <cell r="I13">
            <v>0</v>
          </cell>
        </row>
        <row r="14">
          <cell r="E14"/>
          <cell r="I14">
            <v>0</v>
          </cell>
        </row>
        <row r="15">
          <cell r="E15">
            <v>12</v>
          </cell>
          <cell r="I15">
            <v>3000</v>
          </cell>
        </row>
        <row r="16">
          <cell r="E16">
            <v>9</v>
          </cell>
          <cell r="I16">
            <v>2700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1" totalsRowShown="0" headerRowBorderDxfId="42" tableBorderDxfId="41">
  <autoFilter ref="A4:P31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40" dataDxfId="38" headerRowBorderDxfId="39" tableBorderDxfId="37" totalsRowBorderDxfId="36">
  <autoFilter ref="A4:I16" xr:uid="{90811788-676C-4BF4-B58C-00FE94C05793}"/>
  <tableColumns count="9">
    <tableColumn id="1" xr3:uid="{6351C777-CF2D-466B-AB81-36B10DFE698C}" name="Type_Billet" dataDxfId="35"/>
    <tableColumn id="2" xr3:uid="{5E7AE5B4-AB7E-43BC-89B2-B6558858ADFC}" name="Prix" dataDxfId="34"/>
    <tableColumn id="3" xr3:uid="{72D25B90-3395-4E9B-AC66-6E8FC6E5F3BC}" name="Disponible" dataDxfId="33"/>
    <tableColumn id="4" xr3:uid="{4C100F43-EB75-4ED2-AD08-77A55E0B59BC}" name="ref" dataDxfId="32"/>
    <tableColumn id="5" xr3:uid="{9B0ABD43-B2FE-4FAB-AAE5-102BE15410A7}" name="vente" dataDxfId="31"/>
    <tableColumn id="6" xr3:uid="{A7F402FD-6BDF-48C8-9CCF-086530D8745C}" name="Reste" dataDxfId="30">
      <calculatedColumnFormula>C5-E5</calculatedColumnFormula>
    </tableColumn>
    <tableColumn id="7" xr3:uid="{D662C8C6-AF9B-4F05-88BC-F099C05AC0C6}" name="Camping" dataDxfId="29"/>
    <tableColumn id="8" xr3:uid="{F2EEF402-1E40-423C-AF0F-7B14FF056A41}" name="Place camping" dataDxfId="28">
      <calculatedColumnFormula>IF(G5="Oui",(VLOOKUP(C5,$C$5:$G$16,1,FALSE)),"")</calculatedColumnFormula>
    </tableColumn>
    <tableColumn id="9" xr3:uid="{11641575-1866-4A9D-9EF7-3E129F4946A5}" name="Recettes" dataDxfId="27">
      <calculatedColumnFormula>B5*E5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6" tableBorderDxfId="25">
  <autoFilter ref="A4:F8" xr:uid="{2E8F5E0D-B06A-4147-911D-3626054EC3A9}"/>
  <tableColumns count="6">
    <tableColumn id="1" xr3:uid="{CD30A2CD-DDEF-4B0D-B014-596D12D86612}" name="Type Hébergement" dataDxfId="24"/>
    <tableColumn id="2" xr3:uid="{BA5500B9-2504-4CDF-A19F-E618B1BDF033}" name="Prix" dataDxfId="23"/>
    <tableColumn id="3" xr3:uid="{291F5D36-ED10-48E8-81B0-7BD763EE81DA}" name="Disponibles" dataDxfId="22">
      <calculatedColumnFormula>B12</calculatedColumnFormula>
    </tableColumn>
    <tableColumn id="4" xr3:uid="{93B653CB-6BA3-4182-96A8-B84FA31EED69}" name="Réservés" dataDxfId="21"/>
    <tableColumn id="5" xr3:uid="{87A892ED-59A3-4299-B290-4946E25D0706}" name="Restants" dataDxfId="20">
      <calculatedColumnFormula>C5-D5</calculatedColumnFormula>
    </tableColumn>
    <tableColumn id="6" xr3:uid="{95430BCA-BD8B-484B-A686-73A5FE082B93}" name="Cout" dataDxfId="19">
      <calculatedColumnFormula>B5*D5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12" totalsRowShown="0" headerRowDxfId="18">
  <autoFilter ref="A5:M12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17">
      <calculatedColumnFormula>SUM(G6:I6)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19" totalsRowShown="0" dataDxfId="9" tableBorderDxfId="8">
  <autoFilter ref="A4:H19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table" Target="../tables/table6.x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26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43862.437175925923</v>
      </c>
      <c r="G5" s="18"/>
    </row>
    <row r="6" spans="1:10" x14ac:dyDescent="0.2">
      <c r="B6" s="18"/>
      <c r="C6" s="18"/>
      <c r="D6" s="18"/>
      <c r="E6" s="31" t="s">
        <v>227</v>
      </c>
      <c r="F6" s="18">
        <v>26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225</v>
      </c>
      <c r="B8" s="18"/>
      <c r="D8" s="23"/>
      <c r="E8" s="23"/>
      <c r="F8" s="23"/>
      <c r="G8" s="18"/>
    </row>
    <row r="9" spans="1:10" ht="15.75" x14ac:dyDescent="0.25">
      <c r="B9" s="120" t="s">
        <v>22</v>
      </c>
      <c r="C9" s="28"/>
      <c r="D9" s="175" t="s">
        <v>367</v>
      </c>
      <c r="E9" s="175"/>
      <c r="F9" s="175"/>
      <c r="G9" s="18"/>
    </row>
    <row r="10" spans="1:10" ht="15.75" x14ac:dyDescent="0.25">
      <c r="B10" s="120" t="s">
        <v>23</v>
      </c>
      <c r="C10" s="28"/>
      <c r="D10" s="121" t="s">
        <v>368</v>
      </c>
      <c r="E10" s="121"/>
      <c r="F10" s="121"/>
      <c r="G10" s="129"/>
    </row>
    <row r="11" spans="1:10" ht="15.75" x14ac:dyDescent="0.25">
      <c r="B11" s="120" t="s">
        <v>24</v>
      </c>
      <c r="C11" s="28"/>
      <c r="D11" s="121" t="s">
        <v>369</v>
      </c>
      <c r="E11" s="121"/>
      <c r="F11" s="121"/>
      <c r="G11" s="18"/>
    </row>
    <row r="12" spans="1:10" ht="15.75" x14ac:dyDescent="0.25">
      <c r="B12" s="120" t="s">
        <v>25</v>
      </c>
      <c r="C12" s="28"/>
      <c r="D12" s="121" t="s">
        <v>370</v>
      </c>
      <c r="E12" s="121"/>
      <c r="F12" s="121"/>
      <c r="G12" s="18"/>
    </row>
    <row r="13" spans="1:10" ht="15.75" x14ac:dyDescent="0.25">
      <c r="B13" s="120" t="s">
        <v>226</v>
      </c>
      <c r="C13" s="28"/>
      <c r="D13" s="121" t="s">
        <v>371</v>
      </c>
      <c r="E13" s="121"/>
      <c r="F13" s="121"/>
      <c r="G13" s="18"/>
    </row>
    <row r="14" spans="1:10" ht="15.75" x14ac:dyDescent="0.25">
      <c r="B14" s="120" t="s">
        <v>27</v>
      </c>
      <c r="C14" s="28"/>
      <c r="D14" s="121" t="s">
        <v>372</v>
      </c>
      <c r="E14" s="121"/>
      <c r="F14" s="121"/>
      <c r="G14" s="18"/>
    </row>
    <row r="15" spans="1:10" ht="15.75" x14ac:dyDescent="0.25">
      <c r="A15" s="18"/>
      <c r="B15" s="120" t="s">
        <v>26</v>
      </c>
      <c r="C15" s="28"/>
      <c r="D15" s="121" t="s">
        <v>373</v>
      </c>
      <c r="E15" s="121"/>
      <c r="F15" s="121"/>
      <c r="G15" s="18"/>
    </row>
    <row r="16" spans="1:10" ht="30.6" customHeight="1" x14ac:dyDescent="0.2">
      <c r="B16" s="39"/>
      <c r="C16" s="39"/>
      <c r="D16" s="39"/>
      <c r="E16" s="39"/>
      <c r="F16" s="39"/>
      <c r="G16" s="18"/>
    </row>
    <row r="17" spans="1:7" ht="15.75" x14ac:dyDescent="0.25">
      <c r="A17" s="40"/>
      <c r="B17" s="34" t="s">
        <v>28</v>
      </c>
      <c r="C17" s="35" t="s">
        <v>29</v>
      </c>
      <c r="D17" s="36" t="s">
        <v>1</v>
      </c>
      <c r="E17" s="36" t="s">
        <v>208</v>
      </c>
      <c r="F17" s="22"/>
      <c r="G17" s="37"/>
    </row>
    <row r="18" spans="1:7" x14ac:dyDescent="0.2">
      <c r="B18" s="21"/>
      <c r="C18" s="21" t="s">
        <v>108</v>
      </c>
      <c r="D18" s="123">
        <v>65</v>
      </c>
      <c r="E18" s="21">
        <v>3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276</v>
      </c>
      <c r="G20" s="124">
        <f>D18*E18</f>
        <v>195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4" t="s">
        <v>212</v>
      </c>
      <c r="C22" s="35" t="s">
        <v>29</v>
      </c>
      <c r="D22" s="36" t="s">
        <v>1</v>
      </c>
      <c r="E22" s="36" t="s">
        <v>208</v>
      </c>
      <c r="F22" s="22"/>
      <c r="G22" s="18"/>
    </row>
    <row r="23" spans="1:7" x14ac:dyDescent="0.2">
      <c r="B23" s="21"/>
      <c r="C23" s="21" t="s">
        <v>313</v>
      </c>
      <c r="D23" s="21">
        <v>25</v>
      </c>
      <c r="E23" s="21">
        <v>2</v>
      </c>
      <c r="F23" s="21"/>
      <c r="G23" s="18"/>
    </row>
    <row r="24" spans="1:7" x14ac:dyDescent="0.2">
      <c r="B24" s="21"/>
      <c r="C24" s="21"/>
      <c r="D24" s="122"/>
      <c r="E24" s="125"/>
      <c r="F24" s="21"/>
      <c r="G24" s="18"/>
    </row>
    <row r="25" spans="1:7" x14ac:dyDescent="0.2">
      <c r="A25" s="38"/>
      <c r="B25" s="38"/>
      <c r="C25" s="38"/>
      <c r="D25" s="38"/>
      <c r="E25" s="38"/>
      <c r="F25" s="38"/>
      <c r="G25" s="127">
        <f>PRODUCT(D23,E23)</f>
        <v>50</v>
      </c>
    </row>
    <row r="26" spans="1:7" ht="15" thickBot="1" x14ac:dyDescent="0.25">
      <c r="B26" s="33"/>
      <c r="C26" s="33"/>
      <c r="D26" s="33"/>
      <c r="E26" s="33"/>
      <c r="F26" s="18"/>
      <c r="G26" s="18"/>
    </row>
    <row r="27" spans="1:7" ht="19.5" thickTop="1" x14ac:dyDescent="0.3">
      <c r="B27" s="32" t="s">
        <v>95</v>
      </c>
      <c r="C27" s="18"/>
      <c r="D27" s="160">
        <f>SUM(G20,G25)</f>
        <v>245</v>
      </c>
      <c r="E27" s="27"/>
      <c r="F27" s="27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1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1" t="s">
        <v>22</v>
      </c>
      <c r="B4" s="41" t="s">
        <v>210</v>
      </c>
      <c r="C4" s="41" t="s">
        <v>24</v>
      </c>
      <c r="D4" s="41" t="s">
        <v>25</v>
      </c>
      <c r="E4" s="41" t="s">
        <v>211</v>
      </c>
      <c r="F4" s="41" t="s">
        <v>27</v>
      </c>
      <c r="G4" s="41" t="s">
        <v>26</v>
      </c>
      <c r="H4" s="24" t="s">
        <v>28</v>
      </c>
      <c r="I4" s="24" t="s">
        <v>207</v>
      </c>
      <c r="J4" s="24" t="s">
        <v>208</v>
      </c>
      <c r="K4" s="42" t="s">
        <v>212</v>
      </c>
      <c r="L4" s="42" t="s">
        <v>1</v>
      </c>
      <c r="M4" s="42" t="s">
        <v>209</v>
      </c>
      <c r="N4" s="25" t="s">
        <v>30</v>
      </c>
      <c r="O4" s="25" t="s">
        <v>281</v>
      </c>
      <c r="P4" s="25" t="s">
        <v>228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219</v>
      </c>
      <c r="B6" t="s">
        <v>220</v>
      </c>
      <c r="D6" t="s">
        <v>221</v>
      </c>
      <c r="E6" t="s">
        <v>222</v>
      </c>
      <c r="F6" t="s">
        <v>223</v>
      </c>
      <c r="G6" t="s">
        <v>224</v>
      </c>
      <c r="H6" t="s">
        <v>101</v>
      </c>
      <c r="I6" t="s">
        <v>217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272</v>
      </c>
      <c r="B7" t="s">
        <v>273</v>
      </c>
      <c r="D7" t="s">
        <v>273</v>
      </c>
      <c r="E7" t="s">
        <v>273</v>
      </c>
      <c r="F7" t="s">
        <v>273</v>
      </c>
      <c r="G7" t="s">
        <v>274</v>
      </c>
      <c r="H7" t="s">
        <v>107</v>
      </c>
      <c r="I7" t="s">
        <v>275</v>
      </c>
      <c r="J7">
        <v>2</v>
      </c>
      <c r="N7">
        <f>Tableau1[[#This Row],[Prix Billet]]*Tableau1[[#This Row],[Quantité]]+Tableau1[[#This Row],[Prix]]*Tableau1[[#This Row],[Place]]</f>
        <v>130</v>
      </c>
      <c r="P7" s="118">
        <v>43858.690636574072</v>
      </c>
    </row>
    <row r="8" spans="1:16" x14ac:dyDescent="0.2">
      <c r="A8" t="s">
        <v>278</v>
      </c>
      <c r="B8" t="s">
        <v>278</v>
      </c>
      <c r="D8" t="s">
        <v>278</v>
      </c>
      <c r="E8" t="s">
        <v>278</v>
      </c>
      <c r="F8" t="s">
        <v>278</v>
      </c>
      <c r="G8" t="s">
        <v>279</v>
      </c>
      <c r="H8" t="s">
        <v>108</v>
      </c>
      <c r="I8" t="s">
        <v>280</v>
      </c>
      <c r="J8">
        <v>2</v>
      </c>
      <c r="N8">
        <f>Tableau1[[#This Row],[Prix Billet]]*Tableau1[[#This Row],[Quantité]]+Tableau1[[#This Row],[Prix]]*Tableau1[[#This Row],[Place]]</f>
        <v>130</v>
      </c>
      <c r="P8" s="118"/>
    </row>
    <row r="9" spans="1:16" x14ac:dyDescent="0.2">
      <c r="A9" t="s">
        <v>282</v>
      </c>
      <c r="B9" t="s">
        <v>282</v>
      </c>
      <c r="D9" t="s">
        <v>282</v>
      </c>
      <c r="E9" t="s">
        <v>282</v>
      </c>
      <c r="F9" t="s">
        <v>282</v>
      </c>
      <c r="G9" t="s">
        <v>282</v>
      </c>
      <c r="H9" t="s">
        <v>19</v>
      </c>
      <c r="I9" t="s">
        <v>283</v>
      </c>
      <c r="J9">
        <v>4</v>
      </c>
      <c r="K9" t="s">
        <v>204</v>
      </c>
      <c r="L9" t="s">
        <v>218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8"/>
    </row>
    <row r="10" spans="1:16" x14ac:dyDescent="0.2">
      <c r="A10" t="s">
        <v>284</v>
      </c>
      <c r="B10" t="s">
        <v>282</v>
      </c>
      <c r="D10" t="s">
        <v>282</v>
      </c>
      <c r="E10" t="s">
        <v>282</v>
      </c>
      <c r="F10" t="s">
        <v>282</v>
      </c>
      <c r="G10" t="s">
        <v>282</v>
      </c>
      <c r="H10" t="s">
        <v>19</v>
      </c>
      <c r="I10" t="s">
        <v>283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8"/>
    </row>
    <row r="11" spans="1:16" x14ac:dyDescent="0.2">
      <c r="A11" t="s">
        <v>284</v>
      </c>
      <c r="B11" t="s">
        <v>282</v>
      </c>
      <c r="D11" t="s">
        <v>282</v>
      </c>
      <c r="E11" t="s">
        <v>282</v>
      </c>
      <c r="F11" t="s">
        <v>282</v>
      </c>
      <c r="G11" t="s">
        <v>282</v>
      </c>
      <c r="H11" t="s">
        <v>19</v>
      </c>
      <c r="I11" t="s">
        <v>283</v>
      </c>
      <c r="J11">
        <v>4</v>
      </c>
      <c r="K11" t="s">
        <v>204</v>
      </c>
      <c r="L11" t="s">
        <v>218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8"/>
    </row>
    <row r="12" spans="1:16" x14ac:dyDescent="0.2">
      <c r="A12" t="s">
        <v>285</v>
      </c>
      <c r="B12" t="s">
        <v>285</v>
      </c>
      <c r="D12" t="s">
        <v>285</v>
      </c>
      <c r="E12" t="s">
        <v>285</v>
      </c>
      <c r="F12" t="s">
        <v>285</v>
      </c>
      <c r="G12" t="s">
        <v>285</v>
      </c>
      <c r="H12" t="s">
        <v>102</v>
      </c>
      <c r="I12" t="s">
        <v>286</v>
      </c>
      <c r="J12">
        <v>2</v>
      </c>
      <c r="K12" t="s">
        <v>117</v>
      </c>
      <c r="L12" s="128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8"/>
    </row>
    <row r="13" spans="1:16" x14ac:dyDescent="0.2">
      <c r="A13" t="s">
        <v>285</v>
      </c>
      <c r="B13" t="s">
        <v>285</v>
      </c>
      <c r="D13" t="s">
        <v>285</v>
      </c>
      <c r="E13" t="s">
        <v>285</v>
      </c>
      <c r="F13" t="s">
        <v>285</v>
      </c>
      <c r="G13" t="s">
        <v>285</v>
      </c>
      <c r="H13" t="s">
        <v>102</v>
      </c>
      <c r="I13" t="s">
        <v>286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8"/>
    </row>
    <row r="14" spans="1:16" x14ac:dyDescent="0.2">
      <c r="A14" t="s">
        <v>287</v>
      </c>
      <c r="B14" t="s">
        <v>273</v>
      </c>
      <c r="D14" t="s">
        <v>273</v>
      </c>
      <c r="E14" t="s">
        <v>273</v>
      </c>
      <c r="F14" t="s">
        <v>273</v>
      </c>
      <c r="G14" t="s">
        <v>273</v>
      </c>
      <c r="H14" t="s">
        <v>108</v>
      </c>
      <c r="I14" t="s">
        <v>280</v>
      </c>
      <c r="J14">
        <v>2</v>
      </c>
      <c r="K14" t="s">
        <v>204</v>
      </c>
      <c r="L14" t="s">
        <v>218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8"/>
    </row>
    <row r="15" spans="1:16" x14ac:dyDescent="0.2">
      <c r="A15" t="s">
        <v>273</v>
      </c>
      <c r="B15" t="s">
        <v>273</v>
      </c>
      <c r="D15" t="s">
        <v>273</v>
      </c>
      <c r="E15" t="s">
        <v>273</v>
      </c>
      <c r="F15" t="s">
        <v>273</v>
      </c>
      <c r="G15" t="s">
        <v>273</v>
      </c>
      <c r="H15" t="s">
        <v>107</v>
      </c>
      <c r="I15" t="s">
        <v>280</v>
      </c>
      <c r="J15">
        <v>2</v>
      </c>
      <c r="K15" t="s">
        <v>118</v>
      </c>
      <c r="L15" t="s">
        <v>218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288</v>
      </c>
      <c r="B16" t="s">
        <v>289</v>
      </c>
      <c r="D16" t="s">
        <v>288</v>
      </c>
      <c r="E16" t="s">
        <v>288</v>
      </c>
      <c r="F16" t="s">
        <v>289</v>
      </c>
      <c r="G16" t="s">
        <v>289</v>
      </c>
      <c r="H16" t="s">
        <v>108</v>
      </c>
      <c r="I16" t="s">
        <v>280</v>
      </c>
      <c r="J16">
        <v>1</v>
      </c>
      <c r="K16" t="s">
        <v>118</v>
      </c>
      <c r="L16" t="s">
        <v>218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8"/>
    </row>
    <row r="17" spans="1:16" x14ac:dyDescent="0.2">
      <c r="A17" t="s">
        <v>277</v>
      </c>
      <c r="B17" t="s">
        <v>277</v>
      </c>
      <c r="D17" t="s">
        <v>290</v>
      </c>
      <c r="E17" t="s">
        <v>290</v>
      </c>
      <c r="F17" t="s">
        <v>290</v>
      </c>
      <c r="G17" t="s">
        <v>290</v>
      </c>
      <c r="H17" t="s">
        <v>108</v>
      </c>
      <c r="I17" t="s">
        <v>280</v>
      </c>
      <c r="J17">
        <v>2</v>
      </c>
      <c r="O17">
        <v>12</v>
      </c>
    </row>
    <row r="18" spans="1:16" x14ac:dyDescent="0.2">
      <c r="A18" t="s">
        <v>291</v>
      </c>
      <c r="B18" t="s">
        <v>291</v>
      </c>
      <c r="D18" t="s">
        <v>291</v>
      </c>
      <c r="E18" t="s">
        <v>291</v>
      </c>
      <c r="F18" t="s">
        <v>291</v>
      </c>
      <c r="G18" t="s">
        <v>291</v>
      </c>
      <c r="H18" t="s">
        <v>107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8"/>
    </row>
    <row r="19" spans="1:16" x14ac:dyDescent="0.2">
      <c r="A19" t="s">
        <v>292</v>
      </c>
      <c r="B19" t="s">
        <v>293</v>
      </c>
      <c r="D19" t="s">
        <v>292</v>
      </c>
      <c r="E19" t="s">
        <v>294</v>
      </c>
      <c r="F19" t="s">
        <v>293</v>
      </c>
      <c r="G19" t="s">
        <v>295</v>
      </c>
      <c r="H19" t="s">
        <v>107</v>
      </c>
      <c r="I19" t="s">
        <v>280</v>
      </c>
      <c r="J19">
        <v>2</v>
      </c>
      <c r="K19" t="s">
        <v>118</v>
      </c>
      <c r="L19" t="s">
        <v>218</v>
      </c>
      <c r="M19">
        <v>3</v>
      </c>
      <c r="N19">
        <f t="shared" si="0"/>
        <v>5</v>
      </c>
      <c r="O19">
        <v>14</v>
      </c>
      <c r="P19" s="118"/>
    </row>
    <row r="20" spans="1:16" x14ac:dyDescent="0.2">
      <c r="A20" t="s">
        <v>292</v>
      </c>
      <c r="B20" t="s">
        <v>293</v>
      </c>
      <c r="D20" t="s">
        <v>292</v>
      </c>
      <c r="E20" t="s">
        <v>294</v>
      </c>
      <c r="F20" t="s">
        <v>293</v>
      </c>
      <c r="G20" t="s">
        <v>295</v>
      </c>
      <c r="H20" t="s">
        <v>107</v>
      </c>
      <c r="I20" t="s">
        <v>280</v>
      </c>
      <c r="J20">
        <v>4</v>
      </c>
      <c r="N20">
        <f t="shared" si="0"/>
        <v>4</v>
      </c>
      <c r="O20">
        <v>15</v>
      </c>
      <c r="P20" s="118"/>
    </row>
    <row r="21" spans="1:16" x14ac:dyDescent="0.2">
      <c r="A21" t="s">
        <v>296</v>
      </c>
      <c r="B21" t="s">
        <v>297</v>
      </c>
      <c r="D21" t="s">
        <v>296</v>
      </c>
      <c r="E21" t="s">
        <v>298</v>
      </c>
      <c r="F21" t="s">
        <v>299</v>
      </c>
      <c r="G21" t="s">
        <v>299</v>
      </c>
      <c r="H21" t="s">
        <v>107</v>
      </c>
      <c r="I21">
        <v>65</v>
      </c>
      <c r="J21">
        <v>2</v>
      </c>
      <c r="K21" t="s">
        <v>118</v>
      </c>
      <c r="L21">
        <v>25</v>
      </c>
      <c r="M21">
        <v>3</v>
      </c>
      <c r="N21">
        <f t="shared" si="0"/>
        <v>205</v>
      </c>
      <c r="O21">
        <v>16</v>
      </c>
      <c r="P21" s="118">
        <v>43859.340115740742</v>
      </c>
    </row>
    <row r="22" spans="1:16" x14ac:dyDescent="0.2">
      <c r="A22" t="s">
        <v>293</v>
      </c>
      <c r="B22" t="s">
        <v>300</v>
      </c>
      <c r="D22" t="s">
        <v>301</v>
      </c>
      <c r="E22" t="s">
        <v>300</v>
      </c>
      <c r="F22" t="s">
        <v>300</v>
      </c>
      <c r="G22" t="s">
        <v>300</v>
      </c>
      <c r="H22" t="s">
        <v>19</v>
      </c>
      <c r="I22">
        <v>100</v>
      </c>
      <c r="J22">
        <v>2</v>
      </c>
      <c r="K22" t="s">
        <v>204</v>
      </c>
      <c r="L22">
        <v>25</v>
      </c>
      <c r="M22">
        <v>4</v>
      </c>
      <c r="N22">
        <f t="shared" si="0"/>
        <v>300</v>
      </c>
      <c r="O22">
        <v>17</v>
      </c>
      <c r="P22" s="118">
        <v>43859.348171296297</v>
      </c>
    </row>
    <row r="23" spans="1:16" x14ac:dyDescent="0.2">
      <c r="A23" t="s">
        <v>302</v>
      </c>
      <c r="B23" t="s">
        <v>302</v>
      </c>
      <c r="D23" t="s">
        <v>303</v>
      </c>
      <c r="E23" t="s">
        <v>303</v>
      </c>
      <c r="F23" t="s">
        <v>302</v>
      </c>
      <c r="G23" t="s">
        <v>304</v>
      </c>
      <c r="H23" t="s">
        <v>105</v>
      </c>
      <c r="I23">
        <v>250</v>
      </c>
      <c r="J23">
        <v>4</v>
      </c>
      <c r="K23" t="s">
        <v>118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8">
        <v>43859.349340277775</v>
      </c>
    </row>
    <row r="24" spans="1:16" x14ac:dyDescent="0.2">
      <c r="A24" t="s">
        <v>302</v>
      </c>
      <c r="B24" t="s">
        <v>302</v>
      </c>
      <c r="D24" t="s">
        <v>303</v>
      </c>
      <c r="E24" t="s">
        <v>303</v>
      </c>
      <c r="F24" t="s">
        <v>302</v>
      </c>
      <c r="G24" t="s">
        <v>304</v>
      </c>
      <c r="H24" t="s">
        <v>105</v>
      </c>
      <c r="I24">
        <v>250</v>
      </c>
      <c r="J24">
        <v>4</v>
      </c>
      <c r="K24" t="s">
        <v>118</v>
      </c>
      <c r="L24">
        <v>90</v>
      </c>
      <c r="M24">
        <v>2</v>
      </c>
      <c r="N24">
        <f t="shared" si="0"/>
        <v>1180</v>
      </c>
      <c r="O24">
        <v>19</v>
      </c>
      <c r="P24" s="118">
        <v>43859.354560185187</v>
      </c>
    </row>
    <row r="25" spans="1:16" x14ac:dyDescent="0.2">
      <c r="A25" t="s">
        <v>302</v>
      </c>
      <c r="B25" t="s">
        <v>302</v>
      </c>
      <c r="D25" t="s">
        <v>303</v>
      </c>
      <c r="E25" t="s">
        <v>303</v>
      </c>
      <c r="F25" t="s">
        <v>302</v>
      </c>
      <c r="G25" t="s">
        <v>304</v>
      </c>
      <c r="H25" t="s">
        <v>105</v>
      </c>
      <c r="I25">
        <v>250</v>
      </c>
      <c r="J25">
        <v>4</v>
      </c>
      <c r="K25" t="s">
        <v>204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8">
        <v>43859.354861111111</v>
      </c>
    </row>
    <row r="26" spans="1:16" x14ac:dyDescent="0.2">
      <c r="A26" t="s">
        <v>290</v>
      </c>
      <c r="B26" t="s">
        <v>290</v>
      </c>
      <c r="D26" t="s">
        <v>290</v>
      </c>
      <c r="E26" t="s">
        <v>290</v>
      </c>
      <c r="F26" t="s">
        <v>277</v>
      </c>
      <c r="G26" t="s">
        <v>290</v>
      </c>
      <c r="H26" t="s">
        <v>105</v>
      </c>
      <c r="I26">
        <v>300</v>
      </c>
      <c r="J26">
        <v>4</v>
      </c>
      <c r="N26">
        <f t="shared" si="0"/>
        <v>1200</v>
      </c>
      <c r="O26">
        <v>21</v>
      </c>
      <c r="P26" s="118">
        <v>43859.361724537041</v>
      </c>
    </row>
    <row r="27" spans="1:16" x14ac:dyDescent="0.2">
      <c r="A27" t="s">
        <v>290</v>
      </c>
      <c r="B27" t="s">
        <v>290</v>
      </c>
      <c r="D27" t="s">
        <v>290</v>
      </c>
      <c r="E27" t="s">
        <v>290</v>
      </c>
      <c r="F27" t="s">
        <v>277</v>
      </c>
      <c r="G27" t="s">
        <v>290</v>
      </c>
      <c r="H27" t="s">
        <v>105</v>
      </c>
      <c r="I27">
        <v>300</v>
      </c>
      <c r="J27">
        <v>4</v>
      </c>
      <c r="K27" t="s">
        <v>118</v>
      </c>
      <c r="L27">
        <v>90</v>
      </c>
      <c r="M27">
        <v>2</v>
      </c>
      <c r="N27">
        <f t="shared" si="0"/>
        <v>1380</v>
      </c>
      <c r="O27">
        <v>22</v>
      </c>
      <c r="P27" s="118">
        <v>43859.362870370373</v>
      </c>
    </row>
    <row r="28" spans="1:16" x14ac:dyDescent="0.2">
      <c r="A28" t="s">
        <v>305</v>
      </c>
      <c r="B28" t="s">
        <v>274</v>
      </c>
      <c r="D28" t="s">
        <v>306</v>
      </c>
      <c r="E28" t="s">
        <v>306</v>
      </c>
      <c r="F28" t="s">
        <v>307</v>
      </c>
      <c r="G28" t="s">
        <v>307</v>
      </c>
      <c r="H28" t="s">
        <v>107</v>
      </c>
      <c r="I28">
        <v>65</v>
      </c>
      <c r="J28">
        <v>2</v>
      </c>
      <c r="K28" t="s">
        <v>118</v>
      </c>
      <c r="L28">
        <v>90</v>
      </c>
      <c r="M28">
        <v>3</v>
      </c>
      <c r="N28">
        <f t="shared" si="0"/>
        <v>400</v>
      </c>
      <c r="O28">
        <v>23</v>
      </c>
      <c r="P28" s="118">
        <v>43859.370613425926</v>
      </c>
    </row>
    <row r="29" spans="1:16" x14ac:dyDescent="0.2">
      <c r="A29" t="s">
        <v>300</v>
      </c>
      <c r="B29" t="s">
        <v>300</v>
      </c>
      <c r="D29" t="s">
        <v>300</v>
      </c>
      <c r="E29" t="s">
        <v>300</v>
      </c>
      <c r="F29" t="s">
        <v>300</v>
      </c>
      <c r="G29" t="s">
        <v>293</v>
      </c>
      <c r="H29" t="s">
        <v>100</v>
      </c>
      <c r="I29" s="130">
        <v>151</v>
      </c>
      <c r="J29">
        <v>3</v>
      </c>
      <c r="K29" t="s">
        <v>118</v>
      </c>
      <c r="L29" s="130">
        <v>90</v>
      </c>
      <c r="M29">
        <v>4</v>
      </c>
      <c r="N29" s="130">
        <f>SUM(PRODUCT(I29,J29),PRODUCT(L29,M29))</f>
        <v>813</v>
      </c>
      <c r="O29">
        <v>24</v>
      </c>
      <c r="P29" s="118">
        <v>43859.388842592591</v>
      </c>
    </row>
    <row r="30" spans="1:16" x14ac:dyDescent="0.2">
      <c r="A30" t="s">
        <v>361</v>
      </c>
      <c r="B30" t="s">
        <v>362</v>
      </c>
      <c r="D30" t="s">
        <v>363</v>
      </c>
      <c r="E30" t="s">
        <v>364</v>
      </c>
      <c r="F30" t="s">
        <v>365</v>
      </c>
      <c r="G30" t="s">
        <v>366</v>
      </c>
      <c r="H30" t="s">
        <v>107</v>
      </c>
      <c r="I30" s="166">
        <v>65</v>
      </c>
      <c r="J30">
        <v>2</v>
      </c>
      <c r="K30" t="s">
        <v>313</v>
      </c>
      <c r="L30" s="166">
        <v>25</v>
      </c>
      <c r="M30">
        <v>3</v>
      </c>
      <c r="N30" s="166">
        <f>SUM(PRODUCT(I30,J30),PRODUCT(L30,M30))</f>
        <v>205</v>
      </c>
      <c r="O30">
        <v>25</v>
      </c>
      <c r="P30" s="118">
        <v>43862.376261574071</v>
      </c>
    </row>
    <row r="31" spans="1:16" x14ac:dyDescent="0.2">
      <c r="A31" t="s">
        <v>367</v>
      </c>
      <c r="B31" t="s">
        <v>368</v>
      </c>
      <c r="D31" t="s">
        <v>370</v>
      </c>
      <c r="E31" t="s">
        <v>371</v>
      </c>
      <c r="F31" t="s">
        <v>372</v>
      </c>
      <c r="G31" t="s">
        <v>373</v>
      </c>
      <c r="H31" t="s">
        <v>108</v>
      </c>
      <c r="I31" s="167">
        <v>65</v>
      </c>
      <c r="J31">
        <v>3</v>
      </c>
      <c r="K31" t="s">
        <v>313</v>
      </c>
      <c r="L31" s="167">
        <v>25</v>
      </c>
      <c r="M31">
        <v>2</v>
      </c>
      <c r="N31" s="167">
        <f>SUM(PRODUCT(I31,J31),PRODUCT(L31,M31))</f>
        <v>245</v>
      </c>
      <c r="O31">
        <v>26</v>
      </c>
      <c r="P31" s="118">
        <v>43862.437175925923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zoomScale="70" zoomScaleNormal="70" workbookViewId="0">
      <selection activeCell="G53" sqref="G53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4" t="s">
        <v>0</v>
      </c>
      <c r="B4" s="95" t="s">
        <v>1</v>
      </c>
      <c r="C4" s="95" t="s">
        <v>2</v>
      </c>
      <c r="D4" s="95" t="s">
        <v>3</v>
      </c>
      <c r="E4" s="95" t="s">
        <v>4</v>
      </c>
      <c r="F4" s="95" t="s">
        <v>5</v>
      </c>
      <c r="G4" s="95" t="s">
        <v>109</v>
      </c>
      <c r="H4" s="95" t="s">
        <v>115</v>
      </c>
      <c r="I4" s="96" t="s">
        <v>232</v>
      </c>
    </row>
    <row r="5" spans="1:9" x14ac:dyDescent="0.2">
      <c r="A5" s="97" t="s">
        <v>106</v>
      </c>
      <c r="B5" s="98">
        <v>65</v>
      </c>
      <c r="C5" s="99">
        <v>100</v>
      </c>
      <c r="D5" s="99"/>
      <c r="E5" s="100">
        <v>2</v>
      </c>
      <c r="F5" s="99">
        <f t="shared" ref="F5:F16" si="0">C5-E5</f>
        <v>98</v>
      </c>
      <c r="G5" s="99" t="s">
        <v>110</v>
      </c>
      <c r="H5" s="99" t="str">
        <f t="shared" ref="H5:H16" si="1">IF(G5="Oui",(VLOOKUP(C5,$C$5:$G$16,1,FALSE)),"")</f>
        <v/>
      </c>
      <c r="I5" s="101">
        <f t="shared" ref="I5:I16" si="2">B5*E5</f>
        <v>130</v>
      </c>
    </row>
    <row r="6" spans="1:9" x14ac:dyDescent="0.2">
      <c r="A6" s="102" t="s">
        <v>107</v>
      </c>
      <c r="B6" s="103">
        <v>65</v>
      </c>
      <c r="C6" s="104">
        <v>100</v>
      </c>
      <c r="D6" s="104" t="s">
        <v>6</v>
      </c>
      <c r="E6" s="100">
        <v>16</v>
      </c>
      <c r="F6" s="104">
        <f t="shared" si="0"/>
        <v>84</v>
      </c>
      <c r="G6" s="104" t="s">
        <v>111</v>
      </c>
      <c r="H6" s="104">
        <f t="shared" si="1"/>
        <v>100</v>
      </c>
      <c r="I6" s="105">
        <f t="shared" si="2"/>
        <v>1040</v>
      </c>
    </row>
    <row r="7" spans="1:9" x14ac:dyDescent="0.2">
      <c r="A7" s="97" t="s">
        <v>108</v>
      </c>
      <c r="B7" s="98">
        <v>65</v>
      </c>
      <c r="C7" s="99">
        <v>100</v>
      </c>
      <c r="D7" s="99" t="s">
        <v>7</v>
      </c>
      <c r="E7" s="100">
        <v>8</v>
      </c>
      <c r="F7" s="99">
        <f t="shared" si="0"/>
        <v>92</v>
      </c>
      <c r="G7" s="99" t="s">
        <v>110</v>
      </c>
      <c r="H7" s="99" t="str">
        <f t="shared" si="1"/>
        <v/>
      </c>
      <c r="I7" s="101">
        <f t="shared" si="2"/>
        <v>520</v>
      </c>
    </row>
    <row r="8" spans="1:9" x14ac:dyDescent="0.2">
      <c r="A8" s="102" t="s">
        <v>100</v>
      </c>
      <c r="B8" s="103">
        <v>151</v>
      </c>
      <c r="C8" s="104">
        <v>50</v>
      </c>
      <c r="D8" s="104" t="s">
        <v>8</v>
      </c>
      <c r="E8" s="100">
        <v>3</v>
      </c>
      <c r="F8" s="104">
        <f t="shared" si="0"/>
        <v>47</v>
      </c>
      <c r="G8" s="104" t="s">
        <v>111</v>
      </c>
      <c r="H8" s="104">
        <f t="shared" si="1"/>
        <v>50</v>
      </c>
      <c r="I8" s="105">
        <f t="shared" si="2"/>
        <v>453</v>
      </c>
    </row>
    <row r="9" spans="1:9" x14ac:dyDescent="0.2">
      <c r="A9" s="97" t="s">
        <v>101</v>
      </c>
      <c r="B9" s="98">
        <v>151</v>
      </c>
      <c r="C9" s="99">
        <v>50</v>
      </c>
      <c r="D9" s="99" t="s">
        <v>9</v>
      </c>
      <c r="E9" s="100"/>
      <c r="F9" s="99">
        <f t="shared" si="0"/>
        <v>50</v>
      </c>
      <c r="G9" s="99" t="s">
        <v>111</v>
      </c>
      <c r="H9" s="99">
        <f t="shared" si="1"/>
        <v>50</v>
      </c>
      <c r="I9" s="101">
        <f t="shared" si="2"/>
        <v>0</v>
      </c>
    </row>
    <row r="10" spans="1:9" x14ac:dyDescent="0.2">
      <c r="A10" s="102" t="s">
        <v>102</v>
      </c>
      <c r="B10" s="103">
        <v>181</v>
      </c>
      <c r="C10" s="104">
        <v>10</v>
      </c>
      <c r="D10" s="104" t="s">
        <v>10</v>
      </c>
      <c r="E10" s="100">
        <v>4</v>
      </c>
      <c r="F10" s="104">
        <f t="shared" si="0"/>
        <v>6</v>
      </c>
      <c r="G10" s="104" t="s">
        <v>111</v>
      </c>
      <c r="H10" s="104">
        <f t="shared" si="1"/>
        <v>10</v>
      </c>
      <c r="I10" s="105">
        <f t="shared" si="2"/>
        <v>724</v>
      </c>
    </row>
    <row r="11" spans="1:9" x14ac:dyDescent="0.2">
      <c r="A11" s="97" t="s">
        <v>18</v>
      </c>
      <c r="B11" s="98">
        <v>100</v>
      </c>
      <c r="C11" s="99">
        <v>20</v>
      </c>
      <c r="D11" s="99" t="s">
        <v>11</v>
      </c>
      <c r="E11" s="100"/>
      <c r="F11" s="99">
        <f t="shared" si="0"/>
        <v>20</v>
      </c>
      <c r="G11" s="99" t="s">
        <v>110</v>
      </c>
      <c r="H11" s="99" t="str">
        <f t="shared" si="1"/>
        <v/>
      </c>
      <c r="I11" s="101">
        <f t="shared" si="2"/>
        <v>0</v>
      </c>
    </row>
    <row r="12" spans="1:9" x14ac:dyDescent="0.2">
      <c r="A12" s="102" t="s">
        <v>19</v>
      </c>
      <c r="B12" s="103">
        <v>100</v>
      </c>
      <c r="C12" s="104">
        <v>20</v>
      </c>
      <c r="D12" s="104" t="s">
        <v>12</v>
      </c>
      <c r="E12" s="100">
        <v>14</v>
      </c>
      <c r="F12" s="104">
        <f t="shared" si="0"/>
        <v>6</v>
      </c>
      <c r="G12" s="104" t="s">
        <v>110</v>
      </c>
      <c r="H12" s="104" t="str">
        <f t="shared" si="1"/>
        <v/>
      </c>
      <c r="I12" s="105">
        <f t="shared" si="2"/>
        <v>1400</v>
      </c>
    </row>
    <row r="13" spans="1:9" x14ac:dyDescent="0.2">
      <c r="A13" s="97" t="s">
        <v>20</v>
      </c>
      <c r="B13" s="98">
        <v>100</v>
      </c>
      <c r="C13" s="99">
        <v>20</v>
      </c>
      <c r="D13" s="99" t="s">
        <v>13</v>
      </c>
      <c r="E13" s="100"/>
      <c r="F13" s="99">
        <f t="shared" si="0"/>
        <v>20</v>
      </c>
      <c r="G13" s="99" t="s">
        <v>110</v>
      </c>
      <c r="H13" s="99" t="str">
        <f t="shared" si="1"/>
        <v/>
      </c>
      <c r="I13" s="101">
        <f t="shared" si="2"/>
        <v>0</v>
      </c>
    </row>
    <row r="14" spans="1:9" x14ac:dyDescent="0.2">
      <c r="A14" s="102" t="s">
        <v>103</v>
      </c>
      <c r="B14" s="103">
        <v>250</v>
      </c>
      <c r="C14" s="104">
        <v>10</v>
      </c>
      <c r="D14" s="104" t="s">
        <v>14</v>
      </c>
      <c r="E14" s="100"/>
      <c r="F14" s="104">
        <f t="shared" si="0"/>
        <v>10</v>
      </c>
      <c r="G14" s="104" t="s">
        <v>111</v>
      </c>
      <c r="H14" s="104">
        <f t="shared" si="1"/>
        <v>10</v>
      </c>
      <c r="I14" s="105">
        <f t="shared" si="2"/>
        <v>0</v>
      </c>
    </row>
    <row r="15" spans="1:9" x14ac:dyDescent="0.2">
      <c r="A15" s="97" t="s">
        <v>104</v>
      </c>
      <c r="B15" s="98">
        <v>250</v>
      </c>
      <c r="C15" s="99">
        <v>10</v>
      </c>
      <c r="D15" s="99" t="s">
        <v>15</v>
      </c>
      <c r="E15" s="100">
        <v>12</v>
      </c>
      <c r="F15" s="99">
        <f t="shared" si="0"/>
        <v>-2</v>
      </c>
      <c r="G15" s="99" t="s">
        <v>111</v>
      </c>
      <c r="H15" s="99">
        <f t="shared" si="1"/>
        <v>10</v>
      </c>
      <c r="I15" s="101">
        <f t="shared" si="2"/>
        <v>3000</v>
      </c>
    </row>
    <row r="16" spans="1:9" x14ac:dyDescent="0.2">
      <c r="A16" s="102" t="s">
        <v>105</v>
      </c>
      <c r="B16" s="103">
        <v>300</v>
      </c>
      <c r="C16" s="104">
        <v>5</v>
      </c>
      <c r="D16" s="104" t="s">
        <v>17</v>
      </c>
      <c r="E16" s="100">
        <v>9</v>
      </c>
      <c r="F16" s="104">
        <f t="shared" si="0"/>
        <v>-4</v>
      </c>
      <c r="G16" s="104" t="s">
        <v>111</v>
      </c>
      <c r="H16" s="104">
        <f t="shared" si="1"/>
        <v>5</v>
      </c>
      <c r="I16" s="105">
        <f t="shared" si="2"/>
        <v>2700</v>
      </c>
    </row>
    <row r="17" spans="2:9" x14ac:dyDescent="0.2">
      <c r="B17" s="65">
        <f>B5*C5+B6*C6+C7*B7+B8*C8+C9*B9+B10*C10+C11*B11+B12*C12+C13*B13+B14*C14+C15*B15+C16*B16</f>
        <v>48910</v>
      </c>
      <c r="C17" s="66">
        <f>SUM(C5:C16)</f>
        <v>495</v>
      </c>
      <c r="H17" s="66">
        <f>SUM(H5:H16)</f>
        <v>235</v>
      </c>
      <c r="I17" s="65">
        <f>SUM(I5:I16)</f>
        <v>9967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2" t="s">
        <v>203</v>
      </c>
      <c r="J1" s="82"/>
      <c r="K1" s="82"/>
      <c r="L1" s="82"/>
    </row>
    <row r="2" spans="1:12" ht="53.45" customHeight="1" x14ac:dyDescent="0.2">
      <c r="I2" s="80" t="s">
        <v>118</v>
      </c>
      <c r="J2" s="80"/>
      <c r="K2" s="81" t="s">
        <v>204</v>
      </c>
      <c r="L2" s="80"/>
    </row>
    <row r="3" spans="1:12" ht="14.45" customHeight="1" x14ac:dyDescent="0.2">
      <c r="I3" s="66" t="s">
        <v>2</v>
      </c>
      <c r="J3" s="66" t="s">
        <v>119</v>
      </c>
      <c r="K3" s="66" t="s">
        <v>2</v>
      </c>
      <c r="L3" s="66" t="s">
        <v>119</v>
      </c>
    </row>
    <row r="4" spans="1:12" x14ac:dyDescent="0.2">
      <c r="A4" s="69" t="s">
        <v>116</v>
      </c>
      <c r="B4" s="66" t="s">
        <v>1</v>
      </c>
      <c r="C4" s="66" t="s">
        <v>213</v>
      </c>
      <c r="D4" s="66" t="s">
        <v>214</v>
      </c>
      <c r="E4" s="70" t="s">
        <v>216</v>
      </c>
      <c r="F4" s="71" t="s">
        <v>215</v>
      </c>
      <c r="I4" s="1" t="s">
        <v>125</v>
      </c>
      <c r="J4" s="2"/>
      <c r="K4" s="1" t="s">
        <v>132</v>
      </c>
      <c r="L4" s="2"/>
    </row>
    <row r="5" spans="1:12" x14ac:dyDescent="0.2">
      <c r="A5" s="3" t="s">
        <v>312</v>
      </c>
      <c r="B5" s="5">
        <v>25</v>
      </c>
      <c r="C5" s="1">
        <v>85</v>
      </c>
      <c r="D5" s="2">
        <v>3</v>
      </c>
      <c r="E5" s="17">
        <f>C5-D5</f>
        <v>82</v>
      </c>
      <c r="F5" s="62">
        <f>B5*D5</f>
        <v>75</v>
      </c>
      <c r="I5" s="4" t="s">
        <v>126</v>
      </c>
      <c r="J5" s="2"/>
      <c r="K5" s="1" t="s">
        <v>133</v>
      </c>
      <c r="L5" s="2"/>
    </row>
    <row r="6" spans="1:12" x14ac:dyDescent="0.2">
      <c r="A6" s="3" t="s">
        <v>313</v>
      </c>
      <c r="B6" s="5">
        <v>25</v>
      </c>
      <c r="C6" s="1">
        <v>85</v>
      </c>
      <c r="D6" s="2">
        <v>2</v>
      </c>
      <c r="E6" s="17">
        <f>C6-D6</f>
        <v>83</v>
      </c>
      <c r="F6" s="62">
        <f>B6*D6</f>
        <v>50</v>
      </c>
      <c r="I6" s="4"/>
      <c r="J6" s="2"/>
      <c r="K6" s="1"/>
      <c r="L6" s="2"/>
    </row>
    <row r="7" spans="1:12" x14ac:dyDescent="0.2">
      <c r="A7" s="3" t="s">
        <v>118</v>
      </c>
      <c r="B7" s="5">
        <v>90</v>
      </c>
      <c r="C7" s="1">
        <v>20</v>
      </c>
      <c r="D7" s="2">
        <v>11</v>
      </c>
      <c r="E7" s="17">
        <f>C7-D7</f>
        <v>9</v>
      </c>
      <c r="F7" s="62">
        <f t="shared" ref="F7:F8" si="0">B7*D7</f>
        <v>990</v>
      </c>
      <c r="I7" s="1" t="s">
        <v>127</v>
      </c>
      <c r="J7" s="2"/>
      <c r="K7" s="1" t="s">
        <v>134</v>
      </c>
      <c r="L7" s="2"/>
    </row>
    <row r="8" spans="1:12" x14ac:dyDescent="0.2">
      <c r="A8" s="19" t="s">
        <v>204</v>
      </c>
      <c r="B8" s="67">
        <v>75</v>
      </c>
      <c r="C8" s="20">
        <v>45</v>
      </c>
      <c r="D8" s="63">
        <v>4</v>
      </c>
      <c r="E8" s="68">
        <f>C8-D8</f>
        <v>41</v>
      </c>
      <c r="F8" s="64">
        <f t="shared" si="0"/>
        <v>300</v>
      </c>
      <c r="I8" s="1" t="s">
        <v>128</v>
      </c>
      <c r="J8" s="2"/>
      <c r="K8" s="1" t="s">
        <v>135</v>
      </c>
      <c r="L8" s="2"/>
    </row>
    <row r="9" spans="1:12" ht="18.600000000000001" customHeight="1" x14ac:dyDescent="0.2">
      <c r="I9" s="4" t="s">
        <v>129</v>
      </c>
      <c r="J9" s="2"/>
      <c r="K9" s="1" t="s">
        <v>136</v>
      </c>
      <c r="L9" s="2"/>
    </row>
    <row r="10" spans="1:12" x14ac:dyDescent="0.2">
      <c r="I10" s="1" t="s">
        <v>130</v>
      </c>
      <c r="J10" s="2"/>
      <c r="K10" s="1" t="s">
        <v>137</v>
      </c>
      <c r="L10" s="2"/>
    </row>
    <row r="11" spans="1:12" x14ac:dyDescent="0.2">
      <c r="I11" s="15" t="s">
        <v>131</v>
      </c>
      <c r="J11" s="16"/>
      <c r="K11" s="15" t="s">
        <v>138</v>
      </c>
      <c r="L11" s="16"/>
    </row>
    <row r="12" spans="1:12" x14ac:dyDescent="0.2">
      <c r="I12" s="4" t="s">
        <v>190</v>
      </c>
      <c r="J12" s="2"/>
      <c r="K12" s="1" t="s">
        <v>139</v>
      </c>
      <c r="L12" s="2"/>
    </row>
    <row r="13" spans="1:12" x14ac:dyDescent="0.2">
      <c r="I13" s="1" t="s">
        <v>191</v>
      </c>
      <c r="J13" s="2"/>
      <c r="K13" s="1" t="s">
        <v>140</v>
      </c>
      <c r="L13" s="2"/>
    </row>
    <row r="14" spans="1:12" x14ac:dyDescent="0.2">
      <c r="I14" s="1" t="s">
        <v>192</v>
      </c>
      <c r="J14" s="2"/>
      <c r="K14" s="1" t="s">
        <v>141</v>
      </c>
      <c r="L14" s="2"/>
    </row>
    <row r="15" spans="1:12" x14ac:dyDescent="0.2">
      <c r="I15" s="4" t="s">
        <v>193</v>
      </c>
      <c r="J15" s="2"/>
      <c r="K15" s="1" t="s">
        <v>142</v>
      </c>
      <c r="L15" s="2"/>
    </row>
    <row r="16" spans="1:12" x14ac:dyDescent="0.2">
      <c r="I16" s="1" t="s">
        <v>194</v>
      </c>
      <c r="J16" s="2"/>
      <c r="K16" s="1" t="s">
        <v>143</v>
      </c>
      <c r="L16" s="2"/>
    </row>
    <row r="17" spans="1:12" x14ac:dyDescent="0.2">
      <c r="I17" s="1" t="s">
        <v>195</v>
      </c>
      <c r="J17" s="2"/>
      <c r="K17" s="1" t="s">
        <v>144</v>
      </c>
      <c r="L17" s="2"/>
    </row>
    <row r="18" spans="1:12" s="14" customFormat="1" x14ac:dyDescent="0.2">
      <c r="A18" s="72" t="s">
        <v>206</v>
      </c>
      <c r="B18" s="72" t="s">
        <v>123</v>
      </c>
      <c r="C18" s="72" t="s">
        <v>119</v>
      </c>
      <c r="D18" s="72" t="s">
        <v>216</v>
      </c>
      <c r="E18" s="73" t="s">
        <v>205</v>
      </c>
      <c r="I18" s="4" t="s">
        <v>196</v>
      </c>
      <c r="J18" s="2"/>
      <c r="K18" s="1" t="s">
        <v>145</v>
      </c>
      <c r="L18" s="2"/>
    </row>
    <row r="19" spans="1:12" x14ac:dyDescent="0.2">
      <c r="A19" s="74" t="s">
        <v>120</v>
      </c>
      <c r="B19" s="76">
        <f>C5</f>
        <v>85</v>
      </c>
      <c r="C19" s="2">
        <f>D5</f>
        <v>3</v>
      </c>
      <c r="D19" s="76">
        <f>B19-C19</f>
        <v>82</v>
      </c>
      <c r="E19" s="75">
        <f>F5</f>
        <v>75</v>
      </c>
      <c r="I19" s="1" t="s">
        <v>197</v>
      </c>
      <c r="J19" s="2"/>
      <c r="K19" s="1" t="s">
        <v>146</v>
      </c>
      <c r="L19" s="2"/>
    </row>
    <row r="20" spans="1:12" x14ac:dyDescent="0.2">
      <c r="A20" s="77" t="s">
        <v>121</v>
      </c>
      <c r="B20" s="79">
        <f>C6</f>
        <v>85</v>
      </c>
      <c r="C20" s="2">
        <f>D6</f>
        <v>2</v>
      </c>
      <c r="D20" s="79">
        <f>B20-C20</f>
        <v>83</v>
      </c>
      <c r="E20" s="78">
        <f>F6</f>
        <v>50</v>
      </c>
      <c r="I20" s="1" t="s">
        <v>198</v>
      </c>
      <c r="J20" s="2"/>
      <c r="K20" s="1" t="s">
        <v>147</v>
      </c>
      <c r="L20" s="2"/>
    </row>
    <row r="21" spans="1:12" x14ac:dyDescent="0.2">
      <c r="A21" s="74" t="s">
        <v>122</v>
      </c>
      <c r="B21" s="76">
        <f>C7+C8</f>
        <v>65</v>
      </c>
      <c r="C21" s="2">
        <f>D7+D8</f>
        <v>15</v>
      </c>
      <c r="D21" s="76">
        <f>B21-C21</f>
        <v>50</v>
      </c>
      <c r="E21" s="75">
        <f>F8+F7</f>
        <v>1290</v>
      </c>
      <c r="I21" s="4" t="s">
        <v>199</v>
      </c>
      <c r="J21" s="2"/>
      <c r="K21" s="1" t="s">
        <v>148</v>
      </c>
      <c r="L21" s="2"/>
    </row>
    <row r="22" spans="1:12" x14ac:dyDescent="0.2">
      <c r="I22" s="1" t="s">
        <v>200</v>
      </c>
      <c r="J22" s="2"/>
      <c r="K22" s="1" t="s">
        <v>149</v>
      </c>
      <c r="L22" s="2"/>
    </row>
    <row r="23" spans="1:12" x14ac:dyDescent="0.2">
      <c r="I23" s="1" t="s">
        <v>201</v>
      </c>
      <c r="J23" s="2"/>
      <c r="K23" s="1" t="s">
        <v>150</v>
      </c>
      <c r="L23" s="2"/>
    </row>
    <row r="24" spans="1:12" x14ac:dyDescent="0.2">
      <c r="I24" s="4" t="s">
        <v>202</v>
      </c>
      <c r="J24" s="2"/>
      <c r="K24" s="1" t="s">
        <v>151</v>
      </c>
      <c r="L24" s="2"/>
    </row>
    <row r="25" spans="1:12" x14ac:dyDescent="0.2">
      <c r="K25" s="1" t="s">
        <v>152</v>
      </c>
      <c r="L25" s="2"/>
    </row>
    <row r="26" spans="1:12" x14ac:dyDescent="0.2">
      <c r="K26" s="1" t="s">
        <v>153</v>
      </c>
      <c r="L26" s="2"/>
    </row>
    <row r="27" spans="1:12" x14ac:dyDescent="0.2">
      <c r="K27" s="1" t="s">
        <v>154</v>
      </c>
      <c r="L27" s="2"/>
    </row>
    <row r="28" spans="1:12" x14ac:dyDescent="0.2">
      <c r="K28" s="1" t="s">
        <v>155</v>
      </c>
      <c r="L28" s="2"/>
    </row>
    <row r="29" spans="1:12" x14ac:dyDescent="0.2">
      <c r="K29" s="1" t="s">
        <v>156</v>
      </c>
      <c r="L29" s="2"/>
    </row>
    <row r="30" spans="1:12" x14ac:dyDescent="0.2">
      <c r="K30" s="1" t="s">
        <v>157</v>
      </c>
      <c r="L30" s="2"/>
    </row>
    <row r="31" spans="1:12" x14ac:dyDescent="0.2">
      <c r="K31" s="1" t="s">
        <v>158</v>
      </c>
      <c r="L31" s="2"/>
    </row>
    <row r="32" spans="1:12" x14ac:dyDescent="0.2">
      <c r="K32" s="1" t="s">
        <v>159</v>
      </c>
      <c r="L32" s="2"/>
    </row>
    <row r="33" spans="11:12" x14ac:dyDescent="0.2">
      <c r="K33" s="1" t="s">
        <v>160</v>
      </c>
      <c r="L33" s="2"/>
    </row>
    <row r="34" spans="11:12" x14ac:dyDescent="0.2">
      <c r="K34" s="1" t="s">
        <v>161</v>
      </c>
      <c r="L34" s="2"/>
    </row>
    <row r="35" spans="11:12" x14ac:dyDescent="0.2">
      <c r="K35" s="1" t="s">
        <v>162</v>
      </c>
      <c r="L35" s="2"/>
    </row>
    <row r="36" spans="11:12" x14ac:dyDescent="0.2">
      <c r="K36" s="1" t="s">
        <v>163</v>
      </c>
      <c r="L36" s="2"/>
    </row>
    <row r="37" spans="11:12" x14ac:dyDescent="0.2">
      <c r="K37" s="1" t="s">
        <v>164</v>
      </c>
      <c r="L37" s="2"/>
    </row>
    <row r="38" spans="11:12" x14ac:dyDescent="0.2">
      <c r="K38" s="1" t="s">
        <v>165</v>
      </c>
      <c r="L38" s="2"/>
    </row>
    <row r="39" spans="11:12" x14ac:dyDescent="0.2">
      <c r="K39" s="1" t="s">
        <v>166</v>
      </c>
      <c r="L39" s="2"/>
    </row>
    <row r="40" spans="11:12" x14ac:dyDescent="0.2">
      <c r="K40" s="1" t="s">
        <v>167</v>
      </c>
      <c r="L40" s="2"/>
    </row>
    <row r="41" spans="11:12" x14ac:dyDescent="0.2">
      <c r="K41" s="1" t="s">
        <v>168</v>
      </c>
      <c r="L41" s="2"/>
    </row>
    <row r="42" spans="11:12" x14ac:dyDescent="0.2">
      <c r="K42" s="1" t="s">
        <v>169</v>
      </c>
      <c r="L42" s="2"/>
    </row>
    <row r="43" spans="11:12" x14ac:dyDescent="0.2">
      <c r="K43" s="1" t="s">
        <v>170</v>
      </c>
      <c r="L43" s="2"/>
    </row>
    <row r="44" spans="11:12" x14ac:dyDescent="0.2">
      <c r="K44" s="1" t="s">
        <v>171</v>
      </c>
      <c r="L44" s="2"/>
    </row>
    <row r="45" spans="11:12" x14ac:dyDescent="0.2">
      <c r="K45" s="1" t="s">
        <v>172</v>
      </c>
      <c r="L45" s="2"/>
    </row>
    <row r="46" spans="11:12" x14ac:dyDescent="0.2">
      <c r="K46" s="1" t="s">
        <v>173</v>
      </c>
      <c r="L46" s="2"/>
    </row>
    <row r="47" spans="11:12" x14ac:dyDescent="0.2">
      <c r="K47" s="1" t="s">
        <v>174</v>
      </c>
      <c r="L47" s="2"/>
    </row>
    <row r="48" spans="11:12" x14ac:dyDescent="0.2">
      <c r="K48" s="1" t="s">
        <v>175</v>
      </c>
      <c r="L48" s="2"/>
    </row>
    <row r="49" spans="11:12" x14ac:dyDescent="0.2">
      <c r="K49" s="1" t="s">
        <v>176</v>
      </c>
      <c r="L49" s="2"/>
    </row>
    <row r="50" spans="11:12" x14ac:dyDescent="0.2">
      <c r="K50" s="1" t="s">
        <v>177</v>
      </c>
      <c r="L50" s="2"/>
    </row>
    <row r="51" spans="11:12" x14ac:dyDescent="0.2">
      <c r="K51" s="1" t="s">
        <v>178</v>
      </c>
      <c r="L51" s="2"/>
    </row>
    <row r="52" spans="11:12" x14ac:dyDescent="0.2">
      <c r="K52" s="1" t="s">
        <v>179</v>
      </c>
      <c r="L52" s="2"/>
    </row>
    <row r="53" spans="11:12" x14ac:dyDescent="0.2">
      <c r="K53" s="1" t="s">
        <v>180</v>
      </c>
      <c r="L53" s="2"/>
    </row>
    <row r="54" spans="11:12" x14ac:dyDescent="0.2">
      <c r="K54" s="1" t="s">
        <v>181</v>
      </c>
      <c r="L54" s="2"/>
    </row>
    <row r="55" spans="11:12" x14ac:dyDescent="0.2">
      <c r="K55" s="1" t="s">
        <v>182</v>
      </c>
      <c r="L55" s="2"/>
    </row>
    <row r="56" spans="11:12" x14ac:dyDescent="0.2">
      <c r="K56" s="1" t="s">
        <v>183</v>
      </c>
      <c r="L56" s="2"/>
    </row>
    <row r="57" spans="11:12" x14ac:dyDescent="0.2">
      <c r="K57" s="1" t="s">
        <v>184</v>
      </c>
      <c r="L57" s="2"/>
    </row>
    <row r="58" spans="11:12" x14ac:dyDescent="0.2">
      <c r="K58" s="1" t="s">
        <v>185</v>
      </c>
      <c r="L58" s="2"/>
    </row>
    <row r="59" spans="11:12" x14ac:dyDescent="0.2">
      <c r="K59" s="1" t="s">
        <v>186</v>
      </c>
      <c r="L59" s="2"/>
    </row>
    <row r="60" spans="11:12" x14ac:dyDescent="0.2">
      <c r="K60" s="1" t="s">
        <v>187</v>
      </c>
      <c r="L60" s="2"/>
    </row>
    <row r="61" spans="11:12" x14ac:dyDescent="0.2">
      <c r="K61" s="1" t="s">
        <v>188</v>
      </c>
      <c r="L61" s="2"/>
    </row>
    <row r="62" spans="11:12" x14ac:dyDescent="0.2">
      <c r="K62" s="1" t="s">
        <v>189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L19" sqref="L19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319</v>
      </c>
      <c r="M2" t="s">
        <v>320</v>
      </c>
    </row>
    <row r="3" spans="11:13" x14ac:dyDescent="0.2">
      <c r="K3" s="99" t="s">
        <v>106</v>
      </c>
      <c r="L3" s="100">
        <f>[1]Billet!E5</f>
        <v>2</v>
      </c>
      <c r="M3" s="145">
        <f>[1]Billet!I5</f>
        <v>130</v>
      </c>
    </row>
    <row r="4" spans="11:13" x14ac:dyDescent="0.2">
      <c r="K4" s="104" t="s">
        <v>107</v>
      </c>
      <c r="L4" s="100">
        <f>[1]Billet!E6</f>
        <v>16</v>
      </c>
      <c r="M4" s="145">
        <f>[1]Billet!I6</f>
        <v>1040</v>
      </c>
    </row>
    <row r="5" spans="11:13" x14ac:dyDescent="0.2">
      <c r="K5" s="99" t="s">
        <v>108</v>
      </c>
      <c r="L5" s="100">
        <f>[1]Billet!E7</f>
        <v>5</v>
      </c>
      <c r="M5" s="145">
        <f>[1]Billet!I7</f>
        <v>325</v>
      </c>
    </row>
    <row r="6" spans="11:13" x14ac:dyDescent="0.2">
      <c r="K6" s="104" t="s">
        <v>100</v>
      </c>
      <c r="L6" s="100">
        <f>[1]Billet!E8</f>
        <v>3</v>
      </c>
      <c r="M6" s="145">
        <f>[1]Billet!I8</f>
        <v>453</v>
      </c>
    </row>
    <row r="7" spans="11:13" x14ac:dyDescent="0.2">
      <c r="K7" s="99" t="s">
        <v>101</v>
      </c>
      <c r="L7" s="100">
        <f>[1]Billet!E9</f>
        <v>0</v>
      </c>
      <c r="M7" s="145">
        <f>[1]Billet!I9</f>
        <v>0</v>
      </c>
    </row>
    <row r="8" spans="11:13" x14ac:dyDescent="0.2">
      <c r="K8" s="104" t="s">
        <v>102</v>
      </c>
      <c r="L8" s="100">
        <f>[1]Billet!E10</f>
        <v>4</v>
      </c>
      <c r="M8" s="145">
        <f>[1]Billet!I10</f>
        <v>724</v>
      </c>
    </row>
    <row r="9" spans="11:13" x14ac:dyDescent="0.2">
      <c r="K9" s="99" t="s">
        <v>18</v>
      </c>
      <c r="L9" s="100">
        <f>[1]Billet!E11</f>
        <v>0</v>
      </c>
      <c r="M9" s="145">
        <f>[1]Billet!I11</f>
        <v>0</v>
      </c>
    </row>
    <row r="10" spans="11:13" x14ac:dyDescent="0.2">
      <c r="K10" s="104" t="s">
        <v>19</v>
      </c>
      <c r="L10" s="100">
        <f>[1]Billet!E12</f>
        <v>14</v>
      </c>
      <c r="M10" s="145">
        <f>[1]Billet!I12</f>
        <v>1400</v>
      </c>
    </row>
    <row r="11" spans="11:13" x14ac:dyDescent="0.2">
      <c r="K11" s="99" t="s">
        <v>20</v>
      </c>
      <c r="L11" s="100">
        <f>[1]Billet!E13</f>
        <v>0</v>
      </c>
      <c r="M11" s="145">
        <f>[1]Billet!I13</f>
        <v>0</v>
      </c>
    </row>
    <row r="12" spans="11:13" x14ac:dyDescent="0.2">
      <c r="K12" s="104" t="s">
        <v>103</v>
      </c>
      <c r="L12" s="100">
        <f>[1]Billet!E14</f>
        <v>0</v>
      </c>
      <c r="M12" s="145">
        <f>[1]Billet!I14</f>
        <v>0</v>
      </c>
    </row>
    <row r="13" spans="11:13" x14ac:dyDescent="0.2">
      <c r="K13" s="99" t="s">
        <v>104</v>
      </c>
      <c r="L13" s="100">
        <f>[1]Billet!E15</f>
        <v>12</v>
      </c>
      <c r="M13" s="145">
        <f>[1]Billet!I15</f>
        <v>3000</v>
      </c>
    </row>
    <row r="14" spans="11:13" x14ac:dyDescent="0.2">
      <c r="K14" s="104" t="s">
        <v>105</v>
      </c>
      <c r="L14" s="100">
        <f>[1]Billet!E16</f>
        <v>9</v>
      </c>
      <c r="M14" s="145">
        <f>[1]Billet!I16</f>
        <v>2700</v>
      </c>
    </row>
    <row r="19" spans="11:13" x14ac:dyDescent="0.2">
      <c r="K19" s="74" t="s">
        <v>120</v>
      </c>
      <c r="L19" s="2">
        <f>Hébergement!C19</f>
        <v>3</v>
      </c>
      <c r="M19" s="75">
        <f>Hébergement!E19</f>
        <v>75</v>
      </c>
    </row>
    <row r="20" spans="11:13" x14ac:dyDescent="0.2">
      <c r="K20" s="77" t="s">
        <v>121</v>
      </c>
      <c r="L20" s="2">
        <f>Hébergement!C20</f>
        <v>2</v>
      </c>
      <c r="M20" s="75">
        <f>Hébergement!E20</f>
        <v>50</v>
      </c>
    </row>
    <row r="21" spans="11:13" x14ac:dyDescent="0.2">
      <c r="K21" s="74" t="s">
        <v>122</v>
      </c>
      <c r="L21" s="2">
        <f>Hébergement!C21</f>
        <v>15</v>
      </c>
      <c r="M21" s="75">
        <f>Hébergement!E21</f>
        <v>1290</v>
      </c>
    </row>
    <row r="26" spans="11:13" x14ac:dyDescent="0.2">
      <c r="K26" t="s">
        <v>314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12"/>
  <sheetViews>
    <sheetView showGridLines="0" tabSelected="1" zoomScaleNormal="100" workbookViewId="0">
      <selection activeCell="D15" sqref="D15"/>
    </sheetView>
  </sheetViews>
  <sheetFormatPr baseColWidth="10" defaultRowHeight="14.25" x14ac:dyDescent="0.2"/>
  <cols>
    <col min="1" max="1" width="12" bestFit="1" customWidth="1"/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B3" s="172" t="s">
        <v>374</v>
      </c>
      <c r="C3" s="172"/>
      <c r="D3" s="173">
        <v>49</v>
      </c>
      <c r="G3" s="144"/>
      <c r="H3" s="144"/>
      <c r="I3" s="144"/>
      <c r="L3" s="118"/>
      <c r="R3" s="146"/>
    </row>
    <row r="4" spans="1:18" ht="15" thickBot="1" x14ac:dyDescent="0.25">
      <c r="A4" s="43" t="s">
        <v>38</v>
      </c>
      <c r="B4" s="44"/>
      <c r="C4" s="45"/>
      <c r="D4" s="48" t="s">
        <v>39</v>
      </c>
      <c r="E4" s="49"/>
      <c r="F4" s="50"/>
      <c r="G4" s="52" t="s">
        <v>40</v>
      </c>
      <c r="H4" s="53"/>
      <c r="I4" s="53"/>
      <c r="J4" s="56" t="s">
        <v>41</v>
      </c>
      <c r="K4" s="58" t="s">
        <v>21</v>
      </c>
      <c r="L4" s="59"/>
      <c r="M4" s="59"/>
    </row>
    <row r="5" spans="1:18" ht="15" thickBot="1" x14ac:dyDescent="0.25">
      <c r="A5" s="46" t="s">
        <v>42</v>
      </c>
      <c r="B5" s="46" t="s">
        <v>90</v>
      </c>
      <c r="C5" s="47" t="s">
        <v>43</v>
      </c>
      <c r="D5" s="51" t="s">
        <v>44</v>
      </c>
      <c r="E5" s="51" t="s">
        <v>97</v>
      </c>
      <c r="F5" s="51" t="s">
        <v>45</v>
      </c>
      <c r="G5" s="54" t="s">
        <v>91</v>
      </c>
      <c r="H5" s="54" t="s">
        <v>92</v>
      </c>
      <c r="I5" s="55" t="s">
        <v>93</v>
      </c>
      <c r="J5" s="57" t="s">
        <v>46</v>
      </c>
      <c r="K5" s="60" t="s">
        <v>227</v>
      </c>
      <c r="L5" s="61" t="s">
        <v>228</v>
      </c>
      <c r="M5" s="59" t="s">
        <v>276</v>
      </c>
      <c r="Q5" t="s">
        <v>315</v>
      </c>
      <c r="R5" s="146">
        <f>SUM(M6:M39)</f>
        <v>44375</v>
      </c>
    </row>
    <row r="6" spans="1:18" x14ac:dyDescent="0.2">
      <c r="A6" t="s">
        <v>375</v>
      </c>
      <c r="B6" t="s">
        <v>52</v>
      </c>
      <c r="C6" t="s">
        <v>113</v>
      </c>
      <c r="D6" t="s">
        <v>83</v>
      </c>
      <c r="E6">
        <v>2</v>
      </c>
      <c r="F6">
        <v>1</v>
      </c>
      <c r="G6" s="174">
        <v>100</v>
      </c>
      <c r="H6" s="174">
        <v>20</v>
      </c>
      <c r="I6" s="174">
        <v>10</v>
      </c>
      <c r="J6" t="s">
        <v>379</v>
      </c>
      <c r="K6">
        <v>42</v>
      </c>
      <c r="L6" s="118">
        <v>43863.569108796299</v>
      </c>
      <c r="M6" s="174">
        <f>SUM(G6:I6)</f>
        <v>130</v>
      </c>
    </row>
    <row r="7" spans="1:18" x14ac:dyDescent="0.2">
      <c r="A7" t="s">
        <v>376</v>
      </c>
      <c r="B7" t="s">
        <v>48</v>
      </c>
      <c r="C7" t="s">
        <v>113</v>
      </c>
      <c r="D7" t="s">
        <v>87</v>
      </c>
      <c r="E7">
        <v>2</v>
      </c>
      <c r="F7">
        <v>1</v>
      </c>
      <c r="G7" s="174">
        <v>100</v>
      </c>
      <c r="H7" s="174">
        <v>20</v>
      </c>
      <c r="I7" s="174">
        <v>10</v>
      </c>
      <c r="J7" t="s">
        <v>380</v>
      </c>
      <c r="K7">
        <v>43</v>
      </c>
      <c r="L7" s="118">
        <v>43863.569166666668</v>
      </c>
      <c r="M7" s="174">
        <f>SUM(G7:I7)</f>
        <v>130</v>
      </c>
      <c r="Q7" t="s">
        <v>316</v>
      </c>
      <c r="R7" s="128">
        <v>70000</v>
      </c>
    </row>
    <row r="8" spans="1:18" x14ac:dyDescent="0.2">
      <c r="A8" t="s">
        <v>377</v>
      </c>
      <c r="B8" t="s">
        <v>48</v>
      </c>
      <c r="C8" t="s">
        <v>112</v>
      </c>
      <c r="D8" t="s">
        <v>88</v>
      </c>
      <c r="E8">
        <v>2</v>
      </c>
      <c r="F8">
        <v>3</v>
      </c>
      <c r="G8" s="174">
        <v>10000</v>
      </c>
      <c r="H8" s="174">
        <v>2000</v>
      </c>
      <c r="I8" s="174">
        <v>3000</v>
      </c>
      <c r="J8" t="s">
        <v>378</v>
      </c>
      <c r="K8">
        <v>44</v>
      </c>
      <c r="L8" s="118">
        <v>43863.569224537037</v>
      </c>
      <c r="M8" s="174">
        <f>SUM(G8:I8)</f>
        <v>15000</v>
      </c>
    </row>
    <row r="9" spans="1:18" x14ac:dyDescent="0.2">
      <c r="A9" t="s">
        <v>384</v>
      </c>
      <c r="B9" t="s">
        <v>57</v>
      </c>
      <c r="C9" t="s">
        <v>113</v>
      </c>
      <c r="D9" t="s">
        <v>86</v>
      </c>
      <c r="E9">
        <v>4</v>
      </c>
      <c r="F9">
        <v>2</v>
      </c>
      <c r="G9" s="174">
        <v>3000</v>
      </c>
      <c r="H9" s="174">
        <v>0</v>
      </c>
      <c r="I9" s="174">
        <v>0</v>
      </c>
      <c r="J9" t="s">
        <v>381</v>
      </c>
      <c r="K9">
        <v>45</v>
      </c>
      <c r="L9" s="118">
        <v>43863.569282407407</v>
      </c>
      <c r="M9" s="174">
        <f>SUM(G9:I9)</f>
        <v>3000</v>
      </c>
      <c r="Q9" t="s">
        <v>317</v>
      </c>
      <c r="R9" s="128">
        <f>R7-R5</f>
        <v>25625</v>
      </c>
    </row>
    <row r="10" spans="1:18" x14ac:dyDescent="0.2">
      <c r="A10" t="s">
        <v>382</v>
      </c>
      <c r="B10" t="s">
        <v>48</v>
      </c>
      <c r="C10" t="s">
        <v>112</v>
      </c>
      <c r="D10" t="s">
        <v>84</v>
      </c>
      <c r="F10">
        <v>2</v>
      </c>
      <c r="G10" s="174">
        <v>20000</v>
      </c>
      <c r="H10" s="174">
        <v>0</v>
      </c>
      <c r="I10" s="174">
        <v>0</v>
      </c>
      <c r="J10" t="s">
        <v>229</v>
      </c>
      <c r="K10">
        <v>46</v>
      </c>
      <c r="L10" s="118">
        <v>43863.569374999999</v>
      </c>
      <c r="M10" s="174">
        <f>SUM(G10:I10)</f>
        <v>20000</v>
      </c>
    </row>
    <row r="11" spans="1:18" x14ac:dyDescent="0.2">
      <c r="A11" t="s">
        <v>383</v>
      </c>
      <c r="B11" t="s">
        <v>52</v>
      </c>
      <c r="C11" t="s">
        <v>112</v>
      </c>
      <c r="D11" t="s">
        <v>84</v>
      </c>
      <c r="F11">
        <v>2</v>
      </c>
      <c r="G11" s="174">
        <v>1000</v>
      </c>
      <c r="H11" s="174">
        <v>0</v>
      </c>
      <c r="I11" s="174">
        <v>0</v>
      </c>
      <c r="J11" t="s">
        <v>229</v>
      </c>
      <c r="K11">
        <v>48</v>
      </c>
      <c r="L11" s="118">
        <v>43863.569780092592</v>
      </c>
      <c r="M11" s="174">
        <f>SUM(G11:I11)</f>
        <v>1000</v>
      </c>
    </row>
    <row r="12" spans="1:18" x14ac:dyDescent="0.2">
      <c r="A12" t="s">
        <v>385</v>
      </c>
      <c r="B12" t="s">
        <v>52</v>
      </c>
      <c r="C12" t="s">
        <v>113</v>
      </c>
      <c r="D12" t="s">
        <v>84</v>
      </c>
      <c r="E12">
        <v>2</v>
      </c>
      <c r="F12">
        <v>3</v>
      </c>
      <c r="G12" s="174">
        <v>5000</v>
      </c>
      <c r="H12" s="174">
        <v>70</v>
      </c>
      <c r="I12" s="174">
        <v>45</v>
      </c>
      <c r="J12" t="s">
        <v>386</v>
      </c>
      <c r="K12">
        <v>49</v>
      </c>
      <c r="L12" s="118">
        <v>43863.570335648146</v>
      </c>
      <c r="M12" s="174">
        <f>SUM(G12:I12)</f>
        <v>5115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topLeftCell="A4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43860.882256944446</v>
      </c>
      <c r="G5" s="18"/>
    </row>
    <row r="6" spans="1:10" x14ac:dyDescent="0.2">
      <c r="B6" s="18"/>
      <c r="C6" s="18"/>
      <c r="D6" s="18"/>
      <c r="E6" s="31" t="s">
        <v>227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94</v>
      </c>
      <c r="B8" s="18"/>
      <c r="D8" s="23"/>
      <c r="E8" s="23"/>
      <c r="F8" s="23"/>
      <c r="G8" s="18"/>
    </row>
    <row r="9" spans="1:10" ht="15.75" x14ac:dyDescent="0.25">
      <c r="B9" s="120"/>
      <c r="C9" s="28"/>
      <c r="D9" s="175" t="s">
        <v>49</v>
      </c>
      <c r="E9" s="175"/>
      <c r="F9" s="175"/>
      <c r="G9" s="18"/>
    </row>
    <row r="10" spans="1:10" ht="15.75" x14ac:dyDescent="0.25">
      <c r="B10" s="120"/>
      <c r="C10" s="28"/>
      <c r="D10" s="121"/>
      <c r="E10" s="121"/>
      <c r="F10" s="121"/>
      <c r="G10" s="129"/>
    </row>
    <row r="11" spans="1:10" ht="15.75" x14ac:dyDescent="0.25">
      <c r="B11" s="131"/>
      <c r="C11" s="132"/>
      <c r="D11" s="133"/>
      <c r="E11" s="133"/>
      <c r="F11" s="134"/>
      <c r="G11" s="18"/>
    </row>
    <row r="12" spans="1:10" ht="15.75" x14ac:dyDescent="0.25">
      <c r="B12" s="135" t="s">
        <v>82</v>
      </c>
      <c r="C12" s="136"/>
      <c r="D12" s="121" t="s">
        <v>113</v>
      </c>
      <c r="E12" s="121"/>
      <c r="F12" s="137"/>
      <c r="G12" s="18"/>
    </row>
    <row r="13" spans="1:10" ht="15.75" x14ac:dyDescent="0.25">
      <c r="B13" s="135" t="s">
        <v>81</v>
      </c>
      <c r="C13" s="136"/>
      <c r="D13" s="121" t="s">
        <v>48</v>
      </c>
      <c r="E13" s="121"/>
      <c r="F13" s="137"/>
      <c r="G13" s="18"/>
    </row>
    <row r="14" spans="1:10" ht="15.75" x14ac:dyDescent="0.25">
      <c r="B14" s="135" t="s">
        <v>89</v>
      </c>
      <c r="C14" s="136"/>
      <c r="D14" s="121" t="s">
        <v>85</v>
      </c>
      <c r="E14" s="121"/>
      <c r="F14" s="137"/>
      <c r="G14" s="18"/>
    </row>
    <row r="15" spans="1:10" ht="15.75" x14ac:dyDescent="0.25">
      <c r="A15" s="18"/>
      <c r="B15" s="138"/>
      <c r="C15" s="139"/>
      <c r="D15" s="140"/>
      <c r="E15" s="140"/>
      <c r="F15" s="141"/>
      <c r="G15" s="18"/>
    </row>
    <row r="16" spans="1:10" ht="15.75" x14ac:dyDescent="0.25">
      <c r="A16" s="18"/>
      <c r="B16" s="120"/>
      <c r="C16" s="136"/>
      <c r="D16" s="121"/>
      <c r="E16" s="121"/>
      <c r="F16" s="121"/>
      <c r="G16" s="18"/>
    </row>
    <row r="17" spans="1:7" ht="30.6" customHeight="1" x14ac:dyDescent="0.2">
      <c r="B17" s="39"/>
      <c r="C17" s="39"/>
      <c r="D17" s="39"/>
      <c r="E17" s="39"/>
      <c r="F17" s="39"/>
      <c r="G17" s="18"/>
    </row>
    <row r="18" spans="1:7" ht="15.75" x14ac:dyDescent="0.25">
      <c r="A18" s="40"/>
      <c r="B18" s="34" t="s">
        <v>96</v>
      </c>
      <c r="C18" s="35"/>
      <c r="D18" s="36"/>
      <c r="E18" s="36"/>
      <c r="F18" s="22"/>
      <c r="G18" s="37"/>
    </row>
    <row r="19" spans="1:7" x14ac:dyDescent="0.2">
      <c r="B19" s="21"/>
      <c r="C19" s="21"/>
      <c r="D19" s="123"/>
      <c r="E19" s="21"/>
      <c r="F19" s="21"/>
      <c r="G19" s="18"/>
    </row>
    <row r="20" spans="1:7" x14ac:dyDescent="0.2">
      <c r="B20" s="21" t="s">
        <v>95</v>
      </c>
      <c r="C20" s="21"/>
      <c r="D20" s="128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4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4" t="s">
        <v>308</v>
      </c>
      <c r="C23" s="35"/>
      <c r="D23" s="36"/>
      <c r="E23" s="36"/>
      <c r="F23" s="22"/>
      <c r="G23" s="18"/>
    </row>
    <row r="24" spans="1:7" x14ac:dyDescent="0.2">
      <c r="B24" s="21" t="s">
        <v>310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311</v>
      </c>
      <c r="C25" s="21"/>
      <c r="D25" s="122">
        <v>20</v>
      </c>
      <c r="E25" s="125"/>
      <c r="F25" s="21"/>
      <c r="G25" s="18"/>
    </row>
    <row r="26" spans="1:7" x14ac:dyDescent="0.2">
      <c r="A26" s="38"/>
      <c r="B26" s="38"/>
      <c r="C26" s="38"/>
      <c r="D26" s="38"/>
      <c r="E26" s="38"/>
      <c r="F26" s="38"/>
      <c r="G26" s="127">
        <f>D24+D25</f>
        <v>50</v>
      </c>
    </row>
    <row r="27" spans="1:7" ht="15" thickBot="1" x14ac:dyDescent="0.25">
      <c r="B27" s="33"/>
      <c r="C27" s="33"/>
      <c r="D27" s="33"/>
      <c r="E27" s="33"/>
      <c r="F27" s="18"/>
      <c r="G27" s="18"/>
    </row>
    <row r="28" spans="1:7" ht="19.5" thickTop="1" x14ac:dyDescent="0.3">
      <c r="B28" s="32" t="s">
        <v>309</v>
      </c>
      <c r="C28" s="18"/>
      <c r="D28" s="126">
        <f>SUM(D20,G26)</f>
        <v>250</v>
      </c>
      <c r="E28" s="27"/>
      <c r="F28" s="27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2" t="s">
        <v>231</v>
      </c>
      <c r="B31" s="143" t="s">
        <v>330</v>
      </c>
      <c r="C31" s="143"/>
      <c r="D31" s="143"/>
      <c r="E31" s="143"/>
      <c r="F31" s="143"/>
      <c r="G31" s="143"/>
    </row>
    <row r="32" spans="1:7" x14ac:dyDescent="0.2">
      <c r="A32" s="142"/>
      <c r="B32" s="143"/>
      <c r="C32" s="143"/>
      <c r="D32" s="143"/>
      <c r="E32" s="143"/>
      <c r="F32" s="143"/>
      <c r="G32" s="143"/>
    </row>
  </sheetData>
  <mergeCells count="1">
    <mergeCell ref="D9:F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J21" sqref="J21"/>
    </sheetView>
  </sheetViews>
  <sheetFormatPr baseColWidth="10" defaultRowHeight="14.25" x14ac:dyDescent="0.2"/>
  <cols>
    <col min="3" max="5" width="17.625" customWidth="1"/>
    <col min="7" max="7" width="10.625" customWidth="1"/>
    <col min="8" max="10" width="17.625" customWidth="1"/>
    <col min="13" max="15" width="17.625" customWidth="1"/>
  </cols>
  <sheetData>
    <row r="2" spans="2:15" x14ac:dyDescent="0.2">
      <c r="G2" s="83" t="s">
        <v>99</v>
      </c>
      <c r="H2" s="83"/>
      <c r="I2" s="83"/>
    </row>
    <row r="3" spans="2:15" ht="15" thickBot="1" x14ac:dyDescent="0.25">
      <c r="G3" s="86" t="s">
        <v>48</v>
      </c>
      <c r="H3" s="87" t="s">
        <v>52</v>
      </c>
      <c r="I3" s="88" t="s">
        <v>57</v>
      </c>
    </row>
    <row r="4" spans="2:15" ht="15" thickTop="1" x14ac:dyDescent="0.2">
      <c r="G4" s="84"/>
      <c r="H4" s="85"/>
      <c r="I4" s="26"/>
    </row>
    <row r="7" spans="2:15" ht="15" thickBot="1" x14ac:dyDescent="0.25">
      <c r="B7" s="83" t="s">
        <v>112</v>
      </c>
      <c r="C7" s="83"/>
      <c r="D7" s="83"/>
      <c r="E7" s="83"/>
      <c r="G7" s="83" t="s">
        <v>113</v>
      </c>
      <c r="H7" s="83"/>
      <c r="I7" s="83"/>
      <c r="J7" s="83"/>
      <c r="L7" s="83" t="s">
        <v>114</v>
      </c>
      <c r="M7" s="83"/>
      <c r="N7" s="83"/>
      <c r="O7" s="83"/>
    </row>
    <row r="8" spans="2:15" ht="15" thickBot="1" x14ac:dyDescent="0.25">
      <c r="B8" s="89" t="s">
        <v>89</v>
      </c>
      <c r="C8" s="169" t="s">
        <v>48</v>
      </c>
      <c r="D8" s="169" t="s">
        <v>52</v>
      </c>
      <c r="E8" s="169" t="s">
        <v>57</v>
      </c>
      <c r="G8" s="89" t="s">
        <v>89</v>
      </c>
      <c r="H8" s="169" t="s">
        <v>48</v>
      </c>
      <c r="I8" s="169" t="s">
        <v>52</v>
      </c>
      <c r="J8" s="169" t="s">
        <v>57</v>
      </c>
      <c r="L8" s="89" t="s">
        <v>89</v>
      </c>
      <c r="M8" s="169" t="s">
        <v>48</v>
      </c>
      <c r="N8" s="169" t="s">
        <v>52</v>
      </c>
      <c r="O8" s="169" t="s">
        <v>57</v>
      </c>
    </row>
    <row r="9" spans="2:15" ht="15" thickBot="1" x14ac:dyDescent="0.25">
      <c r="B9" s="168" t="s">
        <v>83</v>
      </c>
      <c r="C9" s="170"/>
      <c r="D9" s="170"/>
      <c r="E9" s="170"/>
      <c r="G9" s="168" t="s">
        <v>83</v>
      </c>
      <c r="H9" s="170"/>
      <c r="I9" s="170" t="s">
        <v>375</v>
      </c>
      <c r="J9" s="170"/>
      <c r="L9" s="168" t="s">
        <v>83</v>
      </c>
      <c r="M9" s="170"/>
      <c r="N9" s="170"/>
      <c r="O9" s="170"/>
    </row>
    <row r="10" spans="2:15" ht="15" thickBot="1" x14ac:dyDescent="0.25">
      <c r="B10" s="168" t="s">
        <v>84</v>
      </c>
      <c r="C10" s="171" t="s">
        <v>382</v>
      </c>
      <c r="D10" s="171" t="s">
        <v>383</v>
      </c>
      <c r="E10" s="171"/>
      <c r="G10" s="168" t="s">
        <v>84</v>
      </c>
      <c r="H10" s="171"/>
      <c r="I10" s="171" t="s">
        <v>385</v>
      </c>
      <c r="J10" s="171"/>
      <c r="L10" s="168" t="s">
        <v>84</v>
      </c>
      <c r="M10" s="171"/>
      <c r="N10" s="171"/>
      <c r="O10" s="171"/>
    </row>
    <row r="11" spans="2:15" ht="15" thickBot="1" x14ac:dyDescent="0.25">
      <c r="B11" s="168" t="s">
        <v>85</v>
      </c>
      <c r="C11" s="170"/>
      <c r="D11" s="170"/>
      <c r="E11" s="170"/>
      <c r="G11" s="168" t="s">
        <v>85</v>
      </c>
      <c r="H11" s="170"/>
      <c r="I11" s="170"/>
      <c r="J11" s="170"/>
      <c r="L11" s="168" t="s">
        <v>85</v>
      </c>
      <c r="M11" s="170"/>
      <c r="N11" s="170"/>
      <c r="O11" s="170"/>
    </row>
    <row r="12" spans="2:15" ht="15" thickBot="1" x14ac:dyDescent="0.25">
      <c r="B12" s="168" t="s">
        <v>86</v>
      </c>
      <c r="C12" s="171"/>
      <c r="D12" s="171"/>
      <c r="E12" s="171"/>
      <c r="G12" s="168" t="s">
        <v>86</v>
      </c>
      <c r="H12" s="171"/>
      <c r="I12" s="171"/>
      <c r="J12" s="171" t="s">
        <v>384</v>
      </c>
      <c r="L12" s="168" t="s">
        <v>86</v>
      </c>
      <c r="M12" s="171"/>
      <c r="N12" s="171"/>
      <c r="O12" s="171"/>
    </row>
    <row r="13" spans="2:15" ht="15" thickBot="1" x14ac:dyDescent="0.25">
      <c r="B13" s="168" t="s">
        <v>87</v>
      </c>
      <c r="C13" s="170"/>
      <c r="D13" s="170"/>
      <c r="E13" s="170"/>
      <c r="G13" s="168" t="s">
        <v>87</v>
      </c>
      <c r="H13" s="170" t="s">
        <v>376</v>
      </c>
      <c r="I13" s="170"/>
      <c r="J13" s="170"/>
      <c r="L13" s="168" t="s">
        <v>87</v>
      </c>
      <c r="M13" s="170"/>
      <c r="N13" s="170"/>
      <c r="O13" s="170"/>
    </row>
    <row r="14" spans="2:15" ht="15" thickBot="1" x14ac:dyDescent="0.25">
      <c r="B14" s="168" t="s">
        <v>88</v>
      </c>
      <c r="C14" s="171" t="s">
        <v>377</v>
      </c>
      <c r="D14" s="171"/>
      <c r="E14" s="171"/>
      <c r="G14" s="168" t="s">
        <v>88</v>
      </c>
      <c r="H14" s="171"/>
      <c r="I14" s="171"/>
      <c r="J14" s="171"/>
      <c r="L14" s="168" t="s">
        <v>88</v>
      </c>
      <c r="M14" s="171"/>
      <c r="N14" s="171"/>
      <c r="O14" s="171"/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124</v>
      </c>
    </row>
    <row r="5" spans="2:10" x14ac:dyDescent="0.2">
      <c r="B5" s="8" t="s">
        <v>125</v>
      </c>
      <c r="D5" s="11" t="s">
        <v>138</v>
      </c>
      <c r="E5" s="12" t="s">
        <v>151</v>
      </c>
      <c r="G5" s="11" t="s">
        <v>164</v>
      </c>
      <c r="H5" s="12" t="s">
        <v>177</v>
      </c>
      <c r="J5" s="6" t="s">
        <v>190</v>
      </c>
    </row>
    <row r="6" spans="2:10" x14ac:dyDescent="0.2">
      <c r="B6" s="9" t="s">
        <v>126</v>
      </c>
      <c r="D6" s="13" t="s">
        <v>139</v>
      </c>
      <c r="E6" s="10" t="s">
        <v>152</v>
      </c>
      <c r="G6" s="13" t="s">
        <v>165</v>
      </c>
      <c r="H6" s="10" t="s">
        <v>178</v>
      </c>
      <c r="J6" s="7" t="s">
        <v>191</v>
      </c>
    </row>
    <row r="7" spans="2:10" x14ac:dyDescent="0.2">
      <c r="B7" s="9" t="s">
        <v>127</v>
      </c>
      <c r="D7" s="13" t="s">
        <v>140</v>
      </c>
      <c r="E7" s="10" t="s">
        <v>153</v>
      </c>
      <c r="G7" s="13" t="s">
        <v>166</v>
      </c>
      <c r="H7" s="10" t="s">
        <v>179</v>
      </c>
      <c r="J7" s="7" t="s">
        <v>192</v>
      </c>
    </row>
    <row r="8" spans="2:10" x14ac:dyDescent="0.2">
      <c r="B8" s="9" t="s">
        <v>128</v>
      </c>
      <c r="D8" s="13" t="s">
        <v>141</v>
      </c>
      <c r="E8" s="10" t="s">
        <v>154</v>
      </c>
      <c r="G8" s="13" t="s">
        <v>167</v>
      </c>
      <c r="H8" s="10" t="s">
        <v>180</v>
      </c>
      <c r="J8" s="7" t="s">
        <v>193</v>
      </c>
    </row>
    <row r="9" spans="2:10" x14ac:dyDescent="0.2">
      <c r="B9" s="9" t="s">
        <v>129</v>
      </c>
      <c r="D9" s="13" t="s">
        <v>142</v>
      </c>
      <c r="E9" s="10" t="s">
        <v>155</v>
      </c>
      <c r="G9" s="13" t="s">
        <v>168</v>
      </c>
      <c r="H9" s="10" t="s">
        <v>181</v>
      </c>
      <c r="J9" s="7" t="s">
        <v>194</v>
      </c>
    </row>
    <row r="10" spans="2:10" x14ac:dyDescent="0.2">
      <c r="B10" s="9" t="s">
        <v>130</v>
      </c>
      <c r="D10" s="13" t="s">
        <v>143</v>
      </c>
      <c r="E10" s="10" t="s">
        <v>156</v>
      </c>
      <c r="G10" s="13" t="s">
        <v>169</v>
      </c>
      <c r="H10" s="10" t="s">
        <v>182</v>
      </c>
      <c r="J10" s="7" t="s">
        <v>195</v>
      </c>
    </row>
    <row r="11" spans="2:10" x14ac:dyDescent="0.2">
      <c r="B11" s="9" t="s">
        <v>131</v>
      </c>
      <c r="D11" s="13" t="s">
        <v>144</v>
      </c>
      <c r="E11" s="10" t="s">
        <v>157</v>
      </c>
      <c r="G11" s="13" t="s">
        <v>170</v>
      </c>
      <c r="H11" s="10" t="s">
        <v>183</v>
      </c>
      <c r="J11" s="7" t="s">
        <v>196</v>
      </c>
    </row>
    <row r="12" spans="2:10" x14ac:dyDescent="0.2">
      <c r="B12" s="10" t="s">
        <v>132</v>
      </c>
      <c r="D12" s="13" t="s">
        <v>145</v>
      </c>
      <c r="E12" s="10" t="s">
        <v>158</v>
      </c>
      <c r="G12" s="13" t="s">
        <v>171</v>
      </c>
      <c r="H12" s="10" t="s">
        <v>184</v>
      </c>
      <c r="J12" s="7" t="s">
        <v>197</v>
      </c>
    </row>
    <row r="13" spans="2:10" x14ac:dyDescent="0.2">
      <c r="B13" s="10" t="s">
        <v>133</v>
      </c>
      <c r="D13" s="13" t="s">
        <v>146</v>
      </c>
      <c r="E13" s="10" t="s">
        <v>159</v>
      </c>
      <c r="G13" s="13" t="s">
        <v>172</v>
      </c>
      <c r="H13" s="10" t="s">
        <v>185</v>
      </c>
      <c r="J13" s="7" t="s">
        <v>198</v>
      </c>
    </row>
    <row r="14" spans="2:10" x14ac:dyDescent="0.2">
      <c r="B14" s="10" t="s">
        <v>134</v>
      </c>
      <c r="D14" s="13" t="s">
        <v>147</v>
      </c>
      <c r="E14" s="10" t="s">
        <v>160</v>
      </c>
      <c r="G14" s="13" t="s">
        <v>173</v>
      </c>
      <c r="H14" s="10" t="s">
        <v>186</v>
      </c>
      <c r="J14" s="7" t="s">
        <v>199</v>
      </c>
    </row>
    <row r="15" spans="2:10" x14ac:dyDescent="0.2">
      <c r="B15" s="10" t="s">
        <v>135</v>
      </c>
      <c r="D15" s="13" t="s">
        <v>148</v>
      </c>
      <c r="E15" s="10" t="s">
        <v>161</v>
      </c>
      <c r="G15" s="13" t="s">
        <v>174</v>
      </c>
      <c r="H15" s="10" t="s">
        <v>187</v>
      </c>
      <c r="J15" s="7" t="s">
        <v>200</v>
      </c>
    </row>
    <row r="16" spans="2:10" x14ac:dyDescent="0.2">
      <c r="B16" s="10" t="s">
        <v>136</v>
      </c>
      <c r="D16" s="13" t="s">
        <v>149</v>
      </c>
      <c r="E16" s="10" t="s">
        <v>162</v>
      </c>
      <c r="G16" s="13" t="s">
        <v>175</v>
      </c>
      <c r="H16" s="10" t="s">
        <v>188</v>
      </c>
      <c r="J16" s="7" t="s">
        <v>201</v>
      </c>
    </row>
    <row r="17" spans="2:10" x14ac:dyDescent="0.2">
      <c r="B17" s="10" t="s">
        <v>137</v>
      </c>
      <c r="D17" s="13" t="s">
        <v>150</v>
      </c>
      <c r="E17" s="10" t="s">
        <v>163</v>
      </c>
      <c r="G17" s="13" t="s">
        <v>176</v>
      </c>
      <c r="H17" s="10" t="s">
        <v>189</v>
      </c>
      <c r="J17" s="7" t="s">
        <v>202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3" t="s">
        <v>230</v>
      </c>
      <c r="F2" s="93" t="s">
        <v>94</v>
      </c>
      <c r="H2" s="93" t="s">
        <v>81</v>
      </c>
      <c r="I2" s="93" t="s">
        <v>82</v>
      </c>
      <c r="J2" s="93" t="s">
        <v>98</v>
      </c>
    </row>
    <row r="3" spans="4:11" ht="15" thickTop="1" x14ac:dyDescent="0.2">
      <c r="D3" s="92">
        <v>1</v>
      </c>
      <c r="F3" s="92" t="s">
        <v>47</v>
      </c>
      <c r="H3" s="92" t="s">
        <v>48</v>
      </c>
      <c r="I3" s="92" t="s">
        <v>112</v>
      </c>
      <c r="J3" s="92" t="s">
        <v>83</v>
      </c>
    </row>
    <row r="4" spans="4:11" x14ac:dyDescent="0.2">
      <c r="D4" s="90">
        <v>2</v>
      </c>
      <c r="F4" s="90" t="s">
        <v>49</v>
      </c>
      <c r="H4" s="90" t="s">
        <v>52</v>
      </c>
      <c r="I4" s="90" t="s">
        <v>113</v>
      </c>
      <c r="J4" s="90" t="s">
        <v>84</v>
      </c>
    </row>
    <row r="5" spans="4:11" x14ac:dyDescent="0.2">
      <c r="D5" s="91">
        <v>3</v>
      </c>
      <c r="F5" s="91" t="s">
        <v>50</v>
      </c>
      <c r="H5" s="91" t="s">
        <v>57</v>
      </c>
      <c r="I5" s="91" t="s">
        <v>114</v>
      </c>
      <c r="J5" s="91" t="s">
        <v>85</v>
      </c>
    </row>
    <row r="6" spans="4:11" x14ac:dyDescent="0.2">
      <c r="D6" s="90">
        <v>4</v>
      </c>
      <c r="F6" s="90" t="s">
        <v>51</v>
      </c>
      <c r="J6" s="90" t="s">
        <v>86</v>
      </c>
    </row>
    <row r="7" spans="4:11" x14ac:dyDescent="0.2">
      <c r="F7" s="91" t="s">
        <v>53</v>
      </c>
      <c r="J7" s="91" t="s">
        <v>87</v>
      </c>
    </row>
    <row r="8" spans="4:11" x14ac:dyDescent="0.2">
      <c r="F8" s="90" t="s">
        <v>54</v>
      </c>
      <c r="J8" s="90" t="s">
        <v>88</v>
      </c>
    </row>
    <row r="9" spans="4:11" x14ac:dyDescent="0.2">
      <c r="F9" s="91" t="s">
        <v>55</v>
      </c>
    </row>
    <row r="10" spans="4:11" x14ac:dyDescent="0.2">
      <c r="F10" s="90" t="s">
        <v>56</v>
      </c>
    </row>
    <row r="11" spans="4:11" x14ac:dyDescent="0.2">
      <c r="F11" s="91" t="s">
        <v>58</v>
      </c>
    </row>
    <row r="12" spans="4:11" ht="15" thickBot="1" x14ac:dyDescent="0.25">
      <c r="F12" s="90" t="s">
        <v>59</v>
      </c>
      <c r="H12" s="151" t="s">
        <v>233</v>
      </c>
      <c r="I12" s="152" t="s">
        <v>324</v>
      </c>
      <c r="J12" s="152" t="s">
        <v>323</v>
      </c>
      <c r="K12" s="153" t="s">
        <v>322</v>
      </c>
    </row>
    <row r="13" spans="4:11" ht="15" thickTop="1" x14ac:dyDescent="0.2">
      <c r="F13" s="91" t="s">
        <v>60</v>
      </c>
      <c r="H13" s="148" t="s">
        <v>269</v>
      </c>
      <c r="I13" s="92">
        <v>5</v>
      </c>
      <c r="J13" s="92">
        <v>2</v>
      </c>
      <c r="K13" s="150">
        <v>1</v>
      </c>
    </row>
    <row r="14" spans="4:11" ht="15" thickBot="1" x14ac:dyDescent="0.25">
      <c r="F14" s="90" t="s">
        <v>61</v>
      </c>
      <c r="H14" s="147" t="s">
        <v>270</v>
      </c>
      <c r="I14" s="93">
        <v>4</v>
      </c>
      <c r="J14" s="93">
        <v>10</v>
      </c>
      <c r="K14" s="149">
        <v>8</v>
      </c>
    </row>
    <row r="15" spans="4:11" ht="15" thickTop="1" x14ac:dyDescent="0.2">
      <c r="F15" s="91" t="s">
        <v>62</v>
      </c>
      <c r="H15" s="148" t="s">
        <v>271</v>
      </c>
      <c r="I15" s="92">
        <v>3</v>
      </c>
      <c r="J15" s="92">
        <v>4</v>
      </c>
      <c r="K15" s="150">
        <v>6</v>
      </c>
    </row>
    <row r="16" spans="4:11" ht="15" thickBot="1" x14ac:dyDescent="0.25">
      <c r="F16" s="90" t="s">
        <v>63</v>
      </c>
      <c r="H16" s="147" t="s">
        <v>321</v>
      </c>
      <c r="I16" s="93">
        <v>2</v>
      </c>
      <c r="J16" s="93">
        <v>2</v>
      </c>
      <c r="K16" s="149">
        <v>4</v>
      </c>
    </row>
    <row r="17" spans="6:11" ht="15" thickTop="1" x14ac:dyDescent="0.2">
      <c r="F17" s="91" t="s">
        <v>64</v>
      </c>
      <c r="H17" s="148" t="s">
        <v>318</v>
      </c>
      <c r="I17" s="92">
        <v>6</v>
      </c>
      <c r="J17" s="92">
        <v>2</v>
      </c>
      <c r="K17" s="150">
        <v>1</v>
      </c>
    </row>
    <row r="18" spans="6:11" x14ac:dyDescent="0.2">
      <c r="F18" s="90" t="s">
        <v>65</v>
      </c>
      <c r="H18" s="154" t="s">
        <v>325</v>
      </c>
      <c r="I18" s="155">
        <f>SUM(I13:I17)</f>
        <v>20</v>
      </c>
      <c r="J18" s="155">
        <f>SUM(J13:J17)</f>
        <v>20</v>
      </c>
      <c r="K18" s="156">
        <f>SUM(K13:K17)</f>
        <v>20</v>
      </c>
    </row>
    <row r="19" spans="6:11" x14ac:dyDescent="0.2">
      <c r="F19" s="91" t="s">
        <v>66</v>
      </c>
    </row>
    <row r="20" spans="6:11" x14ac:dyDescent="0.2">
      <c r="F20" s="90" t="s">
        <v>67</v>
      </c>
    </row>
    <row r="21" spans="6:11" ht="15" thickBot="1" x14ac:dyDescent="0.25">
      <c r="F21" s="91" t="s">
        <v>68</v>
      </c>
      <c r="H21" s="158" t="s">
        <v>329</v>
      </c>
      <c r="I21" s="158" t="s">
        <v>267</v>
      </c>
    </row>
    <row r="22" spans="6:11" ht="15" thickTop="1" x14ac:dyDescent="0.2">
      <c r="F22" s="90" t="s">
        <v>69</v>
      </c>
      <c r="I22" s="159" t="s">
        <v>268</v>
      </c>
    </row>
    <row r="23" spans="6:11" x14ac:dyDescent="0.2">
      <c r="F23" s="91" t="s">
        <v>70</v>
      </c>
    </row>
    <row r="24" spans="6:11" x14ac:dyDescent="0.2">
      <c r="F24" s="90" t="s">
        <v>71</v>
      </c>
    </row>
    <row r="25" spans="6:11" x14ac:dyDescent="0.2">
      <c r="F25" s="91" t="s">
        <v>72</v>
      </c>
    </row>
    <row r="26" spans="6:11" x14ac:dyDescent="0.2">
      <c r="F26" s="90" t="s">
        <v>73</v>
      </c>
    </row>
    <row r="27" spans="6:11" x14ac:dyDescent="0.2">
      <c r="F27" s="91" t="s">
        <v>74</v>
      </c>
    </row>
    <row r="28" spans="6:11" x14ac:dyDescent="0.2">
      <c r="F28" s="90" t="s">
        <v>75</v>
      </c>
    </row>
    <row r="29" spans="6:11" x14ac:dyDescent="0.2">
      <c r="F29" s="91" t="s">
        <v>76</v>
      </c>
    </row>
    <row r="30" spans="6:11" x14ac:dyDescent="0.2">
      <c r="F30" s="90" t="s">
        <v>77</v>
      </c>
    </row>
    <row r="31" spans="6:11" x14ac:dyDescent="0.2">
      <c r="F31" s="91" t="s">
        <v>78</v>
      </c>
    </row>
    <row r="32" spans="6:11" x14ac:dyDescent="0.2">
      <c r="F32" s="90" t="s">
        <v>79</v>
      </c>
    </row>
    <row r="33" spans="6:6" x14ac:dyDescent="0.2">
      <c r="F33" s="91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19"/>
  <sheetViews>
    <sheetView showGridLines="0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3" t="s">
        <v>22</v>
      </c>
      <c r="B4" s="107" t="s">
        <v>234</v>
      </c>
      <c r="C4" s="106" t="s">
        <v>25</v>
      </c>
      <c r="D4" s="107" t="s">
        <v>235</v>
      </c>
      <c r="E4" s="114" t="s">
        <v>236</v>
      </c>
      <c r="F4" t="s">
        <v>328</v>
      </c>
      <c r="G4" t="s">
        <v>327</v>
      </c>
      <c r="H4" t="s">
        <v>326</v>
      </c>
    </row>
    <row r="5" spans="1:12" x14ac:dyDescent="0.2">
      <c r="A5" s="109" t="s">
        <v>237</v>
      </c>
      <c r="B5" s="108" t="s">
        <v>238</v>
      </c>
      <c r="C5" s="108"/>
      <c r="D5" s="108"/>
      <c r="E5" s="110" t="s">
        <v>239</v>
      </c>
      <c r="F5" s="157" t="s">
        <v>269</v>
      </c>
      <c r="G5" s="157"/>
      <c r="H5" s="157"/>
      <c r="K5" t="s">
        <v>331</v>
      </c>
    </row>
    <row r="6" spans="1:12" x14ac:dyDescent="0.2">
      <c r="A6" s="109" t="s">
        <v>240</v>
      </c>
      <c r="B6" s="108" t="s">
        <v>241</v>
      </c>
      <c r="C6" s="108" t="s">
        <v>341</v>
      </c>
      <c r="D6" s="108" t="s">
        <v>342</v>
      </c>
      <c r="E6" s="110" t="s">
        <v>242</v>
      </c>
      <c r="F6" s="108" t="s">
        <v>270</v>
      </c>
      <c r="G6" s="163"/>
      <c r="H6" s="108"/>
      <c r="K6" s="1" t="s">
        <v>112</v>
      </c>
      <c r="L6" s="1">
        <f>COUNTA(Tableau8[Poste Vendredi])</f>
        <v>6</v>
      </c>
    </row>
    <row r="7" spans="1:12" x14ac:dyDescent="0.2">
      <c r="A7" s="109" t="s">
        <v>243</v>
      </c>
      <c r="B7" s="108" t="s">
        <v>244</v>
      </c>
      <c r="C7" s="108" t="s">
        <v>354</v>
      </c>
      <c r="D7" s="108" t="s">
        <v>355</v>
      </c>
      <c r="E7" s="110" t="s">
        <v>245</v>
      </c>
      <c r="F7" s="108"/>
      <c r="G7" s="163" t="s">
        <v>270</v>
      </c>
      <c r="H7" s="108"/>
      <c r="K7" s="1" t="s">
        <v>113</v>
      </c>
      <c r="L7" s="1">
        <f>COUNTA(Tableau8[Poste Samedi])</f>
        <v>3</v>
      </c>
    </row>
    <row r="8" spans="1:12" x14ac:dyDescent="0.2">
      <c r="A8" s="109" t="s">
        <v>246</v>
      </c>
      <c r="B8" s="108" t="s">
        <v>247</v>
      </c>
      <c r="C8" s="108" t="s">
        <v>358</v>
      </c>
      <c r="D8" s="108" t="s">
        <v>359</v>
      </c>
      <c r="E8" s="110" t="s">
        <v>248</v>
      </c>
      <c r="F8" s="108" t="s">
        <v>270</v>
      </c>
      <c r="G8" s="108"/>
      <c r="H8" s="163" t="s">
        <v>318</v>
      </c>
      <c r="K8" s="1" t="s">
        <v>114</v>
      </c>
      <c r="L8" s="1">
        <f>COUNTA(Tableau8[Poste Dimanche])</f>
        <v>3</v>
      </c>
    </row>
    <row r="9" spans="1:12" x14ac:dyDescent="0.2">
      <c r="A9" s="109" t="s">
        <v>249</v>
      </c>
      <c r="B9" s="108" t="s">
        <v>250</v>
      </c>
      <c r="C9" s="108"/>
      <c r="D9" s="108"/>
      <c r="E9" s="110" t="s">
        <v>251</v>
      </c>
      <c r="F9" s="108"/>
      <c r="G9" s="108"/>
      <c r="H9" s="108"/>
    </row>
    <row r="10" spans="1:12" x14ac:dyDescent="0.2">
      <c r="A10" s="109" t="s">
        <v>252</v>
      </c>
      <c r="B10" s="108" t="s">
        <v>253</v>
      </c>
      <c r="C10" s="108"/>
      <c r="D10" s="108"/>
      <c r="E10" s="110" t="s">
        <v>254</v>
      </c>
      <c r="F10" s="108"/>
      <c r="G10" s="108"/>
      <c r="H10" s="108"/>
    </row>
    <row r="11" spans="1:12" x14ac:dyDescent="0.2">
      <c r="A11" s="109" t="s">
        <v>255</v>
      </c>
      <c r="B11" s="108" t="s">
        <v>256</v>
      </c>
      <c r="C11" s="108"/>
      <c r="D11" s="108"/>
      <c r="E11" s="110" t="s">
        <v>257</v>
      </c>
      <c r="F11" s="108"/>
      <c r="G11" s="108"/>
      <c r="H11" s="108"/>
      <c r="K11" t="s">
        <v>332</v>
      </c>
    </row>
    <row r="12" spans="1:12" x14ac:dyDescent="0.2">
      <c r="A12" s="109" t="s">
        <v>258</v>
      </c>
      <c r="B12" s="108" t="s">
        <v>259</v>
      </c>
      <c r="C12" s="108"/>
      <c r="D12" s="108"/>
      <c r="E12" s="115"/>
      <c r="F12" s="108"/>
      <c r="G12" s="163" t="s">
        <v>318</v>
      </c>
      <c r="H12" s="108"/>
      <c r="K12" s="163" t="s">
        <v>269</v>
      </c>
      <c r="L12" s="1">
        <f>COUNTIF(Tableau8[[Poste Vendredi]:[Poste Dimanche]],K12)</f>
        <v>3</v>
      </c>
    </row>
    <row r="13" spans="1:12" x14ac:dyDescent="0.2">
      <c r="A13" s="109" t="s">
        <v>260</v>
      </c>
      <c r="B13" s="108" t="s">
        <v>261</v>
      </c>
      <c r="C13" s="108"/>
      <c r="D13" s="108"/>
      <c r="E13" s="115"/>
      <c r="F13" s="108"/>
      <c r="G13" s="108"/>
      <c r="H13" s="108"/>
      <c r="K13" s="163" t="s">
        <v>270</v>
      </c>
      <c r="L13" s="1">
        <f>COUNTIF(Tableau8[[Poste Vendredi]:[Poste Dimanche]],K13)</f>
        <v>4</v>
      </c>
    </row>
    <row r="14" spans="1:12" x14ac:dyDescent="0.2">
      <c r="A14" s="109" t="s">
        <v>262</v>
      </c>
      <c r="B14" s="108" t="s">
        <v>263</v>
      </c>
      <c r="C14" s="108"/>
      <c r="D14" s="108"/>
      <c r="E14" s="110" t="s">
        <v>264</v>
      </c>
      <c r="F14" s="108"/>
      <c r="G14" s="108"/>
      <c r="H14" s="108"/>
      <c r="K14" s="163" t="s">
        <v>271</v>
      </c>
      <c r="L14" s="1">
        <f>COUNTIF(Tableau8[[Poste Vendredi]:[Poste Dimanche]],K14)</f>
        <v>1</v>
      </c>
    </row>
    <row r="15" spans="1:12" x14ac:dyDescent="0.2">
      <c r="A15" s="111" t="s">
        <v>265</v>
      </c>
      <c r="B15" s="112" t="s">
        <v>266</v>
      </c>
      <c r="C15" s="112"/>
      <c r="D15" s="112"/>
      <c r="E15" s="116"/>
      <c r="F15" s="112"/>
      <c r="G15" s="112"/>
      <c r="H15" s="112"/>
      <c r="K15" s="163" t="s">
        <v>321</v>
      </c>
      <c r="L15" s="1">
        <f>COUNTIF(Tableau8[[Poste Vendredi]:[Poste Dimanche]],K15)</f>
        <v>2</v>
      </c>
    </row>
    <row r="16" spans="1:12" x14ac:dyDescent="0.2">
      <c r="A16" s="111" t="s">
        <v>356</v>
      </c>
      <c r="B16" s="112" t="s">
        <v>340</v>
      </c>
      <c r="C16" s="112" t="s">
        <v>333</v>
      </c>
      <c r="D16" s="112" t="s">
        <v>334</v>
      </c>
      <c r="E16" s="164" t="s">
        <v>335</v>
      </c>
      <c r="F16" s="112" t="s">
        <v>269</v>
      </c>
      <c r="G16" s="112"/>
      <c r="H16" s="112" t="s">
        <v>271</v>
      </c>
      <c r="K16" s="163" t="s">
        <v>318</v>
      </c>
      <c r="L16" s="1">
        <f>COUNTIF(Tableau8[[Poste Vendredi]:[Poste Dimanche]],K16)</f>
        <v>2</v>
      </c>
    </row>
    <row r="17" spans="1:8" x14ac:dyDescent="0.2">
      <c r="A17" s="111" t="s">
        <v>336</v>
      </c>
      <c r="B17" s="112"/>
      <c r="C17" s="112" t="s">
        <v>337</v>
      </c>
      <c r="D17" s="112" t="s">
        <v>338</v>
      </c>
      <c r="E17" s="164" t="s">
        <v>339</v>
      </c>
      <c r="F17" s="112"/>
      <c r="G17" s="112"/>
      <c r="H17" s="112"/>
    </row>
    <row r="18" spans="1:8" x14ac:dyDescent="0.2">
      <c r="A18" s="111" t="s">
        <v>343</v>
      </c>
      <c r="B18" s="112" t="s">
        <v>344</v>
      </c>
      <c r="C18" s="112" t="s">
        <v>345</v>
      </c>
      <c r="D18" s="112" t="s">
        <v>346</v>
      </c>
      <c r="E18" s="164" t="s">
        <v>347</v>
      </c>
      <c r="F18" s="112" t="s">
        <v>269</v>
      </c>
      <c r="G18" s="112" t="s">
        <v>270</v>
      </c>
      <c r="H18" s="112" t="s">
        <v>321</v>
      </c>
    </row>
    <row r="19" spans="1:8" x14ac:dyDescent="0.2">
      <c r="A19" s="111" t="s">
        <v>348</v>
      </c>
      <c r="B19" s="112" t="s">
        <v>349</v>
      </c>
      <c r="C19" s="112" t="s">
        <v>350</v>
      </c>
      <c r="D19" s="112" t="s">
        <v>351</v>
      </c>
      <c r="E19" s="164" t="s">
        <v>352</v>
      </c>
      <c r="F19" s="112" t="s">
        <v>321</v>
      </c>
      <c r="G19" s="112"/>
      <c r="H19" s="112"/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tableParts count="1">
    <tablePart r:id="rId1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5" t="s">
        <v>112</v>
      </c>
      <c r="D3" s="165" t="s">
        <v>113</v>
      </c>
      <c r="E3" s="165" t="s">
        <v>114</v>
      </c>
    </row>
    <row r="4" spans="2:5" ht="28.5" x14ac:dyDescent="0.2">
      <c r="B4" s="162" t="s">
        <v>269</v>
      </c>
      <c r="C4" s="161" t="s">
        <v>357</v>
      </c>
      <c r="D4" s="161"/>
      <c r="E4" s="161"/>
    </row>
    <row r="5" spans="2:5" x14ac:dyDescent="0.2">
      <c r="B5" s="162" t="s">
        <v>270</v>
      </c>
      <c r="C5" s="161" t="s">
        <v>360</v>
      </c>
      <c r="D5" s="161" t="s">
        <v>353</v>
      </c>
      <c r="E5" s="161"/>
    </row>
    <row r="6" spans="2:5" x14ac:dyDescent="0.2">
      <c r="B6" s="162" t="s">
        <v>271</v>
      </c>
      <c r="C6" s="161"/>
      <c r="D6" s="161"/>
      <c r="E6" s="161" t="s">
        <v>356</v>
      </c>
    </row>
    <row r="7" spans="2:5" x14ac:dyDescent="0.2">
      <c r="B7" s="162" t="s">
        <v>321</v>
      </c>
      <c r="C7" s="161" t="s">
        <v>348</v>
      </c>
      <c r="D7" s="161"/>
      <c r="E7" s="161" t="s">
        <v>343</v>
      </c>
    </row>
    <row r="8" spans="2:5" x14ac:dyDescent="0.2">
      <c r="B8" s="162" t="s">
        <v>318</v>
      </c>
      <c r="C8" s="161"/>
      <c r="D8" s="161" t="s">
        <v>258</v>
      </c>
      <c r="E8" s="161" t="s">
        <v>246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24</vt:i4>
      </vt:variant>
    </vt:vector>
  </HeadingPairs>
  <TitlesOfParts>
    <vt:vector size="38" baseType="lpstr">
      <vt:lpstr>Menu</vt:lpstr>
      <vt:lpstr>Facture Client</vt:lpstr>
      <vt:lpstr>Historique Client</vt:lpstr>
      <vt:lpstr>Billet</vt:lpstr>
      <vt:lpstr>Hébergement</vt:lpstr>
      <vt:lpstr>Carte</vt:lpstr>
      <vt:lpstr>Graphiques</vt:lpstr>
      <vt:lpstr>Gestion musiciens</vt:lpstr>
      <vt:lpstr>Facture Musicien</vt:lpstr>
      <vt:lpstr>Planning musiciens</vt:lpstr>
      <vt:lpstr>Gestion Hébergement</vt:lpstr>
      <vt:lpstr>Paramètres</vt:lpstr>
      <vt:lpstr>Données Bénévoles</vt:lpstr>
      <vt:lpstr>Planning bénévole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planning_musiciens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2020-02-02T12:43:45Z</dcterms:modified>
</cp:coreProperties>
</file>