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9A864177-F0EA-4462-8AF3-F2B09A1A757C}" xr6:coauthVersionLast="44" xr6:coauthVersionMax="45" xr10:uidLastSave="{00000000-0000-0000-0000-000000000000}"/>
  <bookViews>
    <workbookView xWindow="-120" yWindow="-120" windowWidth="20730" windowHeight="11160" firstSheet="7" activeTab="11" xr2:uid="{BE08A7D6-A852-454E-98CE-15FE4FE64B8C}"/>
  </bookViews>
  <sheets>
    <sheet name="Menu" sheetId="2" r:id="rId1"/>
    <sheet name="Facture Client" sheetId="13" r:id="rId2"/>
    <sheet name="Historique Client" sheetId="4" r:id="rId3"/>
    <sheet name="Facture Musicien" sheetId="7" r:id="rId4"/>
    <sheet name="Gestion musiciens" sheetId="6" r:id="rId5"/>
    <sheet name="Planning" sheetId="8" r:id="rId6"/>
    <sheet name="Billet" sheetId="1" r:id="rId7"/>
    <sheet name="Hébergement" sheetId="11" r:id="rId8"/>
    <sheet name="Gestion Hébergement" sheetId="12" state="hidden" r:id="rId9"/>
    <sheet name="Paramètres" sheetId="9" r:id="rId10"/>
    <sheet name="Carte" sheetId="10" r:id="rId11"/>
    <sheet name="Données Bénévoles" sheetId="14" r:id="rId12"/>
    <sheet name="Planning bénévole" sheetId="18" r:id="rId13"/>
    <sheet name="Graphiques" sheetId="17" r:id="rId14"/>
  </sheets>
  <definedNames>
    <definedName name="_xlnm._FilterDatabase" localSheetId="7" hidden="1">Hébergement!$A$18:$E$18</definedName>
    <definedName name="CompteurFacture">'Facture Client'!$J$3</definedName>
    <definedName name="CompteurFactureMusicien">'Facture Musicien'!$K$2</definedName>
    <definedName name="liste_benevole" localSheetId="11">Tableau8[Nom]</definedName>
    <definedName name="liste_jour_source">Paramètres!$I$3:$I$5</definedName>
    <definedName name="liste_scene_source">Paramètres!$H$3:$H$5</definedName>
    <definedName name="liste_source_poste">Paramètres!$H$13:$H$17</definedName>
    <definedName name="lste_horaire_source">Paramètres!$J$3:$J$8</definedName>
    <definedName name="message_mail">Paramètres!$C$12</definedName>
    <definedName name="planing_Dimanche">Planning!$L$8:$O$14</definedName>
    <definedName name="planning_Dimanche">Planning!$L$8:$O$14</definedName>
    <definedName name="planning_Samedi">Planning!$G$8:$J$14</definedName>
    <definedName name="Planning_source_dimanche">Planning!$L$7:$O$14</definedName>
    <definedName name="planning_source_jeudi">Planning!$B$7:$E$14</definedName>
    <definedName name="planning_source_samedi">Planning!$G$7:$J$14</definedName>
    <definedName name="planning_source_vendredi">Planning!$B$7:$E$14</definedName>
    <definedName name="planning_vendredi">Planning!$B$8:$E$14</definedName>
    <definedName name="ref_artiste_source">Paramètres!$F$3:$F$33</definedName>
    <definedName name="source_hebergement">Hébergement!$A$11:$A$15</definedName>
    <definedName name="source_horaire">'Gestion musiciens'!$P$4:$W$4</definedName>
    <definedName name="source_qte_autorise">Paramètres!$D$3:$D$6</definedName>
    <definedName name="source_type_billet">Billet!$A$5:$A$16</definedName>
    <definedName name="sujet_mail">Paramètres!$C$10</definedName>
    <definedName name="type_hebergement_source">Hébergement!$A$5:$A$8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0" i="4" l="1"/>
  <c r="L13" i="14" l="1"/>
  <c r="L14" i="14"/>
  <c r="L15" i="14"/>
  <c r="L16" i="14"/>
  <c r="L12" i="14"/>
  <c r="L8" i="14"/>
  <c r="L7" i="14"/>
  <c r="L6" i="14"/>
  <c r="M6" i="6"/>
  <c r="M7" i="6"/>
  <c r="I18" i="9" l="1"/>
  <c r="J18" i="9"/>
  <c r="K18" i="9"/>
  <c r="R9" i="6" l="1"/>
  <c r="R5" i="6"/>
  <c r="N7" i="4" l="1"/>
  <c r="N8" i="4"/>
  <c r="N9" i="4"/>
  <c r="N10" i="4"/>
  <c r="N11" i="4"/>
  <c r="N12" i="4"/>
  <c r="N13" i="4"/>
  <c r="N14" i="4"/>
  <c r="N15" i="4"/>
  <c r="N16" i="4"/>
  <c r="N6" i="4"/>
  <c r="N5" i="4"/>
  <c r="N25" i="4"/>
  <c r="L4" i="10"/>
  <c r="L5" i="10"/>
  <c r="L6" i="10"/>
  <c r="L7" i="10"/>
  <c r="L8" i="10"/>
  <c r="L9" i="10"/>
  <c r="L10" i="10"/>
  <c r="L11" i="10"/>
  <c r="L12" i="10"/>
  <c r="L13" i="10"/>
  <c r="L14" i="10"/>
  <c r="L3" i="10"/>
  <c r="L20" i="10"/>
  <c r="L21" i="10"/>
  <c r="L19" i="10"/>
  <c r="M20" i="10"/>
  <c r="M21" i="10"/>
  <c r="M19" i="10"/>
  <c r="M4" i="10"/>
  <c r="M5" i="10"/>
  <c r="M6" i="10"/>
  <c r="M7" i="10"/>
  <c r="M8" i="10"/>
  <c r="M9" i="10"/>
  <c r="M10" i="10"/>
  <c r="M11" i="10"/>
  <c r="M12" i="10"/>
  <c r="M13" i="10"/>
  <c r="M14" i="10"/>
  <c r="M3" i="10"/>
  <c r="E19" i="11"/>
  <c r="E20" i="11"/>
  <c r="E21" i="11"/>
  <c r="E8" i="11"/>
  <c r="C21" i="11"/>
  <c r="C20" i="11"/>
  <c r="C19" i="11"/>
  <c r="B21" i="11"/>
  <c r="B20" i="11"/>
  <c r="B19" i="11"/>
  <c r="E6" i="11"/>
  <c r="F6" i="11"/>
  <c r="G26" i="7" l="1"/>
  <c r="D28" i="7" s="1"/>
  <c r="G25" i="13"/>
  <c r="N23" i="4"/>
  <c r="N29" i="4" l="1"/>
  <c r="N28" i="4" l="1"/>
  <c r="N27" i="4"/>
  <c r="N26" i="4"/>
  <c r="N24" i="4"/>
  <c r="N22" i="4"/>
  <c r="N21" i="4"/>
  <c r="N20" i="4"/>
  <c r="N19" i="4"/>
  <c r="N18" i="4"/>
  <c r="G20" i="13"/>
  <c r="D27" i="13" l="1"/>
  <c r="I5" i="1" l="1"/>
  <c r="I6" i="1"/>
  <c r="I7" i="1"/>
  <c r="I8" i="1"/>
  <c r="I9" i="1"/>
  <c r="I10" i="1"/>
  <c r="I11" i="1"/>
  <c r="I12" i="1"/>
  <c r="I13" i="1"/>
  <c r="I14" i="1"/>
  <c r="I15" i="1"/>
  <c r="I16" i="1"/>
  <c r="F7" i="11"/>
  <c r="F8" i="11"/>
  <c r="F5" i="11"/>
  <c r="I17" i="1" l="1"/>
  <c r="E7" i="11"/>
  <c r="E5" i="11"/>
  <c r="D21" i="11" l="1"/>
  <c r="B17" i="1"/>
  <c r="H5" i="1"/>
  <c r="H6" i="1"/>
  <c r="H7" i="1"/>
  <c r="H8" i="1"/>
  <c r="H9" i="1"/>
  <c r="H10" i="1"/>
  <c r="H11" i="1"/>
  <c r="H12" i="1"/>
  <c r="H13" i="1"/>
  <c r="H14" i="1"/>
  <c r="H15" i="1"/>
  <c r="H16" i="1"/>
  <c r="D19" i="11" l="1"/>
  <c r="H17" i="1"/>
  <c r="D20" i="11"/>
  <c r="C17" i="1" l="1"/>
  <c r="F16" i="1" l="1"/>
  <c r="F15" i="1"/>
  <c r="F14" i="1"/>
  <c r="F13" i="1"/>
  <c r="F12" i="1"/>
  <c r="F11" i="1"/>
  <c r="F10" i="1"/>
  <c r="F9" i="1"/>
  <c r="F8" i="1"/>
  <c r="F7" i="1"/>
  <c r="F6" i="1"/>
  <c r="F5" i="1"/>
</calcChain>
</file>

<file path=xl/sharedStrings.xml><?xml version="1.0" encoding="utf-8"?>
<sst xmlns="http://schemas.openxmlformats.org/spreadsheetml/2006/main" count="768" uniqueCount="373">
  <si>
    <t>Type_Billet</t>
  </si>
  <si>
    <t>Prix</t>
  </si>
  <si>
    <t>Disponible</t>
  </si>
  <si>
    <t>ref</t>
  </si>
  <si>
    <t>vente</t>
  </si>
  <si>
    <t>Reste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</si>
  <si>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</si>
  <si>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</si>
  <si>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</si>
  <si>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</si>
  <si>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</si>
  <si>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</si>
  <si>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</si>
  <si>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</si>
  <si>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</si>
  <si>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</si>
  <si>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</si>
  <si>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</si>
  <si>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</si>
  <si>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</si>
  <si>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</si>
  <si>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</si>
  <si>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</si>
  <si>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</si>
  <si>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</si>
  <si>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</si>
  <si>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</si>
  <si>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</si>
  <si>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</si>
  <si>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</si>
  <si>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</si>
  <si>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</si>
  <si>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</si>
  <si>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</si>
  <si>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</si>
  <si>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</si>
  <si>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</si>
  <si>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</si>
  <si>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</si>
  <si>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</si>
  <si>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</si>
  <si>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</si>
  <si>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</si>
  <si>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</si>
  <si>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</si>
  <si>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</si>
  <si>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</si>
  <si>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</si>
  <si>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</si>
  <si>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</si>
  <si>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</si>
  <si>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</si>
  <si>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</si>
  <si>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</si>
  <si>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</si>
  <si>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</si>
  <si>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</si>
  <si>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</si>
  <si>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</si>
  <si>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</si>
  <si>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</si>
  <si>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</si>
  <si>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</si>
  <si>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</si>
  <si>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</si>
  <si>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</si>
  <si>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</si>
  <si>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</si>
  <si>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</si>
  <si>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</si>
  <si>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</si>
  <si>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</si>
  <si>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</si>
  <si>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</si>
  <si>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</si>
  <si>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</si>
  <si>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</si>
  <si>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</si>
  <si>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</si>
  <si>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</si>
  <si>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</si>
  <si>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</si>
  <si>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</si>
  <si>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</si>
  <si>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</si>
  <si>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</si>
  <si>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</si>
  <si>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</si>
  <si>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</si>
  <si>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</si>
  <si>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</si>
  <si>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</si>
  <si>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</si>
  <si>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</si>
  <si>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</si>
  <si>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</si>
  <si>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</si>
  <si>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accompagnant</t>
  </si>
  <si>
    <t>Horraire</t>
  </si>
  <si>
    <t>2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</si>
  <si>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</si>
  <si>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</si>
  <si>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</si>
  <si>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</si>
  <si>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</si>
  <si>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</si>
  <si>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</si>
  <si>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</si>
  <si>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</si>
  <si>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</si>
  <si>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</si>
  <si>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</si>
  <si>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</si>
  <si>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</si>
  <si>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</si>
  <si>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</si>
  <si>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</si>
  <si>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</si>
  <si>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</si>
  <si>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</si>
  <si>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Réservé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</si>
  <si>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</si>
  <si>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</si>
  <si>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</si>
  <si>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</si>
  <si>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</si>
  <si>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</si>
  <si>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</si>
  <si>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</si>
  <si>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</si>
  <si>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</si>
  <si>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</si>
  <si>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</si>
  <si>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</si>
  <si>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</si>
  <si>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</si>
  <si>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</si>
  <si>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</si>
  <si>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</si>
  <si>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</si>
  <si>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</si>
  <si>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</si>
  <si>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</si>
  <si>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</si>
  <si>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</si>
  <si>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</si>
  <si>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</si>
  <si>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</si>
  <si>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</si>
  <si>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</si>
  <si>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</si>
  <si>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</si>
  <si>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</si>
  <si>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</si>
  <si>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</si>
  <si>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</si>
  <si>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</si>
  <si>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</si>
  <si>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</si>
  <si>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</si>
  <si>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</si>
  <si>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</si>
  <si>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</si>
  <si>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</si>
  <si>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</si>
  <si>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</si>
  <si>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</si>
  <si>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</si>
  <si>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</si>
  <si>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</si>
  <si>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</si>
  <si>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</si>
  <si>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</si>
  <si>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</si>
  <si>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</si>
  <si>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</si>
  <si>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</si>
  <si>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</si>
  <si>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</si>
  <si>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</si>
  <si>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</si>
  <si>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</si>
  <si>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</si>
  <si>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</si>
  <si>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</si>
  <si>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</si>
  <si>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</si>
  <si>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</si>
  <si>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</si>
  <si>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</si>
  <si>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</si>
  <si>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</si>
  <si>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</si>
  <si>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</si>
  <si>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</si>
  <si>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</si>
  <si>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</si>
  <si>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</si>
  <si>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</si>
  <si>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</si>
  <si>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</si>
  <si>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</si>
  <si>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</si>
  <si>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</si>
  <si>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</si>
  <si>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</si>
  <si>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Cout total</t>
  </si>
  <si>
    <t>Répartition hébergement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</si>
  <si>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</si>
  <si>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</si>
  <si>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</si>
  <si>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</si>
  <si>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</si>
  <si>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</si>
  <si>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</si>
  <si>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</si>
  <si>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</si>
  <si>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</si>
  <si>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</si>
  <si>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</si>
  <si>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</si>
  <si>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</si>
  <si>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</si>
  <si>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</si>
  <si>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</si>
  <si>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</si>
  <si>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</si>
  <si>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</si>
  <si>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</si>
  <si>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</si>
  <si>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/>
  </si>
  <si>
    <t>Quantités autorisés billets</t>
  </si>
  <si>
    <t>Demande</t>
  </si>
  <si>
    <t>Recettes</t>
  </si>
  <si>
    <t>Poste</t>
  </si>
  <si>
    <t>Téléphone</t>
  </si>
  <si>
    <t>CP</t>
  </si>
  <si>
    <t>E-mail</t>
  </si>
  <si>
    <t>Daniel</t>
  </si>
  <si>
    <t>06 67 54 69 90</t>
  </si>
  <si>
    <t>daniel@yahoo.com</t>
  </si>
  <si>
    <t>Bob</t>
  </si>
  <si>
    <t>07 45 23 67 87</t>
  </si>
  <si>
    <t>Bob.16@gmail.com</t>
  </si>
  <si>
    <t>Victoria</t>
  </si>
  <si>
    <t>07 66 75 84 09</t>
  </si>
  <si>
    <t>Vic.M@live.fr</t>
  </si>
  <si>
    <t>Olivier</t>
  </si>
  <si>
    <t>06 01 13 24 78</t>
  </si>
  <si>
    <t>Olivier89@laposte.com</t>
  </si>
  <si>
    <t>Ansu</t>
  </si>
  <si>
    <t>06 89 00 02 84</t>
  </si>
  <si>
    <t>Ansu7@live.fr</t>
  </si>
  <si>
    <t>Samba</t>
  </si>
  <si>
    <t>06 56 55 54 35</t>
  </si>
  <si>
    <t>Samba77@gmail.com</t>
  </si>
  <si>
    <t>Mireilles</t>
  </si>
  <si>
    <t>07 67 29 32 59</t>
  </si>
  <si>
    <t>Mimi7@yahoo.com</t>
  </si>
  <si>
    <t>Jade</t>
  </si>
  <si>
    <t>07 23 29 67 39</t>
  </si>
  <si>
    <t>Tom</t>
  </si>
  <si>
    <t>07 90 67 64 07</t>
  </si>
  <si>
    <t>Albert</t>
  </si>
  <si>
    <t>06 45 38 49 02</t>
  </si>
  <si>
    <t>albert19@gmail.com</t>
  </si>
  <si>
    <t>Roberta</t>
  </si>
  <si>
    <t>06 11 23 67 23</t>
  </si>
  <si>
    <t>Présent</t>
  </si>
  <si>
    <t>Absent</t>
  </si>
  <si>
    <t>Billeterie</t>
  </si>
  <si>
    <t>Buvette</t>
  </si>
  <si>
    <t>Stands</t>
  </si>
  <si>
    <t>yyyy</t>
  </si>
  <si>
    <t>uuu</t>
  </si>
  <si>
    <t>uuuu</t>
  </si>
  <si>
    <t>65€</t>
  </si>
  <si>
    <t>A régler</t>
  </si>
  <si>
    <t>gg</t>
  </si>
  <si>
    <t>ff</t>
  </si>
  <si>
    <t>ffff</t>
  </si>
  <si>
    <t>65 €</t>
  </si>
  <si>
    <t>N° facture</t>
  </si>
  <si>
    <t>bb</t>
  </si>
  <si>
    <t>100 €</t>
  </si>
  <si>
    <t>bb2</t>
  </si>
  <si>
    <t>rr</t>
  </si>
  <si>
    <t>181 €</t>
  </si>
  <si>
    <t>uu</t>
  </si>
  <si>
    <t>bbb</t>
  </si>
  <si>
    <t>bbbb</t>
  </si>
  <si>
    <t>ggg</t>
  </si>
  <si>
    <t>kkkk</t>
  </si>
  <si>
    <t>hhhhhh</t>
  </si>
  <si>
    <t>hhhh</t>
  </si>
  <si>
    <t>hhhhh</t>
  </si>
  <si>
    <t>hhhhhhh</t>
  </si>
  <si>
    <t>vvvvv</t>
  </si>
  <si>
    <t>vvv</t>
  </si>
  <si>
    <t>vvvvvvv</t>
  </si>
  <si>
    <t>vvvvvv</t>
  </si>
  <si>
    <t>hhh</t>
  </si>
  <si>
    <t>hh</t>
  </si>
  <si>
    <t>yyyyy</t>
  </si>
  <si>
    <t>yyyyyy</t>
  </si>
  <si>
    <t>yyyyyyyy</t>
  </si>
  <si>
    <t>uyyy</t>
  </si>
  <si>
    <t>uuuuuu</t>
  </si>
  <si>
    <t>uuuuuuu</t>
  </si>
  <si>
    <t>Frais</t>
  </si>
  <si>
    <t>Total Alloué</t>
  </si>
  <si>
    <t>Matériel</t>
  </si>
  <si>
    <t>Frais annexe (demande)</t>
  </si>
  <si>
    <t>Libre Zone A</t>
  </si>
  <si>
    <t>Libre Zone B</t>
  </si>
  <si>
    <t>Total Musicien</t>
  </si>
  <si>
    <t xml:space="preserve">Total Musiciens </t>
  </si>
  <si>
    <t>Budget affecté aux musiciens</t>
  </si>
  <si>
    <t xml:space="preserve">Restes </t>
  </si>
  <si>
    <t>Renfort</t>
  </si>
  <si>
    <t>Qté</t>
  </si>
  <si>
    <t>Montant</t>
  </si>
  <si>
    <t>Installation/Rangement</t>
  </si>
  <si>
    <t>Besoin Dimanche</t>
  </si>
  <si>
    <t>Besoin Samedi</t>
  </si>
  <si>
    <t>Besoin Vendredi</t>
  </si>
  <si>
    <t>Total bénévole Min</t>
  </si>
  <si>
    <t>Poste Dimanche</t>
  </si>
  <si>
    <t>Poste Samedi</t>
  </si>
  <si>
    <t>Poste Vendredi</t>
  </si>
  <si>
    <t>OptionB Bénévole</t>
  </si>
  <si>
    <t>blabla</t>
  </si>
  <si>
    <t>Répartition des bénévoles par journée</t>
  </si>
  <si>
    <t>Répartition des bénévoles par poste</t>
  </si>
  <si>
    <t>Limoges</t>
  </si>
  <si>
    <t>87900</t>
  </si>
  <si>
    <t>th@oo</t>
  </si>
  <si>
    <t>william</t>
  </si>
  <si>
    <t>lomis</t>
  </si>
  <si>
    <t>87200</t>
  </si>
  <si>
    <t>w@</t>
  </si>
  <si>
    <t>088888</t>
  </si>
  <si>
    <t>bob ville</t>
  </si>
  <si>
    <t>87000</t>
  </si>
  <si>
    <t>fredo</t>
  </si>
  <si>
    <t>09887771</t>
  </si>
  <si>
    <t>lomoo</t>
  </si>
  <si>
    <t>98000</t>
  </si>
  <si>
    <t>fredo@iii</t>
  </si>
  <si>
    <t>bob</t>
  </si>
  <si>
    <t>08883333</t>
  </si>
  <si>
    <t>Troyes</t>
  </si>
  <si>
    <t>06344</t>
  </si>
  <si>
    <t>bob@ii.fr</t>
  </si>
  <si>
    <t>Victoria - fredo</t>
  </si>
  <si>
    <t>iiii</t>
  </si>
  <si>
    <t>90000</t>
  </si>
  <si>
    <t>Thierry</t>
  </si>
  <si>
    <t>Daniel - Thierry - fredo</t>
  </si>
  <si>
    <t>tttt</t>
  </si>
  <si>
    <t>9800</t>
  </si>
  <si>
    <t>Bob - Olivier</t>
  </si>
  <si>
    <t>Valérie</t>
  </si>
  <si>
    <t>0655443322</t>
  </si>
  <si>
    <t>LIMOGES</t>
  </si>
  <si>
    <t>val@ii.fr</t>
  </si>
  <si>
    <t>moi</t>
  </si>
  <si>
    <t>toi</t>
  </si>
  <si>
    <t>lui</t>
  </si>
  <si>
    <t>ville</t>
  </si>
  <si>
    <t>cppp</t>
  </si>
  <si>
    <t>0888888</t>
  </si>
  <si>
    <t>uj@ii.fr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</si>
</sst>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€&quot;* #,##0.00_);_(&quot;€&quot;* \(#,##0.00\);_(&quot;€&quot;* &quot;-&quot;??_);_(@_)"/>
    <numFmt numFmtId="165" formatCode="#,##0.00\ &quot;€&quot;"/>
    <numFmt numFmtId="166" formatCode="_-* #,##0.00\ [$€-40C]_-;\-* #,##0.00\ [$€-40C]_-;_-* &quot;-&quot;??\ [$€-40C]_-;_-@_-"/>
    <numFmt numFmtId="167" formatCode="#,##0.00\ [$€-40C]"/>
  </numFmts>
  <fonts count="15" x14ac:knownFonts="1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u/>
      <sz val="12"/>
      <color theme="1"/>
      <name val="Tw Cen MT"/>
      <family val="2"/>
      <scheme val="minor"/>
    </font>
    <font>
      <i/>
      <sz val="11"/>
      <color theme="1"/>
      <name val="Tw Cen MT"/>
      <family val="2"/>
      <scheme val="minor"/>
    </font>
    <font>
      <sz val="11"/>
      <color rgb="FFE70DA4"/>
      <name val="Tw Cen MT"/>
      <family val="2"/>
      <scheme val="minor"/>
    </font>
    <font>
      <b/>
      <u/>
      <sz val="14"/>
      <color rgb="FFE70DA4"/>
      <name val="Tw Cen MT"/>
      <family val="2"/>
      <scheme val="minor"/>
    </font>
    <font>
      <b/>
      <sz val="12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sz val="12"/>
      <color theme="1"/>
      <name val="Tw Cen MT"/>
      <family val="2"/>
      <scheme val="minor"/>
    </font>
    <font>
      <sz val="11"/>
      <color rgb="FF000000"/>
      <name val="Tw Cen MT"/>
      <family val="2"/>
    </font>
    <font>
      <b/>
      <sz val="11"/>
      <color theme="1"/>
      <name val="Tw Cen MT"/>
      <family val="2"/>
      <scheme val="minor"/>
    </font>
    <font>
      <sz val="12"/>
      <color theme="1"/>
      <name val="Tw Cen MT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70DA4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rgb="FFE70DA4"/>
      </top>
      <bottom/>
      <diagonal/>
    </border>
    <border>
      <left/>
      <right/>
      <top/>
      <bottom style="thin">
        <color rgb="FFE70DA4"/>
      </bottom>
      <diagonal/>
    </border>
    <border>
      <left/>
      <right style="thin">
        <color rgb="FFE70DA4"/>
      </right>
      <top/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thin">
        <color rgb="FFE70DA4"/>
      </bottom>
      <diagonal/>
    </border>
    <border>
      <left style="thin">
        <color rgb="FFE70DA4"/>
      </left>
      <right style="thin">
        <color rgb="FFE70DA4"/>
      </right>
      <top/>
      <bottom/>
      <diagonal/>
    </border>
    <border>
      <left/>
      <right/>
      <top/>
      <bottom style="double">
        <color rgb="FFE70DA4"/>
      </bottom>
      <diagonal/>
    </border>
    <border>
      <left/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thin">
        <color rgb="FFE70DA4"/>
      </bottom>
      <diagonal/>
    </border>
    <border>
      <left/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/>
      <right style="thin">
        <color rgb="FFE70DA4"/>
      </right>
      <top/>
      <bottom style="thin">
        <color rgb="FFE70DA4"/>
      </bottom>
      <diagonal/>
    </border>
    <border>
      <left style="thin">
        <color rgb="FFE70DA4"/>
      </left>
      <right/>
      <top style="thin">
        <color rgb="FFE70DA4"/>
      </top>
      <bottom style="double">
        <color rgb="FFE70DA4"/>
      </bottom>
      <diagonal/>
    </border>
    <border>
      <left style="thin">
        <color rgb="FFE70DA4"/>
      </left>
      <right/>
      <top/>
      <bottom style="thin">
        <color rgb="FFE70DA4"/>
      </bottom>
      <diagonal/>
    </border>
    <border>
      <left style="thin">
        <color rgb="FFE70DA4"/>
      </left>
      <right/>
      <top/>
      <bottom style="double">
        <color rgb="FFE70DA4"/>
      </bottom>
      <diagonal/>
    </border>
    <border>
      <left/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/>
      <top style="thin">
        <color rgb="FFE70DA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0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0" xfId="0" applyBorder="1"/>
    <xf numFmtId="0" fontId="0" fillId="3" borderId="1" xfId="0" applyFill="1" applyBorder="1"/>
    <xf numFmtId="166" fontId="0" fillId="0" borderId="1" xfId="0" applyNumberFormat="1" applyBorder="1"/>
    <xf numFmtId="0" fontId="0" fillId="4" borderId="10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9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9" xfId="0" applyFill="1" applyBorder="1" applyAlignment="1">
      <alignment horizontal="right"/>
    </xf>
    <xf numFmtId="0" fontId="0" fillId="5" borderId="17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0" xfId="0" applyBorder="1"/>
    <xf numFmtId="0" fontId="0" fillId="0" borderId="19" xfId="0" applyBorder="1"/>
    <xf numFmtId="0" fontId="0" fillId="0" borderId="3" xfId="0" applyBorder="1"/>
    <xf numFmtId="0" fontId="0" fillId="3" borderId="0" xfId="0" applyFill="1" applyBorder="1"/>
    <xf numFmtId="0" fontId="0" fillId="3" borderId="0" xfId="0" applyFill="1" applyBorder="1" applyAlignment="1"/>
    <xf numFmtId="0" fontId="0" fillId="0" borderId="0" xfId="0" applyBorder="1" applyAlignment="1">
      <alignment horizontal="centerContinuous"/>
    </xf>
    <xf numFmtId="0" fontId="0" fillId="5" borderId="23" xfId="0" applyFill="1" applyBorder="1"/>
    <xf numFmtId="0" fontId="0" fillId="6" borderId="23" xfId="0" applyFill="1" applyBorder="1"/>
    <xf numFmtId="0" fontId="0" fillId="7" borderId="0" xfId="0" applyFill="1"/>
    <xf numFmtId="0" fontId="0" fillId="8" borderId="0" xfId="0" applyFill="1"/>
    <xf numFmtId="0" fontId="0" fillId="0" borderId="0" xfId="0" applyBorder="1" applyAlignment="1"/>
    <xf numFmtId="0" fontId="0" fillId="9" borderId="0" xfId="0" applyFill="1"/>
    <xf numFmtId="0" fontId="4" fillId="0" borderId="0" xfId="0" applyFont="1" applyBorder="1" applyAlignment="1">
      <alignment horizontal="centerContinuous"/>
    </xf>
    <xf numFmtId="0" fontId="6" fillId="3" borderId="0" xfId="0" applyFont="1" applyFill="1" applyBorder="1" applyAlignment="1"/>
    <xf numFmtId="0" fontId="6" fillId="0" borderId="0" xfId="0" applyFont="1" applyBorder="1"/>
    <xf numFmtId="0" fontId="8" fillId="0" borderId="0" xfId="0" applyFont="1" applyBorder="1"/>
    <xf numFmtId="0" fontId="0" fillId="0" borderId="24" xfId="0" applyBorder="1"/>
    <xf numFmtId="0" fontId="5" fillId="3" borderId="0" xfId="0" applyFont="1" applyFill="1" applyBorder="1" applyAlignment="1">
      <alignment horizontal="centerContinuous"/>
    </xf>
    <xf numFmtId="0" fontId="0" fillId="3" borderId="13" xfId="0" applyFill="1" applyBorder="1"/>
    <xf numFmtId="0" fontId="0" fillId="3" borderId="13" xfId="0" applyFill="1" applyBorder="1" applyAlignment="1"/>
    <xf numFmtId="0" fontId="0" fillId="0" borderId="25" xfId="0" applyBorder="1"/>
    <xf numFmtId="0" fontId="0" fillId="3" borderId="26" xfId="0" applyFill="1" applyBorder="1"/>
    <xf numFmtId="0" fontId="0" fillId="0" borderId="26" xfId="0" applyBorder="1"/>
    <xf numFmtId="0" fontId="7" fillId="0" borderId="25" xfId="0" applyFont="1" applyBorder="1"/>
    <xf numFmtId="0" fontId="2" fillId="10" borderId="23" xfId="0" applyFont="1" applyFill="1" applyBorder="1"/>
    <xf numFmtId="0" fontId="0" fillId="11" borderId="23" xfId="0" applyFill="1" applyBorder="1"/>
    <xf numFmtId="0" fontId="0" fillId="12" borderId="4" xfId="0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0" fillId="12" borderId="6" xfId="0" applyFill="1" applyBorder="1" applyAlignment="1">
      <alignment horizontal="centerContinuous" vertical="center"/>
    </xf>
    <xf numFmtId="0" fontId="0" fillId="12" borderId="8" xfId="0" applyFill="1" applyBorder="1"/>
    <xf numFmtId="0" fontId="0" fillId="12" borderId="6" xfId="0" applyFill="1" applyBorder="1"/>
    <xf numFmtId="0" fontId="0" fillId="13" borderId="4" xfId="0" applyFill="1" applyBorder="1" applyAlignment="1">
      <alignment horizontal="centerContinuous"/>
    </xf>
    <xf numFmtId="0" fontId="0" fillId="13" borderId="5" xfId="0" applyFill="1" applyBorder="1" applyAlignment="1">
      <alignment horizontal="centerContinuous"/>
    </xf>
    <xf numFmtId="0" fontId="0" fillId="13" borderId="6" xfId="0" applyFill="1" applyBorder="1" applyAlignment="1">
      <alignment horizontal="centerContinuous"/>
    </xf>
    <xf numFmtId="0" fontId="0" fillId="13" borderId="8" xfId="0" applyFill="1" applyBorder="1"/>
    <xf numFmtId="0" fontId="0" fillId="14" borderId="4" xfId="0" applyFill="1" applyBorder="1" applyAlignment="1">
      <alignment horizontal="centerContinuous"/>
    </xf>
    <xf numFmtId="0" fontId="0" fillId="14" borderId="5" xfId="0" applyFill="1" applyBorder="1" applyAlignment="1">
      <alignment horizontal="centerContinuous"/>
    </xf>
    <xf numFmtId="0" fontId="0" fillId="14" borderId="8" xfId="0" applyFill="1" applyBorder="1"/>
    <xf numFmtId="0" fontId="0" fillId="14" borderId="4" xfId="0" applyFill="1" applyBorder="1"/>
    <xf numFmtId="0" fontId="0" fillId="11" borderId="11" xfId="0" applyFill="1" applyBorder="1" applyAlignment="1">
      <alignment horizontal="centerContinuous"/>
    </xf>
    <xf numFmtId="0" fontId="0" fillId="11" borderId="7" xfId="0" applyFill="1" applyBorder="1"/>
    <xf numFmtId="0" fontId="0" fillId="6" borderId="11" xfId="0" applyFill="1" applyBorder="1" applyAlignment="1">
      <alignment horizontal="centerContinuous"/>
    </xf>
    <xf numFmtId="0" fontId="0" fillId="6" borderId="12" xfId="0" applyFill="1" applyBorder="1" applyAlignment="1">
      <alignment horizontal="centerContinuous"/>
    </xf>
    <xf numFmtId="0" fontId="0" fillId="6" borderId="7" xfId="0" applyFill="1" applyBorder="1"/>
    <xf numFmtId="0" fontId="0" fillId="6" borderId="14" xfId="0" applyFill="1" applyBorder="1"/>
    <xf numFmtId="166" fontId="0" fillId="0" borderId="9" xfId="0" applyNumberFormat="1" applyBorder="1"/>
    <xf numFmtId="0" fontId="0" fillId="2" borderId="3" xfId="0" applyFill="1" applyBorder="1"/>
    <xf numFmtId="166" fontId="0" fillId="0" borderId="21" xfId="0" applyNumberFormat="1" applyBorder="1"/>
    <xf numFmtId="166" fontId="0" fillId="15" borderId="1" xfId="0" applyNumberFormat="1" applyFill="1" applyBorder="1"/>
    <xf numFmtId="0" fontId="0" fillId="15" borderId="1" xfId="0" applyFill="1" applyBorder="1"/>
    <xf numFmtId="166" fontId="0" fillId="0" borderId="3" xfId="0" applyNumberFormat="1" applyBorder="1"/>
    <xf numFmtId="0" fontId="0" fillId="0" borderId="3" xfId="0" applyNumberFormat="1" applyBorder="1"/>
    <xf numFmtId="0" fontId="0" fillId="15" borderId="10" xfId="0" applyFill="1" applyBorder="1"/>
    <xf numFmtId="0" fontId="0" fillId="15" borderId="15" xfId="0" applyFill="1" applyBorder="1"/>
    <xf numFmtId="0" fontId="0" fillId="15" borderId="22" xfId="0" applyFill="1" applyBorder="1"/>
    <xf numFmtId="0" fontId="3" fillId="15" borderId="1" xfId="0" applyFont="1" applyFill="1" applyBorder="1"/>
    <xf numFmtId="0" fontId="3" fillId="15" borderId="15" xfId="0" applyFont="1" applyFill="1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" xfId="0" applyNumberForma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0" fillId="7" borderId="1" xfId="0" applyNumberFormat="1" applyFill="1" applyBorder="1"/>
    <xf numFmtId="0" fontId="0" fillId="5" borderId="17" xfId="0" applyFill="1" applyBorder="1" applyAlignment="1">
      <alignment horizontal="centerContinuous"/>
    </xf>
    <xf numFmtId="0" fontId="0" fillId="5" borderId="16" xfId="0" applyFill="1" applyBorder="1" applyAlignment="1">
      <alignment horizontal="centerContinuous"/>
    </xf>
    <xf numFmtId="0" fontId="0" fillId="15" borderId="0" xfId="0" applyFill="1" applyBorder="1" applyAlignment="1">
      <alignment horizontal="centerContinuous"/>
    </xf>
    <xf numFmtId="0" fontId="3" fillId="6" borderId="0" xfId="0" applyFont="1" applyFill="1" applyBorder="1" applyAlignment="1">
      <alignment horizontal="centerContinuous"/>
    </xf>
    <xf numFmtId="0" fontId="0" fillId="7" borderId="27" xfId="0" applyFill="1" applyBorder="1"/>
    <xf numFmtId="0" fontId="0" fillId="7" borderId="29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30" xfId="0" applyFill="1" applyBorder="1"/>
    <xf numFmtId="0" fontId="3" fillId="13" borderId="8" xfId="0" applyFont="1" applyFill="1" applyBorder="1"/>
    <xf numFmtId="0" fontId="0" fillId="8" borderId="28" xfId="0" applyFill="1" applyBorder="1"/>
    <xf numFmtId="0" fontId="0" fillId="7" borderId="28" xfId="0" applyFill="1" applyBorder="1"/>
    <xf numFmtId="0" fontId="0" fillId="7" borderId="34" xfId="0" applyFill="1" applyBorder="1"/>
    <xf numFmtId="0" fontId="0" fillId="8" borderId="33" xfId="0" applyFill="1" applyBorder="1" applyAlignment="1">
      <alignment horizontal="center"/>
    </xf>
    <xf numFmtId="0" fontId="0" fillId="18" borderId="17" xfId="0" applyFill="1" applyBorder="1"/>
    <xf numFmtId="0" fontId="0" fillId="18" borderId="2" xfId="0" applyFill="1" applyBorder="1"/>
    <xf numFmtId="0" fontId="0" fillId="18" borderId="16" xfId="0" applyFill="1" applyBorder="1"/>
    <xf numFmtId="0" fontId="2" fillId="16" borderId="10" xfId="0" applyFont="1" applyFill="1" applyBorder="1"/>
    <xf numFmtId="165" fontId="2" fillId="16" borderId="1" xfId="0" applyNumberFormat="1" applyFont="1" applyFill="1" applyBorder="1"/>
    <xf numFmtId="0" fontId="2" fillId="16" borderId="1" xfId="0" applyFont="1" applyFill="1" applyBorder="1"/>
    <xf numFmtId="0" fontId="2" fillId="2" borderId="1" xfId="0" applyFont="1" applyFill="1" applyBorder="1"/>
    <xf numFmtId="166" fontId="2" fillId="16" borderId="9" xfId="0" applyNumberFormat="1" applyFont="1" applyFill="1" applyBorder="1"/>
    <xf numFmtId="0" fontId="2" fillId="17" borderId="10" xfId="0" applyFont="1" applyFill="1" applyBorder="1"/>
    <xf numFmtId="165" fontId="2" fillId="17" borderId="1" xfId="0" applyNumberFormat="1" applyFont="1" applyFill="1" applyBorder="1"/>
    <xf numFmtId="0" fontId="2" fillId="17" borderId="1" xfId="0" applyFont="1" applyFill="1" applyBorder="1"/>
    <xf numFmtId="166" fontId="2" fillId="17" borderId="9" xfId="0" applyNumberFormat="1" applyFont="1" applyFill="1" applyBorder="1"/>
    <xf numFmtId="0" fontId="9" fillId="19" borderId="1" xfId="0" applyFont="1" applyFill="1" applyBorder="1" applyAlignment="1">
      <alignment horizontal="center" vertical="center"/>
    </xf>
    <xf numFmtId="2" fontId="9" fillId="1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19" borderId="10" xfId="0" applyFont="1" applyFill="1" applyBorder="1" applyAlignment="1">
      <alignment horizontal="center" vertical="center"/>
    </xf>
    <xf numFmtId="0" fontId="9" fillId="19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2" fontId="0" fillId="3" borderId="0" xfId="0" applyNumberFormat="1" applyFill="1" applyBorder="1" applyAlignment="1"/>
    <xf numFmtId="14" fontId="0" fillId="0" borderId="0" xfId="0" applyNumberFormat="1"/>
    <xf numFmtId="14" fontId="0" fillId="0" borderId="0" xfId="0" applyNumberFormat="1" applyBorder="1"/>
    <xf numFmtId="0" fontId="0" fillId="9" borderId="0" xfId="0" applyFont="1" applyFill="1" applyBorder="1"/>
    <xf numFmtId="0" fontId="11" fillId="9" borderId="0" xfId="0" applyFont="1" applyFill="1" applyBorder="1"/>
    <xf numFmtId="166" fontId="0" fillId="3" borderId="0" xfId="0" applyNumberFormat="1" applyFill="1" applyBorder="1"/>
    <xf numFmtId="166" fontId="0" fillId="3" borderId="0" xfId="0" applyNumberFormat="1" applyFont="1" applyFill="1" applyBorder="1"/>
    <xf numFmtId="166" fontId="0" fillId="0" borderId="0" xfId="0" applyNumberFormat="1" applyBorder="1"/>
    <xf numFmtId="1" fontId="0" fillId="3" borderId="0" xfId="0" applyNumberFormat="1" applyFill="1" applyBorder="1"/>
    <xf numFmtId="166" fontId="0" fillId="0" borderId="0" xfId="0" applyNumberFormat="1" applyBorder="1" applyAlignment="1"/>
    <xf numFmtId="164" fontId="0" fillId="3" borderId="26" xfId="0" applyNumberFormat="1" applyFill="1" applyBorder="1"/>
    <xf numFmtId="166" fontId="0" fillId="0" borderId="0" xfId="0" applyNumberFormat="1"/>
    <xf numFmtId="164" fontId="0" fillId="0" borderId="0" xfId="0" applyNumberFormat="1" applyBorder="1"/>
    <xf numFmtId="164" fontId="0" fillId="0" borderId="0" xfId="0" applyNumberFormat="1"/>
    <xf numFmtId="0" fontId="0" fillId="9" borderId="21" xfId="0" applyFont="1" applyFill="1" applyBorder="1"/>
    <xf numFmtId="0" fontId="0" fillId="9" borderId="18" xfId="0" applyFill="1" applyBorder="1"/>
    <xf numFmtId="0" fontId="11" fillId="9" borderId="18" xfId="0" applyFont="1" applyFill="1" applyBorder="1"/>
    <xf numFmtId="0" fontId="11" fillId="9" borderId="19" xfId="0" applyFont="1" applyFill="1" applyBorder="1"/>
    <xf numFmtId="0" fontId="0" fillId="9" borderId="22" xfId="0" applyFont="1" applyFill="1" applyBorder="1"/>
    <xf numFmtId="0" fontId="0" fillId="9" borderId="0" xfId="0" applyFill="1" applyBorder="1"/>
    <xf numFmtId="0" fontId="11" fillId="9" borderId="20" xfId="0" applyFont="1" applyFill="1" applyBorder="1"/>
    <xf numFmtId="0" fontId="0" fillId="9" borderId="16" xfId="0" applyFont="1" applyFill="1" applyBorder="1"/>
    <xf numFmtId="0" fontId="0" fillId="9" borderId="13" xfId="0" applyFill="1" applyBorder="1"/>
    <xf numFmtId="0" fontId="11" fillId="9" borderId="13" xfId="0" applyFont="1" applyFill="1" applyBorder="1"/>
    <xf numFmtId="0" fontId="11" fillId="9" borderId="17" xfId="0" applyFont="1" applyFill="1" applyBorder="1"/>
    <xf numFmtId="0" fontId="0" fillId="20" borderId="0" xfId="0" applyFill="1"/>
    <xf numFmtId="0" fontId="0" fillId="20" borderId="0" xfId="0" applyFill="1" applyBorder="1"/>
    <xf numFmtId="164" fontId="0" fillId="0" borderId="0" xfId="0" applyNumberFormat="1"/>
    <xf numFmtId="166" fontId="2" fillId="16" borderId="1" xfId="0" applyNumberFormat="1" applyFont="1" applyFill="1" applyBorder="1"/>
    <xf numFmtId="165" fontId="0" fillId="0" borderId="0" xfId="0" applyNumberFormat="1"/>
    <xf numFmtId="0" fontId="0" fillId="8" borderId="35" xfId="0" applyFill="1" applyBorder="1" applyAlignment="1">
      <alignment horizontal="center"/>
    </xf>
    <xf numFmtId="0" fontId="0" fillId="7" borderId="36" xfId="0" applyFill="1" applyBorder="1"/>
    <xf numFmtId="0" fontId="0" fillId="8" borderId="37" xfId="0" applyFill="1" applyBorder="1" applyAlignment="1">
      <alignment horizontal="center"/>
    </xf>
    <xf numFmtId="0" fontId="0" fillId="7" borderId="38" xfId="0" applyFill="1" applyBorder="1"/>
    <xf numFmtId="0" fontId="0" fillId="8" borderId="31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8" borderId="42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8" borderId="33" xfId="0" applyFont="1" applyFill="1" applyBorder="1" applyAlignment="1">
      <alignment horizontal="center"/>
    </xf>
    <xf numFmtId="0" fontId="0" fillId="7" borderId="34" xfId="0" applyFont="1" applyFill="1" applyBorder="1"/>
    <xf numFmtId="164" fontId="0" fillId="0" borderId="0" xfId="0" applyNumberFormat="1"/>
    <xf numFmtId="167" fontId="14" fillId="0" borderId="0" xfId="0" applyNumberFormat="1" applyFont="1" applyBorder="1" applyAlignment="1"/>
    <xf numFmtId="0" fontId="0" fillId="0" borderId="1" xfId="0" applyBorder="1" applyAlignment="1">
      <alignment wrapText="1"/>
    </xf>
    <xf numFmtId="0" fontId="13" fillId="21" borderId="1" xfId="0" applyFont="1" applyFill="1" applyBorder="1"/>
    <xf numFmtId="0" fontId="0" fillId="3" borderId="1" xfId="0" applyFont="1" applyFill="1" applyBorder="1"/>
    <xf numFmtId="0" fontId="10" fillId="0" borderId="21" xfId="1" applyBorder="1" applyAlignment="1">
      <alignment horizontal="center" vertical="center"/>
    </xf>
    <xf numFmtId="0" fontId="13" fillId="2" borderId="1" xfId="0" applyFont="1" applyFill="1" applyBorder="1" applyAlignment="1">
      <alignment horizontal="center"/>
    </xf>
    <xf numFmtId="164" fontId="0" fillId="0" borderId="0" xfId="0" applyNumberFormat="1"/>
    <xf numFmtId="0" fontId="11" fillId="9" borderId="0" xfId="0" applyFont="1" applyFill="1" applyBorder="1" applyAlignment="1"/>
  </cellXfs>
  <cellStyles count="2">
    <cellStyle name="Lien hypertexte" xfId="1" builtinId="8"/>
    <cellStyle name="Normal" xfId="0" builtinId="0"/>
  </cellStyles>
  <dxfs count="43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/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numFmt numFmtId="168" formatCode="[$-F400]h:mm:ss\ AM/PM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border outline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</border>
    </dxf>
    <dxf>
      <border outline="0">
        <bottom style="double">
          <color rgb="FFE70DA4"/>
        </bottom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E70DA4"/>
        </left>
        <right style="thin">
          <color rgb="FFE70DA4"/>
        </right>
        <top/>
        <bottom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6" formatCode="_-* #,##0.00\ [$€-40C]_-;\-* #,##0.00\ [$€-40C]_-;_-* &quot;-&quot;??\ [$€-40C]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5" formatCode="#,##0.00\ &quot;€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8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_(&quot;€&quot;* #,##0.00_);_(&quot;€&quot;* \(#,##0.00\);_(&quot;€&quot;* &quot;-&quot;??_);_(@_)"/>
    </dxf>
    <dxf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E70DA4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E78-44F0-B605-2F561EDB77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E78-44F0-B605-2F561EDB77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'Gestion musiciens'!$A$6:$A$7</c:f>
              <c:strCache>
                <c:ptCount val="2"/>
                <c:pt idx="0">
                  <c:v>Salut c'est cool</c:v>
                </c:pt>
                <c:pt idx="1">
                  <c:v>Angèle </c:v>
                </c:pt>
              </c:strCache>
            </c:strRef>
          </c:cat>
          <c:val>
            <c:numRef>
              <c:f>'Gestion musiciens'!$M$6:$M$7</c:f>
              <c:numCache>
                <c:formatCode>_("€"* #\ ##0.00_);_("€"* \(#\ ##0.00\);_("€"* "-"??_);_(@_)</c:formatCode>
                <c:ptCount val="2"/>
                <c:pt idx="0">
                  <c:v>875</c:v>
                </c:pt>
                <c:pt idx="1">
                  <c:v>250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D46-43E0-A5A1-9FDED7AB02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Billet!$I$4</c:f>
              <c:strCache>
                <c:ptCount val="1"/>
                <c:pt idx="0">
                  <c:v>Recettes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Billet!$I$5:$I$16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9-4EEE-8429-357736F39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0827536"/>
        <c:axId val="730825936"/>
      </c:barChart>
      <c:catAx>
        <c:axId val="7308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5936"/>
        <c:crosses val="autoZero"/>
        <c:auto val="1"/>
        <c:lblAlgn val="ctr"/>
        <c:lblOffset val="100"/>
        <c:noMultiLvlLbl val="0"/>
      </c:catAx>
      <c:valAx>
        <c:axId val="7308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Billet!$E$4</c:f>
              <c:strCache>
                <c:ptCount val="1"/>
                <c:pt idx="0">
                  <c:v>vente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BF-4C15-98FD-E71DBB7BDC1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1BF-4C15-98FD-E71DBB7BDC1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1BF-4C15-98FD-E71DBB7BDC1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1BF-4C15-98FD-E71DBB7BDC1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1BF-4C15-98FD-E71DBB7BDC1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1BF-4C15-98FD-E71DBB7BDC1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1BF-4C15-98FD-E71DBB7BDC1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1BF-4C15-98FD-E71DBB7BDC1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1BF-4C15-98FD-E71DBB7BDC1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1BF-4C15-98FD-E71DBB7BDC1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1BF-4C15-98FD-E71DBB7BDC1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1BF-4C15-98FD-E71DBB7BDC12}"/>
              </c:ext>
            </c:extLst>
          </c:dPt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Billet!$E$5:$E$16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5">
                  <c:v>4</c:v>
                </c:pt>
                <c:pt idx="7">
                  <c:v>14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A-43E5-8336-6B2162756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 des bénévoles par journée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C9-4560-BFD9-3852D6237B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C9-4560-BFD9-3852D6237B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C9-4560-BFD9-3852D6237B8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Bénévoles'!$K$6:$K$8</c:f>
              <c:strCache>
                <c:ptCount val="3"/>
                <c:pt idx="0">
                  <c:v>Vendredi</c:v>
                </c:pt>
                <c:pt idx="1">
                  <c:v>Samedi</c:v>
                </c:pt>
                <c:pt idx="2">
                  <c:v>Dimanche</c:v>
                </c:pt>
              </c:strCache>
            </c:strRef>
          </c:cat>
          <c:val>
            <c:numRef>
              <c:f>'Données Bénévoles'!$L$6:$L$8</c:f>
              <c:numCache>
                <c:formatCode>General</c:formatCode>
                <c:ptCount val="3"/>
                <c:pt idx="0">
                  <c:v>6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540-891F-DC6CE406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des bénévoles par poste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5E-4BDC-BC94-89AB81256C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5E-4BDC-BC94-89AB81256C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5E-4BDC-BC94-89AB81256C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5E-4BDC-BC94-89AB81256C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5E-4BDC-BC94-89AB81256CA3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Bénévoles'!$K$12:$K$16</c:f>
              <c:strCache>
                <c:ptCount val="5"/>
                <c:pt idx="0">
                  <c:v>Billeterie</c:v>
                </c:pt>
                <c:pt idx="1">
                  <c:v>Buvette</c:v>
                </c:pt>
                <c:pt idx="2">
                  <c:v>Stands</c:v>
                </c:pt>
                <c:pt idx="3">
                  <c:v>Installation/Rangement</c:v>
                </c:pt>
                <c:pt idx="4">
                  <c:v>Renfort</c:v>
                </c:pt>
              </c:strCache>
            </c:strRef>
          </c:cat>
          <c:val>
            <c:numRef>
              <c:f>'Données Bénévoles'!$L$12:$L$16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5-43DD-B743-2E9C35B37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 des ventes de billets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Carte!$M$2</c:f>
              <c:strCache>
                <c:ptCount val="1"/>
                <c:pt idx="0">
                  <c:v>Montant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Carte!$M$3:$M$14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16168096"/>
        <c:axId val="1191643104"/>
      </c:barChart>
      <c:lineChart>
        <c:grouping val="standard"/>
        <c:varyColors val="0"/>
        <c:ser>
          <c:idx val="0"/>
          <c:order val="0"/>
          <c:tx>
            <c:strRef>
              <c:f>Carte!$L$2</c:f>
              <c:strCache>
                <c:ptCount val="1"/>
                <c:pt idx="0">
                  <c:v>Qté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Carte!$L$3:$L$14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14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533744"/>
        <c:axId val="1191627712"/>
      </c:lineChart>
      <c:catAx>
        <c:axId val="101616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1643104"/>
        <c:crosses val="autoZero"/>
        <c:auto val="1"/>
        <c:lblAlgn val="ctr"/>
        <c:lblOffset val="100"/>
        <c:noMultiLvlLbl val="0"/>
      </c:catAx>
      <c:valAx>
        <c:axId val="11916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6168096"/>
        <c:crosses val="autoZero"/>
        <c:crossBetween val="between"/>
      </c:valAx>
      <c:valAx>
        <c:axId val="1191627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9533744"/>
        <c:crosses val="max"/>
        <c:crossBetween val="between"/>
      </c:valAx>
      <c:catAx>
        <c:axId val="1189533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1627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svg"/><Relationship Id="rId1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11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38101</xdr:colOff>
      <xdr:row>0</xdr:row>
      <xdr:rowOff>0</xdr:rowOff>
    </xdr:from>
    <xdr:to>
      <xdr:col>9</xdr:col>
      <xdr:colOff>731520</xdr:colOff>
      <xdr:row>37</xdr:row>
      <xdr:rowOff>133853</xdr:rowOff>
    </xdr:to>
    <xdr:pic macro="[0]!Menu"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4981" y="0"/>
          <a:ext cx="6667499" cy="661847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71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312421</xdr:colOff>
      <xdr:row>3</xdr:row>
      <xdr:rowOff>125184</xdr:rowOff>
    </xdr:from>
    <xdr:to>
      <xdr:col>3</xdr:col>
      <xdr:colOff>518161</xdr:colOff>
      <xdr:row>6</xdr:row>
      <xdr:rowOff>914398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2421" y="647698"/>
          <a:ext cx="2752997" cy="1311729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Telephone</a:t>
          </a:r>
          <a:r>
            <a:rPr lang="fr-FR" sz="1600" b="1" i="0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600" b="1" i="0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 editAs="oneCell">
    <xdr:from>
      <xdr:col>7</xdr:col>
      <xdr:colOff>236220</xdr:colOff>
      <xdr:row>6</xdr:row>
      <xdr:rowOff>762000</xdr:rowOff>
    </xdr:from>
    <xdr:to>
      <xdr:col>8</xdr:col>
      <xdr:colOff>15240</xdr:colOff>
      <xdr:row>6</xdr:row>
      <xdr:rowOff>1394460</xdr:rowOff>
    </xdr:to>
    <xdr:pic macro="[0]!EnvoyerEmail">
      <xdr:nvPicPr>
        <xdr:cNvPr id="6" name="Graphique 5" descr="Adresse de courri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81356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5</xdr:row>
      <xdr:rowOff>106680</xdr:rowOff>
    </xdr:from>
    <xdr:to>
      <xdr:col>7</xdr:col>
      <xdr:colOff>807720</xdr:colOff>
      <xdr:row>6</xdr:row>
      <xdr:rowOff>525780</xdr:rowOff>
    </xdr:to>
    <xdr:pic>
      <xdr:nvPicPr>
        <xdr:cNvPr id="8" name="Graphique 7" descr="Imprimant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87440" y="982980"/>
          <a:ext cx="594360" cy="594360"/>
        </a:xfrm>
        <a:prstGeom prst="rect">
          <a:avLst/>
        </a:prstGeom>
      </xdr:spPr>
    </xdr:pic>
    <xdr:clientData/>
  </xdr:twoCellAnchor>
  <xdr:twoCellAnchor>
    <xdr:from>
      <xdr:col>8</xdr:col>
      <xdr:colOff>750152</xdr:colOff>
      <xdr:row>6</xdr:row>
      <xdr:rowOff>1713732</xdr:rowOff>
    </xdr:from>
    <xdr:to>
      <xdr:col>10</xdr:col>
      <xdr:colOff>43285</xdr:colOff>
      <xdr:row>6</xdr:row>
      <xdr:rowOff>2170932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86381" y="2758761"/>
          <a:ext cx="991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8656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7266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5877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58189</xdr:colOff>
      <xdr:row>0</xdr:row>
      <xdr:rowOff>158635</xdr:rowOff>
    </xdr:from>
    <xdr:to>
      <xdr:col>12</xdr:col>
      <xdr:colOff>174567</xdr:colOff>
      <xdr:row>3</xdr:row>
      <xdr:rowOff>125384</xdr:rowOff>
    </xdr:to>
    <xdr:sp macro="[0]!Plan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484129" y="158635"/>
          <a:ext cx="969818" cy="49252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702577</xdr:colOff>
      <xdr:row>6</xdr:row>
      <xdr:rowOff>1680756</xdr:rowOff>
    </xdr:from>
    <xdr:to>
      <xdr:col>11</xdr:col>
      <xdr:colOff>845564</xdr:colOff>
      <xdr:row>6</xdr:row>
      <xdr:rowOff>2137956</xdr:rowOff>
    </xdr:to>
    <xdr:sp macro="[0]!Retour_facture_client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236977" y="2725785"/>
          <a:ext cx="992073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9</xdr:col>
      <xdr:colOff>206830</xdr:colOff>
      <xdr:row>4</xdr:row>
      <xdr:rowOff>162242</xdr:rowOff>
    </xdr:from>
    <xdr:to>
      <xdr:col>11</xdr:col>
      <xdr:colOff>185058</xdr:colOff>
      <xdr:row>6</xdr:row>
      <xdr:rowOff>1477971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92144" y="858928"/>
          <a:ext cx="1676399" cy="16640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15240</xdr:rowOff>
    </xdr:from>
    <xdr:to>
      <xdr:col>2</xdr:col>
      <xdr:colOff>0</xdr:colOff>
      <xdr:row>1</xdr:row>
      <xdr:rowOff>502920</xdr:rowOff>
    </xdr:to>
    <xdr:sp macro="[0]!Musicien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7630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5</xdr:col>
      <xdr:colOff>91440</xdr:colOff>
      <xdr:row>1</xdr:row>
      <xdr:rowOff>22860</xdr:rowOff>
    </xdr:from>
    <xdr:to>
      <xdr:col>6</xdr:col>
      <xdr:colOff>68580</xdr:colOff>
      <xdr:row>2</xdr:row>
      <xdr:rowOff>0</xdr:rowOff>
    </xdr:to>
    <xdr:sp macro="[0]!Ajouter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45770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15240</xdr:rowOff>
    </xdr:from>
    <xdr:to>
      <xdr:col>3</xdr:col>
      <xdr:colOff>7620</xdr:colOff>
      <xdr:row>1</xdr:row>
      <xdr:rowOff>502920</xdr:rowOff>
    </xdr:to>
    <xdr:sp macro="[0]!Benevol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73736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15240</xdr:rowOff>
    </xdr:from>
    <xdr:to>
      <xdr:col>4</xdr:col>
      <xdr:colOff>15240</xdr:colOff>
      <xdr:row>1</xdr:row>
      <xdr:rowOff>502920</xdr:rowOff>
    </xdr:to>
    <xdr:sp macro="[0]!Budge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9842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15240</xdr:rowOff>
    </xdr:from>
    <xdr:to>
      <xdr:col>5</xdr:col>
      <xdr:colOff>60960</xdr:colOff>
      <xdr:row>1</xdr:row>
      <xdr:rowOff>502920</xdr:rowOff>
    </xdr:to>
    <xdr:sp macro="[0]!Pla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451860" y="19050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99060</xdr:colOff>
      <xdr:row>1</xdr:row>
      <xdr:rowOff>22860</xdr:rowOff>
    </xdr:from>
    <xdr:to>
      <xdr:col>7</xdr:col>
      <xdr:colOff>76200</xdr:colOff>
      <xdr:row>2</xdr:row>
      <xdr:rowOff>0</xdr:rowOff>
    </xdr:to>
    <xdr:sp macro="[0]!Rechercher_clien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31876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20320</xdr:colOff>
      <xdr:row>2</xdr:row>
      <xdr:rowOff>178818</xdr:rowOff>
    </xdr:to>
    <xdr:pic macro="[0]!Menu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3760" cy="859538"/>
        </a:xfrm>
        <a:prstGeom prst="rect">
          <a:avLst/>
        </a:prstGeom>
      </xdr:spPr>
    </xdr:pic>
    <xdr:clientData/>
  </xdr:twoCellAnchor>
  <xdr:twoCellAnchor>
    <xdr:from>
      <xdr:col>7</xdr:col>
      <xdr:colOff>105103</xdr:colOff>
      <xdr:row>1</xdr:row>
      <xdr:rowOff>21021</xdr:rowOff>
    </xdr:from>
    <xdr:to>
      <xdr:col>7</xdr:col>
      <xdr:colOff>933581</xdr:colOff>
      <xdr:row>1</xdr:row>
      <xdr:rowOff>502657</xdr:rowOff>
    </xdr:to>
    <xdr:sp macro="[0]!Cli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164317" y="194442"/>
          <a:ext cx="828478" cy="481636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8252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160020</xdr:colOff>
      <xdr:row>0</xdr:row>
      <xdr:rowOff>114300</xdr:rowOff>
    </xdr:from>
    <xdr:to>
      <xdr:col>3</xdr:col>
      <xdr:colOff>365760</xdr:colOff>
      <xdr:row>6</xdr:row>
      <xdr:rowOff>381000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60020" y="114300"/>
          <a:ext cx="2766060" cy="1318260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Telephone</a:t>
          </a:r>
          <a:r>
            <a:rPr lang="fr-FR" sz="1100" i="1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100" i="1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>
    <xdr:from>
      <xdr:col>8</xdr:col>
      <xdr:colOff>561109</xdr:colOff>
      <xdr:row>6</xdr:row>
      <xdr:rowOff>1629294</xdr:rowOff>
    </xdr:from>
    <xdr:to>
      <xdr:col>9</xdr:col>
      <xdr:colOff>705889</xdr:colOff>
      <xdr:row>6</xdr:row>
      <xdr:rowOff>2086494</xdr:rowOff>
    </xdr:to>
    <xdr:sp macro="[0]!Modifier_musicien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460673" y="2709949"/>
          <a:ext cx="1003761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9037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77647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86258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53340</xdr:colOff>
      <xdr:row>0</xdr:row>
      <xdr:rowOff>160020</xdr:rowOff>
    </xdr:from>
    <xdr:to>
      <xdr:col>12</xdr:col>
      <xdr:colOff>175260</xdr:colOff>
      <xdr:row>3</xdr:row>
      <xdr:rowOff>121920</xdr:rowOff>
    </xdr:to>
    <xdr:sp macro="[0]!Plan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9479280" y="16002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455815</xdr:colOff>
      <xdr:row>6</xdr:row>
      <xdr:rowOff>1629295</xdr:rowOff>
    </xdr:from>
    <xdr:to>
      <xdr:col>11</xdr:col>
      <xdr:colOff>606137</xdr:colOff>
      <xdr:row>6</xdr:row>
      <xdr:rowOff>2086495</xdr:rowOff>
    </xdr:to>
    <xdr:sp macro="[0]!Retour_facture_client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9073342" y="2709950"/>
          <a:ext cx="1009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7</xdr:col>
      <xdr:colOff>22860</xdr:colOff>
      <xdr:row>6</xdr:row>
      <xdr:rowOff>660442</xdr:rowOff>
    </xdr:from>
    <xdr:to>
      <xdr:col>7</xdr:col>
      <xdr:colOff>653527</xdr:colOff>
      <xdr:row>6</xdr:row>
      <xdr:rowOff>1292902</xdr:rowOff>
    </xdr:to>
    <xdr:pic macro="[0]!EnvoyerEmail">
      <xdr:nvPicPr>
        <xdr:cNvPr id="28" name="Graphique 27" descr="Adresse de courrier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10003" y="1705471"/>
          <a:ext cx="630667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594360</xdr:colOff>
      <xdr:row>6</xdr:row>
      <xdr:rowOff>424222</xdr:rowOff>
    </xdr:to>
    <xdr:pic>
      <xdr:nvPicPr>
        <xdr:cNvPr id="29" name="Graphique 28" descr="Imprimante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7143" y="870857"/>
          <a:ext cx="594360" cy="598394"/>
        </a:xfrm>
        <a:prstGeom prst="rect">
          <a:avLst/>
        </a:prstGeom>
      </xdr:spPr>
    </xdr:pic>
    <xdr:clientData/>
  </xdr:twoCellAnchor>
  <xdr:twoCellAnchor editAs="oneCell">
    <xdr:from>
      <xdr:col>9</xdr:col>
      <xdr:colOff>41565</xdr:colOff>
      <xdr:row>4</xdr:row>
      <xdr:rowOff>166256</xdr:rowOff>
    </xdr:from>
    <xdr:to>
      <xdr:col>11</xdr:col>
      <xdr:colOff>11360</xdr:colOff>
      <xdr:row>6</xdr:row>
      <xdr:rowOff>1466323</xdr:rowOff>
    </xdr:to>
    <xdr:pic macro="[0]!Menu"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0110" y="886692"/>
          <a:ext cx="1687758" cy="1660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0</xdr:rowOff>
    </xdr:from>
    <xdr:to>
      <xdr:col>2</xdr:col>
      <xdr:colOff>0</xdr:colOff>
      <xdr:row>1</xdr:row>
      <xdr:rowOff>487680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630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5</xdr:col>
      <xdr:colOff>190500</xdr:colOff>
      <xdr:row>1</xdr:row>
      <xdr:rowOff>7620</xdr:rowOff>
    </xdr:from>
    <xdr:to>
      <xdr:col>6</xdr:col>
      <xdr:colOff>167640</xdr:colOff>
      <xdr:row>1</xdr:row>
      <xdr:rowOff>495300</xdr:rowOff>
    </xdr:to>
    <xdr:sp macro="[0]!Ajouter_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577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0</xdr:rowOff>
    </xdr:from>
    <xdr:to>
      <xdr:col>3</xdr:col>
      <xdr:colOff>7620</xdr:colOff>
      <xdr:row>1</xdr:row>
      <xdr:rowOff>487680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3736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15240</xdr:colOff>
      <xdr:row>1</xdr:row>
      <xdr:rowOff>487680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59842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160020</xdr:colOff>
      <xdr:row>1</xdr:row>
      <xdr:rowOff>487680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51860" y="17526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198120</xdr:colOff>
      <xdr:row>1</xdr:row>
      <xdr:rowOff>7620</xdr:rowOff>
    </xdr:from>
    <xdr:to>
      <xdr:col>7</xdr:col>
      <xdr:colOff>68580</xdr:colOff>
      <xdr:row>1</xdr:row>
      <xdr:rowOff>495300</xdr:rowOff>
    </xdr:to>
    <xdr:sp macro="[0]!Supprim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31876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15</xdr:col>
      <xdr:colOff>26895</xdr:colOff>
      <xdr:row>13</xdr:row>
      <xdr:rowOff>4483</xdr:rowOff>
    </xdr:from>
    <xdr:to>
      <xdr:col>19</xdr:col>
      <xdr:colOff>224118</xdr:colOff>
      <xdr:row>28</xdr:row>
      <xdr:rowOff>58271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788895</xdr:colOff>
      <xdr:row>2</xdr:row>
      <xdr:rowOff>94735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0"/>
          <a:ext cx="788894" cy="7760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1</xdr:row>
      <xdr:rowOff>68580</xdr:rowOff>
    </xdr:from>
    <xdr:to>
      <xdr:col>2</xdr:col>
      <xdr:colOff>38100</xdr:colOff>
      <xdr:row>3</xdr:row>
      <xdr:rowOff>167640</xdr:rowOff>
    </xdr:to>
    <xdr:sp macro="[0]!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1440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68580</xdr:colOff>
      <xdr:row>1</xdr:row>
      <xdr:rowOff>68580</xdr:rowOff>
    </xdr:from>
    <xdr:to>
      <xdr:col>3</xdr:col>
      <xdr:colOff>45720</xdr:colOff>
      <xdr:row>3</xdr:row>
      <xdr:rowOff>167640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7546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76200</xdr:colOff>
      <xdr:row>1</xdr:row>
      <xdr:rowOff>68580</xdr:rowOff>
    </xdr:from>
    <xdr:to>
      <xdr:col>4</xdr:col>
      <xdr:colOff>53340</xdr:colOff>
      <xdr:row>3</xdr:row>
      <xdr:rowOff>167640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63652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76200</xdr:colOff>
      <xdr:row>1</xdr:row>
      <xdr:rowOff>68580</xdr:rowOff>
    </xdr:from>
    <xdr:to>
      <xdr:col>5</xdr:col>
      <xdr:colOff>198120</xdr:colOff>
      <xdr:row>3</xdr:row>
      <xdr:rowOff>167640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489960" y="24384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487680</xdr:colOff>
      <xdr:row>1</xdr:row>
      <xdr:rowOff>38100</xdr:rowOff>
    </xdr:from>
    <xdr:to>
      <xdr:col>11</xdr:col>
      <xdr:colOff>464820</xdr:colOff>
      <xdr:row>3</xdr:row>
      <xdr:rowOff>167640</xdr:rowOff>
    </xdr:to>
    <xdr:sp macro="[0]!Ajout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902208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11</xdr:col>
      <xdr:colOff>495300</xdr:colOff>
      <xdr:row>1</xdr:row>
      <xdr:rowOff>38100</xdr:rowOff>
    </xdr:from>
    <xdr:to>
      <xdr:col>12</xdr:col>
      <xdr:colOff>518160</xdr:colOff>
      <xdr:row>3</xdr:row>
      <xdr:rowOff>167640</xdr:rowOff>
    </xdr:to>
    <xdr:sp macro="[0]!Modifi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883140" y="213360"/>
          <a:ext cx="87630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12</xdr:col>
      <xdr:colOff>541020</xdr:colOff>
      <xdr:row>1</xdr:row>
      <xdr:rowOff>38100</xdr:rowOff>
    </xdr:from>
    <xdr:to>
      <xdr:col>13</xdr:col>
      <xdr:colOff>518160</xdr:colOff>
      <xdr:row>3</xdr:row>
      <xdr:rowOff>167640</xdr:rowOff>
    </xdr:to>
    <xdr:sp macro="[0]!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78230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13</xdr:col>
      <xdr:colOff>560614</xdr:colOff>
      <xdr:row>1</xdr:row>
      <xdr:rowOff>39189</xdr:rowOff>
    </xdr:from>
    <xdr:to>
      <xdr:col>14</xdr:col>
      <xdr:colOff>537753</xdr:colOff>
      <xdr:row>3</xdr:row>
      <xdr:rowOff>168729</xdr:rowOff>
    </xdr:to>
    <xdr:sp macro="[0]!Retour_musicie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598728" y="21336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0</xdr:colOff>
      <xdr:row>0</xdr:row>
      <xdr:rowOff>43543</xdr:rowOff>
    </xdr:from>
    <xdr:to>
      <xdr:col>1</xdr:col>
      <xdr:colOff>0</xdr:colOff>
      <xdr:row>4</xdr:row>
      <xdr:rowOff>160351</xdr:rowOff>
    </xdr:to>
    <xdr:pic macro="[0]!Menu">
      <xdr:nvPicPr>
        <xdr:cNvPr id="12" name="Imag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543"/>
          <a:ext cx="849086" cy="83526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1097280</xdr:colOff>
      <xdr:row>1</xdr:row>
      <xdr:rowOff>45720</xdr:rowOff>
    </xdr:from>
    <xdr:to>
      <xdr:col>1</xdr:col>
      <xdr:colOff>182880</xdr:colOff>
      <xdr:row>1</xdr:row>
      <xdr:rowOff>495300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9728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1</xdr:col>
      <xdr:colOff>213360</xdr:colOff>
      <xdr:row>1</xdr:row>
      <xdr:rowOff>45720</xdr:rowOff>
    </xdr:from>
    <xdr:to>
      <xdr:col>2</xdr:col>
      <xdr:colOff>190500</xdr:colOff>
      <xdr:row>1</xdr:row>
      <xdr:rowOff>495300</xdr:rowOff>
    </xdr:to>
    <xdr:sp macro="[0]!Benevol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95834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220980</xdr:colOff>
      <xdr:row>1</xdr:row>
      <xdr:rowOff>45720</xdr:rowOff>
    </xdr:from>
    <xdr:to>
      <xdr:col>3</xdr:col>
      <xdr:colOff>198120</xdr:colOff>
      <xdr:row>1</xdr:row>
      <xdr:rowOff>495300</xdr:rowOff>
    </xdr:to>
    <xdr:sp macro="[0]!Budg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81940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220980</xdr:colOff>
      <xdr:row>1</xdr:row>
      <xdr:rowOff>45720</xdr:rowOff>
    </xdr:from>
    <xdr:to>
      <xdr:col>4</xdr:col>
      <xdr:colOff>342900</xdr:colOff>
      <xdr:row>1</xdr:row>
      <xdr:rowOff>495300</xdr:rowOff>
    </xdr:to>
    <xdr:sp macro="[0]!Pla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3672840" y="22098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7</xdr:col>
      <xdr:colOff>359229</xdr:colOff>
      <xdr:row>1</xdr:row>
      <xdr:rowOff>54429</xdr:rowOff>
    </xdr:from>
    <xdr:to>
      <xdr:col>8</xdr:col>
      <xdr:colOff>352377</xdr:colOff>
      <xdr:row>2</xdr:row>
      <xdr:rowOff>10886</xdr:rowOff>
    </xdr:to>
    <xdr:sp macro="[0]!Retour_bille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7522029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174172</xdr:colOff>
      <xdr:row>1</xdr:row>
      <xdr:rowOff>54429</xdr:rowOff>
    </xdr:from>
    <xdr:to>
      <xdr:col>7</xdr:col>
      <xdr:colOff>319720</xdr:colOff>
      <xdr:row>2</xdr:row>
      <xdr:rowOff>10886</xdr:rowOff>
    </xdr:to>
    <xdr:sp macro="[0]!Retour_facture_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487886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838200</xdr:colOff>
      <xdr:row>1</xdr:row>
      <xdr:rowOff>54429</xdr:rowOff>
    </xdr:from>
    <xdr:to>
      <xdr:col>6</xdr:col>
      <xdr:colOff>134663</xdr:colOff>
      <xdr:row>2</xdr:row>
      <xdr:rowOff>10886</xdr:rowOff>
    </xdr:to>
    <xdr:sp macro="[0]!Retour_facture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5453743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402771</xdr:colOff>
      <xdr:row>3</xdr:row>
      <xdr:rowOff>5443</xdr:rowOff>
    </xdr:from>
    <xdr:to>
      <xdr:col>15</xdr:col>
      <xdr:colOff>729343</xdr:colOff>
      <xdr:row>18</xdr:row>
      <xdr:rowOff>136072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914400</xdr:colOff>
      <xdr:row>20</xdr:row>
      <xdr:rowOff>157843</xdr:rowOff>
    </xdr:from>
    <xdr:to>
      <xdr:col>13</xdr:col>
      <xdr:colOff>239486</xdr:colOff>
      <xdr:row>36</xdr:row>
      <xdr:rowOff>114300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76200</xdr:colOff>
      <xdr:row>0</xdr:row>
      <xdr:rowOff>0</xdr:rowOff>
    </xdr:from>
    <xdr:to>
      <xdr:col>0</xdr:col>
      <xdr:colOff>936171</xdr:colOff>
      <xdr:row>2</xdr:row>
      <xdr:rowOff>171059</xdr:rowOff>
    </xdr:to>
    <xdr:pic macro="[0]!Menu">
      <xdr:nvPicPr>
        <xdr:cNvPr id="14" name="Imag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" y="0"/>
          <a:ext cx="859971" cy="84597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1</xdr:row>
      <xdr:rowOff>30480</xdr:rowOff>
    </xdr:from>
    <xdr:to>
      <xdr:col>1</xdr:col>
      <xdr:colOff>685800</xdr:colOff>
      <xdr:row>1</xdr:row>
      <xdr:rowOff>480060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10490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716280</xdr:colOff>
      <xdr:row>1</xdr:row>
      <xdr:rowOff>30480</xdr:rowOff>
    </xdr:from>
    <xdr:to>
      <xdr:col>2</xdr:col>
      <xdr:colOff>693420</xdr:colOff>
      <xdr:row>1</xdr:row>
      <xdr:rowOff>480060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96596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723900</xdr:colOff>
      <xdr:row>1</xdr:row>
      <xdr:rowOff>30480</xdr:rowOff>
    </xdr:from>
    <xdr:to>
      <xdr:col>3</xdr:col>
      <xdr:colOff>701040</xdr:colOff>
      <xdr:row>1</xdr:row>
      <xdr:rowOff>480060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82702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723900</xdr:colOff>
      <xdr:row>1</xdr:row>
      <xdr:rowOff>30480</xdr:rowOff>
    </xdr:from>
    <xdr:to>
      <xdr:col>4</xdr:col>
      <xdr:colOff>845820</xdr:colOff>
      <xdr:row>1</xdr:row>
      <xdr:rowOff>480060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680460" y="21336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22860</xdr:colOff>
      <xdr:row>1</xdr:row>
      <xdr:rowOff>22860</xdr:rowOff>
    </xdr:from>
    <xdr:to>
      <xdr:col>6</xdr:col>
      <xdr:colOff>7620</xdr:colOff>
      <xdr:row>1</xdr:row>
      <xdr:rowOff>480060</xdr:rowOff>
    </xdr:to>
    <xdr:sp macro="[0]!Ajouter_cli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815840" y="205740"/>
          <a:ext cx="83820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7</xdr:col>
      <xdr:colOff>27790</xdr:colOff>
      <xdr:row>1</xdr:row>
      <xdr:rowOff>24204</xdr:rowOff>
    </xdr:from>
    <xdr:to>
      <xdr:col>7</xdr:col>
      <xdr:colOff>864197</xdr:colOff>
      <xdr:row>1</xdr:row>
      <xdr:rowOff>481404</xdr:rowOff>
    </xdr:to>
    <xdr:sp macro="[0]!Retour_bill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518237" y="203498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19723</xdr:colOff>
      <xdr:row>1</xdr:row>
      <xdr:rowOff>26446</xdr:rowOff>
    </xdr:from>
    <xdr:to>
      <xdr:col>7</xdr:col>
      <xdr:colOff>4483</xdr:colOff>
      <xdr:row>1</xdr:row>
      <xdr:rowOff>483646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658523" y="205740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107576</xdr:colOff>
      <xdr:row>0</xdr:row>
      <xdr:rowOff>8965</xdr:rowOff>
    </xdr:from>
    <xdr:to>
      <xdr:col>0</xdr:col>
      <xdr:colOff>1030941</xdr:colOff>
      <xdr:row>2</xdr:row>
      <xdr:rowOff>56688</xdr:rowOff>
    </xdr:to>
    <xdr:pic macro="[0]!Menu">
      <xdr:nvPicPr>
        <xdr:cNvPr id="10" name="Imag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576" y="8965"/>
          <a:ext cx="923365" cy="90833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137160</xdr:rowOff>
    </xdr:from>
    <xdr:to>
      <xdr:col>2</xdr:col>
      <xdr:colOff>156138</xdr:colOff>
      <xdr:row>10</xdr:row>
      <xdr:rowOff>29606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260" y="137160"/>
          <a:ext cx="1687758" cy="16602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478971</xdr:colOff>
      <xdr:row>0</xdr:row>
      <xdr:rowOff>0</xdr:rowOff>
    </xdr:from>
    <xdr:to>
      <xdr:col>5</xdr:col>
      <xdr:colOff>41366</xdr:colOff>
      <xdr:row>5</xdr:row>
      <xdr:rowOff>101237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629194</xdr:colOff>
      <xdr:row>5</xdr:row>
      <xdr:rowOff>17417</xdr:rowOff>
    </xdr:from>
    <xdr:to>
      <xdr:col>4</xdr:col>
      <xdr:colOff>374469</xdr:colOff>
      <xdr:row>15</xdr:row>
      <xdr:rowOff>100149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675459</xdr:colOff>
      <xdr:row>0</xdr:row>
      <xdr:rowOff>699951</xdr:rowOff>
    </xdr:from>
    <xdr:to>
      <xdr:col>3</xdr:col>
      <xdr:colOff>659131</xdr:colOff>
      <xdr:row>8</xdr:row>
      <xdr:rowOff>23949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504552</xdr:colOff>
      <xdr:row>3</xdr:row>
      <xdr:rowOff>167640</xdr:rowOff>
    </xdr:from>
    <xdr:to>
      <xdr:col>4</xdr:col>
      <xdr:colOff>607967</xdr:colOff>
      <xdr:row>8</xdr:row>
      <xdr:rowOff>77289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252549</xdr:colOff>
      <xdr:row>7</xdr:row>
      <xdr:rowOff>59871</xdr:rowOff>
    </xdr:from>
    <xdr:to>
      <xdr:col>6</xdr:col>
      <xdr:colOff>548640</xdr:colOff>
      <xdr:row>16</xdr:row>
      <xdr:rowOff>54429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469174</xdr:colOff>
      <xdr:row>0</xdr:row>
      <xdr:rowOff>646611</xdr:rowOff>
    </xdr:from>
    <xdr:to>
      <xdr:col>7</xdr:col>
      <xdr:colOff>102325</xdr:colOff>
      <xdr:row>10</xdr:row>
      <xdr:rowOff>157843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4</xdr:row>
      <xdr:rowOff>137160</xdr:rowOff>
    </xdr:from>
    <xdr:to>
      <xdr:col>2</xdr:col>
      <xdr:colOff>156754</xdr:colOff>
      <xdr:row>11</xdr:row>
      <xdr:rowOff>35923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246017</xdr:colOff>
      <xdr:row>6</xdr:row>
      <xdr:rowOff>88174</xdr:rowOff>
    </xdr:from>
    <xdr:to>
      <xdr:col>3</xdr:col>
      <xdr:colOff>189411</xdr:colOff>
      <xdr:row>15</xdr:row>
      <xdr:rowOff>100149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459377</xdr:colOff>
      <xdr:row>12</xdr:row>
      <xdr:rowOff>30480</xdr:rowOff>
    </xdr:from>
    <xdr:to>
      <xdr:col>4</xdr:col>
      <xdr:colOff>130629</xdr:colOff>
      <xdr:row>29</xdr:row>
      <xdr:rowOff>128451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717369</xdr:colOff>
      <xdr:row>13</xdr:row>
      <xdr:rowOff>147501</xdr:rowOff>
    </xdr:from>
    <xdr:to>
      <xdr:col>6</xdr:col>
      <xdr:colOff>655320</xdr:colOff>
      <xdr:row>24</xdr:row>
      <xdr:rowOff>93073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339634</xdr:colOff>
      <xdr:row>20</xdr:row>
      <xdr:rowOff>149134</xdr:rowOff>
    </xdr:from>
    <xdr:to>
      <xdr:col>5</xdr:col>
      <xdr:colOff>376646</xdr:colOff>
      <xdr:row>31</xdr:row>
      <xdr:rowOff>132806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87086</xdr:colOff>
      <xdr:row>20</xdr:row>
      <xdr:rowOff>55517</xdr:rowOff>
    </xdr:from>
    <xdr:to>
      <xdr:col>7</xdr:col>
      <xdr:colOff>91440</xdr:colOff>
      <xdr:row>29</xdr:row>
      <xdr:rowOff>4354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558437</xdr:colOff>
      <xdr:row>28</xdr:row>
      <xdr:rowOff>2177</xdr:rowOff>
    </xdr:from>
    <xdr:to>
      <xdr:col>8</xdr:col>
      <xdr:colOff>253637</xdr:colOff>
      <xdr:row>34</xdr:row>
      <xdr:rowOff>124097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463369</xdr:colOff>
      <xdr:row>11</xdr:row>
      <xdr:rowOff>95749</xdr:rowOff>
    </xdr:from>
    <xdr:to>
      <xdr:col>4</xdr:col>
      <xdr:colOff>768169</xdr:colOff>
      <xdr:row>14</xdr:row>
      <xdr:rowOff>126229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977969" y="2696074"/>
          <a:ext cx="1143000" cy="573405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Camping B</a:t>
          </a:r>
        </a:p>
      </xdr:txBody>
    </xdr:sp>
    <xdr:clientData/>
  </xdr:twoCellAnchor>
  <xdr:twoCellAnchor>
    <xdr:from>
      <xdr:col>9</xdr:col>
      <xdr:colOff>609600</xdr:colOff>
      <xdr:row>0</xdr:row>
      <xdr:rowOff>152400</xdr:rowOff>
    </xdr:from>
    <xdr:to>
      <xdr:col>10</xdr:col>
      <xdr:colOff>582385</xdr:colOff>
      <xdr:row>0</xdr:row>
      <xdr:rowOff>610689</xdr:rowOff>
    </xdr:to>
    <xdr:sp macro="Shape_Cliquer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8290560" y="152400"/>
          <a:ext cx="826225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10</xdr:col>
      <xdr:colOff>612865</xdr:colOff>
      <xdr:row>0</xdr:row>
      <xdr:rowOff>152400</xdr:rowOff>
    </xdr:from>
    <xdr:to>
      <xdr:col>11</xdr:col>
      <xdr:colOff>469174</xdr:colOff>
      <xdr:row>0</xdr:row>
      <xdr:rowOff>610689</xdr:rowOff>
    </xdr:to>
    <xdr:sp macro="Shape_Cliquer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9147265" y="152400"/>
          <a:ext cx="709749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11</xdr:col>
      <xdr:colOff>492034</xdr:colOff>
      <xdr:row>0</xdr:row>
      <xdr:rowOff>152400</xdr:rowOff>
    </xdr:from>
    <xdr:to>
      <xdr:col>12</xdr:col>
      <xdr:colOff>367937</xdr:colOff>
      <xdr:row>0</xdr:row>
      <xdr:rowOff>610689</xdr:rowOff>
    </xdr:to>
    <xdr:sp macro="Shape_Cliquer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9879874" y="15240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12</xdr:col>
      <xdr:colOff>400594</xdr:colOff>
      <xdr:row>0</xdr:row>
      <xdr:rowOff>144780</xdr:rowOff>
    </xdr:from>
    <xdr:to>
      <xdr:col>13</xdr:col>
      <xdr:colOff>276497</xdr:colOff>
      <xdr:row>0</xdr:row>
      <xdr:rowOff>603069</xdr:rowOff>
    </xdr:to>
    <xdr:sp macro="Shape_Cliquer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0641874" y="14478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 editAs="oneCell">
    <xdr:from>
      <xdr:col>13</xdr:col>
      <xdr:colOff>777240</xdr:colOff>
      <xdr:row>0</xdr:row>
      <xdr:rowOff>274320</xdr:rowOff>
    </xdr:from>
    <xdr:to>
      <xdr:col>15</xdr:col>
      <xdr:colOff>758118</xdr:colOff>
      <xdr:row>7</xdr:row>
      <xdr:rowOff>90566</xdr:rowOff>
    </xdr:to>
    <xdr:pic macro="Shape_Cliquer">
      <xdr:nvPicPr>
        <xdr:cNvPr id="33" name="Imag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71960" y="274320"/>
          <a:ext cx="1687758" cy="1660286"/>
        </a:xfrm>
        <a:prstGeom prst="rect">
          <a:avLst/>
        </a:prstGeom>
        <a:solidFill>
          <a:srgbClr val="B0C4DE"/>
        </a:solidFill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750026</xdr:colOff>
      <xdr:row>1</xdr:row>
      <xdr:rowOff>30480</xdr:rowOff>
    </xdr:from>
    <xdr:to>
      <xdr:col>1</xdr:col>
      <xdr:colOff>722811</xdr:colOff>
      <xdr:row>1</xdr:row>
      <xdr:rowOff>488769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750026" y="20574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753291</xdr:colOff>
      <xdr:row>1</xdr:row>
      <xdr:rowOff>30480</xdr:rowOff>
    </xdr:from>
    <xdr:to>
      <xdr:col>2</xdr:col>
      <xdr:colOff>381000</xdr:colOff>
      <xdr:row>1</xdr:row>
      <xdr:rowOff>488769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606731" y="205740"/>
          <a:ext cx="717369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403860</xdr:colOff>
      <xdr:row>1</xdr:row>
      <xdr:rowOff>30480</xdr:rowOff>
    </xdr:from>
    <xdr:to>
      <xdr:col>3</xdr:col>
      <xdr:colOff>256903</xdr:colOff>
      <xdr:row>1</xdr:row>
      <xdr:rowOff>488769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346960" y="205740"/>
          <a:ext cx="729343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279763</xdr:colOff>
      <xdr:row>1</xdr:row>
      <xdr:rowOff>30480</xdr:rowOff>
    </xdr:from>
    <xdr:to>
      <xdr:col>4</xdr:col>
      <xdr:colOff>397329</xdr:colOff>
      <xdr:row>1</xdr:row>
      <xdr:rowOff>488769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099163" y="20574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32657</xdr:colOff>
      <xdr:row>1</xdr:row>
      <xdr:rowOff>15240</xdr:rowOff>
    </xdr:from>
    <xdr:to>
      <xdr:col>5</xdr:col>
      <xdr:colOff>858883</xdr:colOff>
      <xdr:row>1</xdr:row>
      <xdr:rowOff>504009</xdr:rowOff>
    </xdr:to>
    <xdr:sp macro="[0]!Ajouter_bénévole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5176157" y="190500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Ajouter/</a:t>
          </a:r>
        </a:p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5</xdr:col>
      <xdr:colOff>889363</xdr:colOff>
      <xdr:row>1</xdr:row>
      <xdr:rowOff>15240</xdr:rowOff>
    </xdr:from>
    <xdr:to>
      <xdr:col>6</xdr:col>
      <xdr:colOff>374469</xdr:colOff>
      <xdr:row>1</xdr:row>
      <xdr:rowOff>504009</xdr:rowOff>
    </xdr:to>
    <xdr:sp macro="[0]!Bouton.Supprimer_benevol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6032863" y="190500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6</xdr:col>
      <xdr:colOff>404948</xdr:colOff>
      <xdr:row>1</xdr:row>
      <xdr:rowOff>16329</xdr:rowOff>
    </xdr:from>
    <xdr:to>
      <xdr:col>7</xdr:col>
      <xdr:colOff>377733</xdr:colOff>
      <xdr:row>1</xdr:row>
      <xdr:rowOff>505098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935288" y="191589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15240</xdr:colOff>
      <xdr:row>0</xdr:row>
      <xdr:rowOff>45720</xdr:rowOff>
    </xdr:from>
    <xdr:to>
      <xdr:col>0</xdr:col>
      <xdr:colOff>678180</xdr:colOff>
      <xdr:row>2</xdr:row>
      <xdr:rowOff>4449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" y="45720"/>
          <a:ext cx="662940" cy="652149"/>
        </a:xfrm>
        <a:prstGeom prst="rect">
          <a:avLst/>
        </a:prstGeom>
      </xdr:spPr>
    </xdr:pic>
    <xdr:clientData/>
  </xdr:twoCellAnchor>
  <xdr:twoCellAnchor>
    <xdr:from>
      <xdr:col>12</xdr:col>
      <xdr:colOff>168088</xdr:colOff>
      <xdr:row>1</xdr:row>
      <xdr:rowOff>326091</xdr:rowOff>
    </xdr:from>
    <xdr:to>
      <xdr:col>17</xdr:col>
      <xdr:colOff>537882</xdr:colOff>
      <xdr:row>16</xdr:row>
      <xdr:rowOff>21291</xdr:rowOff>
    </xdr:to>
    <xdr:graphicFrame macro="">
      <xdr:nvGraphicFramePr>
        <xdr:cNvPr id="9" name="Graphique_bénévole_journée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184897</xdr:colOff>
      <xdr:row>16</xdr:row>
      <xdr:rowOff>113180</xdr:rowOff>
    </xdr:from>
    <xdr:to>
      <xdr:col>17</xdr:col>
      <xdr:colOff>554691</xdr:colOff>
      <xdr:row>31</xdr:row>
      <xdr:rowOff>166968</xdr:rowOff>
    </xdr:to>
    <xdr:graphicFrame macro="">
      <xdr:nvGraphicFramePr>
        <xdr:cNvPr id="12" name="Graphique_bénévole_poste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18</xdr:row>
          <xdr:rowOff>171450</xdr:rowOff>
        </xdr:from>
        <xdr:to>
          <xdr:col>11</xdr:col>
          <xdr:colOff>247650</xdr:colOff>
          <xdr:row>21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Tw Cen MT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381000</xdr:colOff>
      <xdr:row>17</xdr:row>
      <xdr:rowOff>28575</xdr:rowOff>
    </xdr:to>
    <xdr:graphicFrame macro="">
      <xdr:nvGraphicFramePr>
        <xdr:cNvPr id="2" name="GraphiqueVenteBillet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7A0A97-DFAF-41DE-99F6-7B04DEA9AE76}" name="Tableau1" displayName="Tableau1" ref="A4:P30" totalsRowShown="0" headerRowBorderDxfId="42" tableBorderDxfId="41">
  <autoFilter ref="A4:P30" xr:uid="{643F48FC-3100-455C-8E9D-0E2996ABA0F9}"/>
  <tableColumns count="16">
    <tableColumn id="1" xr3:uid="{58CD2CCF-E154-46CF-8C5C-0836EB9FDFC1}" name="Nom"/>
    <tableColumn id="2" xr3:uid="{2CCE6352-4E4D-45E1-A7E8-0DDFC18A9FD9}" name="Prénom"/>
    <tableColumn id="3" xr3:uid="{F1D69EF3-0AEB-480E-B0AC-14EFDDAB86D4}" name="Rue"/>
    <tableColumn id="4" xr3:uid="{29B90485-0196-4B36-8212-C38257470976}" name="Ville"/>
    <tableColumn id="5" xr3:uid="{EDA82EFC-CE07-4F6D-B82E-FD340F99B92D}" name="Code Postal"/>
    <tableColumn id="6" xr3:uid="{93F18B84-303D-4800-8E91-7367C09C4C42}" name="Telephone"/>
    <tableColumn id="7" xr3:uid="{5802072E-BF79-41C6-93FB-B3B7CCD13484}" name="Mail"/>
    <tableColumn id="8" xr3:uid="{94DEAEDC-301E-4BE9-B67C-DD975F0EB348}" name="Billet"/>
    <tableColumn id="9" xr3:uid="{41CB8181-DC8B-4A5C-B978-CB125CB20F11}" name="Prix Billet"/>
    <tableColumn id="10" xr3:uid="{9753A246-B6B8-43D8-A9B3-334AFE02CF3B}" name="Quantité"/>
    <tableColumn id="12" xr3:uid="{2C0B961B-EB6E-47A9-A35C-B64D08154235}" name="Hébergement"/>
    <tableColumn id="13" xr3:uid="{E612F216-B745-48C6-AB6F-27D87EEF886E}" name="Prix"/>
    <tableColumn id="14" xr3:uid="{A843573C-3223-4DAC-8447-DFC0B40890A7}" name="Place"/>
    <tableColumn id="15" xr3:uid="{08B93F08-629D-4C8A-A387-4D5E85211F44}" name="Régler"/>
    <tableColumn id="16" xr3:uid="{46AEF7B8-8BAE-40FF-911A-6C74776FF629}" name="N° facture"/>
    <tableColumn id="17" xr3:uid="{06BBAF04-8923-407E-BF2A-F86094472C39}" name="Date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4F1E6B-D837-4B7E-9E10-4DB9BA684BF7}" name="Tableau2" displayName="Tableau2" ref="A5:M7" totalsRowShown="0" headerRowDxfId="40">
  <autoFilter ref="A5:M7" xr:uid="{C8A2E754-F84C-415C-899C-A1DEC8D470CC}"/>
  <tableColumns count="13">
    <tableColumn id="1" xr3:uid="{DEAE1207-8DA7-4463-B5AF-F89A820421BD}" name="artiste"/>
    <tableColumn id="2" xr3:uid="{3D1270F0-96D2-493B-B2D1-50716FE752ED}" name="scene"/>
    <tableColumn id="3" xr3:uid="{790C1A10-56F6-4635-A636-701748D8F5B0}" name="jour"/>
    <tableColumn id="4" xr3:uid="{E3A52382-6846-46B4-90E3-EA3BB3F4DC4A}" name="passage"/>
    <tableColumn id="5" xr3:uid="{5EDFA5D7-58AE-4A53-8FC9-D9E2F6201471}" name="nb accompagnant"/>
    <tableColumn id="6" xr3:uid="{94A21872-068B-4C20-BEBC-A6240AA07FC5}" name="priorité"/>
    <tableColumn id="7" xr3:uid="{9B28C470-45BC-428D-A61C-78339836BA2C}" name="prix prestation"/>
    <tableColumn id="8" xr3:uid="{06BA8D32-83A9-41E3-A4F6-7BAD67ECA9D0}" name="materiel"/>
    <tableColumn id="9" xr3:uid="{DD38033D-C250-4F24-B7AE-F3B03E483C51}" name="frais annexe"/>
    <tableColumn id="10" xr3:uid="{C3A542E3-E2FB-46D2-AF09-250B53B5EB7E}" name="demande"/>
    <tableColumn id="12" xr3:uid="{BAB27BBD-23C3-4598-810E-67B4DD77AB16}" name="N°"/>
    <tableColumn id="13" xr3:uid="{46E1FFE3-A202-43B6-9B8C-AC4A2579D70F}" name="Date"/>
    <tableColumn id="11" xr3:uid="{24B187E3-82AD-490D-860D-9A1A8836B56F}" name="A régler" dataDxfId="39">
      <calculatedColumnFormula>SUM(G6,H6,I6)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EE89E5-DF4D-4C46-A7EA-8D76138C3B5E}" name="Tableau3" displayName="Tableau3" ref="A4:I16" totalsRowShown="0" headerRowDxfId="38" dataDxfId="36" headerRowBorderDxfId="37" tableBorderDxfId="35" totalsRowBorderDxfId="34">
  <autoFilter ref="A4:I16" xr:uid="{90811788-676C-4BF4-B58C-00FE94C05793}"/>
  <tableColumns count="9">
    <tableColumn id="1" xr3:uid="{124AA7EB-E194-4C6B-96CD-C0755F4FE937}" name="Type_Billet" dataDxfId="33"/>
    <tableColumn id="2" xr3:uid="{D2EA8DFE-BC90-4ECD-9B67-EC3E19783684}" name="Prix" dataDxfId="32"/>
    <tableColumn id="3" xr3:uid="{A985D443-EAAF-4842-B406-1367D875E0A6}" name="Disponible" dataDxfId="31"/>
    <tableColumn id="4" xr3:uid="{48FCF44E-B919-4080-8996-F991B3EB5908}" name="ref" dataDxfId="30"/>
    <tableColumn id="5" xr3:uid="{B3A6DB91-AFD2-4278-BE0D-A35CF8832A23}" name="vente" dataDxfId="29"/>
    <tableColumn id="6" xr3:uid="{249ED6AC-FE43-4366-B076-22252A51FDAB}" name="Reste" dataDxfId="28">
      <calculatedColumnFormula>C5-E5</calculatedColumnFormula>
    </tableColumn>
    <tableColumn id="7" xr3:uid="{11F1813A-6B25-4BC6-8BD2-6DEAA2674878}" name="Camping" dataDxfId="27"/>
    <tableColumn id="8" xr3:uid="{BE571590-395D-4665-B692-CE6DB15D2FA9}" name="Place camping" dataDxfId="26">
      <calculatedColumnFormula>IF(G5="Oui",(VLOOKUP(C5,$C$5:$G$16,1,FALSE)),"")</calculatedColumnFormula>
    </tableColumn>
    <tableColumn id="9" xr3:uid="{00B1D88B-8BA4-4B91-816F-DBD95D642A76}" name="Recettes" dataDxfId="25">
      <calculatedColumnFormula>B5*E5</calculatedColumnFormula>
    </tableColumn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D6E93-DFE1-497D-8979-8CED80A55035}" name="Tableau4" displayName="Tableau4" ref="A4:F8" totalsRowShown="0" headerRowDxfId="24" tableBorderDxfId="23">
  <autoFilter ref="A4:F8" xr:uid="{2E8F5E0D-B06A-4147-911D-3626054EC3A9}"/>
  <tableColumns count="6">
    <tableColumn id="1" xr3:uid="{CD30A2CD-DDEF-4B0D-B014-596D12D86612}" name="Type Hébergement" dataDxfId="22"/>
    <tableColumn id="2" xr3:uid="{BA5500B9-2504-4CDF-A19F-E618B1BDF033}" name="Prix" dataDxfId="21"/>
    <tableColumn id="3" xr3:uid="{291F5D36-ED10-48E8-81B0-7BD763EE81DA}" name="Disponibles" dataDxfId="20">
      <calculatedColumnFormula>B12</calculatedColumnFormula>
    </tableColumn>
    <tableColumn id="4" xr3:uid="{93B653CB-6BA3-4182-96A8-B84FA31EED69}" name="Réservés" dataDxfId="19"/>
    <tableColumn id="5" xr3:uid="{87A892ED-59A3-4299-B290-4946E25D0706}" name="Restants" dataDxfId="18">
      <calculatedColumnFormula>C5-D5</calculatedColumnFormula>
    </tableColumn>
    <tableColumn id="6" xr3:uid="{95430BCA-BD8B-484B-A686-73A5FE082B93}" name="Cout" dataDxfId="17">
      <calculatedColumnFormula>B5*D5</calculatedColumnFormula>
    </tableColumn>
  </tableColumns>
  <tableStyleInfo name="TableStyleDark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F0112D-B92E-4218-924B-4C8C92EC7447}" name="Tableau778" displayName="Tableau778" ref="H12:K18" totalsRowShown="0" headerRowDxfId="16" headerRowBorderDxfId="15" tableBorderDxfId="14">
  <autoFilter ref="H12:K18" xr:uid="{867E8441-34A2-4120-8AB6-1DFFE19FEF10}"/>
  <tableColumns count="4">
    <tableColumn id="1" xr3:uid="{2E01B944-86C2-45D4-B34C-E1A0149DDD66}" name="Poste" dataDxfId="13"/>
    <tableColumn id="2" xr3:uid="{144470F7-5F17-4115-A934-6C389F9EFAE0}" name="Besoin Vendredi" dataDxfId="12"/>
    <tableColumn id="3" xr3:uid="{49AA439F-1CDE-43AF-BAC2-BC35A87BA440}" name="Besoin Samedi" dataDxfId="11"/>
    <tableColumn id="4" xr3:uid="{2BAFB28A-E2FF-488A-8F4B-A0AD87EB6DD9}" name="Besoin Dimanche" dataDxfId="10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9FE25AD-5963-4877-8E3D-B9540EFD34AB}" name="Tableau8" displayName="Tableau8" ref="A4:H20" totalsRowShown="0" dataDxfId="9" tableBorderDxfId="8">
  <autoFilter ref="A4:H20" xr:uid="{E95571A5-2109-41E4-9B37-B2398BA3306C}"/>
  <tableColumns count="8">
    <tableColumn id="1" xr3:uid="{255814DC-44BA-4449-BE4F-2A72E9B50890}" name="Nom" dataDxfId="7"/>
    <tableColumn id="4" xr3:uid="{B009AA9D-77CE-4B70-ACE8-678C916B7D67}" name="Téléphone" dataDxfId="6"/>
    <tableColumn id="5" xr3:uid="{0D3052CD-967B-4C98-BAF0-9717B0E49835}" name="Ville" dataDxfId="5"/>
    <tableColumn id="6" xr3:uid="{BDD580BC-A12B-469E-A5DD-964E26E7D819}" name="CP" dataDxfId="4"/>
    <tableColumn id="7" xr3:uid="{162C20E4-276D-4130-A8DF-53642BD83B93}" name="E-mail" dataDxfId="3" dataCellStyle="Lien hypertexte"/>
    <tableColumn id="3" xr3:uid="{37FD002D-F102-4DF9-AF31-5B8F8749DE79}" name="Poste Vendredi" dataDxfId="2"/>
    <tableColumn id="8" xr3:uid="{F1562F0A-F4DC-4A7A-B835-5385F54B5210}" name="Poste Samedi" dataDxfId="1"/>
    <tableColumn id="9" xr3:uid="{535BB6DD-8F33-41BD-82BA-B8B5D39AE117}" name="Poste Dimanche" dataDxfId="0"/>
  </tableColumns>
  <tableStyleInfo name="TableStyleDark10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égral">
  <a:themeElements>
    <a:clrScheme name="Personnalisé 6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266F8B"/>
      </a:accent2>
      <a:accent3>
        <a:srgbClr val="1C5368"/>
      </a:accent3>
      <a:accent4>
        <a:srgbClr val="62B4D4"/>
      </a:accent4>
      <a:accent5>
        <a:srgbClr val="96CDE2"/>
      </a:accent5>
      <a:accent6>
        <a:srgbClr val="2683C6"/>
      </a:accent6>
      <a:hlink>
        <a:srgbClr val="6B9F25"/>
      </a:hlink>
      <a:folHlink>
        <a:srgbClr val="9F6715"/>
      </a:folHlink>
    </a:clrScheme>
    <a:fontScheme name="Inté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é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mailto:Vic.M@live.fr" TargetMode="External"/><Relationship Id="rId13" Type="http://schemas.openxmlformats.org/officeDocument/2006/relationships/table" Target="../tables/table6.xml"/><Relationship Id="rId3" Type="http://schemas.openxmlformats.org/officeDocument/2006/relationships/hyperlink" Target="mailto:Mimi7@yahoo.com" TargetMode="External"/><Relationship Id="rId7" Type="http://schemas.openxmlformats.org/officeDocument/2006/relationships/hyperlink" Target="mailto:Ansu7@live.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mailto:Olivier89@laposte.com" TargetMode="External"/><Relationship Id="rId1" Type="http://schemas.openxmlformats.org/officeDocument/2006/relationships/hyperlink" Target="mailto:Samba77@gmail.com" TargetMode="External"/><Relationship Id="rId6" Type="http://schemas.openxmlformats.org/officeDocument/2006/relationships/hyperlink" Target="mailto:daniel@yahoo.co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mailto:Bob.16@gmail.com" TargetMode="External"/><Relationship Id="rId10" Type="http://schemas.openxmlformats.org/officeDocument/2006/relationships/drawing" Target="../drawings/drawing11.xml"/><Relationship Id="rId4" Type="http://schemas.openxmlformats.org/officeDocument/2006/relationships/hyperlink" Target="mailto:albert19@gmail.com" TargetMode="External"/><Relationship Id="rId9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>
    <tabColor rgb="FFE70DA4"/>
  </sheetPr>
  <dimension ref="L24"/>
  <sheetViews>
    <sheetView showGridLines="0" topLeftCell="B10" workbookViewId="0">
      <selection activeCell="L24" sqref="L24"/>
    </sheetView>
  </sheetViews>
  <sheetFormatPr baseColWidth="10" defaultRowHeight="14.25" x14ac:dyDescent="0.2"/>
  <sheetData>
    <row r="24" spans="12:12" x14ac:dyDescent="0.2">
      <c r="L24" s="147"/>
    </row>
  </sheetData>
  <sheetProtection algorithmName="SHA-512" hashValue="o01UEdFjoCFrqmz7G3ck1J/SAjDouO5rC+4lDCcMX0pE1MOJzsExGJ6/9PTVEMq9/VpkGl6eNc3qbJd+Qc8woQ==" saltValue="gF5DsaqBer09fHV9kK4+4w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>
    <tabColor theme="5" tint="-0.249977111117893"/>
  </sheetPr>
  <dimension ref="A2:J31"/>
  <sheetViews>
    <sheetView showGridLines="0" zoomScale="75" zoomScaleNormal="75" workbookViewId="0">
      <selection activeCell="E12" sqref="E12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8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25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1" t="s">
        <v>229</v>
      </c>
      <c r="F5" s="120">
        <v>43862.376261574071</v>
      </c>
      <c r="G5" s="18"/>
    </row>
    <row r="6" spans="1:10" x14ac:dyDescent="0.2">
      <c r="B6" s="18"/>
      <c r="C6" s="18"/>
      <c r="D6" s="18"/>
      <c r="E6" s="32" t="s">
        <v>228</v>
      </c>
      <c r="F6" s="18">
        <v>25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30" t="s">
        <v>226</v>
      </c>
      <c r="B8" s="18"/>
      <c r="D8" s="23"/>
      <c r="E8" s="23"/>
      <c r="F8" s="23"/>
      <c r="G8" s="18"/>
    </row>
    <row r="9" spans="1:10" ht="15.75" x14ac:dyDescent="0.25">
      <c r="B9" s="121" t="s">
        <v>22</v>
      </c>
      <c r="C9" s="29"/>
      <c r="D9" s="169" t="s">
        <v>366</v>
      </c>
      <c r="E9" s="169"/>
      <c r="F9" s="169"/>
      <c r="G9" s="18"/>
    </row>
    <row r="10" spans="1:10" ht="15.75" x14ac:dyDescent="0.25">
      <c r="B10" s="121" t="s">
        <v>23</v>
      </c>
      <c r="C10" s="29"/>
      <c r="D10" s="122" t="s">
        <v>367</v>
      </c>
      <c r="E10" s="122"/>
      <c r="F10" s="122"/>
      <c r="G10" s="130"/>
    </row>
    <row r="11" spans="1:10" ht="15.75" x14ac:dyDescent="0.25">
      <c r="B11" s="121" t="s">
        <v>24</v>
      </c>
      <c r="C11" s="29"/>
      <c r="D11" s="122" t="s">
        <v>368</v>
      </c>
      <c r="E11" s="122"/>
      <c r="F11" s="122"/>
      <c r="G11" s="18"/>
    </row>
    <row r="12" spans="1:10" ht="15.75" x14ac:dyDescent="0.25">
      <c r="B12" s="121" t="s">
        <v>25</v>
      </c>
      <c r="C12" s="29"/>
      <c r="D12" s="122" t="s">
        <v>369</v>
      </c>
      <c r="E12" s="122"/>
      <c r="F12" s="122"/>
      <c r="G12" s="18"/>
    </row>
    <row r="13" spans="1:10" ht="15.75" x14ac:dyDescent="0.25">
      <c r="B13" s="121" t="s">
        <v>227</v>
      </c>
      <c r="C13" s="29"/>
      <c r="D13" s="122" t="s">
        <v>370</v>
      </c>
      <c r="E13" s="122"/>
      <c r="F13" s="122"/>
      <c r="G13" s="18"/>
    </row>
    <row r="14" spans="1:10" ht="15.75" x14ac:dyDescent="0.25">
      <c r="B14" s="121" t="s">
        <v>27</v>
      </c>
      <c r="C14" s="29"/>
      <c r="D14" s="122" t="s">
        <v>371</v>
      </c>
      <c r="E14" s="122"/>
      <c r="F14" s="122"/>
      <c r="G14" s="18"/>
    </row>
    <row r="15" spans="1:10" ht="15.75" x14ac:dyDescent="0.25">
      <c r="A15" s="18"/>
      <c r="B15" s="121" t="s">
        <v>26</v>
      </c>
      <c r="C15" s="29"/>
      <c r="D15" s="122" t="s">
        <v>372</v>
      </c>
      <c r="E15" s="122"/>
      <c r="F15" s="122"/>
      <c r="G15" s="18"/>
    </row>
    <row r="16" spans="1:10" ht="30.6" customHeight="1" x14ac:dyDescent="0.2">
      <c r="B16" s="40"/>
      <c r="C16" s="40"/>
      <c r="D16" s="40"/>
      <c r="E16" s="40"/>
      <c r="F16" s="40"/>
      <c r="G16" s="18"/>
    </row>
    <row r="17" spans="1:7" ht="15.75" x14ac:dyDescent="0.25">
      <c r="A17" s="41"/>
      <c r="B17" s="35" t="s">
        <v>28</v>
      </c>
      <c r="C17" s="36" t="s">
        <v>29</v>
      </c>
      <c r="D17" s="37" t="s">
        <v>1</v>
      </c>
      <c r="E17" s="37" t="s">
        <v>209</v>
      </c>
      <c r="F17" s="22"/>
      <c r="G17" s="38"/>
    </row>
    <row r="18" spans="1:7" x14ac:dyDescent="0.2">
      <c r="B18" s="21"/>
      <c r="C18" s="21" t="s">
        <v>108</v>
      </c>
      <c r="D18" s="124">
        <v>65</v>
      </c>
      <c r="E18" s="21">
        <v>2</v>
      </c>
      <c r="F18" s="21"/>
      <c r="G18" s="18"/>
    </row>
    <row r="19" spans="1:7" x14ac:dyDescent="0.2">
      <c r="B19" s="21"/>
      <c r="C19" s="21"/>
      <c r="E19" s="21"/>
      <c r="F19" s="21"/>
      <c r="G19" s="18"/>
    </row>
    <row r="20" spans="1:7" x14ac:dyDescent="0.2">
      <c r="B20" s="21"/>
      <c r="C20" s="21"/>
      <c r="E20" s="21"/>
      <c r="F20" s="21" t="s">
        <v>277</v>
      </c>
      <c r="G20" s="125">
        <f>D18*E18</f>
        <v>130</v>
      </c>
    </row>
    <row r="21" spans="1:7" x14ac:dyDescent="0.2">
      <c r="B21" s="21"/>
      <c r="C21" s="21"/>
      <c r="D21" s="21"/>
      <c r="E21" s="21"/>
      <c r="F21" s="21"/>
      <c r="G21" s="18"/>
    </row>
    <row r="22" spans="1:7" ht="15.75" x14ac:dyDescent="0.25">
      <c r="B22" s="35" t="s">
        <v>213</v>
      </c>
      <c r="C22" s="36" t="s">
        <v>29</v>
      </c>
      <c r="D22" s="37" t="s">
        <v>1</v>
      </c>
      <c r="E22" s="37" t="s">
        <v>209</v>
      </c>
      <c r="F22" s="22"/>
      <c r="G22" s="18"/>
    </row>
    <row r="23" spans="1:7" x14ac:dyDescent="0.2">
      <c r="B23" s="21"/>
      <c r="C23" s="21" t="s">
        <v>314</v>
      </c>
      <c r="D23" s="21">
        <v>25</v>
      </c>
      <c r="E23" s="21">
        <v>3</v>
      </c>
      <c r="F23" s="21"/>
      <c r="G23" s="18"/>
    </row>
    <row r="24" spans="1:7" x14ac:dyDescent="0.2">
      <c r="B24" s="21"/>
      <c r="C24" s="21"/>
      <c r="D24" s="123"/>
      <c r="E24" s="126"/>
      <c r="F24" s="21"/>
      <c r="G24" s="18"/>
    </row>
    <row r="25" spans="1:7" x14ac:dyDescent="0.2">
      <c r="A25" s="39"/>
      <c r="B25" s="39"/>
      <c r="C25" s="39"/>
      <c r="D25" s="39"/>
      <c r="E25" s="39"/>
      <c r="F25" s="39"/>
      <c r="G25" s="128">
        <f>PRODUCT(D23,E23)</f>
        <v>75</v>
      </c>
    </row>
    <row r="26" spans="1:7" ht="15" thickBot="1" x14ac:dyDescent="0.25">
      <c r="B26" s="34"/>
      <c r="C26" s="34"/>
      <c r="D26" s="34"/>
      <c r="E26" s="34"/>
      <c r="F26" s="18"/>
      <c r="G26" s="18"/>
    </row>
    <row r="27" spans="1:7" ht="19.5" thickTop="1" x14ac:dyDescent="0.3">
      <c r="B27" s="33" t="s">
        <v>95</v>
      </c>
      <c r="C27" s="18"/>
      <c r="D27" s="162">
        <f>SUM(G20,G25)</f>
        <v>205</v>
      </c>
      <c r="E27" s="28"/>
      <c r="F27" s="28"/>
      <c r="G27" s="18"/>
    </row>
    <row r="28" spans="1:7" x14ac:dyDescent="0.2">
      <c r="B28" s="18"/>
      <c r="C28" s="18"/>
      <c r="D28" s="18"/>
      <c r="E28" s="18"/>
      <c r="F28" s="18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B31" s="18"/>
      <c r="C31" s="18"/>
      <c r="D31" s="18"/>
      <c r="E31" s="18"/>
      <c r="F31" s="18"/>
      <c r="G31" s="18"/>
    </row>
  </sheetData>
  <sheetProtection algorithmName="SHA-512" hashValue="TGho0dDr+dKzY2H8uv+rSUaWDSQpVQXMmRr5CrPlbEI15Plc+1YBIgxdzHlrV5Br18DnttAfW8+4cOJZ8Cj8iQ==" saltValue="qg3CjJnuLl2JPq5XPS2CdQ==" spinCount="100000" sheet="1" objects="1" scenarios="1"/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>
    <tabColor theme="4" tint="-0.499984740745262"/>
  </sheetPr>
  <dimension ref="A2:P30"/>
  <sheetViews>
    <sheetView showGridLines="0" zoomScale="70" zoomScaleNormal="70" workbookViewId="0">
      <selection activeCell="H21" sqref="H21"/>
    </sheetView>
  </sheetViews>
  <sheetFormatPr baseColWidth="10" defaultRowHeight="14.25" x14ac:dyDescent="0.2"/>
  <cols>
    <col min="5" max="5" width="12.5" customWidth="1"/>
    <col min="8" max="8" width="22.875" customWidth="1"/>
  </cols>
  <sheetData>
    <row r="2" spans="1:16" ht="39.6" customHeight="1" x14ac:dyDescent="0.2"/>
    <row r="3" spans="1:16" ht="16.899999999999999" customHeight="1" x14ac:dyDescent="0.2"/>
    <row r="4" spans="1:16" ht="15" thickBot="1" x14ac:dyDescent="0.25">
      <c r="A4" s="42" t="s">
        <v>22</v>
      </c>
      <c r="B4" s="42" t="s">
        <v>211</v>
      </c>
      <c r="C4" s="42" t="s">
        <v>24</v>
      </c>
      <c r="D4" s="42" t="s">
        <v>25</v>
      </c>
      <c r="E4" s="42" t="s">
        <v>212</v>
      </c>
      <c r="F4" s="42" t="s">
        <v>27</v>
      </c>
      <c r="G4" s="42" t="s">
        <v>26</v>
      </c>
      <c r="H4" s="24" t="s">
        <v>28</v>
      </c>
      <c r="I4" s="24" t="s">
        <v>208</v>
      </c>
      <c r="J4" s="24" t="s">
        <v>209</v>
      </c>
      <c r="K4" s="43" t="s">
        <v>213</v>
      </c>
      <c r="L4" s="43" t="s">
        <v>1</v>
      </c>
      <c r="M4" s="43" t="s">
        <v>210</v>
      </c>
      <c r="N4" s="25" t="s">
        <v>30</v>
      </c>
      <c r="O4" s="25" t="s">
        <v>282</v>
      </c>
      <c r="P4" s="25" t="s">
        <v>229</v>
      </c>
    </row>
    <row r="5" spans="1:16" x14ac:dyDescent="0.2">
      <c r="A5" t="s">
        <v>34</v>
      </c>
      <c r="B5" t="s">
        <v>35</v>
      </c>
      <c r="D5" t="s">
        <v>36</v>
      </c>
      <c r="E5" t="s">
        <v>31</v>
      </c>
      <c r="F5" t="s">
        <v>37</v>
      </c>
      <c r="G5" t="s">
        <v>32</v>
      </c>
      <c r="H5" t="s">
        <v>16</v>
      </c>
      <c r="I5" t="s">
        <v>33</v>
      </c>
      <c r="J5">
        <v>1</v>
      </c>
      <c r="N5">
        <f>I5*J5</f>
        <v>300</v>
      </c>
    </row>
    <row r="6" spans="1:16" x14ac:dyDescent="0.2">
      <c r="A6" t="s">
        <v>220</v>
      </c>
      <c r="B6" t="s">
        <v>221</v>
      </c>
      <c r="D6" t="s">
        <v>222</v>
      </c>
      <c r="E6" t="s">
        <v>223</v>
      </c>
      <c r="F6" t="s">
        <v>224</v>
      </c>
      <c r="G6" t="s">
        <v>225</v>
      </c>
      <c r="H6" t="s">
        <v>102</v>
      </c>
      <c r="I6" t="s">
        <v>218</v>
      </c>
      <c r="J6">
        <v>1</v>
      </c>
      <c r="N6">
        <f>Tableau1[[#This Row],[Prix Billet]]*Tableau1[[#This Row],[Quantité]]+Tableau1[[#This Row],[Prix]]*Tableau1[[#This Row],[Place]]</f>
        <v>151</v>
      </c>
    </row>
    <row r="7" spans="1:16" x14ac:dyDescent="0.2">
      <c r="A7" t="s">
        <v>273</v>
      </c>
      <c r="B7" t="s">
        <v>274</v>
      </c>
      <c r="D7" t="s">
        <v>274</v>
      </c>
      <c r="E7" t="s">
        <v>274</v>
      </c>
      <c r="F7" t="s">
        <v>274</v>
      </c>
      <c r="G7" t="s">
        <v>275</v>
      </c>
      <c r="H7" t="s">
        <v>108</v>
      </c>
      <c r="I7" t="s">
        <v>276</v>
      </c>
      <c r="J7">
        <v>2</v>
      </c>
      <c r="N7">
        <f>Tableau1[[#This Row],[Prix Billet]]*Tableau1[[#This Row],[Quantité]]+Tableau1[[#This Row],[Prix]]*Tableau1[[#This Row],[Place]]</f>
        <v>130</v>
      </c>
      <c r="P7" s="119">
        <v>43858.690636574072</v>
      </c>
    </row>
    <row r="8" spans="1:16" x14ac:dyDescent="0.2">
      <c r="A8" t="s">
        <v>279</v>
      </c>
      <c r="B8" t="s">
        <v>279</v>
      </c>
      <c r="D8" t="s">
        <v>279</v>
      </c>
      <c r="E8" t="s">
        <v>279</v>
      </c>
      <c r="F8" t="s">
        <v>279</v>
      </c>
      <c r="G8" t="s">
        <v>280</v>
      </c>
      <c r="H8" t="s">
        <v>109</v>
      </c>
      <c r="I8" t="s">
        <v>281</v>
      </c>
      <c r="J8">
        <v>2</v>
      </c>
      <c r="N8">
        <f>Tableau1[[#This Row],[Prix Billet]]*Tableau1[[#This Row],[Quantité]]+Tableau1[[#This Row],[Prix]]*Tableau1[[#This Row],[Place]]</f>
        <v>130</v>
      </c>
      <c r="P8" s="119"/>
    </row>
    <row r="9" spans="1:16" x14ac:dyDescent="0.2">
      <c r="A9" t="s">
        <v>283</v>
      </c>
      <c r="B9" t="s">
        <v>283</v>
      </c>
      <c r="D9" t="s">
        <v>283</v>
      </c>
      <c r="E9" t="s">
        <v>283</v>
      </c>
      <c r="F9" t="s">
        <v>283</v>
      </c>
      <c r="G9" t="s">
        <v>283</v>
      </c>
      <c r="H9" t="s">
        <v>19</v>
      </c>
      <c r="I9" t="s">
        <v>284</v>
      </c>
      <c r="J9">
        <v>4</v>
      </c>
      <c r="K9" t="s">
        <v>205</v>
      </c>
      <c r="L9" t="s">
        <v>219</v>
      </c>
      <c r="M9">
        <v>2</v>
      </c>
      <c r="N9">
        <f>Tableau1[[#This Row],[Prix Billet]]*Tableau1[[#This Row],[Quantité]]+Tableau1[[#This Row],[Prix]]*Tableau1[[#This Row],[Place]]</f>
        <v>450</v>
      </c>
      <c r="O9">
        <v>4</v>
      </c>
      <c r="P9" s="119"/>
    </row>
    <row r="10" spans="1:16" x14ac:dyDescent="0.2">
      <c r="A10" t="s">
        <v>285</v>
      </c>
      <c r="B10" t="s">
        <v>283</v>
      </c>
      <c r="D10" t="s">
        <v>283</v>
      </c>
      <c r="E10" t="s">
        <v>283</v>
      </c>
      <c r="F10" t="s">
        <v>283</v>
      </c>
      <c r="G10" t="s">
        <v>283</v>
      </c>
      <c r="H10" t="s">
        <v>19</v>
      </c>
      <c r="I10" t="s">
        <v>284</v>
      </c>
      <c r="J10">
        <v>4</v>
      </c>
      <c r="N10">
        <f>Tableau1[[#This Row],[Prix Billet]]*Tableau1[[#This Row],[Quantité]]+Tableau1[[#This Row],[Prix]]*Tableau1[[#This Row],[Place]]</f>
        <v>400</v>
      </c>
      <c r="O10">
        <v>5</v>
      </c>
      <c r="P10" s="119"/>
    </row>
    <row r="11" spans="1:16" x14ac:dyDescent="0.2">
      <c r="A11" t="s">
        <v>285</v>
      </c>
      <c r="B11" t="s">
        <v>283</v>
      </c>
      <c r="D11" t="s">
        <v>283</v>
      </c>
      <c r="E11" t="s">
        <v>283</v>
      </c>
      <c r="F11" t="s">
        <v>283</v>
      </c>
      <c r="G11" t="s">
        <v>283</v>
      </c>
      <c r="H11" t="s">
        <v>19</v>
      </c>
      <c r="I11" t="s">
        <v>284</v>
      </c>
      <c r="J11">
        <v>4</v>
      </c>
      <c r="K11" t="s">
        <v>205</v>
      </c>
      <c r="L11" t="s">
        <v>219</v>
      </c>
      <c r="M11">
        <v>3</v>
      </c>
      <c r="N11">
        <f>Tableau1[[#This Row],[Prix Billet]]*Tableau1[[#This Row],[Quantité]]+Tableau1[[#This Row],[Prix]]*Tableau1[[#This Row],[Place]]</f>
        <v>475</v>
      </c>
      <c r="O11">
        <v>6</v>
      </c>
      <c r="P11" s="119"/>
    </row>
    <row r="12" spans="1:16" x14ac:dyDescent="0.2">
      <c r="A12" t="s">
        <v>286</v>
      </c>
      <c r="B12" t="s">
        <v>286</v>
      </c>
      <c r="D12" t="s">
        <v>286</v>
      </c>
      <c r="E12" t="s">
        <v>286</v>
      </c>
      <c r="F12" t="s">
        <v>286</v>
      </c>
      <c r="G12" t="s">
        <v>286</v>
      </c>
      <c r="H12" t="s">
        <v>103</v>
      </c>
      <c r="I12" t="s">
        <v>287</v>
      </c>
      <c r="J12">
        <v>2</v>
      </c>
      <c r="K12" t="s">
        <v>118</v>
      </c>
      <c r="L12" s="129">
        <v>25</v>
      </c>
      <c r="M12">
        <v>4</v>
      </c>
      <c r="N12">
        <f>Tableau1[[#This Row],[Prix Billet]]*Tableau1[[#This Row],[Quantité]]+Tableau1[[#This Row],[Prix]]*Tableau1[[#This Row],[Place]]</f>
        <v>462</v>
      </c>
      <c r="O12">
        <v>7</v>
      </c>
      <c r="P12" s="119"/>
    </row>
    <row r="13" spans="1:16" x14ac:dyDescent="0.2">
      <c r="A13" t="s">
        <v>286</v>
      </c>
      <c r="B13" t="s">
        <v>286</v>
      </c>
      <c r="D13" t="s">
        <v>286</v>
      </c>
      <c r="E13" t="s">
        <v>286</v>
      </c>
      <c r="F13" t="s">
        <v>286</v>
      </c>
      <c r="G13" t="s">
        <v>286</v>
      </c>
      <c r="H13" t="s">
        <v>103</v>
      </c>
      <c r="I13" t="s">
        <v>287</v>
      </c>
      <c r="J13">
        <v>2</v>
      </c>
      <c r="N13">
        <f>Tableau1[[#This Row],[Prix Billet]]*Tableau1[[#This Row],[Quantité]]+Tableau1[[#This Row],[Prix]]*Tableau1[[#This Row],[Place]]</f>
        <v>362</v>
      </c>
      <c r="O13">
        <v>8</v>
      </c>
      <c r="P13" s="119"/>
    </row>
    <row r="14" spans="1:16" x14ac:dyDescent="0.2">
      <c r="A14" t="s">
        <v>288</v>
      </c>
      <c r="B14" t="s">
        <v>274</v>
      </c>
      <c r="D14" t="s">
        <v>274</v>
      </c>
      <c r="E14" t="s">
        <v>274</v>
      </c>
      <c r="F14" t="s">
        <v>274</v>
      </c>
      <c r="G14" t="s">
        <v>274</v>
      </c>
      <c r="H14" t="s">
        <v>109</v>
      </c>
      <c r="I14" t="s">
        <v>281</v>
      </c>
      <c r="J14">
        <v>2</v>
      </c>
      <c r="K14" t="s">
        <v>205</v>
      </c>
      <c r="L14" t="s">
        <v>219</v>
      </c>
      <c r="M14">
        <v>2</v>
      </c>
      <c r="N14">
        <f>Tableau1[[#This Row],[Prix Billet]]*Tableau1[[#This Row],[Quantité]]+Tableau1[[#This Row],[Prix]]*Tableau1[[#This Row],[Place]]</f>
        <v>180</v>
      </c>
      <c r="O14">
        <v>9</v>
      </c>
      <c r="P14" s="119"/>
    </row>
    <row r="15" spans="1:16" x14ac:dyDescent="0.2">
      <c r="A15" t="s">
        <v>274</v>
      </c>
      <c r="B15" t="s">
        <v>274</v>
      </c>
      <c r="D15" t="s">
        <v>274</v>
      </c>
      <c r="E15" t="s">
        <v>274</v>
      </c>
      <c r="F15" t="s">
        <v>274</v>
      </c>
      <c r="G15" t="s">
        <v>274</v>
      </c>
      <c r="H15" t="s">
        <v>108</v>
      </c>
      <c r="I15" t="s">
        <v>281</v>
      </c>
      <c r="J15">
        <v>2</v>
      </c>
      <c r="K15" t="s">
        <v>119</v>
      </c>
      <c r="L15" t="s">
        <v>219</v>
      </c>
      <c r="M15">
        <v>3</v>
      </c>
      <c r="N15">
        <f>Tableau1[[#This Row],[Prix Billet]]*Tableau1[[#This Row],[Quantité]]+Tableau1[[#This Row],[Prix]]*Tableau1[[#This Row],[Place]]</f>
        <v>205</v>
      </c>
      <c r="O15">
        <v>10</v>
      </c>
    </row>
    <row r="16" spans="1:16" x14ac:dyDescent="0.2">
      <c r="A16" t="s">
        <v>289</v>
      </c>
      <c r="B16" t="s">
        <v>290</v>
      </c>
      <c r="D16" t="s">
        <v>289</v>
      </c>
      <c r="E16" t="s">
        <v>289</v>
      </c>
      <c r="F16" t="s">
        <v>290</v>
      </c>
      <c r="G16" t="s">
        <v>290</v>
      </c>
      <c r="H16" t="s">
        <v>109</v>
      </c>
      <c r="I16" t="s">
        <v>281</v>
      </c>
      <c r="J16">
        <v>1</v>
      </c>
      <c r="K16" t="s">
        <v>119</v>
      </c>
      <c r="L16" t="s">
        <v>219</v>
      </c>
      <c r="M16">
        <v>1</v>
      </c>
      <c r="N16">
        <f>Tableau1[[#This Row],[Prix Billet]]*Tableau1[[#This Row],[Quantité]]+Tableau1[[#This Row],[Prix]]*Tableau1[[#This Row],[Place]]</f>
        <v>90</v>
      </c>
      <c r="O16">
        <v>11</v>
      </c>
      <c r="P16" s="119"/>
    </row>
    <row r="17" spans="1:16" x14ac:dyDescent="0.2">
      <c r="A17" t="s">
        <v>278</v>
      </c>
      <c r="B17" t="s">
        <v>278</v>
      </c>
      <c r="D17" t="s">
        <v>291</v>
      </c>
      <c r="E17" t="s">
        <v>291</v>
      </c>
      <c r="F17" t="s">
        <v>291</v>
      </c>
      <c r="G17" t="s">
        <v>291</v>
      </c>
      <c r="H17" t="s">
        <v>109</v>
      </c>
      <c r="I17" t="s">
        <v>281</v>
      </c>
      <c r="J17">
        <v>2</v>
      </c>
      <c r="O17">
        <v>12</v>
      </c>
    </row>
    <row r="18" spans="1:16" x14ac:dyDescent="0.2">
      <c r="A18" t="s">
        <v>292</v>
      </c>
      <c r="B18" t="s">
        <v>292</v>
      </c>
      <c r="D18" t="s">
        <v>292</v>
      </c>
      <c r="E18" t="s">
        <v>292</v>
      </c>
      <c r="F18" t="s">
        <v>292</v>
      </c>
      <c r="G18" t="s">
        <v>292</v>
      </c>
      <c r="H18" t="s">
        <v>108</v>
      </c>
      <c r="I18">
        <v>65</v>
      </c>
      <c r="J18">
        <v>4</v>
      </c>
      <c r="L18">
        <v>10</v>
      </c>
      <c r="M18">
        <v>12</v>
      </c>
      <c r="N18">
        <f t="shared" ref="N18:N28" si="0">SUM(PRODUCT(I18,J18),PRODUCT(L18,M18))</f>
        <v>380</v>
      </c>
      <c r="O18">
        <v>13</v>
      </c>
      <c r="P18" s="119"/>
    </row>
    <row r="19" spans="1:16" x14ac:dyDescent="0.2">
      <c r="A19" t="s">
        <v>293</v>
      </c>
      <c r="B19" t="s">
        <v>294</v>
      </c>
      <c r="D19" t="s">
        <v>293</v>
      </c>
      <c r="E19" t="s">
        <v>295</v>
      </c>
      <c r="F19" t="s">
        <v>294</v>
      </c>
      <c r="G19" t="s">
        <v>296</v>
      </c>
      <c r="H19" t="s">
        <v>108</v>
      </c>
      <c r="I19" t="s">
        <v>281</v>
      </c>
      <c r="J19">
        <v>2</v>
      </c>
      <c r="K19" t="s">
        <v>119</v>
      </c>
      <c r="L19" t="s">
        <v>219</v>
      </c>
      <c r="M19">
        <v>3</v>
      </c>
      <c r="N19">
        <f t="shared" si="0"/>
        <v>5</v>
      </c>
      <c r="O19">
        <v>14</v>
      </c>
      <c r="P19" s="119"/>
    </row>
    <row r="20" spans="1:16" x14ac:dyDescent="0.2">
      <c r="A20" t="s">
        <v>293</v>
      </c>
      <c r="B20" t="s">
        <v>294</v>
      </c>
      <c r="D20" t="s">
        <v>293</v>
      </c>
      <c r="E20" t="s">
        <v>295</v>
      </c>
      <c r="F20" t="s">
        <v>294</v>
      </c>
      <c r="G20" t="s">
        <v>296</v>
      </c>
      <c r="H20" t="s">
        <v>108</v>
      </c>
      <c r="I20" t="s">
        <v>281</v>
      </c>
      <c r="J20">
        <v>4</v>
      </c>
      <c r="N20">
        <f t="shared" si="0"/>
        <v>4</v>
      </c>
      <c r="O20">
        <v>15</v>
      </c>
      <c r="P20" s="119"/>
    </row>
    <row r="21" spans="1:16" x14ac:dyDescent="0.2">
      <c r="A21" t="s">
        <v>297</v>
      </c>
      <c r="B21" t="s">
        <v>298</v>
      </c>
      <c r="D21" t="s">
        <v>297</v>
      </c>
      <c r="E21" t="s">
        <v>299</v>
      </c>
      <c r="F21" t="s">
        <v>300</v>
      </c>
      <c r="G21" t="s">
        <v>300</v>
      </c>
      <c r="H21" t="s">
        <v>108</v>
      </c>
      <c r="I21">
        <v>65</v>
      </c>
      <c r="J21">
        <v>2</v>
      </c>
      <c r="K21" t="s">
        <v>119</v>
      </c>
      <c r="L21">
        <v>25</v>
      </c>
      <c r="M21">
        <v>3</v>
      </c>
      <c r="N21">
        <f t="shared" si="0"/>
        <v>205</v>
      </c>
      <c r="O21">
        <v>16</v>
      </c>
      <c r="P21" s="119">
        <v>43859.340115740742</v>
      </c>
    </row>
    <row r="22" spans="1:16" x14ac:dyDescent="0.2">
      <c r="A22" t="s">
        <v>294</v>
      </c>
      <c r="B22" t="s">
        <v>301</v>
      </c>
      <c r="D22" t="s">
        <v>302</v>
      </c>
      <c r="E22" t="s">
        <v>301</v>
      </c>
      <c r="F22" t="s">
        <v>301</v>
      </c>
      <c r="G22" t="s">
        <v>301</v>
      </c>
      <c r="H22" t="s">
        <v>19</v>
      </c>
      <c r="I22">
        <v>100</v>
      </c>
      <c r="J22">
        <v>2</v>
      </c>
      <c r="K22" t="s">
        <v>205</v>
      </c>
      <c r="L22">
        <v>25</v>
      </c>
      <c r="M22">
        <v>4</v>
      </c>
      <c r="N22">
        <f t="shared" si="0"/>
        <v>300</v>
      </c>
      <c r="O22">
        <v>17</v>
      </c>
      <c r="P22" s="119">
        <v>43859.348171296297</v>
      </c>
    </row>
    <row r="23" spans="1:16" x14ac:dyDescent="0.2">
      <c r="A23" t="s">
        <v>303</v>
      </c>
      <c r="B23" t="s">
        <v>303</v>
      </c>
      <c r="D23" t="s">
        <v>304</v>
      </c>
      <c r="E23" t="s">
        <v>304</v>
      </c>
      <c r="F23" t="s">
        <v>303</v>
      </c>
      <c r="G23" t="s">
        <v>305</v>
      </c>
      <c r="H23" t="s">
        <v>106</v>
      </c>
      <c r="I23">
        <v>250</v>
      </c>
      <c r="J23">
        <v>4</v>
      </c>
      <c r="K23" t="s">
        <v>119</v>
      </c>
      <c r="L23">
        <v>25</v>
      </c>
      <c r="M23">
        <v>3</v>
      </c>
      <c r="N23">
        <f>SUM(PRODUCT(I23,J23),PRODUCT(L23,M23))</f>
        <v>1075</v>
      </c>
      <c r="O23">
        <v>18</v>
      </c>
      <c r="P23" s="119">
        <v>43859.349340277775</v>
      </c>
    </row>
    <row r="24" spans="1:16" x14ac:dyDescent="0.2">
      <c r="A24" t="s">
        <v>303</v>
      </c>
      <c r="B24" t="s">
        <v>303</v>
      </c>
      <c r="D24" t="s">
        <v>304</v>
      </c>
      <c r="E24" t="s">
        <v>304</v>
      </c>
      <c r="F24" t="s">
        <v>303</v>
      </c>
      <c r="G24" t="s">
        <v>305</v>
      </c>
      <c r="H24" t="s">
        <v>106</v>
      </c>
      <c r="I24">
        <v>250</v>
      </c>
      <c r="J24">
        <v>4</v>
      </c>
      <c r="K24" t="s">
        <v>119</v>
      </c>
      <c r="L24">
        <v>90</v>
      </c>
      <c r="M24">
        <v>2</v>
      </c>
      <c r="N24">
        <f t="shared" si="0"/>
        <v>1180</v>
      </c>
      <c r="O24">
        <v>19</v>
      </c>
      <c r="P24" s="119">
        <v>43859.354560185187</v>
      </c>
    </row>
    <row r="25" spans="1:16" x14ac:dyDescent="0.2">
      <c r="A25" t="s">
        <v>303</v>
      </c>
      <c r="B25" t="s">
        <v>303</v>
      </c>
      <c r="D25" t="s">
        <v>304</v>
      </c>
      <c r="E25" t="s">
        <v>304</v>
      </c>
      <c r="F25" t="s">
        <v>303</v>
      </c>
      <c r="G25" t="s">
        <v>305</v>
      </c>
      <c r="H25" t="s">
        <v>106</v>
      </c>
      <c r="I25">
        <v>250</v>
      </c>
      <c r="J25">
        <v>4</v>
      </c>
      <c r="K25" t="s">
        <v>205</v>
      </c>
      <c r="L25">
        <v>75</v>
      </c>
      <c r="M25">
        <v>4</v>
      </c>
      <c r="N25">
        <f>SUM(PRODUCT(I25,J25),PRODUCT(L25,M25))</f>
        <v>1300</v>
      </c>
      <c r="O25">
        <v>20</v>
      </c>
      <c r="P25" s="119">
        <v>43859.354861111111</v>
      </c>
    </row>
    <row r="26" spans="1:16" x14ac:dyDescent="0.2">
      <c r="A26" t="s">
        <v>291</v>
      </c>
      <c r="B26" t="s">
        <v>291</v>
      </c>
      <c r="D26" t="s">
        <v>291</v>
      </c>
      <c r="E26" t="s">
        <v>291</v>
      </c>
      <c r="F26" t="s">
        <v>278</v>
      </c>
      <c r="G26" t="s">
        <v>291</v>
      </c>
      <c r="H26" t="s">
        <v>106</v>
      </c>
      <c r="I26">
        <v>300</v>
      </c>
      <c r="J26">
        <v>4</v>
      </c>
      <c r="N26">
        <f t="shared" si="0"/>
        <v>1200</v>
      </c>
      <c r="O26">
        <v>21</v>
      </c>
      <c r="P26" s="119">
        <v>43859.361724537041</v>
      </c>
    </row>
    <row r="27" spans="1:16" x14ac:dyDescent="0.2">
      <c r="A27" t="s">
        <v>291</v>
      </c>
      <c r="B27" t="s">
        <v>291</v>
      </c>
      <c r="D27" t="s">
        <v>291</v>
      </c>
      <c r="E27" t="s">
        <v>291</v>
      </c>
      <c r="F27" t="s">
        <v>278</v>
      </c>
      <c r="G27" t="s">
        <v>291</v>
      </c>
      <c r="H27" t="s">
        <v>106</v>
      </c>
      <c r="I27">
        <v>300</v>
      </c>
      <c r="J27">
        <v>4</v>
      </c>
      <c r="K27" t="s">
        <v>119</v>
      </c>
      <c r="L27">
        <v>90</v>
      </c>
      <c r="M27">
        <v>2</v>
      </c>
      <c r="N27">
        <f t="shared" si="0"/>
        <v>1380</v>
      </c>
      <c r="O27">
        <v>22</v>
      </c>
      <c r="P27" s="119">
        <v>43859.362870370373</v>
      </c>
    </row>
    <row r="28" spans="1:16" x14ac:dyDescent="0.2">
      <c r="A28" t="s">
        <v>306</v>
      </c>
      <c r="B28" t="s">
        <v>275</v>
      </c>
      <c r="D28" t="s">
        <v>307</v>
      </c>
      <c r="E28" t="s">
        <v>307</v>
      </c>
      <c r="F28" t="s">
        <v>308</v>
      </c>
      <c r="G28" t="s">
        <v>308</v>
      </c>
      <c r="H28" t="s">
        <v>108</v>
      </c>
      <c r="I28">
        <v>65</v>
      </c>
      <c r="J28">
        <v>2</v>
      </c>
      <c r="K28" t="s">
        <v>119</v>
      </c>
      <c r="L28">
        <v>90</v>
      </c>
      <c r="M28">
        <v>3</v>
      </c>
      <c r="N28">
        <f t="shared" si="0"/>
        <v>400</v>
      </c>
      <c r="O28">
        <v>23</v>
      </c>
      <c r="P28" s="119">
        <v>43859.370613425926</v>
      </c>
    </row>
    <row r="29" spans="1:16" x14ac:dyDescent="0.2">
      <c r="A29" t="s">
        <v>301</v>
      </c>
      <c r="B29" t="s">
        <v>301</v>
      </c>
      <c r="D29" t="s">
        <v>301</v>
      </c>
      <c r="E29" t="s">
        <v>301</v>
      </c>
      <c r="F29" t="s">
        <v>301</v>
      </c>
      <c r="G29" t="s">
        <v>294</v>
      </c>
      <c r="H29" t="s">
        <v>101</v>
      </c>
      <c r="I29" s="131">
        <v>151</v>
      </c>
      <c r="J29">
        <v>3</v>
      </c>
      <c r="K29" t="s">
        <v>119</v>
      </c>
      <c r="L29" s="131">
        <v>90</v>
      </c>
      <c r="M29">
        <v>4</v>
      </c>
      <c r="N29" s="131">
        <f>SUM(PRODUCT(I29,J29),PRODUCT(L29,M29))</f>
        <v>813</v>
      </c>
      <c r="O29">
        <v>24</v>
      </c>
      <c r="P29" s="119">
        <v>43859.388842592591</v>
      </c>
    </row>
    <row r="30" spans="1:16" x14ac:dyDescent="0.2">
      <c r="A30" t="s">
        <v>366</v>
      </c>
      <c r="B30" t="s">
        <v>367</v>
      </c>
      <c r="D30" t="s">
        <v>369</v>
      </c>
      <c r="E30" t="s">
        <v>370</v>
      </c>
      <c r="F30" t="s">
        <v>371</v>
      </c>
      <c r="G30" t="s">
        <v>372</v>
      </c>
      <c r="H30" t="s">
        <v>108</v>
      </c>
      <c r="I30" s="168">
        <v>65</v>
      </c>
      <c r="J30">
        <v>2</v>
      </c>
      <c r="K30" t="s">
        <v>314</v>
      </c>
      <c r="L30" s="168">
        <v>25</v>
      </c>
      <c r="M30">
        <v>3</v>
      </c>
      <c r="N30" s="168">
        <f>SUM(PRODUCT(I30,J30),PRODUCT(L30,M30))</f>
        <v>205</v>
      </c>
      <c r="O30">
        <v>25</v>
      </c>
      <c r="P30" s="119">
        <v>43862.376261574071</v>
      </c>
    </row>
  </sheetData>
  <sheetProtection algorithmName="SHA-512" hashValue="7Sah1HkNVA7z4HN8wzZNO5FoVy1k+ISf944+julY5mg/SPAZO4hygRcOu1ytk7Fruwf3hHuYclz4MavtmWYKeA==" saltValue="WAnsDENo+PplqUPLTplV1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>
    <tabColor rgb="FFC00000"/>
  </sheetPr>
  <dimension ref="A2:J32"/>
  <sheetViews>
    <sheetView showGridLines="0" zoomScale="75" zoomScaleNormal="75" workbookViewId="0">
      <selection activeCell="F7" sqref="F7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8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24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1" t="s">
        <v>229</v>
      </c>
      <c r="F5" s="120">
        <v>43860.882256944446</v>
      </c>
      <c r="G5" s="18"/>
    </row>
    <row r="6" spans="1:10" x14ac:dyDescent="0.2">
      <c r="B6" s="18"/>
      <c r="C6" s="18"/>
      <c r="D6" s="18"/>
      <c r="E6" s="32" t="s">
        <v>228</v>
      </c>
      <c r="F6" s="18">
        <v>1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30" t="s">
        <v>94</v>
      </c>
      <c r="B8" s="18"/>
      <c r="D8" s="23"/>
      <c r="E8" s="23"/>
      <c r="F8" s="23"/>
      <c r="G8" s="18"/>
    </row>
    <row r="9" spans="1:10" ht="15.75" x14ac:dyDescent="0.25">
      <c r="B9" s="121"/>
      <c r="C9" s="29"/>
      <c r="D9" s="169" t="s">
        <v>49</v>
      </c>
      <c r="E9" s="169"/>
      <c r="F9" s="169"/>
      <c r="G9" s="18"/>
    </row>
    <row r="10" spans="1:10" ht="15.75" x14ac:dyDescent="0.25">
      <c r="B10" s="121"/>
      <c r="C10" s="29"/>
      <c r="D10" s="122"/>
      <c r="E10" s="122"/>
      <c r="F10" s="122"/>
      <c r="G10" s="130"/>
    </row>
    <row r="11" spans="1:10" ht="15.75" x14ac:dyDescent="0.25">
      <c r="B11" s="132"/>
      <c r="C11" s="133"/>
      <c r="D11" s="134"/>
      <c r="E11" s="134"/>
      <c r="F11" s="135"/>
      <c r="G11" s="18"/>
    </row>
    <row r="12" spans="1:10" ht="15.75" x14ac:dyDescent="0.25">
      <c r="B12" s="136" t="s">
        <v>82</v>
      </c>
      <c r="C12" s="137"/>
      <c r="D12" s="122" t="s">
        <v>114</v>
      </c>
      <c r="E12" s="122"/>
      <c r="F12" s="138"/>
      <c r="G12" s="18"/>
    </row>
    <row r="13" spans="1:10" ht="15.75" x14ac:dyDescent="0.25">
      <c r="B13" s="136" t="s">
        <v>81</v>
      </c>
      <c r="C13" s="137"/>
      <c r="D13" s="122" t="s">
        <v>48</v>
      </c>
      <c r="E13" s="122"/>
      <c r="F13" s="138"/>
      <c r="G13" s="18"/>
    </row>
    <row r="14" spans="1:10" ht="15.75" x14ac:dyDescent="0.25">
      <c r="B14" s="136" t="s">
        <v>89</v>
      </c>
      <c r="C14" s="137"/>
      <c r="D14" s="122" t="s">
        <v>85</v>
      </c>
      <c r="E14" s="122"/>
      <c r="F14" s="138"/>
      <c r="G14" s="18"/>
    </row>
    <row r="15" spans="1:10" ht="15.75" x14ac:dyDescent="0.25">
      <c r="A15" s="18"/>
      <c r="B15" s="139"/>
      <c r="C15" s="140"/>
      <c r="D15" s="141"/>
      <c r="E15" s="141"/>
      <c r="F15" s="142"/>
      <c r="G15" s="18"/>
    </row>
    <row r="16" spans="1:10" ht="15.75" x14ac:dyDescent="0.25">
      <c r="A16" s="18"/>
      <c r="B16" s="121"/>
      <c r="C16" s="137"/>
      <c r="D16" s="122"/>
      <c r="E16" s="122"/>
      <c r="F16" s="122"/>
      <c r="G16" s="18"/>
    </row>
    <row r="17" spans="1:7" ht="30.6" customHeight="1" x14ac:dyDescent="0.2">
      <c r="B17" s="40"/>
      <c r="C17" s="40"/>
      <c r="D17" s="40"/>
      <c r="E17" s="40"/>
      <c r="F17" s="40"/>
      <c r="G17" s="18"/>
    </row>
    <row r="18" spans="1:7" ht="15.75" x14ac:dyDescent="0.25">
      <c r="A18" s="41"/>
      <c r="B18" s="35" t="s">
        <v>96</v>
      </c>
      <c r="C18" s="36"/>
      <c r="D18" s="37"/>
      <c r="E18" s="37"/>
      <c r="F18" s="22"/>
      <c r="G18" s="38"/>
    </row>
    <row r="19" spans="1:7" x14ac:dyDescent="0.2">
      <c r="B19" s="21"/>
      <c r="C19" s="21"/>
      <c r="D19" s="124"/>
      <c r="E19" s="21"/>
      <c r="F19" s="21"/>
      <c r="G19" s="18"/>
    </row>
    <row r="20" spans="1:7" x14ac:dyDescent="0.2">
      <c r="B20" s="21" t="s">
        <v>95</v>
      </c>
      <c r="C20" s="21"/>
      <c r="D20" s="129">
        <v>200</v>
      </c>
      <c r="E20" s="21"/>
      <c r="F20" s="21"/>
      <c r="G20" s="18"/>
    </row>
    <row r="21" spans="1:7" x14ac:dyDescent="0.2">
      <c r="B21" s="21"/>
      <c r="C21" s="21"/>
      <c r="E21" s="21"/>
      <c r="F21" s="21"/>
      <c r="G21" s="125"/>
    </row>
    <row r="22" spans="1:7" x14ac:dyDescent="0.2">
      <c r="B22" s="21"/>
      <c r="C22" s="21"/>
      <c r="D22" s="21"/>
      <c r="E22" s="21"/>
      <c r="F22" s="21"/>
      <c r="G22" s="18"/>
    </row>
    <row r="23" spans="1:7" ht="15.75" x14ac:dyDescent="0.25">
      <c r="B23" s="35" t="s">
        <v>309</v>
      </c>
      <c r="C23" s="36"/>
      <c r="D23" s="37"/>
      <c r="E23" s="37"/>
      <c r="F23" s="22"/>
      <c r="G23" s="18"/>
    </row>
    <row r="24" spans="1:7" x14ac:dyDescent="0.2">
      <c r="B24" s="21" t="s">
        <v>311</v>
      </c>
      <c r="C24" s="21"/>
      <c r="D24" s="21">
        <v>30</v>
      </c>
      <c r="E24" s="21"/>
      <c r="F24" s="21"/>
      <c r="G24" s="18"/>
    </row>
    <row r="25" spans="1:7" x14ac:dyDescent="0.2">
      <c r="B25" s="21" t="s">
        <v>312</v>
      </c>
      <c r="C25" s="21"/>
      <c r="D25" s="123">
        <v>20</v>
      </c>
      <c r="E25" s="126"/>
      <c r="F25" s="21"/>
      <c r="G25" s="18"/>
    </row>
    <row r="26" spans="1:7" x14ac:dyDescent="0.2">
      <c r="A26" s="39"/>
      <c r="B26" s="39"/>
      <c r="C26" s="39"/>
      <c r="D26" s="39"/>
      <c r="E26" s="39"/>
      <c r="F26" s="39"/>
      <c r="G26" s="128">
        <f>D24+D25</f>
        <v>50</v>
      </c>
    </row>
    <row r="27" spans="1:7" ht="15" thickBot="1" x14ac:dyDescent="0.25">
      <c r="B27" s="34"/>
      <c r="C27" s="34"/>
      <c r="D27" s="34"/>
      <c r="E27" s="34"/>
      <c r="F27" s="18"/>
      <c r="G27" s="18"/>
    </row>
    <row r="28" spans="1:7" ht="19.5" thickTop="1" x14ac:dyDescent="0.3">
      <c r="B28" s="33" t="s">
        <v>310</v>
      </c>
      <c r="C28" s="18"/>
      <c r="D28" s="127">
        <f>SUM(D20,G26)</f>
        <v>250</v>
      </c>
      <c r="E28" s="28"/>
      <c r="F28" s="28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A31" s="143" t="s">
        <v>232</v>
      </c>
      <c r="B31" s="144" t="s">
        <v>331</v>
      </c>
      <c r="C31" s="144"/>
      <c r="D31" s="144"/>
      <c r="E31" s="144"/>
      <c r="F31" s="144"/>
      <c r="G31" s="144"/>
    </row>
    <row r="32" spans="1:7" x14ac:dyDescent="0.2">
      <c r="A32" s="143"/>
      <c r="B32" s="144"/>
      <c r="C32" s="144"/>
      <c r="D32" s="144"/>
      <c r="E32" s="144"/>
      <c r="F32" s="144"/>
      <c r="G32" s="144"/>
    </row>
  </sheetData>
  <sheetProtection algorithmName="SHA-512" hashValue="AM9wxg6/TkWsBrZ2w6jahbZoc3ybwlsYAHobWzlHuSfS9zZOU8Twuwq6hZ1HU/ISVsyUpMcxnKjwcGYpI/Ljbw==" saltValue="x+yVBdScbSA9mzmUUQhgyA==" spinCount="100000" sheet="1" objects="1" scenarios="1"/>
  <mergeCells count="1">
    <mergeCell ref="D9:F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>
    <tabColor rgb="FFC00000"/>
  </sheetPr>
  <dimension ref="A2:R9"/>
  <sheetViews>
    <sheetView showGridLines="0" zoomScaleNormal="100" workbookViewId="0">
      <selection activeCell="K7" sqref="K7"/>
    </sheetView>
  </sheetViews>
  <sheetFormatPr baseColWidth="10" defaultRowHeight="14.25" x14ac:dyDescent="0.2"/>
  <cols>
    <col min="5" max="5" width="15.5" customWidth="1"/>
    <col min="7" max="7" width="13.25" customWidth="1"/>
    <col min="9" max="9" width="11.625" customWidth="1"/>
    <col min="13" max="13" width="21.375" customWidth="1"/>
    <col min="17" max="17" width="22.625" bestFit="1" customWidth="1"/>
    <col min="18" max="18" width="12.5" customWidth="1"/>
  </cols>
  <sheetData>
    <row r="2" spans="1:18" ht="39.6" customHeight="1" x14ac:dyDescent="0.2"/>
    <row r="3" spans="1:18" ht="15" thickBot="1" x14ac:dyDescent="0.25">
      <c r="G3" s="145"/>
      <c r="H3" s="145"/>
      <c r="I3" s="145"/>
      <c r="L3" s="119"/>
      <c r="R3" s="147"/>
    </row>
    <row r="4" spans="1:18" ht="15" thickBot="1" x14ac:dyDescent="0.25">
      <c r="A4" s="44" t="s">
        <v>38</v>
      </c>
      <c r="B4" s="45"/>
      <c r="C4" s="46"/>
      <c r="D4" s="49" t="s">
        <v>39</v>
      </c>
      <c r="E4" s="50"/>
      <c r="F4" s="51"/>
      <c r="G4" s="53" t="s">
        <v>40</v>
      </c>
      <c r="H4" s="54"/>
      <c r="I4" s="54"/>
      <c r="J4" s="57" t="s">
        <v>41</v>
      </c>
      <c r="K4" s="59" t="s">
        <v>21</v>
      </c>
      <c r="L4" s="60"/>
      <c r="M4" s="60"/>
    </row>
    <row r="5" spans="1:18" ht="15" thickBot="1" x14ac:dyDescent="0.25">
      <c r="A5" s="47" t="s">
        <v>42</v>
      </c>
      <c r="B5" s="47" t="s">
        <v>90</v>
      </c>
      <c r="C5" s="48" t="s">
        <v>43</v>
      </c>
      <c r="D5" s="52" t="s">
        <v>44</v>
      </c>
      <c r="E5" s="52" t="s">
        <v>97</v>
      </c>
      <c r="F5" s="52" t="s">
        <v>45</v>
      </c>
      <c r="G5" s="55" t="s">
        <v>91</v>
      </c>
      <c r="H5" s="55" t="s">
        <v>92</v>
      </c>
      <c r="I5" s="56" t="s">
        <v>93</v>
      </c>
      <c r="J5" s="58" t="s">
        <v>46</v>
      </c>
      <c r="K5" s="61" t="s">
        <v>228</v>
      </c>
      <c r="L5" s="62" t="s">
        <v>229</v>
      </c>
      <c r="M5" s="60" t="s">
        <v>277</v>
      </c>
      <c r="Q5" t="s">
        <v>316</v>
      </c>
      <c r="R5" s="147">
        <f>SUM(M6:M45)</f>
        <v>1125</v>
      </c>
    </row>
    <row r="6" spans="1:18" x14ac:dyDescent="0.2">
      <c r="A6" t="s">
        <v>47</v>
      </c>
      <c r="B6" t="s">
        <v>57</v>
      </c>
      <c r="C6" t="s">
        <v>113</v>
      </c>
      <c r="D6" t="s">
        <v>83</v>
      </c>
      <c r="E6" t="s">
        <v>99</v>
      </c>
      <c r="G6">
        <v>600</v>
      </c>
      <c r="H6">
        <v>200</v>
      </c>
      <c r="I6">
        <v>75</v>
      </c>
      <c r="J6" t="s">
        <v>230</v>
      </c>
      <c r="K6">
        <v>1</v>
      </c>
      <c r="M6" s="161">
        <f t="shared" ref="M6:M7" si="0">SUM(G6,H6,I6)</f>
        <v>875</v>
      </c>
    </row>
    <row r="7" spans="1:18" x14ac:dyDescent="0.2">
      <c r="A7" t="s">
        <v>49</v>
      </c>
      <c r="B7" t="s">
        <v>48</v>
      </c>
      <c r="C7" t="s">
        <v>114</v>
      </c>
      <c r="D7" t="s">
        <v>85</v>
      </c>
      <c r="E7" t="s">
        <v>99</v>
      </c>
      <c r="G7" s="161">
        <v>200</v>
      </c>
      <c r="H7" s="161">
        <v>30</v>
      </c>
      <c r="I7" s="161">
        <v>20</v>
      </c>
      <c r="J7" t="s">
        <v>331</v>
      </c>
      <c r="K7">
        <v>1</v>
      </c>
      <c r="L7" s="119">
        <v>43860.882256944446</v>
      </c>
      <c r="M7" s="161">
        <f t="shared" si="0"/>
        <v>250</v>
      </c>
      <c r="Q7" t="s">
        <v>317</v>
      </c>
      <c r="R7" s="129">
        <v>70000</v>
      </c>
    </row>
    <row r="9" spans="1:18" x14ac:dyDescent="0.2">
      <c r="Q9" t="s">
        <v>318</v>
      </c>
      <c r="R9" s="129">
        <f>R7-R5</f>
        <v>68875</v>
      </c>
    </row>
  </sheetData>
  <sheetProtection algorithmName="SHA-512" hashValue="SWJEwpL2TqeSl5hMzEtworQxE1oBHBXkDR3eocbJPzUJ7aGVWaMVgzUKw/nphXBFn3gQNVbuPkaxbVsTipqvrQ==" saltValue="nxYQGwDqKLGiOZFxG+qMZ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>
    <tabColor rgb="FFC00000"/>
  </sheetPr>
  <dimension ref="B2:O14"/>
  <sheetViews>
    <sheetView showGridLines="0" zoomScale="70" zoomScaleNormal="70" workbookViewId="0">
      <selection activeCell="H17" sqref="H17"/>
    </sheetView>
  </sheetViews>
  <sheetFormatPr baseColWidth="10" defaultRowHeight="14.25" x14ac:dyDescent="0.2"/>
  <sheetData>
    <row r="2" spans="2:15" x14ac:dyDescent="0.2">
      <c r="G2" s="84" t="s">
        <v>100</v>
      </c>
      <c r="H2" s="84"/>
      <c r="I2" s="84"/>
    </row>
    <row r="3" spans="2:15" ht="15" thickBot="1" x14ac:dyDescent="0.25">
      <c r="G3" s="87" t="s">
        <v>48</v>
      </c>
      <c r="H3" s="88" t="s">
        <v>52</v>
      </c>
      <c r="I3" s="89" t="s">
        <v>57</v>
      </c>
    </row>
    <row r="4" spans="2:15" ht="15" thickTop="1" x14ac:dyDescent="0.2">
      <c r="G4" s="85"/>
      <c r="H4" s="86"/>
      <c r="I4" s="26"/>
    </row>
    <row r="7" spans="2:15" ht="15" thickBot="1" x14ac:dyDescent="0.25">
      <c r="B7" s="84" t="s">
        <v>113</v>
      </c>
      <c r="C7" s="84"/>
      <c r="D7" s="84"/>
      <c r="E7" s="84"/>
      <c r="G7" s="84" t="s">
        <v>114</v>
      </c>
      <c r="H7" s="84"/>
      <c r="I7" s="84"/>
      <c r="J7" s="84"/>
      <c r="L7" s="84" t="s">
        <v>115</v>
      </c>
      <c r="M7" s="84"/>
      <c r="N7" s="84"/>
      <c r="O7" s="84"/>
    </row>
    <row r="8" spans="2:15" ht="15" thickBot="1" x14ac:dyDescent="0.25">
      <c r="B8" s="90" t="s">
        <v>89</v>
      </c>
      <c r="C8" s="90" t="s">
        <v>48</v>
      </c>
      <c r="D8" s="90" t="s">
        <v>52</v>
      </c>
      <c r="E8" s="90" t="s">
        <v>57</v>
      </c>
      <c r="G8" s="90" t="s">
        <v>89</v>
      </c>
      <c r="H8" s="90" t="s">
        <v>48</v>
      </c>
      <c r="I8" s="90" t="s">
        <v>52</v>
      </c>
      <c r="J8" s="90" t="s">
        <v>57</v>
      </c>
      <c r="L8" s="90" t="s">
        <v>89</v>
      </c>
      <c r="M8" s="90" t="s">
        <v>48</v>
      </c>
      <c r="N8" s="90" t="s">
        <v>52</v>
      </c>
      <c r="O8" s="90" t="s">
        <v>57</v>
      </c>
    </row>
    <row r="9" spans="2:15" ht="15" thickBot="1" x14ac:dyDescent="0.25">
      <c r="B9" s="90" t="s">
        <v>83</v>
      </c>
      <c r="C9" s="27"/>
      <c r="D9" s="27"/>
      <c r="E9" s="27" t="s">
        <v>47</v>
      </c>
      <c r="G9" s="90" t="s">
        <v>83</v>
      </c>
      <c r="H9" s="27"/>
      <c r="I9" s="27"/>
      <c r="J9" s="27"/>
      <c r="L9" s="90" t="s">
        <v>83</v>
      </c>
      <c r="M9" s="27"/>
      <c r="N9" s="27"/>
      <c r="O9" s="27"/>
    </row>
    <row r="10" spans="2:15" ht="15" thickBot="1" x14ac:dyDescent="0.25">
      <c r="B10" s="90" t="s">
        <v>84</v>
      </c>
      <c r="C10" s="26"/>
      <c r="D10" s="26"/>
      <c r="E10" s="26"/>
      <c r="G10" s="90" t="s">
        <v>84</v>
      </c>
      <c r="H10" s="26"/>
      <c r="I10" s="26"/>
      <c r="J10" s="26"/>
      <c r="L10" s="90" t="s">
        <v>84</v>
      </c>
      <c r="M10" s="26"/>
      <c r="N10" s="26"/>
      <c r="O10" s="26"/>
    </row>
    <row r="11" spans="2:15" ht="15" thickBot="1" x14ac:dyDescent="0.25">
      <c r="B11" s="90" t="s">
        <v>85</v>
      </c>
      <c r="C11" s="27"/>
      <c r="D11" s="27"/>
      <c r="E11" s="27"/>
      <c r="G11" s="90" t="s">
        <v>85</v>
      </c>
      <c r="H11" s="27"/>
      <c r="I11" s="27"/>
      <c r="J11" s="27"/>
      <c r="L11" s="90" t="s">
        <v>85</v>
      </c>
      <c r="M11" s="27"/>
      <c r="N11" s="27"/>
      <c r="O11" s="27"/>
    </row>
    <row r="12" spans="2:15" ht="15" thickBot="1" x14ac:dyDescent="0.25">
      <c r="B12" s="90" t="s">
        <v>86</v>
      </c>
      <c r="C12" s="26"/>
      <c r="D12" s="26"/>
      <c r="E12" s="26"/>
      <c r="G12" s="90" t="s">
        <v>86</v>
      </c>
      <c r="H12" s="26"/>
      <c r="I12" s="26"/>
      <c r="J12" s="26"/>
      <c r="L12" s="90" t="s">
        <v>86</v>
      </c>
      <c r="M12" s="26"/>
      <c r="N12" s="26"/>
      <c r="O12" s="26"/>
    </row>
    <row r="13" spans="2:15" ht="15" thickBot="1" x14ac:dyDescent="0.25">
      <c r="B13" s="90" t="s">
        <v>87</v>
      </c>
      <c r="C13" s="27"/>
      <c r="D13" s="27"/>
      <c r="E13" s="27"/>
      <c r="G13" s="90" t="s">
        <v>87</v>
      </c>
      <c r="H13" s="27"/>
      <c r="I13" s="27"/>
      <c r="J13" s="27"/>
      <c r="L13" s="90" t="s">
        <v>87</v>
      </c>
      <c r="M13" s="27"/>
      <c r="N13" s="27"/>
      <c r="O13" s="27"/>
    </row>
    <row r="14" spans="2:15" ht="15" thickBot="1" x14ac:dyDescent="0.25">
      <c r="B14" s="90" t="s">
        <v>88</v>
      </c>
      <c r="C14" s="26"/>
      <c r="D14" s="26"/>
      <c r="E14" s="26"/>
      <c r="G14" s="90" t="s">
        <v>88</v>
      </c>
      <c r="H14" s="26"/>
      <c r="I14" s="26"/>
      <c r="J14" s="26"/>
      <c r="L14" s="90" t="s">
        <v>88</v>
      </c>
      <c r="M14" s="26"/>
      <c r="N14" s="26"/>
      <c r="O14" s="26"/>
    </row>
  </sheetData>
  <sheetProtection algorithmName="SHA-512" hashValue="BPO8fEDR5GjH9wcB5Le9/Kj82gNUh2X78qdtfsaMcHKGGT8WYPh8+bsmOAkMdDHgmVs8TauSMMK0qzrduz+fpA==" saltValue="K+j60P9kIdoJm394tseaWQ==" spinCount="100000" sheet="1" objects="1" scenarios="1"/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8400E-5B65-4BC4-9C66-15B4CBB37679}">
  <sheetPr codeName="Feuil2">
    <tabColor rgb="FFE70DA4"/>
  </sheetPr>
  <dimension ref="A2:I17"/>
  <sheetViews>
    <sheetView showGridLines="0" zoomScale="70" zoomScaleNormal="70" workbookViewId="0">
      <selection activeCell="G22" sqref="G22"/>
    </sheetView>
  </sheetViews>
  <sheetFormatPr baseColWidth="10" defaultRowHeight="14.25" x14ac:dyDescent="0.2"/>
  <cols>
    <col min="1" max="1" width="22.875" customWidth="1"/>
    <col min="2" max="2" width="11.75" bestFit="1" customWidth="1"/>
    <col min="4" max="4" width="18" bestFit="1" customWidth="1"/>
    <col min="8" max="8" width="13.125" customWidth="1"/>
  </cols>
  <sheetData>
    <row r="2" spans="1:9" ht="39.6" customHeight="1" x14ac:dyDescent="0.2"/>
    <row r="4" spans="1:9" x14ac:dyDescent="0.2">
      <c r="A4" s="95" t="s">
        <v>0</v>
      </c>
      <c r="B4" s="96" t="s">
        <v>1</v>
      </c>
      <c r="C4" s="96" t="s">
        <v>2</v>
      </c>
      <c r="D4" s="96" t="s">
        <v>3</v>
      </c>
      <c r="E4" s="96" t="s">
        <v>4</v>
      </c>
      <c r="F4" s="96" t="s">
        <v>5</v>
      </c>
      <c r="G4" s="96" t="s">
        <v>110</v>
      </c>
      <c r="H4" s="96" t="s">
        <v>116</v>
      </c>
      <c r="I4" s="97" t="s">
        <v>233</v>
      </c>
    </row>
    <row r="5" spans="1:9" x14ac:dyDescent="0.2">
      <c r="A5" s="98" t="s">
        <v>107</v>
      </c>
      <c r="B5" s="99">
        <v>65</v>
      </c>
      <c r="C5" s="100">
        <v>100</v>
      </c>
      <c r="D5" s="100"/>
      <c r="E5" s="101">
        <v>2</v>
      </c>
      <c r="F5" s="100">
        <f t="shared" ref="F5:F16" si="0">C5-E5</f>
        <v>98</v>
      </c>
      <c r="G5" s="100" t="s">
        <v>111</v>
      </c>
      <c r="H5" s="100" t="str">
        <f>IF(G5="Oui",(VLOOKUP(C5,$C$5:$G$16,1,FALSE)),"")</f>
        <v/>
      </c>
      <c r="I5" s="102">
        <f t="shared" ref="I5:I16" si="1">B5*E5</f>
        <v>130</v>
      </c>
    </row>
    <row r="6" spans="1:9" x14ac:dyDescent="0.2">
      <c r="A6" s="103" t="s">
        <v>108</v>
      </c>
      <c r="B6" s="104">
        <v>65</v>
      </c>
      <c r="C6" s="105">
        <v>100</v>
      </c>
      <c r="D6" s="105" t="s">
        <v>6</v>
      </c>
      <c r="E6" s="101">
        <v>16</v>
      </c>
      <c r="F6" s="105">
        <f t="shared" si="0"/>
        <v>84</v>
      </c>
      <c r="G6" s="105" t="s">
        <v>112</v>
      </c>
      <c r="H6" s="105">
        <f t="shared" ref="H6:H16" si="2">IF(G6="Oui",(VLOOKUP(C6,$C$5:$G$16,1,FALSE)),"")</f>
        <v>100</v>
      </c>
      <c r="I6" s="106">
        <f t="shared" si="1"/>
        <v>1040</v>
      </c>
    </row>
    <row r="7" spans="1:9" x14ac:dyDescent="0.2">
      <c r="A7" s="98" t="s">
        <v>109</v>
      </c>
      <c r="B7" s="99">
        <v>65</v>
      </c>
      <c r="C7" s="100">
        <v>100</v>
      </c>
      <c r="D7" s="100" t="s">
        <v>7</v>
      </c>
      <c r="E7" s="101">
        <v>5</v>
      </c>
      <c r="F7" s="100">
        <f t="shared" si="0"/>
        <v>95</v>
      </c>
      <c r="G7" s="100" t="s">
        <v>111</v>
      </c>
      <c r="H7" s="100" t="str">
        <f t="shared" si="2"/>
        <v/>
      </c>
      <c r="I7" s="102">
        <f t="shared" si="1"/>
        <v>325</v>
      </c>
    </row>
    <row r="8" spans="1:9" x14ac:dyDescent="0.2">
      <c r="A8" s="103" t="s">
        <v>101</v>
      </c>
      <c r="B8" s="104">
        <v>151</v>
      </c>
      <c r="C8" s="105">
        <v>50</v>
      </c>
      <c r="D8" s="105" t="s">
        <v>8</v>
      </c>
      <c r="E8" s="101">
        <v>3</v>
      </c>
      <c r="F8" s="105">
        <f t="shared" si="0"/>
        <v>47</v>
      </c>
      <c r="G8" s="105" t="s">
        <v>112</v>
      </c>
      <c r="H8" s="105">
        <f t="shared" si="2"/>
        <v>50</v>
      </c>
      <c r="I8" s="106">
        <f t="shared" si="1"/>
        <v>453</v>
      </c>
    </row>
    <row r="9" spans="1:9" x14ac:dyDescent="0.2">
      <c r="A9" s="98" t="s">
        <v>102</v>
      </c>
      <c r="B9" s="99">
        <v>151</v>
      </c>
      <c r="C9" s="100">
        <v>50</v>
      </c>
      <c r="D9" s="100" t="s">
        <v>9</v>
      </c>
      <c r="E9" s="101"/>
      <c r="F9" s="100">
        <f t="shared" si="0"/>
        <v>50</v>
      </c>
      <c r="G9" s="100" t="s">
        <v>112</v>
      </c>
      <c r="H9" s="100">
        <f t="shared" si="2"/>
        <v>50</v>
      </c>
      <c r="I9" s="102">
        <f t="shared" si="1"/>
        <v>0</v>
      </c>
    </row>
    <row r="10" spans="1:9" x14ac:dyDescent="0.2">
      <c r="A10" s="103" t="s">
        <v>103</v>
      </c>
      <c r="B10" s="104">
        <v>181</v>
      </c>
      <c r="C10" s="105">
        <v>10</v>
      </c>
      <c r="D10" s="105" t="s">
        <v>10</v>
      </c>
      <c r="E10" s="101">
        <v>4</v>
      </c>
      <c r="F10" s="105">
        <f t="shared" si="0"/>
        <v>6</v>
      </c>
      <c r="G10" s="105" t="s">
        <v>112</v>
      </c>
      <c r="H10" s="105">
        <f t="shared" si="2"/>
        <v>10</v>
      </c>
      <c r="I10" s="106">
        <f t="shared" si="1"/>
        <v>724</v>
      </c>
    </row>
    <row r="11" spans="1:9" x14ac:dyDescent="0.2">
      <c r="A11" s="98" t="s">
        <v>18</v>
      </c>
      <c r="B11" s="99">
        <v>100</v>
      </c>
      <c r="C11" s="100">
        <v>20</v>
      </c>
      <c r="D11" s="100" t="s">
        <v>11</v>
      </c>
      <c r="E11" s="101"/>
      <c r="F11" s="100">
        <f t="shared" si="0"/>
        <v>20</v>
      </c>
      <c r="G11" s="100" t="s">
        <v>111</v>
      </c>
      <c r="H11" s="100" t="str">
        <f t="shared" si="2"/>
        <v/>
      </c>
      <c r="I11" s="102">
        <f t="shared" si="1"/>
        <v>0</v>
      </c>
    </row>
    <row r="12" spans="1:9" x14ac:dyDescent="0.2">
      <c r="A12" s="103" t="s">
        <v>19</v>
      </c>
      <c r="B12" s="104">
        <v>100</v>
      </c>
      <c r="C12" s="105">
        <v>20</v>
      </c>
      <c r="D12" s="105" t="s">
        <v>12</v>
      </c>
      <c r="E12" s="101">
        <v>14</v>
      </c>
      <c r="F12" s="105">
        <f t="shared" si="0"/>
        <v>6</v>
      </c>
      <c r="G12" s="105" t="s">
        <v>111</v>
      </c>
      <c r="H12" s="105" t="str">
        <f t="shared" si="2"/>
        <v/>
      </c>
      <c r="I12" s="106">
        <f t="shared" si="1"/>
        <v>1400</v>
      </c>
    </row>
    <row r="13" spans="1:9" x14ac:dyDescent="0.2">
      <c r="A13" s="98" t="s">
        <v>20</v>
      </c>
      <c r="B13" s="99">
        <v>100</v>
      </c>
      <c r="C13" s="100">
        <v>20</v>
      </c>
      <c r="D13" s="100" t="s">
        <v>13</v>
      </c>
      <c r="E13" s="101"/>
      <c r="F13" s="100">
        <f t="shared" si="0"/>
        <v>20</v>
      </c>
      <c r="G13" s="100" t="s">
        <v>111</v>
      </c>
      <c r="H13" s="100" t="str">
        <f t="shared" si="2"/>
        <v/>
      </c>
      <c r="I13" s="102">
        <f t="shared" si="1"/>
        <v>0</v>
      </c>
    </row>
    <row r="14" spans="1:9" x14ac:dyDescent="0.2">
      <c r="A14" s="103" t="s">
        <v>104</v>
      </c>
      <c r="B14" s="104">
        <v>250</v>
      </c>
      <c r="C14" s="105">
        <v>10</v>
      </c>
      <c r="D14" s="105" t="s">
        <v>14</v>
      </c>
      <c r="E14" s="101"/>
      <c r="F14" s="105">
        <f t="shared" si="0"/>
        <v>10</v>
      </c>
      <c r="G14" s="105" t="s">
        <v>112</v>
      </c>
      <c r="H14" s="105">
        <f t="shared" si="2"/>
        <v>10</v>
      </c>
      <c r="I14" s="106">
        <f t="shared" si="1"/>
        <v>0</v>
      </c>
    </row>
    <row r="15" spans="1:9" x14ac:dyDescent="0.2">
      <c r="A15" s="98" t="s">
        <v>105</v>
      </c>
      <c r="B15" s="99">
        <v>250</v>
      </c>
      <c r="C15" s="100">
        <v>10</v>
      </c>
      <c r="D15" s="100" t="s">
        <v>15</v>
      </c>
      <c r="E15" s="101">
        <v>12</v>
      </c>
      <c r="F15" s="100">
        <f t="shared" si="0"/>
        <v>-2</v>
      </c>
      <c r="G15" s="100" t="s">
        <v>112</v>
      </c>
      <c r="H15" s="100">
        <f t="shared" si="2"/>
        <v>10</v>
      </c>
      <c r="I15" s="102">
        <f t="shared" si="1"/>
        <v>3000</v>
      </c>
    </row>
    <row r="16" spans="1:9" x14ac:dyDescent="0.2">
      <c r="A16" s="103" t="s">
        <v>106</v>
      </c>
      <c r="B16" s="104">
        <v>300</v>
      </c>
      <c r="C16" s="105">
        <v>5</v>
      </c>
      <c r="D16" s="105" t="s">
        <v>17</v>
      </c>
      <c r="E16" s="101">
        <v>9</v>
      </c>
      <c r="F16" s="105">
        <f t="shared" si="0"/>
        <v>-4</v>
      </c>
      <c r="G16" s="105" t="s">
        <v>112</v>
      </c>
      <c r="H16" s="105">
        <f t="shared" si="2"/>
        <v>5</v>
      </c>
      <c r="I16" s="106">
        <f t="shared" si="1"/>
        <v>2700</v>
      </c>
    </row>
    <row r="17" spans="2:9" x14ac:dyDescent="0.2">
      <c r="B17" s="66">
        <f>B5*C5+B6*C6+C7*B7+B8*C8+C9*B9+B10*C10+C11*B11+B12*C12+C13*B13+B14*C14+C15*B15+C16*B16</f>
        <v>48910</v>
      </c>
      <c r="C17" s="67">
        <f>SUM(C5:C16)</f>
        <v>495</v>
      </c>
      <c r="H17" s="67">
        <f>SUM(H5:H16)</f>
        <v>235</v>
      </c>
      <c r="I17" s="66">
        <f>SUM(I5:I16)</f>
        <v>9772</v>
      </c>
    </row>
  </sheetData>
  <sheetProtection algorithmName="SHA-512" hashValue="maSpsGnOjA9kFWVlYIzD/DZe8HzKHyP4p3vqqUSB+Zp8HkRJDsX9KgDPwSQqkynbUNJNpA6lh8m3bH5G6Gb9Mg==" saltValue="Mz7A9LNUHaSfdVjovHtjUg==" spinCount="100000" sheet="1" objects="1" scenarios="1"/>
  <conditionalFormatting sqref="A4:B6">
    <cfRule type="containsText" priority="2" operator="containsText" text="Pass Prenium">
      <formula>NOT(ISERROR(SEARCH("Pass Prenium",A4)))</formula>
    </cfRule>
  </conditionalFormatting>
  <conditionalFormatting sqref="A7:B16">
    <cfRule type="containsText" priority="1" operator="containsText" text="Pass Prenium">
      <formula>NOT(ISERROR(SEARCH("Pass Prenium",A7)))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>
    <tabColor rgb="FFE70DA4"/>
  </sheetPr>
  <dimension ref="A1:L62"/>
  <sheetViews>
    <sheetView showGridLines="0" zoomScale="85" zoomScaleNormal="85" workbookViewId="0">
      <selection activeCell="D16" sqref="D16"/>
    </sheetView>
  </sheetViews>
  <sheetFormatPr baseColWidth="10" defaultRowHeight="14.25" x14ac:dyDescent="0.2"/>
  <cols>
    <col min="1" max="1" width="16.5" customWidth="1"/>
    <col min="2" max="2" width="12.75" customWidth="1"/>
    <col min="8" max="8" width="15" customWidth="1"/>
    <col min="10" max="10" width="16.375" customWidth="1"/>
    <col min="13" max="13" width="16.75" customWidth="1"/>
  </cols>
  <sheetData>
    <row r="1" spans="1:12" ht="14.45" customHeight="1" x14ac:dyDescent="0.2">
      <c r="I1" s="83" t="s">
        <v>204</v>
      </c>
      <c r="J1" s="83"/>
      <c r="K1" s="83"/>
      <c r="L1" s="83"/>
    </row>
    <row r="2" spans="1:12" ht="53.45" customHeight="1" x14ac:dyDescent="0.2">
      <c r="I2" s="81" t="s">
        <v>119</v>
      </c>
      <c r="J2" s="81"/>
      <c r="K2" s="82" t="s">
        <v>205</v>
      </c>
      <c r="L2" s="81"/>
    </row>
    <row r="3" spans="1:12" ht="14.45" customHeight="1" x14ac:dyDescent="0.2">
      <c r="I3" s="67" t="s">
        <v>2</v>
      </c>
      <c r="J3" s="67" t="s">
        <v>120</v>
      </c>
      <c r="K3" s="67" t="s">
        <v>2</v>
      </c>
      <c r="L3" s="67" t="s">
        <v>120</v>
      </c>
    </row>
    <row r="4" spans="1:12" x14ac:dyDescent="0.2">
      <c r="A4" s="70" t="s">
        <v>117</v>
      </c>
      <c r="B4" s="67" t="s">
        <v>1</v>
      </c>
      <c r="C4" s="67" t="s">
        <v>214</v>
      </c>
      <c r="D4" s="67" t="s">
        <v>215</v>
      </c>
      <c r="E4" s="71" t="s">
        <v>217</v>
      </c>
      <c r="F4" s="72" t="s">
        <v>216</v>
      </c>
      <c r="I4" s="1" t="s">
        <v>126</v>
      </c>
      <c r="J4" s="2"/>
      <c r="K4" s="1" t="s">
        <v>133</v>
      </c>
      <c r="L4" s="2"/>
    </row>
    <row r="5" spans="1:12" x14ac:dyDescent="0.2">
      <c r="A5" s="3" t="s">
        <v>313</v>
      </c>
      <c r="B5" s="5">
        <v>25</v>
      </c>
      <c r="C5" s="1">
        <v>85</v>
      </c>
      <c r="D5" s="2">
        <v>3</v>
      </c>
      <c r="E5" s="17">
        <f>C5-D5</f>
        <v>82</v>
      </c>
      <c r="F5" s="63">
        <f>B5*D5</f>
        <v>75</v>
      </c>
      <c r="I5" s="4" t="s">
        <v>127</v>
      </c>
      <c r="J5" s="2"/>
      <c r="K5" s="1" t="s">
        <v>134</v>
      </c>
      <c r="L5" s="2"/>
    </row>
    <row r="6" spans="1:12" x14ac:dyDescent="0.2">
      <c r="A6" s="3" t="s">
        <v>314</v>
      </c>
      <c r="B6" s="5">
        <v>25</v>
      </c>
      <c r="C6" s="1">
        <v>85</v>
      </c>
      <c r="D6" s="2"/>
      <c r="E6" s="17">
        <f>C6-D6</f>
        <v>85</v>
      </c>
      <c r="F6" s="63">
        <f>B6*D6</f>
        <v>0</v>
      </c>
      <c r="I6" s="4"/>
      <c r="J6" s="2"/>
      <c r="K6" s="1"/>
      <c r="L6" s="2"/>
    </row>
    <row r="7" spans="1:12" x14ac:dyDescent="0.2">
      <c r="A7" s="3" t="s">
        <v>119</v>
      </c>
      <c r="B7" s="5">
        <v>90</v>
      </c>
      <c r="C7" s="1">
        <v>20</v>
      </c>
      <c r="D7" s="2">
        <v>11</v>
      </c>
      <c r="E7" s="17">
        <f>C7-D7</f>
        <v>9</v>
      </c>
      <c r="F7" s="63">
        <f t="shared" ref="F7:F8" si="0">B7*D7</f>
        <v>990</v>
      </c>
      <c r="I7" s="1" t="s">
        <v>128</v>
      </c>
      <c r="J7" s="2"/>
      <c r="K7" s="1" t="s">
        <v>135</v>
      </c>
      <c r="L7" s="2"/>
    </row>
    <row r="8" spans="1:12" x14ac:dyDescent="0.2">
      <c r="A8" s="19" t="s">
        <v>205</v>
      </c>
      <c r="B8" s="68">
        <v>75</v>
      </c>
      <c r="C8" s="20">
        <v>45</v>
      </c>
      <c r="D8" s="64">
        <v>4</v>
      </c>
      <c r="E8" s="69">
        <f>C8-D8</f>
        <v>41</v>
      </c>
      <c r="F8" s="65">
        <f t="shared" si="0"/>
        <v>300</v>
      </c>
      <c r="I8" s="1" t="s">
        <v>129</v>
      </c>
      <c r="J8" s="2"/>
      <c r="K8" s="1" t="s">
        <v>136</v>
      </c>
      <c r="L8" s="2"/>
    </row>
    <row r="9" spans="1:12" ht="18.600000000000001" customHeight="1" x14ac:dyDescent="0.2">
      <c r="I9" s="4" t="s">
        <v>130</v>
      </c>
      <c r="J9" s="2"/>
      <c r="K9" s="1" t="s">
        <v>137</v>
      </c>
      <c r="L9" s="2"/>
    </row>
    <row r="10" spans="1:12" x14ac:dyDescent="0.2">
      <c r="I10" s="1" t="s">
        <v>131</v>
      </c>
      <c r="J10" s="2"/>
      <c r="K10" s="1" t="s">
        <v>138</v>
      </c>
      <c r="L10" s="2"/>
    </row>
    <row r="11" spans="1:12" x14ac:dyDescent="0.2">
      <c r="I11" s="15" t="s">
        <v>132</v>
      </c>
      <c r="J11" s="16"/>
      <c r="K11" s="15" t="s">
        <v>139</v>
      </c>
      <c r="L11" s="16"/>
    </row>
    <row r="12" spans="1:12" x14ac:dyDescent="0.2">
      <c r="I12" s="4" t="s">
        <v>191</v>
      </c>
      <c r="J12" s="2"/>
      <c r="K12" s="1" t="s">
        <v>140</v>
      </c>
      <c r="L12" s="2"/>
    </row>
    <row r="13" spans="1:12" x14ac:dyDescent="0.2">
      <c r="I13" s="1" t="s">
        <v>192</v>
      </c>
      <c r="J13" s="2"/>
      <c r="K13" s="1" t="s">
        <v>141</v>
      </c>
      <c r="L13" s="2"/>
    </row>
    <row r="14" spans="1:12" x14ac:dyDescent="0.2">
      <c r="I14" s="1" t="s">
        <v>193</v>
      </c>
      <c r="J14" s="2"/>
      <c r="K14" s="1" t="s">
        <v>142</v>
      </c>
      <c r="L14" s="2"/>
    </row>
    <row r="15" spans="1:12" x14ac:dyDescent="0.2">
      <c r="I15" s="4" t="s">
        <v>194</v>
      </c>
      <c r="J15" s="2"/>
      <c r="K15" s="1" t="s">
        <v>143</v>
      </c>
      <c r="L15" s="2"/>
    </row>
    <row r="16" spans="1:12" x14ac:dyDescent="0.2">
      <c r="I16" s="1" t="s">
        <v>195</v>
      </c>
      <c r="J16" s="2"/>
      <c r="K16" s="1" t="s">
        <v>144</v>
      </c>
      <c r="L16" s="2"/>
    </row>
    <row r="17" spans="1:12" x14ac:dyDescent="0.2">
      <c r="I17" s="1" t="s">
        <v>196</v>
      </c>
      <c r="J17" s="2"/>
      <c r="K17" s="1" t="s">
        <v>145</v>
      </c>
      <c r="L17" s="2"/>
    </row>
    <row r="18" spans="1:12" s="14" customFormat="1" x14ac:dyDescent="0.2">
      <c r="A18" s="73" t="s">
        <v>207</v>
      </c>
      <c r="B18" s="73" t="s">
        <v>124</v>
      </c>
      <c r="C18" s="73" t="s">
        <v>120</v>
      </c>
      <c r="D18" s="73" t="s">
        <v>217</v>
      </c>
      <c r="E18" s="74" t="s">
        <v>206</v>
      </c>
      <c r="I18" s="4" t="s">
        <v>197</v>
      </c>
      <c r="J18" s="2"/>
      <c r="K18" s="1" t="s">
        <v>146</v>
      </c>
      <c r="L18" s="2"/>
    </row>
    <row r="19" spans="1:12" x14ac:dyDescent="0.2">
      <c r="A19" s="75" t="s">
        <v>121</v>
      </c>
      <c r="B19" s="77">
        <f>C5</f>
        <v>85</v>
      </c>
      <c r="C19" s="2">
        <f>D5</f>
        <v>3</v>
      </c>
      <c r="D19" s="77">
        <f>B19-C19</f>
        <v>82</v>
      </c>
      <c r="E19" s="76">
        <f>F5</f>
        <v>75</v>
      </c>
      <c r="I19" s="1" t="s">
        <v>198</v>
      </c>
      <c r="J19" s="2"/>
      <c r="K19" s="1" t="s">
        <v>147</v>
      </c>
      <c r="L19" s="2"/>
    </row>
    <row r="20" spans="1:12" x14ac:dyDescent="0.2">
      <c r="A20" s="78" t="s">
        <v>122</v>
      </c>
      <c r="B20" s="80">
        <f>C6</f>
        <v>85</v>
      </c>
      <c r="C20" s="2">
        <f>D6</f>
        <v>0</v>
      </c>
      <c r="D20" s="80">
        <f>B20-C20</f>
        <v>85</v>
      </c>
      <c r="E20" s="79">
        <f>F6</f>
        <v>0</v>
      </c>
      <c r="I20" s="1" t="s">
        <v>199</v>
      </c>
      <c r="J20" s="2"/>
      <c r="K20" s="1" t="s">
        <v>148</v>
      </c>
      <c r="L20" s="2"/>
    </row>
    <row r="21" spans="1:12" x14ac:dyDescent="0.2">
      <c r="A21" s="75" t="s">
        <v>123</v>
      </c>
      <c r="B21" s="77">
        <f>C7+C8</f>
        <v>65</v>
      </c>
      <c r="C21" s="2">
        <f>D7+D8</f>
        <v>15</v>
      </c>
      <c r="D21" s="77">
        <f>B21-C21</f>
        <v>50</v>
      </c>
      <c r="E21" s="76">
        <f>F8+F7</f>
        <v>1290</v>
      </c>
      <c r="I21" s="4" t="s">
        <v>200</v>
      </c>
      <c r="J21" s="2"/>
      <c r="K21" s="1" t="s">
        <v>149</v>
      </c>
      <c r="L21" s="2"/>
    </row>
    <row r="22" spans="1:12" x14ac:dyDescent="0.2">
      <c r="I22" s="1" t="s">
        <v>201</v>
      </c>
      <c r="J22" s="2"/>
      <c r="K22" s="1" t="s">
        <v>150</v>
      </c>
      <c r="L22" s="2"/>
    </row>
    <row r="23" spans="1:12" x14ac:dyDescent="0.2">
      <c r="I23" s="1" t="s">
        <v>202</v>
      </c>
      <c r="J23" s="2"/>
      <c r="K23" s="1" t="s">
        <v>151</v>
      </c>
      <c r="L23" s="2"/>
    </row>
    <row r="24" spans="1:12" x14ac:dyDescent="0.2">
      <c r="I24" s="4" t="s">
        <v>203</v>
      </c>
      <c r="J24" s="2"/>
      <c r="K24" s="1" t="s">
        <v>152</v>
      </c>
      <c r="L24" s="2"/>
    </row>
    <row r="25" spans="1:12" x14ac:dyDescent="0.2">
      <c r="K25" s="1" t="s">
        <v>153</v>
      </c>
      <c r="L25" s="2"/>
    </row>
    <row r="26" spans="1:12" x14ac:dyDescent="0.2">
      <c r="K26" s="1" t="s">
        <v>154</v>
      </c>
      <c r="L26" s="2"/>
    </row>
    <row r="27" spans="1:12" x14ac:dyDescent="0.2">
      <c r="K27" s="1" t="s">
        <v>155</v>
      </c>
      <c r="L27" s="2"/>
    </row>
    <row r="28" spans="1:12" x14ac:dyDescent="0.2">
      <c r="K28" s="1" t="s">
        <v>156</v>
      </c>
      <c r="L28" s="2"/>
    </row>
    <row r="29" spans="1:12" x14ac:dyDescent="0.2">
      <c r="K29" s="1" t="s">
        <v>157</v>
      </c>
      <c r="L29" s="2"/>
    </row>
    <row r="30" spans="1:12" x14ac:dyDescent="0.2">
      <c r="K30" s="1" t="s">
        <v>158</v>
      </c>
      <c r="L30" s="2"/>
    </row>
    <row r="31" spans="1:12" x14ac:dyDescent="0.2">
      <c r="K31" s="1" t="s">
        <v>159</v>
      </c>
      <c r="L31" s="2"/>
    </row>
    <row r="32" spans="1:12" x14ac:dyDescent="0.2">
      <c r="K32" s="1" t="s">
        <v>160</v>
      </c>
      <c r="L32" s="2"/>
    </row>
    <row r="33" spans="11:12" x14ac:dyDescent="0.2">
      <c r="K33" s="1" t="s">
        <v>161</v>
      </c>
      <c r="L33" s="2"/>
    </row>
    <row r="34" spans="11:12" x14ac:dyDescent="0.2">
      <c r="K34" s="1" t="s">
        <v>162</v>
      </c>
      <c r="L34" s="2"/>
    </row>
    <row r="35" spans="11:12" x14ac:dyDescent="0.2">
      <c r="K35" s="1" t="s">
        <v>163</v>
      </c>
      <c r="L35" s="2"/>
    </row>
    <row r="36" spans="11:12" x14ac:dyDescent="0.2">
      <c r="K36" s="1" t="s">
        <v>164</v>
      </c>
      <c r="L36" s="2"/>
    </row>
    <row r="37" spans="11:12" x14ac:dyDescent="0.2">
      <c r="K37" s="1" t="s">
        <v>165</v>
      </c>
      <c r="L37" s="2"/>
    </row>
    <row r="38" spans="11:12" x14ac:dyDescent="0.2">
      <c r="K38" s="1" t="s">
        <v>166</v>
      </c>
      <c r="L38" s="2"/>
    </row>
    <row r="39" spans="11:12" x14ac:dyDescent="0.2">
      <c r="K39" s="1" t="s">
        <v>167</v>
      </c>
      <c r="L39" s="2"/>
    </row>
    <row r="40" spans="11:12" x14ac:dyDescent="0.2">
      <c r="K40" s="1" t="s">
        <v>168</v>
      </c>
      <c r="L40" s="2"/>
    </row>
    <row r="41" spans="11:12" x14ac:dyDescent="0.2">
      <c r="K41" s="1" t="s">
        <v>169</v>
      </c>
      <c r="L41" s="2"/>
    </row>
    <row r="42" spans="11:12" x14ac:dyDescent="0.2">
      <c r="K42" s="1" t="s">
        <v>170</v>
      </c>
      <c r="L42" s="2"/>
    </row>
    <row r="43" spans="11:12" x14ac:dyDescent="0.2">
      <c r="K43" s="1" t="s">
        <v>171</v>
      </c>
      <c r="L43" s="2"/>
    </row>
    <row r="44" spans="11:12" x14ac:dyDescent="0.2">
      <c r="K44" s="1" t="s">
        <v>172</v>
      </c>
      <c r="L44" s="2"/>
    </row>
    <row r="45" spans="11:12" x14ac:dyDescent="0.2">
      <c r="K45" s="1" t="s">
        <v>173</v>
      </c>
      <c r="L45" s="2"/>
    </row>
    <row r="46" spans="11:12" x14ac:dyDescent="0.2">
      <c r="K46" s="1" t="s">
        <v>174</v>
      </c>
      <c r="L46" s="2"/>
    </row>
    <row r="47" spans="11:12" x14ac:dyDescent="0.2">
      <c r="K47" s="1" t="s">
        <v>175</v>
      </c>
      <c r="L47" s="2"/>
    </row>
    <row r="48" spans="11:12" x14ac:dyDescent="0.2">
      <c r="K48" s="1" t="s">
        <v>176</v>
      </c>
      <c r="L48" s="2"/>
    </row>
    <row r="49" spans="11:12" x14ac:dyDescent="0.2">
      <c r="K49" s="1" t="s">
        <v>177</v>
      </c>
      <c r="L49" s="2"/>
    </row>
    <row r="50" spans="11:12" x14ac:dyDescent="0.2">
      <c r="K50" s="1" t="s">
        <v>178</v>
      </c>
      <c r="L50" s="2"/>
    </row>
    <row r="51" spans="11:12" x14ac:dyDescent="0.2">
      <c r="K51" s="1" t="s">
        <v>179</v>
      </c>
      <c r="L51" s="2"/>
    </row>
    <row r="52" spans="11:12" x14ac:dyDescent="0.2">
      <c r="K52" s="1" t="s">
        <v>180</v>
      </c>
      <c r="L52" s="2"/>
    </row>
    <row r="53" spans="11:12" x14ac:dyDescent="0.2">
      <c r="K53" s="1" t="s">
        <v>181</v>
      </c>
      <c r="L53" s="2"/>
    </row>
    <row r="54" spans="11:12" x14ac:dyDescent="0.2">
      <c r="K54" s="1" t="s">
        <v>182</v>
      </c>
      <c r="L54" s="2"/>
    </row>
    <row r="55" spans="11:12" x14ac:dyDescent="0.2">
      <c r="K55" s="1" t="s">
        <v>183</v>
      </c>
      <c r="L55" s="2"/>
    </row>
    <row r="56" spans="11:12" x14ac:dyDescent="0.2">
      <c r="K56" s="1" t="s">
        <v>184</v>
      </c>
      <c r="L56" s="2"/>
    </row>
    <row r="57" spans="11:12" x14ac:dyDescent="0.2">
      <c r="K57" s="1" t="s">
        <v>185</v>
      </c>
      <c r="L57" s="2"/>
    </row>
    <row r="58" spans="11:12" x14ac:dyDescent="0.2">
      <c r="K58" s="1" t="s">
        <v>186</v>
      </c>
      <c r="L58" s="2"/>
    </row>
    <row r="59" spans="11:12" x14ac:dyDescent="0.2">
      <c r="K59" s="1" t="s">
        <v>187</v>
      </c>
      <c r="L59" s="2"/>
    </row>
    <row r="60" spans="11:12" x14ac:dyDescent="0.2">
      <c r="K60" s="1" t="s">
        <v>188</v>
      </c>
      <c r="L60" s="2"/>
    </row>
    <row r="61" spans="11:12" x14ac:dyDescent="0.2">
      <c r="K61" s="1" t="s">
        <v>189</v>
      </c>
      <c r="L61" s="2"/>
    </row>
    <row r="62" spans="11:12" x14ac:dyDescent="0.2">
      <c r="K62" s="1" t="s">
        <v>190</v>
      </c>
      <c r="L62" s="2"/>
    </row>
  </sheetData>
  <sheetProtection algorithmName="SHA-512" hashValue="RHWStt19G+MwuRMzQviMYzYyEsqCBy/p4aqfXpUjBF/mjuD2uvioKv499qko4ZkZzh+7hpJwDUtxcndYSFUhZQ==" saltValue="tFAv/YrEZwwQ9E0CtotVSw==" spinCount="100000" sheet="1" objects="1" scenarios="1"/>
  <autoFilter ref="A18:E18" xr:uid="{A166DC9D-A943-4738-A02D-15D325905B2F}"/>
  <conditionalFormatting sqref="D4 F4 K4:K62">
    <cfRule type="containsText" priority="58" operator="containsText" text="Pass Prenium">
      <formula>NOT(ISERROR(SEARCH("Pass Prenium",D4)))</formula>
    </cfRule>
  </conditionalFormatting>
  <conditionalFormatting sqref="I4:I24">
    <cfRule type="containsText" priority="48" operator="containsText" text="Pass Prenium">
      <formula>NOT(ISERROR(SEARCH("Pass Prenium",I4)))</formula>
    </cfRule>
  </conditionalFormatting>
  <conditionalFormatting sqref="K2">
    <cfRule type="containsText" priority="46" operator="containsText" text="Pass Prenium">
      <formula>NOT(ISERROR(SEARCH("Pass Prenium",K2)))</formula>
    </cfRule>
  </conditionalFormatting>
  <conditionalFormatting sqref="A5:A8">
    <cfRule type="containsText" priority="24" operator="containsText" text="Pass Prenium">
      <formula>NOT(ISERROR(SEARCH("Pass Prenium",A5)))</formula>
    </cfRule>
  </conditionalFormatting>
  <conditionalFormatting sqref="E4">
    <cfRule type="containsText" priority="20" operator="containsText" text="Pass Prenium">
      <formula>NOT(ISERROR(SEARCH("Pass Prenium",E4)))</formula>
    </cfRule>
  </conditionalFormatting>
  <conditionalFormatting sqref="A4:B4 B5:B8">
    <cfRule type="containsText" priority="25" operator="containsText" text="Pass Prenium">
      <formula>NOT(ISERROR(SEARCH("Pass Prenium",A4)))</formula>
    </cfRule>
  </conditionalFormatting>
  <conditionalFormatting sqref="C5:C8">
    <cfRule type="containsText" priority="23" operator="containsText" text="Pass Prenium">
      <formula>NOT(ISERROR(SEARCH("Pass Prenium",C5)))</formula>
    </cfRule>
  </conditionalFormatting>
  <conditionalFormatting sqref="F5:F8">
    <cfRule type="containsText" priority="22" operator="containsText" text="Pass Prenium">
      <formula>NOT(ISERROR(SEARCH("Pass Prenium",F5)))</formula>
    </cfRule>
  </conditionalFormatting>
  <conditionalFormatting sqref="E5:E8">
    <cfRule type="containsText" priority="21" operator="containsText" text="Pass Prenium">
      <formula>NOT(ISERROR(SEARCH("Pass Prenium",E5)))</formula>
    </cfRule>
  </conditionalFormatting>
  <conditionalFormatting sqref="I3:L3">
    <cfRule type="containsText" priority="5" operator="containsText" text="Pass Prenium">
      <formula>NOT(ISERROR(SEARCH("Pass Prenium",I3)))</formula>
    </cfRule>
  </conditionalFormatting>
  <conditionalFormatting sqref="D18">
    <cfRule type="containsText" priority="15" operator="containsText" text="Pass Prenium">
      <formula>NOT(ISERROR(SEARCH("Pass Prenium",D18)))</formula>
    </cfRule>
  </conditionalFormatting>
  <conditionalFormatting sqref="A18:B18">
    <cfRule type="containsText" priority="14" operator="containsText" text="Pass Prenium">
      <formula>NOT(ISERROR(SEARCH("Pass Prenium",A18)))</formula>
    </cfRule>
  </conditionalFormatting>
  <conditionalFormatting sqref="E19:E21">
    <cfRule type="containsText" priority="6" operator="containsText" text="Pass Prenium">
      <formula>NOT(ISERROR(SEARCH("Pass Prenium",E19)))</formula>
    </cfRule>
  </conditionalFormatting>
  <conditionalFormatting sqref="E18">
    <cfRule type="containsText" priority="10" operator="containsText" text="Pass Prenium">
      <formula>NOT(ISERROR(SEARCH("Pass Prenium",E18)))</formula>
    </cfRule>
  </conditionalFormatting>
  <conditionalFormatting sqref="B19:B21">
    <cfRule type="containsText" priority="9" operator="containsText" text="Pass Prenium">
      <formula>NOT(ISERROR(SEARCH("Pass Prenium",B19)))</formula>
    </cfRule>
  </conditionalFormatting>
  <conditionalFormatting sqref="A19:A21">
    <cfRule type="containsText" priority="8" operator="containsText" text="Pass Prenium">
      <formula>NOT(ISERROR(SEARCH("Pass Prenium",A19)))</formula>
    </cfRule>
  </conditionalFormatting>
  <conditionalFormatting sqref="I1:L1">
    <cfRule type="containsText" priority="3" operator="containsText" text="Pass Prenium">
      <formula>NOT(ISERROR(SEARCH("Pass Prenium",I1)))</formula>
    </cfRule>
  </conditionalFormatting>
  <conditionalFormatting sqref="D19:D21">
    <cfRule type="containsText" priority="1" operator="containsText" text="Pass Prenium">
      <formula>NOT(ISERROR(SEARCH("Pass Prenium",D19)))</formula>
    </cfRule>
  </conditionalFormatting>
  <pageMargins left="0.7" right="0.7" top="0.75" bottom="0.75" header="0.3" footer="0.3"/>
  <ignoredErrors>
    <ignoredError sqref="C7:C8 C5:C6" calculatedColumn="1"/>
  </ignoredErrors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>
    <tabColor theme="4" tint="-0.249977111117893"/>
  </sheetPr>
  <dimension ref="B2:J17"/>
  <sheetViews>
    <sheetView workbookViewId="0">
      <selection activeCell="H12" sqref="H12"/>
    </sheetView>
  </sheetViews>
  <sheetFormatPr baseColWidth="10" defaultRowHeight="14.25" x14ac:dyDescent="0.2"/>
  <sheetData>
    <row r="2" spans="2:10" x14ac:dyDescent="0.2">
      <c r="F2" t="s">
        <v>125</v>
      </c>
    </row>
    <row r="5" spans="2:10" x14ac:dyDescent="0.2">
      <c r="B5" s="8" t="s">
        <v>126</v>
      </c>
      <c r="D5" s="11" t="s">
        <v>139</v>
      </c>
      <c r="E5" s="12" t="s">
        <v>152</v>
      </c>
      <c r="G5" s="11" t="s">
        <v>165</v>
      </c>
      <c r="H5" s="12" t="s">
        <v>178</v>
      </c>
      <c r="J5" s="6" t="s">
        <v>191</v>
      </c>
    </row>
    <row r="6" spans="2:10" x14ac:dyDescent="0.2">
      <c r="B6" s="9" t="s">
        <v>127</v>
      </c>
      <c r="D6" s="13" t="s">
        <v>140</v>
      </c>
      <c r="E6" s="10" t="s">
        <v>153</v>
      </c>
      <c r="G6" s="13" t="s">
        <v>166</v>
      </c>
      <c r="H6" s="10" t="s">
        <v>179</v>
      </c>
      <c r="J6" s="7" t="s">
        <v>192</v>
      </c>
    </row>
    <row r="7" spans="2:10" x14ac:dyDescent="0.2">
      <c r="B7" s="9" t="s">
        <v>128</v>
      </c>
      <c r="D7" s="13" t="s">
        <v>141</v>
      </c>
      <c r="E7" s="10" t="s">
        <v>154</v>
      </c>
      <c r="G7" s="13" t="s">
        <v>167</v>
      </c>
      <c r="H7" s="10" t="s">
        <v>180</v>
      </c>
      <c r="J7" s="7" t="s">
        <v>193</v>
      </c>
    </row>
    <row r="8" spans="2:10" x14ac:dyDescent="0.2">
      <c r="B8" s="9" t="s">
        <v>129</v>
      </c>
      <c r="D8" s="13" t="s">
        <v>142</v>
      </c>
      <c r="E8" s="10" t="s">
        <v>155</v>
      </c>
      <c r="G8" s="13" t="s">
        <v>168</v>
      </c>
      <c r="H8" s="10" t="s">
        <v>181</v>
      </c>
      <c r="J8" s="7" t="s">
        <v>194</v>
      </c>
    </row>
    <row r="9" spans="2:10" x14ac:dyDescent="0.2">
      <c r="B9" s="9" t="s">
        <v>130</v>
      </c>
      <c r="D9" s="13" t="s">
        <v>143</v>
      </c>
      <c r="E9" s="10" t="s">
        <v>156</v>
      </c>
      <c r="G9" s="13" t="s">
        <v>169</v>
      </c>
      <c r="H9" s="10" t="s">
        <v>182</v>
      </c>
      <c r="J9" s="7" t="s">
        <v>195</v>
      </c>
    </row>
    <row r="10" spans="2:10" x14ac:dyDescent="0.2">
      <c r="B10" s="9" t="s">
        <v>131</v>
      </c>
      <c r="D10" s="13" t="s">
        <v>144</v>
      </c>
      <c r="E10" s="10" t="s">
        <v>157</v>
      </c>
      <c r="G10" s="13" t="s">
        <v>170</v>
      </c>
      <c r="H10" s="10" t="s">
        <v>183</v>
      </c>
      <c r="J10" s="7" t="s">
        <v>196</v>
      </c>
    </row>
    <row r="11" spans="2:10" x14ac:dyDescent="0.2">
      <c r="B11" s="9" t="s">
        <v>132</v>
      </c>
      <c r="D11" s="13" t="s">
        <v>145</v>
      </c>
      <c r="E11" s="10" t="s">
        <v>158</v>
      </c>
      <c r="G11" s="13" t="s">
        <v>171</v>
      </c>
      <c r="H11" s="10" t="s">
        <v>184</v>
      </c>
      <c r="J11" s="7" t="s">
        <v>197</v>
      </c>
    </row>
    <row r="12" spans="2:10" x14ac:dyDescent="0.2">
      <c r="B12" s="10" t="s">
        <v>133</v>
      </c>
      <c r="D12" s="13" t="s">
        <v>146</v>
      </c>
      <c r="E12" s="10" t="s">
        <v>159</v>
      </c>
      <c r="G12" s="13" t="s">
        <v>172</v>
      </c>
      <c r="H12" s="10" t="s">
        <v>185</v>
      </c>
      <c r="J12" s="7" t="s">
        <v>198</v>
      </c>
    </row>
    <row r="13" spans="2:10" x14ac:dyDescent="0.2">
      <c r="B13" s="10" t="s">
        <v>134</v>
      </c>
      <c r="D13" s="13" t="s">
        <v>147</v>
      </c>
      <c r="E13" s="10" t="s">
        <v>160</v>
      </c>
      <c r="G13" s="13" t="s">
        <v>173</v>
      </c>
      <c r="H13" s="10" t="s">
        <v>186</v>
      </c>
      <c r="J13" s="7" t="s">
        <v>199</v>
      </c>
    </row>
    <row r="14" spans="2:10" x14ac:dyDescent="0.2">
      <c r="B14" s="10" t="s">
        <v>135</v>
      </c>
      <c r="D14" s="13" t="s">
        <v>148</v>
      </c>
      <c r="E14" s="10" t="s">
        <v>161</v>
      </c>
      <c r="G14" s="13" t="s">
        <v>174</v>
      </c>
      <c r="H14" s="10" t="s">
        <v>187</v>
      </c>
      <c r="J14" s="7" t="s">
        <v>200</v>
      </c>
    </row>
    <row r="15" spans="2:10" x14ac:dyDescent="0.2">
      <c r="B15" s="10" t="s">
        <v>136</v>
      </c>
      <c r="D15" s="13" t="s">
        <v>149</v>
      </c>
      <c r="E15" s="10" t="s">
        <v>162</v>
      </c>
      <c r="G15" s="13" t="s">
        <v>175</v>
      </c>
      <c r="H15" s="10" t="s">
        <v>188</v>
      </c>
      <c r="J15" s="7" t="s">
        <v>201</v>
      </c>
    </row>
    <row r="16" spans="2:10" x14ac:dyDescent="0.2">
      <c r="B16" s="10" t="s">
        <v>137</v>
      </c>
      <c r="D16" s="13" t="s">
        <v>150</v>
      </c>
      <c r="E16" s="10" t="s">
        <v>163</v>
      </c>
      <c r="G16" s="13" t="s">
        <v>176</v>
      </c>
      <c r="H16" s="10" t="s">
        <v>189</v>
      </c>
      <c r="J16" s="7" t="s">
        <v>202</v>
      </c>
    </row>
    <row r="17" spans="2:10" x14ac:dyDescent="0.2">
      <c r="B17" s="10" t="s">
        <v>138</v>
      </c>
      <c r="D17" s="13" t="s">
        <v>151</v>
      </c>
      <c r="E17" s="10" t="s">
        <v>164</v>
      </c>
      <c r="G17" s="13" t="s">
        <v>177</v>
      </c>
      <c r="H17" s="10" t="s">
        <v>190</v>
      </c>
      <c r="J17" s="7" t="s">
        <v>203</v>
      </c>
    </row>
  </sheetData>
  <sheetProtection algorithmName="SHA-512" hashValue="Nhb43cj9jELhT1nxB+wdXv9UbqUczZEy0zwdLyfBO5aQXc0ruiGb0VCZtVKK4V6EbLHAu3avm82maZW7yEGOWQ==" saltValue="Tm8zxWNe1sKIKHsFLsroYQ==" spinCount="100000" sheet="1" objects="1" scenarios="1"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>
    <tabColor rgb="FFE70DA4"/>
  </sheetPr>
  <dimension ref="D2:K33"/>
  <sheetViews>
    <sheetView showGridLines="0" workbookViewId="0">
      <selection activeCell="E19" sqref="E19"/>
    </sheetView>
  </sheetViews>
  <sheetFormatPr baseColWidth="10" defaultRowHeight="14.25" x14ac:dyDescent="0.2"/>
  <cols>
    <col min="4" max="4" width="19.375" bestFit="1" customWidth="1"/>
  </cols>
  <sheetData>
    <row r="2" spans="4:11" ht="15" thickBot="1" x14ac:dyDescent="0.25">
      <c r="D2" s="94" t="s">
        <v>231</v>
      </c>
      <c r="F2" s="94" t="s">
        <v>94</v>
      </c>
      <c r="H2" s="94" t="s">
        <v>81</v>
      </c>
      <c r="I2" s="94" t="s">
        <v>82</v>
      </c>
      <c r="J2" s="94" t="s">
        <v>98</v>
      </c>
    </row>
    <row r="3" spans="4:11" ht="15" thickTop="1" x14ac:dyDescent="0.2">
      <c r="D3" s="93">
        <v>1</v>
      </c>
      <c r="F3" s="93" t="s">
        <v>47</v>
      </c>
      <c r="H3" s="93" t="s">
        <v>48</v>
      </c>
      <c r="I3" s="93" t="s">
        <v>113</v>
      </c>
      <c r="J3" s="93" t="s">
        <v>83</v>
      </c>
    </row>
    <row r="4" spans="4:11" x14ac:dyDescent="0.2">
      <c r="D4" s="91">
        <v>2</v>
      </c>
      <c r="F4" s="91" t="s">
        <v>49</v>
      </c>
      <c r="H4" s="91" t="s">
        <v>52</v>
      </c>
      <c r="I4" s="91" t="s">
        <v>114</v>
      </c>
      <c r="J4" s="91" t="s">
        <v>84</v>
      </c>
    </row>
    <row r="5" spans="4:11" x14ac:dyDescent="0.2">
      <c r="D5" s="92">
        <v>3</v>
      </c>
      <c r="F5" s="92" t="s">
        <v>50</v>
      </c>
      <c r="H5" s="92" t="s">
        <v>57</v>
      </c>
      <c r="I5" s="92" t="s">
        <v>115</v>
      </c>
      <c r="J5" s="92" t="s">
        <v>85</v>
      </c>
    </row>
    <row r="6" spans="4:11" x14ac:dyDescent="0.2">
      <c r="D6" s="91">
        <v>4</v>
      </c>
      <c r="F6" s="91" t="s">
        <v>51</v>
      </c>
      <c r="J6" s="91" t="s">
        <v>86</v>
      </c>
    </row>
    <row r="7" spans="4:11" x14ac:dyDescent="0.2">
      <c r="F7" s="92" t="s">
        <v>53</v>
      </c>
      <c r="J7" s="92" t="s">
        <v>87</v>
      </c>
    </row>
    <row r="8" spans="4:11" x14ac:dyDescent="0.2">
      <c r="F8" s="91" t="s">
        <v>54</v>
      </c>
      <c r="J8" s="91" t="s">
        <v>88</v>
      </c>
    </row>
    <row r="9" spans="4:11" x14ac:dyDescent="0.2">
      <c r="F9" s="92" t="s">
        <v>55</v>
      </c>
    </row>
    <row r="10" spans="4:11" x14ac:dyDescent="0.2">
      <c r="F10" s="91" t="s">
        <v>56</v>
      </c>
    </row>
    <row r="11" spans="4:11" x14ac:dyDescent="0.2">
      <c r="F11" s="92" t="s">
        <v>58</v>
      </c>
    </row>
    <row r="12" spans="4:11" ht="15" thickBot="1" x14ac:dyDescent="0.25">
      <c r="F12" s="91" t="s">
        <v>59</v>
      </c>
      <c r="H12" s="152" t="s">
        <v>234</v>
      </c>
      <c r="I12" s="153" t="s">
        <v>325</v>
      </c>
      <c r="J12" s="153" t="s">
        <v>324</v>
      </c>
      <c r="K12" s="154" t="s">
        <v>323</v>
      </c>
    </row>
    <row r="13" spans="4:11" ht="15" thickTop="1" x14ac:dyDescent="0.2">
      <c r="F13" s="92" t="s">
        <v>60</v>
      </c>
      <c r="H13" s="149" t="s">
        <v>270</v>
      </c>
      <c r="I13" s="93">
        <v>5</v>
      </c>
      <c r="J13" s="93">
        <v>2</v>
      </c>
      <c r="K13" s="151">
        <v>1</v>
      </c>
    </row>
    <row r="14" spans="4:11" ht="15" thickBot="1" x14ac:dyDescent="0.25">
      <c r="F14" s="91" t="s">
        <v>61</v>
      </c>
      <c r="H14" s="148" t="s">
        <v>271</v>
      </c>
      <c r="I14" s="94">
        <v>4</v>
      </c>
      <c r="J14" s="94">
        <v>10</v>
      </c>
      <c r="K14" s="150">
        <v>8</v>
      </c>
    </row>
    <row r="15" spans="4:11" ht="15" thickTop="1" x14ac:dyDescent="0.2">
      <c r="F15" s="92" t="s">
        <v>62</v>
      </c>
      <c r="H15" s="149" t="s">
        <v>272</v>
      </c>
      <c r="I15" s="93">
        <v>3</v>
      </c>
      <c r="J15" s="93">
        <v>4</v>
      </c>
      <c r="K15" s="151">
        <v>6</v>
      </c>
    </row>
    <row r="16" spans="4:11" ht="15" thickBot="1" x14ac:dyDescent="0.25">
      <c r="F16" s="91" t="s">
        <v>63</v>
      </c>
      <c r="H16" s="148" t="s">
        <v>322</v>
      </c>
      <c r="I16" s="94">
        <v>2</v>
      </c>
      <c r="J16" s="94">
        <v>2</v>
      </c>
      <c r="K16" s="150">
        <v>4</v>
      </c>
    </row>
    <row r="17" spans="6:11" ht="15" thickTop="1" x14ac:dyDescent="0.2">
      <c r="F17" s="92" t="s">
        <v>64</v>
      </c>
      <c r="H17" s="149" t="s">
        <v>319</v>
      </c>
      <c r="I17" s="93">
        <v>6</v>
      </c>
      <c r="J17" s="93">
        <v>2</v>
      </c>
      <c r="K17" s="151">
        <v>1</v>
      </c>
    </row>
    <row r="18" spans="6:11" x14ac:dyDescent="0.2">
      <c r="F18" s="91" t="s">
        <v>65</v>
      </c>
      <c r="H18" s="155" t="s">
        <v>326</v>
      </c>
      <c r="I18" s="156">
        <f>SUM(I13:I17)</f>
        <v>20</v>
      </c>
      <c r="J18" s="156">
        <f>SUM(J13:J17)</f>
        <v>20</v>
      </c>
      <c r="K18" s="157">
        <f>SUM(K13:K17)</f>
        <v>20</v>
      </c>
    </row>
    <row r="19" spans="6:11" x14ac:dyDescent="0.2">
      <c r="F19" s="92" t="s">
        <v>66</v>
      </c>
    </row>
    <row r="20" spans="6:11" x14ac:dyDescent="0.2">
      <c r="F20" s="91" t="s">
        <v>67</v>
      </c>
    </row>
    <row r="21" spans="6:11" ht="15" thickBot="1" x14ac:dyDescent="0.25">
      <c r="F21" s="92" t="s">
        <v>68</v>
      </c>
      <c r="H21" s="159" t="s">
        <v>330</v>
      </c>
      <c r="I21" s="159" t="s">
        <v>268</v>
      </c>
    </row>
    <row r="22" spans="6:11" ht="15" thickTop="1" x14ac:dyDescent="0.2">
      <c r="F22" s="91" t="s">
        <v>69</v>
      </c>
      <c r="I22" s="160" t="s">
        <v>269</v>
      </c>
    </row>
    <row r="23" spans="6:11" x14ac:dyDescent="0.2">
      <c r="F23" s="92" t="s">
        <v>70</v>
      </c>
    </row>
    <row r="24" spans="6:11" x14ac:dyDescent="0.2">
      <c r="F24" s="91" t="s">
        <v>71</v>
      </c>
    </row>
    <row r="25" spans="6:11" x14ac:dyDescent="0.2">
      <c r="F25" s="92" t="s">
        <v>72</v>
      </c>
    </row>
    <row r="26" spans="6:11" x14ac:dyDescent="0.2">
      <c r="F26" s="91" t="s">
        <v>73</v>
      </c>
    </row>
    <row r="27" spans="6:11" x14ac:dyDescent="0.2">
      <c r="F27" s="92" t="s">
        <v>74</v>
      </c>
    </row>
    <row r="28" spans="6:11" x14ac:dyDescent="0.2">
      <c r="F28" s="91" t="s">
        <v>75</v>
      </c>
    </row>
    <row r="29" spans="6:11" x14ac:dyDescent="0.2">
      <c r="F29" s="92" t="s">
        <v>76</v>
      </c>
    </row>
    <row r="30" spans="6:11" x14ac:dyDescent="0.2">
      <c r="F30" s="91" t="s">
        <v>77</v>
      </c>
    </row>
    <row r="31" spans="6:11" x14ac:dyDescent="0.2">
      <c r="F31" s="92" t="s">
        <v>78</v>
      </c>
    </row>
    <row r="32" spans="6:11" x14ac:dyDescent="0.2">
      <c r="F32" s="91" t="s">
        <v>79</v>
      </c>
    </row>
    <row r="33" spans="6:6" x14ac:dyDescent="0.2">
      <c r="F33" s="92" t="s">
        <v>80</v>
      </c>
    </row>
  </sheetData>
  <sheetProtection algorithmName="SHA-512" hashValue="Xnk2oOHd8ITVgIrOZKdecuxFfocEohwktuNPxy9wLBk+WCgt786Vl/mPAx8P0TG1Ncgfmn4YZKauBbW6kwR+AA==" saltValue="0p9yXAQxdvbu2re8ki7fzA==" spinCount="100000" sheet="1" objects="1" scenarios="1"/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>
    <tabColor rgb="FFE70DA4"/>
  </sheetPr>
  <dimension ref="K1:M26"/>
  <sheetViews>
    <sheetView showGridLines="0" workbookViewId="0">
      <selection activeCell="P16" sqref="P16"/>
    </sheetView>
  </sheetViews>
  <sheetFormatPr baseColWidth="10" defaultRowHeight="14.25" x14ac:dyDescent="0.2"/>
  <sheetData>
    <row r="1" spans="11:13" ht="62.45" customHeight="1" x14ac:dyDescent="0.2"/>
    <row r="2" spans="11:13" x14ac:dyDescent="0.2">
      <c r="L2" t="s">
        <v>320</v>
      </c>
      <c r="M2" t="s">
        <v>321</v>
      </c>
    </row>
    <row r="3" spans="11:13" x14ac:dyDescent="0.2">
      <c r="K3" s="100" t="s">
        <v>107</v>
      </c>
      <c r="L3" s="101">
        <f>Billet!E5</f>
        <v>2</v>
      </c>
      <c r="M3" s="146">
        <f>Billet!I5</f>
        <v>130</v>
      </c>
    </row>
    <row r="4" spans="11:13" x14ac:dyDescent="0.2">
      <c r="K4" s="105" t="s">
        <v>108</v>
      </c>
      <c r="L4" s="101">
        <f>Billet!E6</f>
        <v>16</v>
      </c>
      <c r="M4" s="146">
        <f>Billet!I6</f>
        <v>1040</v>
      </c>
    </row>
    <row r="5" spans="11:13" x14ac:dyDescent="0.2">
      <c r="K5" s="100" t="s">
        <v>109</v>
      </c>
      <c r="L5" s="101">
        <f>Billet!E7</f>
        <v>5</v>
      </c>
      <c r="M5" s="146">
        <f>Billet!I7</f>
        <v>325</v>
      </c>
    </row>
    <row r="6" spans="11:13" x14ac:dyDescent="0.2">
      <c r="K6" s="105" t="s">
        <v>101</v>
      </c>
      <c r="L6" s="101">
        <f>Billet!E8</f>
        <v>3</v>
      </c>
      <c r="M6" s="146">
        <f>Billet!I8</f>
        <v>453</v>
      </c>
    </row>
    <row r="7" spans="11:13" x14ac:dyDescent="0.2">
      <c r="K7" s="100" t="s">
        <v>102</v>
      </c>
      <c r="L7" s="101">
        <f>Billet!E9</f>
        <v>0</v>
      </c>
      <c r="M7" s="146">
        <f>Billet!I9</f>
        <v>0</v>
      </c>
    </row>
    <row r="8" spans="11:13" x14ac:dyDescent="0.2">
      <c r="K8" s="105" t="s">
        <v>103</v>
      </c>
      <c r="L8" s="101">
        <f>Billet!E10</f>
        <v>4</v>
      </c>
      <c r="M8" s="146">
        <f>Billet!I10</f>
        <v>724</v>
      </c>
    </row>
    <row r="9" spans="11:13" x14ac:dyDescent="0.2">
      <c r="K9" s="100" t="s">
        <v>18</v>
      </c>
      <c r="L9" s="101">
        <f>Billet!E11</f>
        <v>0</v>
      </c>
      <c r="M9" s="146">
        <f>Billet!I11</f>
        <v>0</v>
      </c>
    </row>
    <row r="10" spans="11:13" x14ac:dyDescent="0.2">
      <c r="K10" s="105" t="s">
        <v>19</v>
      </c>
      <c r="L10" s="101">
        <f>Billet!E12</f>
        <v>14</v>
      </c>
      <c r="M10" s="146">
        <f>Billet!I12</f>
        <v>1400</v>
      </c>
    </row>
    <row r="11" spans="11:13" x14ac:dyDescent="0.2">
      <c r="K11" s="100" t="s">
        <v>20</v>
      </c>
      <c r="L11" s="101">
        <f>Billet!E13</f>
        <v>0</v>
      </c>
      <c r="M11" s="146">
        <f>Billet!I13</f>
        <v>0</v>
      </c>
    </row>
    <row r="12" spans="11:13" x14ac:dyDescent="0.2">
      <c r="K12" s="105" t="s">
        <v>104</v>
      </c>
      <c r="L12" s="101">
        <f>Billet!E14</f>
        <v>0</v>
      </c>
      <c r="M12" s="146">
        <f>Billet!I14</f>
        <v>0</v>
      </c>
    </row>
    <row r="13" spans="11:13" x14ac:dyDescent="0.2">
      <c r="K13" s="100" t="s">
        <v>105</v>
      </c>
      <c r="L13" s="101">
        <f>Billet!E15</f>
        <v>12</v>
      </c>
      <c r="M13" s="146">
        <f>Billet!I15</f>
        <v>3000</v>
      </c>
    </row>
    <row r="14" spans="11:13" x14ac:dyDescent="0.2">
      <c r="K14" s="105" t="s">
        <v>106</v>
      </c>
      <c r="L14" s="101">
        <f>Billet!E16</f>
        <v>9</v>
      </c>
      <c r="M14" s="146">
        <f>Billet!I16</f>
        <v>2700</v>
      </c>
    </row>
    <row r="19" spans="11:13" x14ac:dyDescent="0.2">
      <c r="K19" s="75" t="s">
        <v>121</v>
      </c>
      <c r="L19" s="2">
        <f>Hébergement!C19</f>
        <v>3</v>
      </c>
      <c r="M19" s="76">
        <f>Hébergement!E19</f>
        <v>75</v>
      </c>
    </row>
    <row r="20" spans="11:13" x14ac:dyDescent="0.2">
      <c r="K20" s="78" t="s">
        <v>122</v>
      </c>
      <c r="L20" s="2">
        <f>Hébergement!C20</f>
        <v>0</v>
      </c>
      <c r="M20" s="76">
        <f>Hébergement!E20</f>
        <v>0</v>
      </c>
    </row>
    <row r="21" spans="11:13" x14ac:dyDescent="0.2">
      <c r="K21" s="75" t="s">
        <v>123</v>
      </c>
      <c r="L21" s="2">
        <f>Hébergement!C21</f>
        <v>15</v>
      </c>
      <c r="M21" s="76">
        <f>Hébergement!E21</f>
        <v>1290</v>
      </c>
    </row>
    <row r="26" spans="11:13" x14ac:dyDescent="0.2">
      <c r="K26" t="s">
        <v>315</v>
      </c>
    </row>
  </sheetData>
  <sheetProtection algorithmName="SHA-512" hashValue="d39MFJdfsKl2j2QPfcXOA7xc/6+GMg56cS/Zxgjye2E1Rk+Gd/Axm4gE5/10iYvcvXDcq32s4BN6eK6uwEXxlQ==" saltValue="ArpyWleoPHWaDOyqf7+Abg==" spinCount="100000" sheet="1" objects="1" scenarios="1"/>
  <conditionalFormatting sqref="K3:K4">
    <cfRule type="containsText" priority="4" operator="containsText" text="Pass Prenium">
      <formula>NOT(ISERROR(SEARCH("Pass Prenium",K3)))</formula>
    </cfRule>
  </conditionalFormatting>
  <conditionalFormatting sqref="K5:K14">
    <cfRule type="containsText" priority="3" operator="containsText" text="Pass Prenium">
      <formula>NOT(ISERROR(SEARCH("Pass Prenium",K5)))</formula>
    </cfRule>
  </conditionalFormatting>
  <conditionalFormatting sqref="K19:K21">
    <cfRule type="containsText" priority="2" operator="containsText" text="Pass Prenium">
      <formula>NOT(ISERROR(SEARCH("Pass Prenium",K19)))</formula>
    </cfRule>
  </conditionalFormatting>
  <conditionalFormatting sqref="M19:M21">
    <cfRule type="containsText" priority="1" operator="containsText" text="Pass Prenium">
      <formula>NOT(ISERROR(SEARCH("Pass Prenium",M19)))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C6FF5-32EE-4DEF-A627-7A5D37B47F65}">
  <sheetPr codeName="Feuil3">
    <tabColor rgb="FF0070C0"/>
  </sheetPr>
  <dimension ref="A2:L20"/>
  <sheetViews>
    <sheetView showGridLines="0" tabSelected="1" zoomScale="85" zoomScaleNormal="85" workbookViewId="0">
      <selection activeCell="E24" sqref="E24"/>
    </sheetView>
  </sheetViews>
  <sheetFormatPr baseColWidth="10" defaultRowHeight="14.25" x14ac:dyDescent="0.2"/>
  <cols>
    <col min="2" max="2" width="14.25" customWidth="1"/>
    <col min="3" max="3" width="14.375" bestFit="1" customWidth="1"/>
    <col min="5" max="5" width="18.875" bestFit="1" customWidth="1"/>
    <col min="6" max="6" width="18.25" bestFit="1" customWidth="1"/>
    <col min="7" max="7" width="12.125" customWidth="1"/>
    <col min="9" max="9" width="4.375" customWidth="1"/>
    <col min="10" max="10" width="1.125" customWidth="1"/>
    <col min="11" max="11" width="17.875" customWidth="1"/>
  </cols>
  <sheetData>
    <row r="2" spans="1:12" ht="40.9" customHeight="1" x14ac:dyDescent="0.2"/>
    <row r="4" spans="1:12" ht="15.75" x14ac:dyDescent="0.2">
      <c r="A4" s="114" t="s">
        <v>22</v>
      </c>
      <c r="B4" s="108" t="s">
        <v>235</v>
      </c>
      <c r="C4" s="107" t="s">
        <v>25</v>
      </c>
      <c r="D4" s="108" t="s">
        <v>236</v>
      </c>
      <c r="E4" s="115" t="s">
        <v>237</v>
      </c>
      <c r="F4" t="s">
        <v>329</v>
      </c>
      <c r="G4" t="s">
        <v>328</v>
      </c>
      <c r="H4" t="s">
        <v>327</v>
      </c>
    </row>
    <row r="5" spans="1:12" x14ac:dyDescent="0.2">
      <c r="A5" s="110" t="s">
        <v>238</v>
      </c>
      <c r="B5" s="109" t="s">
        <v>239</v>
      </c>
      <c r="C5" s="109"/>
      <c r="D5" s="109"/>
      <c r="E5" s="111" t="s">
        <v>240</v>
      </c>
      <c r="F5" s="158" t="s">
        <v>270</v>
      </c>
      <c r="G5" s="158"/>
      <c r="H5" s="158"/>
      <c r="K5" t="s">
        <v>332</v>
      </c>
    </row>
    <row r="6" spans="1:12" x14ac:dyDescent="0.2">
      <c r="A6" s="110" t="s">
        <v>241</v>
      </c>
      <c r="B6" s="109" t="s">
        <v>242</v>
      </c>
      <c r="C6" s="109" t="s">
        <v>342</v>
      </c>
      <c r="D6" s="109" t="s">
        <v>343</v>
      </c>
      <c r="E6" s="111" t="s">
        <v>243</v>
      </c>
      <c r="F6" s="109" t="s">
        <v>271</v>
      </c>
      <c r="G6" s="165"/>
      <c r="H6" s="109"/>
      <c r="K6" s="1" t="s">
        <v>113</v>
      </c>
      <c r="L6" s="1">
        <f>COUNTA(Tableau8[Poste Vendredi])</f>
        <v>6</v>
      </c>
    </row>
    <row r="7" spans="1:12" x14ac:dyDescent="0.2">
      <c r="A7" s="110" t="s">
        <v>244</v>
      </c>
      <c r="B7" s="109" t="s">
        <v>245</v>
      </c>
      <c r="C7" s="109" t="s">
        <v>355</v>
      </c>
      <c r="D7" s="109" t="s">
        <v>356</v>
      </c>
      <c r="E7" s="111" t="s">
        <v>246</v>
      </c>
      <c r="F7" s="109"/>
      <c r="G7" s="165" t="s">
        <v>271</v>
      </c>
      <c r="H7" s="109"/>
      <c r="K7" s="1" t="s">
        <v>114</v>
      </c>
      <c r="L7" s="1">
        <f>COUNTA(Tableau8[Poste Samedi])</f>
        <v>4</v>
      </c>
    </row>
    <row r="8" spans="1:12" x14ac:dyDescent="0.2">
      <c r="A8" s="110" t="s">
        <v>247</v>
      </c>
      <c r="B8" s="109" t="s">
        <v>248</v>
      </c>
      <c r="C8" s="109" t="s">
        <v>359</v>
      </c>
      <c r="D8" s="109" t="s">
        <v>360</v>
      </c>
      <c r="E8" s="111" t="s">
        <v>249</v>
      </c>
      <c r="F8" s="109" t="s">
        <v>271</v>
      </c>
      <c r="G8" s="109"/>
      <c r="H8" s="165" t="s">
        <v>319</v>
      </c>
      <c r="K8" s="1" t="s">
        <v>115</v>
      </c>
      <c r="L8" s="1">
        <f>COUNTA(Tableau8[Poste Dimanche])</f>
        <v>4</v>
      </c>
    </row>
    <row r="9" spans="1:12" x14ac:dyDescent="0.2">
      <c r="A9" s="110" t="s">
        <v>250</v>
      </c>
      <c r="B9" s="109" t="s">
        <v>251</v>
      </c>
      <c r="C9" s="109"/>
      <c r="D9" s="109"/>
      <c r="E9" s="111" t="s">
        <v>252</v>
      </c>
      <c r="F9" s="109"/>
      <c r="G9" s="109"/>
      <c r="H9" s="109"/>
    </row>
    <row r="10" spans="1:12" x14ac:dyDescent="0.2">
      <c r="A10" s="110" t="s">
        <v>253</v>
      </c>
      <c r="B10" s="109" t="s">
        <v>254</v>
      </c>
      <c r="C10" s="109"/>
      <c r="D10" s="109"/>
      <c r="E10" s="111" t="s">
        <v>255</v>
      </c>
      <c r="F10" s="109"/>
      <c r="G10" s="109"/>
      <c r="H10" s="109"/>
    </row>
    <row r="11" spans="1:12" x14ac:dyDescent="0.2">
      <c r="A11" s="110" t="s">
        <v>256</v>
      </c>
      <c r="B11" s="109" t="s">
        <v>257</v>
      </c>
      <c r="C11" s="109"/>
      <c r="D11" s="109"/>
      <c r="E11" s="111" t="s">
        <v>258</v>
      </c>
      <c r="F11" s="109"/>
      <c r="G11" s="109"/>
      <c r="H11" s="109"/>
      <c r="K11" t="s">
        <v>333</v>
      </c>
    </row>
    <row r="12" spans="1:12" x14ac:dyDescent="0.2">
      <c r="A12" s="110" t="s">
        <v>259</v>
      </c>
      <c r="B12" s="109" t="s">
        <v>260</v>
      </c>
      <c r="C12" s="109"/>
      <c r="D12" s="109"/>
      <c r="E12" s="116"/>
      <c r="F12" s="109"/>
      <c r="G12" s="165" t="s">
        <v>319</v>
      </c>
      <c r="H12" s="109"/>
      <c r="K12" s="165" t="s">
        <v>270</v>
      </c>
      <c r="L12" s="1">
        <f>COUNTIF(Tableau8[[Poste Vendredi]:[Poste Dimanche]],K12)</f>
        <v>4</v>
      </c>
    </row>
    <row r="13" spans="1:12" x14ac:dyDescent="0.2">
      <c r="A13" s="110" t="s">
        <v>261</v>
      </c>
      <c r="B13" s="109" t="s">
        <v>262</v>
      </c>
      <c r="C13" s="109"/>
      <c r="D13" s="109"/>
      <c r="E13" s="116"/>
      <c r="F13" s="109"/>
      <c r="G13" s="109"/>
      <c r="H13" s="109"/>
      <c r="K13" s="165" t="s">
        <v>271</v>
      </c>
      <c r="L13" s="1">
        <f>COUNTIF(Tableau8[[Poste Vendredi]:[Poste Dimanche]],K13)</f>
        <v>5</v>
      </c>
    </row>
    <row r="14" spans="1:12" x14ac:dyDescent="0.2">
      <c r="A14" s="110" t="s">
        <v>263</v>
      </c>
      <c r="B14" s="109" t="s">
        <v>264</v>
      </c>
      <c r="C14" s="109"/>
      <c r="D14" s="109"/>
      <c r="E14" s="111" t="s">
        <v>265</v>
      </c>
      <c r="F14" s="109"/>
      <c r="G14" s="109"/>
      <c r="H14" s="109"/>
      <c r="K14" s="165" t="s">
        <v>272</v>
      </c>
      <c r="L14" s="1">
        <f>COUNTIF(Tableau8[[Poste Vendredi]:[Poste Dimanche]],K14)</f>
        <v>1</v>
      </c>
    </row>
    <row r="15" spans="1:12" x14ac:dyDescent="0.2">
      <c r="A15" s="112" t="s">
        <v>266</v>
      </c>
      <c r="B15" s="113" t="s">
        <v>267</v>
      </c>
      <c r="C15" s="113"/>
      <c r="D15" s="113"/>
      <c r="E15" s="117"/>
      <c r="F15" s="113"/>
      <c r="G15" s="113"/>
      <c r="H15" s="113"/>
      <c r="K15" s="165" t="s">
        <v>322</v>
      </c>
      <c r="L15" s="1">
        <f>COUNTIF(Tableau8[[Poste Vendredi]:[Poste Dimanche]],K15)</f>
        <v>2</v>
      </c>
    </row>
    <row r="16" spans="1:12" x14ac:dyDescent="0.2">
      <c r="A16" s="112" t="s">
        <v>357</v>
      </c>
      <c r="B16" s="113" t="s">
        <v>341</v>
      </c>
      <c r="C16" s="113" t="s">
        <v>334</v>
      </c>
      <c r="D16" s="113" t="s">
        <v>335</v>
      </c>
      <c r="E16" s="166" t="s">
        <v>336</v>
      </c>
      <c r="F16" s="113" t="s">
        <v>270</v>
      </c>
      <c r="G16" s="113"/>
      <c r="H16" s="113" t="s">
        <v>272</v>
      </c>
      <c r="K16" s="165" t="s">
        <v>319</v>
      </c>
      <c r="L16" s="1">
        <f>COUNTIF(Tableau8[[Poste Vendredi]:[Poste Dimanche]],K16)</f>
        <v>2</v>
      </c>
    </row>
    <row r="17" spans="1:8" x14ac:dyDescent="0.2">
      <c r="A17" s="112" t="s">
        <v>337</v>
      </c>
      <c r="B17" s="113"/>
      <c r="C17" s="113" t="s">
        <v>338</v>
      </c>
      <c r="D17" s="113" t="s">
        <v>339</v>
      </c>
      <c r="E17" s="166" t="s">
        <v>340</v>
      </c>
      <c r="F17" s="113"/>
      <c r="G17" s="113"/>
      <c r="H17" s="113"/>
    </row>
    <row r="18" spans="1:8" x14ac:dyDescent="0.2">
      <c r="A18" s="112" t="s">
        <v>344</v>
      </c>
      <c r="B18" s="113" t="s">
        <v>345</v>
      </c>
      <c r="C18" s="113" t="s">
        <v>346</v>
      </c>
      <c r="D18" s="113" t="s">
        <v>347</v>
      </c>
      <c r="E18" s="166" t="s">
        <v>348</v>
      </c>
      <c r="F18" s="113" t="s">
        <v>270</v>
      </c>
      <c r="G18" s="113" t="s">
        <v>271</v>
      </c>
      <c r="H18" s="113" t="s">
        <v>322</v>
      </c>
    </row>
    <row r="19" spans="1:8" x14ac:dyDescent="0.2">
      <c r="A19" s="112" t="s">
        <v>349</v>
      </c>
      <c r="B19" s="113" t="s">
        <v>350</v>
      </c>
      <c r="C19" s="113" t="s">
        <v>351</v>
      </c>
      <c r="D19" s="113" t="s">
        <v>352</v>
      </c>
      <c r="E19" s="166" t="s">
        <v>353</v>
      </c>
      <c r="F19" s="113" t="s">
        <v>322</v>
      </c>
      <c r="G19" s="113"/>
      <c r="H19" s="113"/>
    </row>
    <row r="20" spans="1:8" x14ac:dyDescent="0.2">
      <c r="A20" s="112" t="s">
        <v>362</v>
      </c>
      <c r="B20" s="113" t="s">
        <v>363</v>
      </c>
      <c r="C20" s="113" t="s">
        <v>364</v>
      </c>
      <c r="D20" s="113" t="s">
        <v>335</v>
      </c>
      <c r="E20" s="166" t="s">
        <v>365</v>
      </c>
      <c r="F20" s="113"/>
      <c r="G20" s="113" t="s">
        <v>270</v>
      </c>
      <c r="H20" s="113" t="s">
        <v>271</v>
      </c>
    </row>
  </sheetData>
  <sheetProtection algorithmName="SHA-512" hashValue="BoVrbZzKC5cL9JN5ZESV093tPxHIYgcoOvWrO3RbL2JH9PUqKTM2UvOynqN0MfcW4zWbSEzpq8EEE2aEQ8mG+g==" saltValue="bIwieUiU+muqxoRXzvJTQw==" spinCount="100000" sheet="1" objects="1" scenarios="1"/>
  <hyperlinks>
    <hyperlink ref="E10" r:id="rId1" xr:uid="{9EF89D3E-A7A4-4715-B6E3-C7001B3E2ED4}"/>
    <hyperlink ref="E8" r:id="rId2" xr:uid="{2D8F6718-712A-429A-BA76-59D97825629B}"/>
    <hyperlink ref="E11" r:id="rId3" xr:uid="{ACE4A6C4-262C-4FE5-AF32-881B30E39ED1}"/>
    <hyperlink ref="E14" r:id="rId4" xr:uid="{A33EA92A-408C-4929-B216-72F8E5F5D919}"/>
    <hyperlink ref="E6" r:id="rId5" xr:uid="{EA5E7091-733F-4D5A-BAD4-BF77CC6B1EFC}"/>
    <hyperlink ref="E5" r:id="rId6" xr:uid="{1C3EE44F-A54D-43B3-90FF-D22CF121B03A}"/>
    <hyperlink ref="E9" r:id="rId7" xr:uid="{9C0124AB-6589-408A-BE86-FFF0DC85D682}"/>
    <hyperlink ref="E7" r:id="rId8" xr:uid="{814BDA2E-CFB1-406F-AD3B-8FDD104CABB7}"/>
  </hyperlinks>
  <pageMargins left="0.7" right="0.7" top="0.75" bottom="0.75" header="0.3" footer="0.3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12" name="Button 1">
              <controlPr defaultSize="0" print="0" autoFill="0" autoPict="0" macro="[0]!Bouton1_Cliquer">
                <anchor moveWithCells="1" sizeWithCells="1">
                  <from>
                    <xdr:col>10</xdr:col>
                    <xdr:colOff>342900</xdr:colOff>
                    <xdr:row>18</xdr:row>
                    <xdr:rowOff>171450</xdr:rowOff>
                  </from>
                  <to>
                    <xdr:col>11</xdr:col>
                    <xdr:colOff>247650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834B-C85D-4687-85AE-5CDDD522C520}">
  <sheetPr codeName="Feuil16">
    <tabColor rgb="FF0070C0"/>
  </sheetPr>
  <dimension ref="B2:E8"/>
  <sheetViews>
    <sheetView workbookViewId="0">
      <selection activeCell="B3" sqref="B3:E8"/>
    </sheetView>
  </sheetViews>
  <sheetFormatPr baseColWidth="10" defaultRowHeight="14.25" x14ac:dyDescent="0.2"/>
  <cols>
    <col min="1" max="1" width="11.625" bestFit="1" customWidth="1"/>
    <col min="2" max="2" width="20.125" customWidth="1"/>
    <col min="3" max="3" width="15.125" customWidth="1"/>
    <col min="4" max="4" width="14.875" customWidth="1"/>
    <col min="5" max="5" width="13.5" customWidth="1"/>
  </cols>
  <sheetData>
    <row r="2" spans="2:5" ht="12.75" customHeight="1" x14ac:dyDescent="0.2"/>
    <row r="3" spans="2:5" x14ac:dyDescent="0.2">
      <c r="B3" s="2"/>
      <c r="C3" s="167" t="s">
        <v>113</v>
      </c>
      <c r="D3" s="167" t="s">
        <v>114</v>
      </c>
      <c r="E3" s="167" t="s">
        <v>115</v>
      </c>
    </row>
    <row r="4" spans="2:5" ht="28.5" x14ac:dyDescent="0.2">
      <c r="B4" s="164" t="s">
        <v>270</v>
      </c>
      <c r="C4" s="163" t="s">
        <v>358</v>
      </c>
      <c r="D4" s="163" t="s">
        <v>362</v>
      </c>
      <c r="E4" s="163"/>
    </row>
    <row r="5" spans="2:5" x14ac:dyDescent="0.2">
      <c r="B5" s="164" t="s">
        <v>271</v>
      </c>
      <c r="C5" s="163" t="s">
        <v>361</v>
      </c>
      <c r="D5" s="163" t="s">
        <v>354</v>
      </c>
      <c r="E5" s="163" t="s">
        <v>362</v>
      </c>
    </row>
    <row r="6" spans="2:5" x14ac:dyDescent="0.2">
      <c r="B6" s="164" t="s">
        <v>272</v>
      </c>
      <c r="C6" s="163"/>
      <c r="D6" s="163"/>
      <c r="E6" s="163" t="s">
        <v>357</v>
      </c>
    </row>
    <row r="7" spans="2:5" x14ac:dyDescent="0.2">
      <c r="B7" s="164" t="s">
        <v>322</v>
      </c>
      <c r="C7" s="163" t="s">
        <v>349</v>
      </c>
      <c r="D7" s="163"/>
      <c r="E7" s="163" t="s">
        <v>344</v>
      </c>
    </row>
    <row r="8" spans="2:5" x14ac:dyDescent="0.2">
      <c r="B8" s="164" t="s">
        <v>319</v>
      </c>
      <c r="C8" s="163"/>
      <c r="D8" s="163" t="s">
        <v>259</v>
      </c>
      <c r="E8" s="163" t="s">
        <v>247</v>
      </c>
    </row>
  </sheetData>
  <sheetProtection algorithmName="SHA-512" hashValue="R705GfrMCQ95Xmz294QVLA+BJJ8xpwPuHPrvR5cDTen5SErMICaW54UqVp7OWT3s5jX3m/n427FxvBn097TY7w==" saltValue="Io2jCLDmrVxw/0oHEzfrtQ==" spinCount="100000" sheet="1" objects="1" scenarios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6F1AC-FB84-479E-B146-E32528AEE475}">
  <sheetPr codeName="Feuil15"/>
  <dimension ref="A1"/>
  <sheetViews>
    <sheetView workbookViewId="0">
      <selection activeCell="D29" sqref="D29"/>
    </sheetView>
  </sheetViews>
  <sheetFormatPr baseColWidth="10" defaultRowHeight="14.25" x14ac:dyDescent="0.2"/>
  <sheetData/>
  <sheetProtection algorithmName="SHA-512" hashValue="V1hvFpQi7+xFLPeBSixyMRtgNRBhpHC+MJCdQdHWYqwYlvZEMHUkmgMvswFBuAX3xi3oPHTyrzqshe5u/Fm2SA==" saltValue="bj155Q/QmL9YbIebXrLP9g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23</vt:i4>
      </vt:variant>
    </vt:vector>
  </HeadingPairs>
  <TitlesOfParts>
    <vt:vector size="37" baseType="lpstr">
      <vt:lpstr>Menu</vt:lpstr>
      <vt:lpstr>Facture Client</vt:lpstr>
      <vt:lpstr>Historique Client</vt:lpstr>
      <vt:lpstr>Facture Musicien</vt:lpstr>
      <vt:lpstr>Gestion musiciens</vt:lpstr>
      <vt:lpstr>Planning</vt:lpstr>
      <vt:lpstr>Billet</vt:lpstr>
      <vt:lpstr>Hébergement</vt:lpstr>
      <vt:lpstr>Gestion Hébergement</vt:lpstr>
      <vt:lpstr>Paramètres</vt:lpstr>
      <vt:lpstr>Carte</vt:lpstr>
      <vt:lpstr>Données Bénévoles</vt:lpstr>
      <vt:lpstr>Planning bénévole</vt:lpstr>
      <vt:lpstr>Graphiques</vt:lpstr>
      <vt:lpstr>CompteurFacture</vt:lpstr>
      <vt:lpstr>CompteurFactureMusicien</vt:lpstr>
      <vt:lpstr>'Données Bénévoles'!liste_benevole</vt:lpstr>
      <vt:lpstr>liste_jour_source</vt:lpstr>
      <vt:lpstr>liste_scene_source</vt:lpstr>
      <vt:lpstr>liste_source_poste</vt:lpstr>
      <vt:lpstr>lste_horaire_source</vt:lpstr>
      <vt:lpstr>message_mail</vt:lpstr>
      <vt:lpstr>planing_Dimanche</vt:lpstr>
      <vt:lpstr>planning_Dimanche</vt:lpstr>
      <vt:lpstr>planning_Samedi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source_hebergement</vt:lpstr>
      <vt:lpstr>source_horaire</vt:lpstr>
      <vt:lpstr>source_qte_autorise</vt:lpstr>
      <vt:lpstr>source_type_billet</vt:lpstr>
      <vt:lpstr>sujet_mail</vt:lpstr>
      <vt:lpstr>type_hebergement_source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2020-01-30T10:16:35Z</cp:lastPrinted>
  <dcterms:created xsi:type="dcterms:W3CDTF">2020-01-17T16:23:10Z</dcterms:created>
  <dcterms:modified xsi:type="dcterms:W3CDTF">2020-02-01T08:15:32Z</dcterms:modified>
</cp:coreProperties>
</file>