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3040" windowHeight="8232"/>
  </bookViews>
  <sheets>
    <sheet name="Sheet1" sheetId="1" r:id="rId1"/>
  </sheets>
  <calcPr calcId="145621" fullCalcOn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<sst xmlns="http://schemas.openxmlformats.org/spreadsheetml/2006/main" count="4037" uniqueCount="4037">
  <si>
    <t>Symbol</t>
  </si>
  <si>
    <t>Notifying Member</t>
  </si>
  <si>
    <t>Date of distribution</t>
  </si>
  <si>
    <t>Type</t>
  </si>
  <si>
    Products (free text)
    <d:r xmlns:d="http://schemas.openxmlformats.org/spreadsheetml/2006/main">
      <d:rPr>
        <d:b/>
        <d:sz val="11"/>
        <d:rFont val="Calibri"/>
      </d:rPr>
      <d:t xml:space="preserve">Products (free text)
</d:t>
    </d:r>
    <d:r xmlns:d="http://schemas.openxmlformats.org/spreadsheetml/2006/main">
      <d:rPr>
        <d:i/>
        <d:sz val="8"/>
        <d:color rgb="FF000000"/>
        <d:rFont val="Calibri"/>
      </d:rPr>
      <d:t xml:space="preserve">(Content in italic is reproduced from the parent notification)</d:t>
    </d:r>
  </si>
  <si>
    Products (HS Codes)
    <d:r xmlns:d="http://schemas.openxmlformats.org/spreadsheetml/2006/main">
      <d:rPr>
        <d:b/>
        <d:sz val="11"/>
        <d:rFont val="Calibri"/>
      </d:rPr>
      <d:t xml:space="preserve">Products (HS codes)
</d:t>
    </d:r>
    <d:r xmlns:d="http://schemas.openxmlformats.org/spreadsheetml/2006/main">
      <d:rPr>
        <d:i/>
        <d:sz val="8"/>
        <d:color rgb="FF000000"/>
        <d:rFont val="Calibri"/>
      </d:rPr>
      <d:t xml:space="preserve">(Content in italic is reproduced from the parent notification)</d:t>
    </d:r>
  </si>
  <si>
    Products (ICS Codes)
    <d:r xmlns:d="http://schemas.openxmlformats.org/spreadsheetml/2006/main">
      <d:rPr>
        <d:b/>
        <d:sz val="11"/>
        <d:rFont val="Calibri"/>
      </d:rPr>
      <d:t xml:space="preserve">Products (ICS codes)
</d:t>
    </d:r>
    <d:r xmlns:d="http://schemas.openxmlformats.org/spreadsheetml/2006/main">
      <d:rPr>
        <d:i/>
        <d:sz val="8"/>
        <d:color rgb="FF000000"/>
        <d:rFont val="Calibri"/>
      </d:rPr>
      <d:t xml:space="preserve">(Content in italic is reproduced from the parent notification)</d:t>
    </d:r>
  </si>
  <si>
    Objective of Measure
    <d:r xmlns:d="http://schemas.openxmlformats.org/spreadsheetml/2006/main">
      <d:rPr>
        <d:b/>
        <d:sz val="11"/>
        <d:rFont val="Calibri"/>
      </d:rPr>
      <d:t xml:space="preserve">Objective of measure
</d:t>
    </d:r>
    <d:r xmlns:d="http://schemas.openxmlformats.org/spreadsheetml/2006/main">
      <d:rPr>
        <d:i/>
        <d:sz val="8"/>
        <d:color rgb="FF000000"/>
        <d:rFont val="Calibri"/>
      </d:rPr>
      <d:t xml:space="preserve">(Content in italic is reproduced from the parent notification)</d:t>
    </d:r>
  </si>
  <si>
    <t>Link (EN)</t>
  </si>
  <si>
    <t>Link (FR)</t>
  </si>
  <si>
    <t>Link (ES)</t>
  </si>
  <si>
    <t>G/TBT/N/KEN/990</t>
  </si>
  <si>
    <t>Kenya</t>
  </si>
  <si>
    <t>Regular notification</t>
  </si>
  <si>
    <d:r xmlns:d="http://schemas.openxmlformats.org/spreadsheetml/2006/main">
      <d:rPr>
        <d:sz val="11"/>
        <d:rFont val="Calibri"/>
      </d:rPr>
      <d:t xml:space="preserve">0406 - Cheese and curd.; 0406 - Cheese and curd.; </d:t>
    </d:r>
  </si>
  <si>
    <d:r xmlns:d="http://schemas.openxmlformats.org/spreadsheetml/2006/main">
      <d:rPr>
        <d:sz val="11"/>
        <d:rFont val="Calibri"/>
      </d:rPr>
      <d:t xml:space="preserve">67.100.30 - Cheese; </d:t>
    </d:r>
  </si>
  <si>
    <d:r xmlns:d="http://schemas.openxmlformats.org/spreadsheetml/2006/main">
      <d:rPr>
        <d:sz val="11"/>
        <d:rFont val="Calibri"/>
      </d:rPr>
      <d:t xml:space="preserve">Protection of human health or safety; Quality requirements; </d:t>
    </d:r>
  </si>
  <si>
    <t>G/TBT/N/KEN/978</t>
  </si>
  <si>
    <t>G/TBT/N/KEN/979</t>
  </si>
  <si>
    <t>G/TBT/N/KEN/980</t>
  </si>
  <si>
    <t>G/TBT/N/UKR/160</t>
  </si>
  <si>
    <t>Ukraine</t>
  </si>
  <si>
    <d:r xmlns:d="http://schemas.openxmlformats.org/spreadsheetml/2006/main">
      <d:rPr>
        <d:sz val="11"/>
        <d:rFont val="Calibri"/>
      </d:rPr>
      <d:t xml:space="preserve">Meat of bovine animals, swine, sheep or goat, fresh, chilled or frozen (HS 0201, 0202, 0203, 0204), edible offal of bovine animals, fresh or chilled (HS 020610), meat and edible offal of the poultry of heading 0105, fresh, chilled or frozen (HS 0207); natural honey (HS 0409000000)</d:t>
    </d:r>
    <d:r xmlns:d="http://schemas.openxmlformats.org/spreadsheetml/2006/main">
      <d:rPr>
        <d:sz val="11"/>
        <d:color rgb="FF000000"/>
        <d:rFont val="Calibri"/>
      </d:rPr>
      <d:t xml:space="preserve"/>
    </d:r>
  </si>
  <si>
    <d:r xmlns:d="http://schemas.openxmlformats.org/spreadsheetml/2006/main">
      <d:rPr>
        <d:sz val="11"/>
        <d:rFont val="Calibri"/>
      </d:rPr>
      <d:t xml:space="preserve">0201 - Meat of bovine animals, fresh or chilled.; 0202 - Meat of bovine animals, frozen.; 0203 - Meat of swine, fresh, chilled or frozen.; 0204 - Meat of sheep or goats, fresh, chilled or frozen.; 020610 - - Of bovine animals, fresh or chilled; 0207 - Meat and edible offal, of the poultry of heading 01.05, fresh, chilled or frozen.; 040900 - Natural honey.; 0201 - Meat of bovine animals, fresh or chilled.; 0202 - Meat of bovine animals, frozen.; 0203 - Meat of swine, fresh, chilled or frozen.; 0204 - Meat of sheep or goats, fresh, chilled or frozen.; 0207 - Meat and edible offal, of the poultry of heading 01.05, fresh, chilled or frozen.; 0409 - Natural honey.; 020610 - - Of bovine animals, fresh or chilled; </d:t>
    </d:r>
  </si>
  <si>
    <d:r xmlns:d="http://schemas.openxmlformats.org/spreadsheetml/2006/main">
      <d:rPr>
        <d:sz val="11"/>
        <d:rFont val="Calibri"/>
      </d:rPr>
      <d:t xml:space="preserve">67.120.10 - Meat and meat products; 67.180.10 - Sugar and sugar products; </d:t>
    </d:r>
  </si>
  <si>
    <d:r xmlns:d="http://schemas.openxmlformats.org/spreadsheetml/2006/main">
      <d:rPr>
        <d:sz val="11"/>
        <d:rFont val="Calibri"/>
      </d:rPr>
      <d:t xml:space="preserve">Consumer information, labelling; Prevention of deceptive practices and consumer protection; Protection of human health or safety; </d:t>
    </d:r>
  </si>
  <si>
    <t>G/TBT/N/ZAF/242</t>
  </si>
  <si>
    <t>South Africa</t>
  </si>
  <si>
    <d:r xmlns:d="http://schemas.openxmlformats.org/spreadsheetml/2006/main">
      <d:rPr>
        <d:sz val="11"/>
        <d:rFont val="Calibri"/>
      </d:rPr>
      <d:t xml:space="preserve">Tea and related products</d:t>
    </d:r>
    <d:r xmlns:d="http://schemas.openxmlformats.org/spreadsheetml/2006/main">
      <d:rPr>
        <d:sz val="11"/>
        <d:color rgb="FF000000"/>
        <d:rFont val="Calibri"/>
      </d:rPr>
      <d:t xml:space="preserve"/>
    </d:r>
  </si>
  <si>
    <d:r xmlns:d="http://schemas.openxmlformats.org/spreadsheetml/2006/main">
      <d:rPr>
        <d:sz val="11"/>
        <d:rFont val="Calibri"/>
      </d:rPr>
      <d:t xml:space="preserve">0902 - Tea, whether or not flavoured.; </d:t>
    </d:r>
  </si>
  <si>
    <d:r xmlns:d="http://schemas.openxmlformats.org/spreadsheetml/2006/main">
      <d:rPr>
        <d:sz val="11"/>
        <d:rFont val="Calibri"/>
      </d:rPr>
      <d:t xml:space="preserve">67.140.10 - Tea; </d:t>
    </d:r>
  </si>
  <si>
    <d:r xmlns:d="http://schemas.openxmlformats.org/spreadsheetml/2006/main">
      <d:rPr>
        <d:sz val="11"/>
        <d:rFont val="Calibri"/>
      </d:rPr>
      <d:t xml:space="preserve">Other; </d:t>
    </d:r>
  </si>
  <si>
    <t>G/TBT/N/USA/1590</t>
  </si>
  <si>
    <t>United States of America</t>
  </si>
  <si>
    <d:r xmlns:d="http://schemas.openxmlformats.org/spreadsheetml/2006/main">
      <d:rPr>
        <d:sz val="11"/>
        <d:rFont val="Calibri"/>
      </d:rPr>
      <d:t xml:space="preserve">Grapefruit and oranges</d:t>
    </d:r>
    <d:r xmlns:d="http://schemas.openxmlformats.org/spreadsheetml/2006/main">
      <d:rPr>
        <d:sz val="11"/>
        <d:color rgb="FF000000"/>
        <d:rFont val="Calibri"/>
      </d:rPr>
      <d:t xml:space="preserve"/>
    </d:r>
  </si>
  <si>
    <d:r xmlns:d="http://schemas.openxmlformats.org/spreadsheetml/2006/main">
      <d:rPr>
        <d:sz val="11"/>
        <d:rFont val="Calibri"/>
      </d:rPr>
      <d:t xml:space="preserve">080510 - - Oranges; 080540 - - Grapefruit; </d:t>
    </d:r>
  </si>
  <si>
    <d:r xmlns:d="http://schemas.openxmlformats.org/spreadsheetml/2006/main">
      <d:rPr>
        <d:sz val="11"/>
        <d:rFont val="Calibri"/>
      </d:rPr>
      <d:t xml:space="preserve">03.120 - Quality; 67.080 - Fruits. Vegetables; </d:t>
    </d:r>
  </si>
  <si>
    <d:r xmlns:d="http://schemas.openxmlformats.org/spreadsheetml/2006/main">
      <d:rPr>
        <d:sz val="11"/>
        <d:rFont val="Calibri"/>
      </d:rPr>
      <d:t xml:space="preserve">Consumer information, labelling; Quality requirements; </d:t>
    </d:r>
  </si>
  <si>
    <t>G/TBT/N/BDI/82</t>
  </si>
  <si>
    <t>Burundi</t>
  </si>
  <si>
    <d:r xmlns:d="http://schemas.openxmlformats.org/spreadsheetml/2006/main">
      <d:rPr>
        <d:sz val="11"/>
        <d:rFont val="Calibri"/>
      </d:rPr>
      <d:t xml:space="preserve">060290 - - Other; 060290 - - Other; </d:t>
    </d:r>
  </si>
  <si>
    <d:r xmlns:d="http://schemas.openxmlformats.org/spreadsheetml/2006/main">
      <d:rPr>
        <d:sz val="11"/>
        <d:rFont val="Calibri"/>
      </d:rPr>
      <d:t xml:space="preserve">67.180.10 - Sugar and sugar products; </d:t>
    </d:r>
  </si>
  <si>
    <t>G/TBT/N/BDI/84</t>
  </si>
  <si>
    <d:r xmlns:d="http://schemas.openxmlformats.org/spreadsheetml/2006/main">
      <d:rPr>
        <d:sz val="11"/>
        <d:rFont val="Calibri"/>
      </d:rPr>
      <d:t xml:space="preserve">091010 - - Ginger; 091010 - - Ginger; 2202 - Waters, including mineral waters and aerated waters, containing added sugar or other sweetening matter or flavoured, and other non-alcoholic beverages, not including fruit or vegetable juices of heading 20.09.; </d:t>
    </d:r>
  </si>
  <si>
    <d:r xmlns:d="http://schemas.openxmlformats.org/spreadsheetml/2006/main">
      <d:rPr>
        <d:sz val="11"/>
        <d:rFont val="Calibri"/>
      </d:rPr>
      <d:t xml:space="preserve">67.160.20 - Non-alcoholic beverages; </d:t>
    </d:r>
  </si>
  <si>
    <t>G/TBT/N/BDI/85</t>
  </si>
  <si>
    <d:r xmlns:d="http://schemas.openxmlformats.org/spreadsheetml/2006/main">
      <d:rPr>
        <d:sz val="11"/>
        <d:rFont val="Calibri"/>
      </d:rPr>
      <d:t xml:space="preserve">091010 - - Ginger; 091010 - - Ginger; 22 - Beverages, spirits and vinegar; </d:t>
    </d:r>
  </si>
  <si>
    <d:r xmlns:d="http://schemas.openxmlformats.org/spreadsheetml/2006/main">
      <d:rPr>
        <d:sz val="11"/>
        <d:rFont val="Calibri"/>
      </d:rPr>
      <d:t xml:space="preserve">67.160.10 - Alcoholic beverages; </d:t>
    </d:r>
  </si>
  <si>
    <t>G/TBT/N/USA/1382/Add.1</t>
  </si>
  <si>
    <t>Addendum</t>
  </si>
  <si>
    <d:r xmlns:d="http://schemas.openxmlformats.org/spreadsheetml/2006/main">
      <d:rPr>
        <d:i/>
        <d:sz val="11"/>
        <d:rFont val="Calibri"/>
      </d:rPr>
      <d:t xml:space="preserve">Plants, plant products</d:t>
    </d:r>
    <d:r xmlns:d="http://schemas.openxmlformats.org/spreadsheetml/2006/main">
      <d:rPr>
        <d:sz val="11"/>
        <d:color rgb="FF000000"/>
        <d:rFont val="Calibri"/>
      </d:rPr>
      <d:t xml:space="preserve"/>
    </d:r>
  </si>
  <si>
    <d:r xmlns:d="http://schemas.openxmlformats.org/spreadsheetml/2006/main">
      <d:rPr>
        <d:sz val="11"/>
        <d:rFont val="Calibri"/>
      </d:rPr>
      <d:t xml:space="preserve">06 - Live trees and other plants; bulbs, roots and the like; cut flowers and ornamental foliage; 44 - Wood and articles of wood; wood charcoal;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06 - Live trees and other plants; bulbs, roots and the like; cut flowers and ornamental foliage; 44 - Wood and articles of wood; wood charcoal; </d:t>
    </d:r>
  </si>
  <si>
    <d:r xmlns:d="http://schemas.openxmlformats.org/spreadsheetml/2006/main">
      <d:rPr>
        <d:sz val="11"/>
        <d:rFont val="Calibri"/>
      </d:rPr>
      <d:t xml:space="preserve">01.020 - Terminology (principles and coordination); 01.120 - Standardization. General rules;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01.020 - Terminology (principles and coordination); 01.120 - Standardization. General rules; </d:t>
    </d:r>
  </si>
  <si>
    <d:r xmlns:d="http://schemas.openxmlformats.org/spreadsheetml/2006/main">
      <d:rPr>
        <d:i/>
        <d:sz val="11"/>
        <d:rFont val="Calibri"/>
      </d:rPr>
      <d:t xml:space="preserve">Protection of animal or plant life or health; Protection of the environment; </d:t>
    </d:r>
  </si>
  <si>
    <t>G/TBT/N/TZA/400</t>
  </si>
  <si>
    <t>Tanzania</t>
  </si>
  <si>
    <d:r xmlns:d="http://schemas.openxmlformats.org/spreadsheetml/2006/main">
      <d:rPr>
        <d:sz val="11"/>
        <d:rFont val="Calibri"/>
      </d:rPr>
      <d:t xml:space="preserve">0709 - Other vegetables, fresh or chilled.; 1005 - Maize (corn).; </d:t>
    </d:r>
  </si>
  <si>
    <d:r xmlns:d="http://schemas.openxmlformats.org/spreadsheetml/2006/main">
      <d:rPr>
        <d:sz val="11"/>
        <d:rFont val="Calibri"/>
      </d:rPr>
      <d:t xml:space="preserve">67.230 - Prepackaged and prepared foods; </d:t>
    </d:r>
  </si>
  <si>
    <d:r xmlns:d="http://schemas.openxmlformats.org/spreadsheetml/2006/main">
      <d:rPr>
        <d:sz val="11"/>
        <d:rFont val="Calibri"/>
      </d:rPr>
      <d:t xml:space="preserve">Consumer information, labelling; Protection of human health or safety; Quality requirements; </d:t>
    </d:r>
  </si>
  <si>
    <t>G/TBT/N/TZA/401</t>
  </si>
  <si>
    <d:r xmlns:d="http://schemas.openxmlformats.org/spreadsheetml/2006/main">
      <d:rPr>
        <d:sz val="11"/>
        <d:rFont val="Calibri"/>
      </d:rPr>
      <d:t xml:space="preserve">121220 - - Seaweeds and other algae; 121220 - - Seaweeds and other algae; </d:t>
    </d:r>
  </si>
  <si>
    <d:r xmlns:d="http://schemas.openxmlformats.org/spreadsheetml/2006/main">
      <d:rPr>
        <d:sz val="11"/>
        <d:rFont val="Calibri"/>
      </d:rPr>
      <d:t xml:space="preserve">67.050 - General methods of tests and analysis for food products; 67.120.30 - Fish and fishery products; </d:t>
    </d:r>
  </si>
  <si>
    <t>G/TBT/N/TZA/402</t>
  </si>
  <si>
    <d:r xmlns:d="http://schemas.openxmlformats.org/spreadsheetml/2006/main">
      <d:rPr>
        <d:sz val="11"/>
        <d:rFont val="Calibri"/>
      </d:rPr>
      <d:t xml:space="preserve">070930 - - Aubergines (egg-plants); 070930 - - Aubergines (egg-plants); </d:t>
    </d:r>
  </si>
  <si>
    <t>G/TBT/N/TZA/403</t>
  </si>
  <si>
    <d:r xmlns:d="http://schemas.openxmlformats.org/spreadsheetml/2006/main">
      <d:rPr>
        <d:sz val="11"/>
        <d:rFont val="Calibri"/>
      </d:rPr>
      <d:t xml:space="preserve">080450 - - Guavas, mangoes and mangosteens; </d:t>
    </d:r>
  </si>
  <si>
    <d:r xmlns:d="http://schemas.openxmlformats.org/spreadsheetml/2006/main">
      <d:rPr>
        <d:sz val="11"/>
        <d:rFont val="Calibri"/>
      </d:rPr>
      <d:t xml:space="preserve">67.080.10 - Fruits and derived products; </d:t>
    </d:r>
  </si>
  <si>
    <t>G/TBT/N/TZA/404</t>
  </si>
  <si>
    <d:r xmlns:d="http://schemas.openxmlformats.org/spreadsheetml/2006/main">
      <d:rPr>
        <d:sz val="11"/>
        <d:rFont val="Calibri"/>
      </d:rPr>
      <d:t xml:space="preserve">080820 - - Pears and quinces; 080820 - - Pears and quinces; </d:t>
    </d:r>
  </si>
  <si>
    <d:r xmlns:d="http://schemas.openxmlformats.org/spreadsheetml/2006/main">
      <d:rPr>
        <d:sz val="11"/>
        <d:rFont val="Calibri"/>
      </d:rPr>
      <d:t xml:space="preserve">67.080.20 - Vegetables and derived products; </d:t>
    </d:r>
  </si>
  <si>
    <t>G/TBT/N/UGA/1000/Add.1</t>
  </si>
  <si>
    <t>Uganda</t>
  </si>
  <si>
    <d:r xmlns:d="http://schemas.openxmlformats.org/spreadsheetml/2006/main">
      <d:rPr>
        <d:i/>
        <d:sz val="11"/>
        <d:rFont val="Calibri"/>
      </d:rPr>
      <d:t xml:space="preserve">Edible Sugarcane</d:t>
    </d:r>
    <d:r xmlns:d="http://schemas.openxmlformats.org/spreadsheetml/2006/main">
      <d:rPr>
        <d:sz val="11"/>
        <d:color rgb="FF000000"/>
        <d:rFont val="Calibri"/>
      </d:rPr>
      <d:t xml:space="preserve"/>
    </d:r>
  </si>
  <si>
    <d:r xmlns:d="http://schemas.openxmlformats.org/spreadsheetml/2006/main">
      <d:rPr>
        <d:sz val="11"/>
        <d:rFont val="Calibri"/>
      </d:rPr>
      <d:t xml:space="preserve">1212 - 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1212 - 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d:t>
    </d:r>
  </si>
  <si>
    <d:r xmlns:d="http://schemas.openxmlformats.org/spreadsheetml/2006/main">
      <d:rPr>
        <d:sz val="11"/>
        <d:rFont val="Calibri"/>
      </d:rPr>
      <d:t xml:space="preserve">67.180 - Sugar. Sugar products. Starch;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67.180 - Sugar. Sugar products. Starch; </d:t>
    </d:r>
  </si>
  <si>
    <d:r xmlns:d="http://schemas.openxmlformats.org/spreadsheetml/2006/main">
      <d:rPr>
        <d:i/>
        <d:sz val="11"/>
        <d:rFont val="Calibri"/>
      </d:rPr>
      <d:t xml:space="preserve">Consumer information, labelling; Prevention of deceptive practices and consumer protection; Protection of human health or safety; Quality requirements; Harmonization; </d:t>
    </d:r>
  </si>
  <si>
    <t>G/TBT/N/UGA/1009/Add.1</t>
  </si>
  <si>
    <d:r xmlns:d="http://schemas.openxmlformats.org/spreadsheetml/2006/main">
      <d:rPr>
        <d:i/>
        <d:sz val="11"/>
        <d:rFont val="Calibri"/>
      </d:rPr>
      <d:t xml:space="preserve">Dried meat</d:t>
    </d:r>
    <d:r xmlns:d="http://schemas.openxmlformats.org/spreadsheetml/2006/main">
      <d:rPr>
        <d:sz val="11"/>
        <d:color rgb="FF000000"/>
        <d:rFont val="Calibri"/>
      </d:rPr>
      <d:t xml:space="preserve"/>
    </d:r>
  </si>
  <si>
    <d:r xmlns:d="http://schemas.openxmlformats.org/spreadsheetml/2006/main">
      <d:rPr>
        <d:sz val="11"/>
        <d:rFont val="Calibri"/>
      </d:rPr>
      <d:t xml:space="preserve">0210 - Meat and edible meat offal, salted, in brine, dried or smoked; edible flours and meals of meat or meat offal.;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0210 - Meat and edible meat offal, salted, in brine, dried or smoked; edible flours and meals of meat or meat offal.; </d:t>
    </d:r>
  </si>
  <si>
    <d:r xmlns:d="http://schemas.openxmlformats.org/spreadsheetml/2006/main">
      <d:rPr>
        <d:sz val="11"/>
        <d:rFont val="Calibri"/>
      </d:rPr>
      <d:t xml:space="preserve">67.120.10 - Meat and meat products;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67.120.10 - Meat and meat products; </d:t>
    </d:r>
  </si>
  <si>
    <d:r xmlns:d="http://schemas.openxmlformats.org/spreadsheetml/2006/main">
      <d:rPr>
        <d:i/>
        <d:sz val="11"/>
        <d:rFont val="Calibri"/>
      </d:rPr>
      <d:t xml:space="preserve">Consumer information, labelling; Prevention of deceptive practices and consumer protection; Protection of human health or safety; Quality requirements; Harmonization; Reducing trade barriers and facilitating trade; </d:t>
    </d:r>
  </si>
  <si>
    <t>G/TBT/N/UGA/1010/Add.1</t>
  </si>
  <si>
    <d:r xmlns:d="http://schemas.openxmlformats.org/spreadsheetml/2006/main">
      <d:rPr>
        <d:i/>
        <d:sz val="11"/>
        <d:rFont val="Calibri"/>
      </d:rPr>
      <d:t xml:space="preserve">Rabbit meat</d:t>
    </d:r>
    <d:r xmlns:d="http://schemas.openxmlformats.org/spreadsheetml/2006/main">
      <d:rPr>
        <d:sz val="11"/>
        <d:color rgb="FF000000"/>
        <d:rFont val="Calibri"/>
      </d:rPr>
      <d:t xml:space="preserve"/>
    </d:r>
  </si>
  <si>
    <d:r xmlns:d="http://schemas.openxmlformats.org/spreadsheetml/2006/main">
      <d:rPr>
        <d:sz val="11"/>
        <d:rFont val="Calibri"/>
      </d:rPr>
      <d:t xml:space="preserve">020810 - - Of rabbits or hares;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020810 - - Of rabbits or hares; </d:t>
    </d:r>
  </si>
  <si>
    <t>G/TBT/N/UGA/1040/Add.1</t>
  </si>
  <si>
    <d:r xmlns:d="http://schemas.openxmlformats.org/spreadsheetml/2006/main">
      <d:rPr>
        <d:i/>
        <d:sz val="11"/>
        <d:rFont val="Calibri"/>
      </d:rPr>
      <d:t xml:space="preserve">Beef</d:t>
    </d:r>
    <d:r xmlns:d="http://schemas.openxmlformats.org/spreadsheetml/2006/main">
      <d:rPr>
        <d:sz val="11"/>
        <d:color rgb="FF000000"/>
        <d:rFont val="Calibri"/>
      </d:rPr>
      <d:t xml:space="preserve"/>
    </d:r>
  </si>
  <si>
    <d:r xmlns:d="http://schemas.openxmlformats.org/spreadsheetml/2006/main">
      <d:rPr>
        <d:sz val="11"/>
        <d:rFont val="Calibri"/>
      </d:rPr>
      <d:t xml:space="preserve">02 - Meat and edible meat offal;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02 - Meat and edible meat offal; </d:t>
    </d:r>
  </si>
  <si>
    <d:r xmlns:d="http://schemas.openxmlformats.org/spreadsheetml/2006/main">
      <d:rPr>
        <d:i/>
        <d:sz val="11"/>
        <d:rFont val="Calibri"/>
      </d:rPr>
      <d:t xml:space="preserve">Consumer information, labelling; Prevention of deceptive practices and consumer protection; Quality requirements; </d:t>
    </d:r>
  </si>
  <si>
    <t>G/TBT/N/UGA/1041/Add.1</t>
  </si>
  <si>
    <d:r xmlns:d="http://schemas.openxmlformats.org/spreadsheetml/2006/main">
      <d:rPr>
        <d:i/>
        <d:sz val="11"/>
        <d:rFont val="Calibri"/>
      </d:rPr>
      <d:t xml:space="preserve">Minced beef</d:t>
    </d:r>
    <d:r xmlns:d="http://schemas.openxmlformats.org/spreadsheetml/2006/main">
      <d:rPr>
        <d:sz val="11"/>
        <d:color rgb="FF000000"/>
        <d:rFont val="Calibri"/>
      </d:rPr>
      <d:t xml:space="preserve"/>
    </d:r>
  </si>
  <si>
    <d:r xmlns:d="http://schemas.openxmlformats.org/spreadsheetml/2006/main">
      <d:rPr>
        <d:sz val="11"/>
        <d:rFont val="Calibri"/>
      </d:rPr>
      <d:t xml:space="preserve">020130 - - Boneless;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020130 - - Boneless; </d:t>
    </d:r>
  </si>
  <si>
    <d:r xmlns:d="http://schemas.openxmlformats.org/spreadsheetml/2006/main">
      <d:rPr>
        <d:i/>
        <d:sz val="11"/>
        <d:rFont val="Calibri"/>
      </d:rPr>
      <d:t xml:space="preserve">Consumer information, labelling; Prevention of deceptive practices and consumer protection; Protection of human health or safety; Quality requirements; </d:t>
    </d:r>
  </si>
  <si>
    <t>G/TBT/N/UGA/1077/Add.1</t>
  </si>
  <si>
    <d:r xmlns:d="http://schemas.openxmlformats.org/spreadsheetml/2006/main">
      <d:rPr>
        <d:i/>
        <d:sz val="11"/>
        <d:rFont val="Calibri"/>
      </d:rPr>
      <d:t xml:space="preserve">Full fat groundnut flour</d:t>
    </d:r>
    <d:r xmlns:d="http://schemas.openxmlformats.org/spreadsheetml/2006/main">
      <d:rPr>
        <d:sz val="11"/>
        <d:color rgb="FF000000"/>
        <d:rFont val="Calibri"/>
      </d:rPr>
      <d:t xml:space="preserve"/>
    </d:r>
  </si>
  <si>
    <d:r xmlns:d="http://schemas.openxmlformats.org/spreadsheetml/2006/main">
      <d:rPr>
        <d:sz val="11"/>
        <d:rFont val="Calibri"/>
      </d:rPr>
      <d:t xml:space="preserve">120890 -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120890 - - Other; </d:t>
    </d:r>
  </si>
  <si>
    <d:r xmlns:d="http://schemas.openxmlformats.org/spreadsheetml/2006/main">
      <d:rPr>
        <d:sz val="11"/>
        <d:rFont val="Calibri"/>
      </d:rPr>
      <d:t xml:space="preserve">67.080.10 - Fruits and derived products;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67.080.10 - Fruits and derived products; </d:t>
    </d:r>
  </si>
  <si>
    <t>G/TBT/N/UGA/1078/Add.1</t>
  </si>
  <si>
    <d:r xmlns:d="http://schemas.openxmlformats.org/spreadsheetml/2006/main">
      <d:rPr>
        <d:i/>
        <d:sz val="11"/>
        <d:rFont val="Calibri"/>
      </d:rPr>
      <d:t xml:space="preserve">Full fat Sesame flour</d:t>
    </d:r>
    <d:r xmlns:d="http://schemas.openxmlformats.org/spreadsheetml/2006/main">
      <d:rPr>
        <d:sz val="11"/>
        <d:color rgb="FF000000"/>
        <d:rFont val="Calibri"/>
      </d:rPr>
      <d:t xml:space="preserve"/>
    </d:r>
  </si>
  <si>
    <d:r xmlns:d="http://schemas.openxmlformats.org/spreadsheetml/2006/main">
      <d:rPr>
        <d:sz val="11"/>
        <d:rFont val="Calibri"/>
      </d:rPr>
      <d:t xml:space="preserve">67.060 - Cereals, pulses and derived products;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67.060 - Cereals, pulses and derived products; </d:t>
    </d:r>
  </si>
  <si>
    <t>G/TBT/N/UGA/1104/Add.1</t>
  </si>
  <si>
    <d:r xmlns:d="http://schemas.openxmlformats.org/spreadsheetml/2006/main">
      <d:rPr>
        <d:i/>
        <d:sz val="11"/>
        <d:rFont val="Calibri"/>
      </d:rPr>
      <d:t xml:space="preserve">Chicken feet</d:t>
    </d:r>
    <d:r xmlns:d="http://schemas.openxmlformats.org/spreadsheetml/2006/main">
      <d:rPr>
        <d:sz val="11"/>
        <d:color rgb="FF000000"/>
        <d:rFont val="Calibri"/>
      </d:rPr>
      <d:t xml:space="preserve"/>
    </d:r>
  </si>
  <si>
    <d:r xmlns:d="http://schemas.openxmlformats.org/spreadsheetml/2006/main">
      <d:rPr>
        <d:sz val="11"/>
        <d:rFont val="Calibri"/>
      </d:rPr>
      <d:t xml:space="preserve">020714 - -- Cuts and offal, frozen;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020714 - -- Cuts and offal, frozen; </d:t>
    </d:r>
  </si>
  <si>
    <d:r xmlns:d="http://schemas.openxmlformats.org/spreadsheetml/2006/main">
      <d:rPr>
        <d:sz val="11"/>
        <d:rFont val="Calibri"/>
      </d:rPr>
      <d:t xml:space="preserve">67.120.20 - Poultry and eggs;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67.120.20 - Poultry and eggs; </d:t>
    </d:r>
  </si>
  <si>
    <t>G/TBT/N/UGA/921/Add.1</t>
  </si>
  <si>
    <d:r xmlns:d="http://schemas.openxmlformats.org/spreadsheetml/2006/main">
      <d:rPr>
        <d:i/>
        <d:sz val="11"/>
        <d:rFont val="Calibri"/>
      </d:rPr>
      <d:t xml:space="preserve">Bovine beef</d:t>
    </d:r>
    <d:r xmlns:d="http://schemas.openxmlformats.org/spreadsheetml/2006/main">
      <d:rPr>
        <d:sz val="11"/>
        <d:color rgb="FF000000"/>
        <d:rFont val="Calibri"/>
      </d:rPr>
      <d:t xml:space="preserve"/>
    </d:r>
  </si>
  <si>
    <d:r xmlns:d="http://schemas.openxmlformats.org/spreadsheetml/2006/main">
      <d:rPr>
        <d:sz val="11"/>
        <d:rFont val="Calibri"/>
      </d:rPr>
      <d:t xml:space="preserve">0201 - Meat of bovine animals, fresh or chilled.;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0201 - Meat of bovine animals, fresh or chilled.; 020110 - - Carcasses and half-carcasses; </d:t>
    </d:r>
  </si>
  <si>
    <t>G/TBT/N/UGA/922/Add.1</t>
  </si>
  <si>
    <d:r xmlns:d="http://schemas.openxmlformats.org/spreadsheetml/2006/main">
      <d:rPr>
        <d:sz val="11"/>
        <d:rFont val="Calibri"/>
      </d:rPr>
      <d:t xml:space="preserve">0206 - Edible offal of bovine animals, swine, sheep, goats, horses, asses, mules or hinnies, fresh, chilled or frozen.; 0207 - Meat and edible offal, of the poultry of heading 01.05, fresh, chilled or frozen.;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0206 - Edible offal of bovine animals, swine, sheep, goats, horses, asses, mules or hinnies, fresh, chilled or frozen.; 0207 - Meat and edible offal, of the poultry of heading 01.05, fresh, chilled or frozen.; </d:t>
    </d:r>
  </si>
  <si>
    <t>G/TBT/N/UGA/785/Add.1</t>
  </si>
  <si>
    <d:r xmlns:d="http://schemas.openxmlformats.org/spreadsheetml/2006/main">
      <d:rPr>
        <d:i/>
        <d:sz val="11"/>
        <d:rFont val="Calibri"/>
      </d:rPr>
      <d:t xml:space="preserve">Fortified wheat flour</d:t>
    </d:r>
    <d:r xmlns:d="http://schemas.openxmlformats.org/spreadsheetml/2006/main">
      <d:rPr>
        <d:sz val="11"/>
        <d:color rgb="FF000000"/>
        <d:rFont val="Calibri"/>
      </d:rPr>
      <d:t xml:space="preserve"/>
    </d:r>
  </si>
  <si>
    <d:r xmlns:d="http://schemas.openxmlformats.org/spreadsheetml/2006/main">
      <d:rPr>
        <d:i/>
        <d:sz val="11"/>
        <d:rFont val="Calibri"/>
      </d:rPr>
      <d:t xml:space="preserve">1101 - Wheat or meslin flour.; </d:t>
    </d:r>
  </si>
  <si>
    <d:r xmlns:d="http://schemas.openxmlformats.org/spreadsheetml/2006/main">
      <d:rPr>
        <d:i/>
        <d:sz val="11"/>
        <d:rFont val="Calibri"/>
      </d:rPr>
      <d:t xml:space="preserve">Consumer information, labelling; Prevention of deceptive practices and consumer protection; Quality requirements; Reducing trade barriers and facilitating trade; </d:t>
    </d:r>
  </si>
  <si>
    <t>G/TBT/N/UGA/786/Add.1</t>
  </si>
  <si>
    <d:r xmlns:d="http://schemas.openxmlformats.org/spreadsheetml/2006/main">
      <d:rPr>
        <d:i/>
        <d:sz val="11"/>
        <d:rFont val="Calibri"/>
      </d:rPr>
      <d:t xml:space="preserve">Fortified milled maize (corn) products</d:t>
    </d:r>
    <d:r xmlns:d="http://schemas.openxmlformats.org/spreadsheetml/2006/main">
      <d:rPr>
        <d:sz val="11"/>
        <d:color rgb="FF000000"/>
        <d:rFont val="Calibri"/>
      </d:rPr>
      <d:t xml:space="preserve"/>
    </d:r>
  </si>
  <si>
    <d:r xmlns:d="http://schemas.openxmlformats.org/spreadsheetml/2006/main">
      <d:rPr>
        <d:i/>
        <d:sz val="11"/>
        <d:rFont val="Calibri"/>
      </d:rPr>
      <d:t xml:space="preserve">110220 - - Maize (corn) flour; </d:t>
    </d:r>
  </si>
  <si>
    <t>G/TBT/N/UGA/787/Add.1</t>
  </si>
  <si>
    <d:r xmlns:d="http://schemas.openxmlformats.org/spreadsheetml/2006/main">
      <d:rPr>
        <d:i/>
        <d:sz val="11"/>
        <d:rFont val="Calibri"/>
      </d:rPr>
      <d:t xml:space="preserve">Fortified edible fats and oils.</d:t>
    </d:r>
    <d:r xmlns:d="http://schemas.openxmlformats.org/spreadsheetml/2006/main">
      <d:rPr>
        <d:sz val="11"/>
        <d:color rgb="FF000000"/>
        <d:rFont val="Calibri"/>
      </d:rPr>
      <d:t xml:space="preserve"/>
    </d:r>
  </si>
  <si>
    <d:r xmlns:d="http://schemas.openxmlformats.org/spreadsheetml/2006/main">
      <d:rPr>
        <d:i/>
        <d:sz val="11"/>
        <d:rFont val="Calibri"/>
      </d:rPr>
      <d:t xml:space="preserve">15 - Animal or vegetable fats and oils and their cleavage products; prepared edible fats; animal or vegetable waxes; </d:t>
    </d:r>
  </si>
  <si>
    <d:r xmlns:d="http://schemas.openxmlformats.org/spreadsheetml/2006/main">
      <d:rPr>
        <d:sz val="11"/>
        <d:rFont val="Calibri"/>
      </d:rPr>
      <d:t xml:space="preserve">67.200.10 - Animal and vegetable fats and oils;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67.200.10 - Animal and vegetable fats and oils; </d:t>
    </d:r>
  </si>
  <si>
    <t>G/TBT/N/UGA/897/Add.1</t>
  </si>
  <si>
    <d:r xmlns:d="http://schemas.openxmlformats.org/spreadsheetml/2006/main">
      <d:rPr>
        <d:sz val="11"/>
        <d:rFont val="Calibri"/>
      </d:rPr>
      <d:t xml:space="preserve">0910 - Ginger, saffron, turmeric (curcuma), thyme, bay leaves, curry and other spices.;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0910 - Ginger, saffron, turmeric (curcuma), thyme, bay leaves, curry and other spices.; 091050 - - Curry; 09109 - - Other spices:; </d:t>
    </d:r>
  </si>
  <si>
    <d:r xmlns:d="http://schemas.openxmlformats.org/spreadsheetml/2006/main">
      <d:rPr>
        <d:sz val="11"/>
        <d:rFont val="Calibri"/>
      </d:rPr>
      <d:t xml:space="preserve">67.220.10 - Spices and condiments;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67.220.10 - Spices and condiments; </d:t>
    </d:r>
  </si>
  <si>
    <t>G/TBT/N/UGA/901/Add.1</t>
  </si>
  <si>
    <d:r xmlns:d="http://schemas.openxmlformats.org/spreadsheetml/2006/main">
      <d:rPr>
        <d:sz val="11"/>
        <d:rFont val="Calibri"/>
      </d:rPr>
      <d:t xml:space="preserve">091010 - - Ginger;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091010 - - Ginger; </d:t>
    </d:r>
  </si>
  <si>
    <t>G/TBT/N/UGA/902/Add.1</t>
  </si>
  <si>
    <d:r xmlns:d="http://schemas.openxmlformats.org/spreadsheetml/2006/main">
      <d:rPr>
        <d:sz val="11"/>
        <d:rFont val="Calibri"/>
      </d:rPr>
      <d:t xml:space="preserve">0910 - Ginger, saffron, turmeric (curcuma), thyme, bay leaves, curry and other spices.;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0910 - Ginger, saffron, turmeric (curcuma), thyme, bay leaves, curry and other spices.; 091030 - - Turmeric (curcuma); </d:t>
    </d:r>
  </si>
  <si>
    <t>G/TBT/N/UGA/903/Add.1</t>
  </si>
  <si>
    <d:r xmlns:d="http://schemas.openxmlformats.org/spreadsheetml/2006/main">
      <d:rPr>
        <d:sz val="11"/>
        <d:rFont val="Calibri"/>
      </d:rPr>
      <d:t xml:space="preserve">0907 - Cloves (whole fruit, cloves and stems).;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0907 - Cloves (whole fruit, cloves and stems).; 090700 - Cloves (whole fruit, cloves and stems).; </d:t>
    </d:r>
  </si>
  <si>
    <t>G/TBT/N/UGA/904/Add.1</t>
  </si>
  <si>
    <d:r xmlns:d="http://schemas.openxmlformats.org/spreadsheetml/2006/main">
      <d:rPr>
        <d:i/>
        <d:sz val="11"/>
        <d:rFont val="Calibri"/>
      </d:rPr>
      <d:t xml:space="preserve">Pilau masala</d:t>
    </d:r>
    <d:r xmlns:d="http://schemas.openxmlformats.org/spreadsheetml/2006/main">
      <d:rPr>
        <d:sz val="11"/>
        <d:color rgb="FF000000"/>
        <d:rFont val="Calibri"/>
      </d:rPr>
      <d:t xml:space="preserve"/>
    </d:r>
  </si>
  <si>
    <d:r xmlns:d="http://schemas.openxmlformats.org/spreadsheetml/2006/main">
      <d:rPr>
        <d:sz val="11"/>
        <d:rFont val="Calibri"/>
      </d:rPr>
      <d:t xml:space="preserve">09 - Coffee, tea, mate and spices; 2103 - Sauces and preparations therefor; mixed condiments and mixed seasonings; mustard flour and meal and prepared mustard.;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09 - Coffee, tea, mate and spices; 0910 - Ginger, saffron, turmeric (curcuma), thyme, bay leaves, curry and other spices.; 09109 - - Other spices:; 2103 - Sauces and preparations therefor; mixed condiments and mixed seasonings; mustard flour and meal and prepared mustard.; </d:t>
    </d:r>
  </si>
  <si>
    <t>G/TBT/N/UGA/905/Add.1</t>
  </si>
  <si>
    <d:r xmlns:d="http://schemas.openxmlformats.org/spreadsheetml/2006/main">
      <d:rPr>
        <d:i/>
        <d:sz val="11"/>
        <d:rFont val="Calibri"/>
      </d:rPr>
      <d:t xml:space="preserve">Tea masala</d:t>
    </d:r>
    <d:r xmlns:d="http://schemas.openxmlformats.org/spreadsheetml/2006/main">
      <d:rPr>
        <d:sz val="11"/>
        <d:color rgb="FF000000"/>
        <d:rFont val="Calibri"/>
      </d:rPr>
      <d:t xml:space="preserve"/>
    </d:r>
  </si>
  <si>
    <d:r xmlns:d="http://schemas.openxmlformats.org/spreadsheetml/2006/main">
      <d:rPr>
        <d:sz val="11"/>
        <d:rFont val="Calibri"/>
      </d:rPr>
      <d:t xml:space="preserve">09 - Coffee, tea, mate and spices;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09 - Coffee, tea, mate and spices; 0910 - Ginger, saffron, turmeric (curcuma), thyme, bay leaves, curry and other spices.; 09109 - - Other spices:; </d:t>
    </d:r>
  </si>
  <si>
    <t>G/TBT/N/UGA/914/Add.1</t>
  </si>
  <si>
    <d:r xmlns:d="http://schemas.openxmlformats.org/spreadsheetml/2006/main">
      <d:rPr>
        <d:i/>
        <d:sz val="11"/>
        <d:rFont val="Calibri"/>
      </d:rPr>
      <d:t xml:space="preserve">Instant tea</d:t>
    </d:r>
    <d:r xmlns:d="http://schemas.openxmlformats.org/spreadsheetml/2006/main">
      <d:rPr>
        <d:sz val="11"/>
        <d:color rgb="FF000000"/>
        <d:rFont val="Calibri"/>
      </d:rPr>
      <d:t xml:space="preserve"/>
    </d:r>
  </si>
  <si>
    <d:r xmlns:d="http://schemas.openxmlformats.org/spreadsheetml/2006/main">
      <d:rPr>
        <d:i/>
        <d:sz val="11"/>
        <d:rFont val="Calibri"/>
      </d:rPr>
      <d:t xml:space="preserve">09 - Coffee, tea, mate and spices; 0902 - Tea, whether or not flavoured.; 090230 - - Black tea (fermented) and partly fermented tea, in immediate packings of a content not exceeding 3 kg; 090240 - - Other black tea (fermented) and other partly fermented tea; </d:t>
    </d:r>
  </si>
  <si>
    <d:r xmlns:d="http://schemas.openxmlformats.org/spreadsheetml/2006/main">
      <d:rPr>
        <d:sz val="11"/>
        <d:rFont val="Calibri"/>
      </d:rPr>
      <d:t xml:space="preserve">67.140 - Tea. Coffee. Cocoa;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67.140 - Tea. Coffee. Cocoa; 67.140.10 - Tea; </d:t>
    </d:r>
  </si>
  <si>
    <t>G/TBT/N/UGA/915/Add.1</t>
  </si>
  <si>
    <d:r xmlns:d="http://schemas.openxmlformats.org/spreadsheetml/2006/main">
      <d:rPr>
        <d:i/>
        <d:sz val="11"/>
        <d:rFont val="Calibri"/>
      </d:rPr>
      <d:t xml:space="preserve">Blended black tea</d:t>
    </d:r>
    <d:r xmlns:d="http://schemas.openxmlformats.org/spreadsheetml/2006/main">
      <d:rPr>
        <d:sz val="11"/>
        <d:color rgb="FF000000"/>
        <d:rFont val="Calibri"/>
      </d:rPr>
      <d:t xml:space="preserve"/>
    </d:r>
  </si>
  <si>
    <t>G/TBT/N/UGA/916/Add.1</t>
  </si>
  <si>
    <d:r xmlns:d="http://schemas.openxmlformats.org/spreadsheetml/2006/main">
      <d:rPr>
        <d:i/>
        <d:sz val="11"/>
        <d:rFont val="Calibri"/>
      </d:rPr>
      <d:t xml:space="preserve">09 - Coffee, tea, mate and spices; </d:t>
    </d:r>
  </si>
  <si>
    <d:r xmlns:d="http://schemas.openxmlformats.org/spreadsheetml/2006/main">
      <d:rPr>
        <d:sz val="11"/>
        <d:rFont val="Calibri"/>
      </d:rPr>
      <d:t xml:space="preserve">67.140 - Tea. Coffee. Cocoa;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67.140 - Tea. Coffee. Cocoa; </d:t>
    </d:r>
  </si>
  <si>
    <t>G/TBT/N/UGA/917/Add.1</t>
  </si>
  <si>
    <d:r xmlns:d="http://schemas.openxmlformats.org/spreadsheetml/2006/main">
      <d:rPr>
        <d:i/>
        <d:sz val="11"/>
        <d:rFont val="Calibri"/>
      </d:rPr>
      <d:t xml:space="preserve">Flavoured black tea</d:t>
    </d:r>
    <d:r xmlns:d="http://schemas.openxmlformats.org/spreadsheetml/2006/main">
      <d:rPr>
        <d:sz val="11"/>
        <d:color rgb="FF000000"/>
        <d:rFont val="Calibri"/>
      </d:rPr>
      <d:t xml:space="preserve"/>
    </d:r>
  </si>
  <si>
    <d:r xmlns:d="http://schemas.openxmlformats.org/spreadsheetml/2006/main">
      <d:rPr>
        <d:i/>
        <d:sz val="11"/>
        <d:rFont val="Calibri"/>
      </d:rPr>
      <d:t xml:space="preserve">67.140 - Tea. Coffee. Cocoa; </d:t>
    </d:r>
  </si>
  <si>
    <t>G/TBT/N/UGA/992/Add.1</t>
  </si>
  <si>
    <d:r xmlns:d="http://schemas.openxmlformats.org/spreadsheetml/2006/main">
      <d:rPr>
        <d:i/>
        <d:sz val="11"/>
        <d:rFont val="Calibri"/>
      </d:rPr>
      <d:t xml:space="preserve">Edible full fat soya flour</d:t>
    </d:r>
    <d:r xmlns:d="http://schemas.openxmlformats.org/spreadsheetml/2006/main">
      <d:rPr>
        <d:sz val="11"/>
        <d:color rgb="FF000000"/>
        <d:rFont val="Calibri"/>
      </d:rPr>
      <d:t xml:space="preserve"/>
    </d:r>
  </si>
  <si>
    <d:r xmlns:d="http://schemas.openxmlformats.org/spreadsheetml/2006/main">
      <d:rPr>
        <d:sz val="11"/>
        <d:rFont val="Calibri"/>
      </d:rPr>
      <d:t xml:space="preserve">120810 - - Of soya beans;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120810 - - Of soya beans; </d:t>
    </d:r>
  </si>
  <si>
    <t>G/TBT/N/UGA/1046/Add.1</t>
  </si>
  <si>
    <d:r xmlns:d="http://schemas.openxmlformats.org/spreadsheetml/2006/main">
      <d:rPr>
        <d:i/>
        <d:sz val="11"/>
        <d:rFont val="Calibri"/>
      </d:rPr>
      <d:t xml:space="preserve">Pasteurized goat milk</d:t>
    </d:r>
    <d:r xmlns:d="http://schemas.openxmlformats.org/spreadsheetml/2006/main">
      <d:rPr>
        <d:sz val="11"/>
        <d:color rgb="FF000000"/>
        <d:rFont val="Calibri"/>
      </d:rPr>
      <d:t xml:space="preserve"/>
    </d:r>
  </si>
  <si>
    <d:r xmlns:d="http://schemas.openxmlformats.org/spreadsheetml/2006/main">
      <d:rPr>
        <d:sz val="11"/>
        <d:rFont val="Calibri"/>
      </d:rPr>
      <d:t xml:space="preserve">0401 - Milk and cream, not concentrated nor containing added sugar or other sweetening matter.;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0401 - Milk and cream, not concentrated nor containing added sugar or other sweetening matter.; </d:t>
    </d:r>
  </si>
  <si>
    <d:r xmlns:d="http://schemas.openxmlformats.org/spreadsheetml/2006/main">
      <d:rPr>
        <d:sz val="11"/>
        <d:rFont val="Calibri"/>
      </d:rPr>
      <d:t xml:space="preserve">67.100.10 - Milk and processed milk products;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67.100.10 - Milk and processed milk products; </d:t>
    </d:r>
  </si>
  <si>
    <d:r xmlns:d="http://schemas.openxmlformats.org/spreadsheetml/2006/main">
      <d:rPr>
        <d:i/>
        <d:sz val="11"/>
        <d:rFont val="Calibri"/>
      </d:rPr>
      <d:t xml:space="preserve">Consumer information, labelling; Prevention of deceptive practices and consumer protection; Protection of human health or safety; Protection of the environment; Quality requirements; Reducing trade barriers and facilitating trade; </d:t>
    </d:r>
  </si>
  <si>
    <t>G/TBT/N/UGA/1094/Add.1</t>
  </si>
  <si>
    <d:r xmlns:d="http://schemas.openxmlformats.org/spreadsheetml/2006/main">
      <d:rPr>
        <d:i/>
        <d:sz val="11"/>
        <d:rFont val="Calibri"/>
      </d:rPr>
      <d:t xml:space="preserve">Raw goat milk</d:t>
    </d:r>
    <d:r xmlns:d="http://schemas.openxmlformats.org/spreadsheetml/2006/main">
      <d:rPr>
        <d:sz val="11"/>
        <d:color rgb="FF000000"/>
        <d:rFont val="Calibri"/>
      </d:rPr>
      <d:t xml:space="preserve"/>
    </d:r>
  </si>
  <si>
    <d:r xmlns:d="http://schemas.openxmlformats.org/spreadsheetml/2006/main">
      <d:rPr>
        <d:sz val="11"/>
        <d:rFont val="Calibri"/>
      </d:rPr>
      <d:t xml:space="preserve">67.100.01 - Milk and milk products in general;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67.100.01 - Milk and milk products in general; </d:t>
    </d:r>
  </si>
  <si>
    <t>G/TBT/N/UGA/841/Add.1</t>
  </si>
  <si>
    <d:r xmlns:d="http://schemas.openxmlformats.org/spreadsheetml/2006/main">
      <d:rPr>
        <d:sz val="11"/>
        <d:rFont val="Calibri"/>
      </d:rPr>
      <d:t xml:space="preserve">0405 - Butter and other fats and oils derived from milk; dairy spreads.;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0405 - Butter and other fats and oils derived from milk; dairy spreads.; </d:t>
    </d:r>
  </si>
  <si>
    <d:r xmlns:d="http://schemas.openxmlformats.org/spreadsheetml/2006/main">
      <d:rPr>
        <d:sz val="11"/>
        <d:rFont val="Calibri"/>
      </d:rPr>
      <d:t xml:space="preserve">67.100.20 - Butter;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67.100.20 - Butter; </d:t>
    </d:r>
  </si>
  <si>
    <t>G/TBT/N/UGA/842/Add.1</t>
  </si>
  <si>
    <d:r xmlns:d="http://schemas.openxmlformats.org/spreadsheetml/2006/main">
      <d:rPr>
        <d:i/>
        <d:sz val="11"/>
        <d:rFont val="Calibri"/>
      </d:rPr>
      <d:t xml:space="preserve">UHT milk.</d:t>
    </d:r>
    <d:r xmlns:d="http://schemas.openxmlformats.org/spreadsheetml/2006/main">
      <d:rPr>
        <d:sz val="11"/>
        <d:color rgb="FF000000"/>
        <d:rFont val="Calibri"/>
      </d:rPr>
      <d:t xml:space="preserve"/>
    </d:r>
  </si>
  <si>
    <t>G/TBT/N/UGA/843/Add.1</t>
  </si>
  <si>
    <d:r xmlns:d="http://schemas.openxmlformats.org/spreadsheetml/2006/main">
      <d:rPr>
        <d:i/>
        <d:sz val="11"/>
        <d:rFont val="Calibri"/>
      </d:rPr>
      <d:t xml:space="preserve">Yoghurt</d:t>
    </d:r>
    <d:r xmlns:d="http://schemas.openxmlformats.org/spreadsheetml/2006/main">
      <d:rPr>
        <d:sz val="11"/>
        <d:color rgb="FF000000"/>
        <d:rFont val="Calibri"/>
      </d:rPr>
      <d:t xml:space="preserve"/>
    </d:r>
  </si>
  <si>
    <d:r xmlns:d="http://schemas.openxmlformats.org/spreadsheetml/2006/main">
      <d:rPr>
        <d:sz val="11"/>
        <d:rFont val="Calibri"/>
      </d:rPr>
      <d:t xml:space="preserve">0403 - Buttermilk, curdled milk and cream, yogurt, kephir and other fermented or acidified milk and cream, whether or not concentrated or containing added sugar or other sweetening matter or flavoured or containing added fruit, nuts or cocoa.;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0403 - Buttermilk, curdled milk and cream, yogurt, kephir and other fermented or acidified milk and cream, whether or not concentrated or containing added sugar or other sweetening matter or flavoured or containing added fruit, nuts or cocoa.; </d:t>
    </d:r>
  </si>
  <si>
    <t>G/TBT/N/UGA/845/Add.1</t>
  </si>
  <si>
    <d:r xmlns:d="http://schemas.openxmlformats.org/spreadsheetml/2006/main">
      <d:rPr>
        <d:i/>
        <d:sz val="11"/>
        <d:rFont val="Calibri"/>
      </d:rPr>
      <d:t xml:space="preserve">Raw cow milk</d:t>
    </d:r>
    <d:r xmlns:d="http://schemas.openxmlformats.org/spreadsheetml/2006/main">
      <d:rPr>
        <d:sz val="11"/>
        <d:color rgb="FF000000"/>
        <d:rFont val="Calibri"/>
      </d:rPr>
      <d:t xml:space="preserve"/>
    </d:r>
  </si>
  <si>
    <d:r xmlns:d="http://schemas.openxmlformats.org/spreadsheetml/2006/main">
      <d:rPr>
        <d:sz val="11"/>
        <d:rFont val="Calibri"/>
      </d:rPr>
      <d:t xml:space="preserve">67.100 - Milk and milk products;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67.100 - Milk and milk products; </d:t>
    </d:r>
  </si>
  <si>
    <t>G/TBT/N/UGA/846/Add.1</t>
  </si>
  <si>
    <d:r xmlns:d="http://schemas.openxmlformats.org/spreadsheetml/2006/main">
      <d:rPr>
        <d:i/>
        <d:sz val="11"/>
        <d:rFont val="Calibri"/>
      </d:rPr>
      <d:t xml:space="preserve">Pasteurised milk</d:t>
    </d:r>
    <d:r xmlns:d="http://schemas.openxmlformats.org/spreadsheetml/2006/main">
      <d:rPr>
        <d:sz val="11"/>
        <d:color rgb="FF000000"/>
        <d:rFont val="Calibri"/>
      </d:rPr>
      <d:t xml:space="preserve"/>
    </d:r>
  </si>
  <si>
    <t>G/TBT/N/UGA/848/Add.1</t>
  </si>
  <si>
    <d:r xmlns:d="http://schemas.openxmlformats.org/spreadsheetml/2006/main">
      <d:rPr>
        <d:i/>
        <d:sz val="11"/>
        <d:rFont val="Calibri"/>
      </d:rPr>
      <d:t xml:space="preserve">Sweetened condensed milk</d:t>
    </d:r>
    <d:r xmlns:d="http://schemas.openxmlformats.org/spreadsheetml/2006/main">
      <d:rPr>
        <d:sz val="11"/>
        <d:color rgb="FF000000"/>
        <d:rFont val="Calibri"/>
      </d:rPr>
      <d:t xml:space="preserve"/>
    </d:r>
  </si>
  <si>
    <d:r xmlns:d="http://schemas.openxmlformats.org/spreadsheetml/2006/main">
      <d:rPr>
        <d:sz val="11"/>
        <d:rFont val="Calibri"/>
      </d:rPr>
      <d:t xml:space="preserve">0402 - Milk and cream, concentrated or containing added sugar or other sweetening matter.;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0402 - Milk and cream, concentrated or containing added sugar or other sweetening matter.; </d:t>
    </d:r>
  </si>
  <si>
    <t>G/TBT/N/UGA/849/Add.1</t>
  </si>
  <si>
    <d:r xmlns:d="http://schemas.openxmlformats.org/spreadsheetml/2006/main">
      <d:rPr>
        <d:i/>
        <d:sz val="11"/>
        <d:rFont val="Calibri"/>
      </d:rPr>
      <d:t xml:space="preserve">Ghee</d:t>
    </d:r>
    <d:r xmlns:d="http://schemas.openxmlformats.org/spreadsheetml/2006/main">
      <d:rPr>
        <d:sz val="11"/>
        <d:color rgb="FF000000"/>
        <d:rFont val="Calibri"/>
      </d:rPr>
      <d:t xml:space="preserve"/>
    </d:r>
  </si>
  <si>
    <d:r xmlns:d="http://schemas.openxmlformats.org/spreadsheetml/2006/main">
      <d:rPr>
        <d:sz val="11"/>
        <d:rFont val="Calibri"/>
      </d:rPr>
      <d:t xml:space="preserve">0403 - Buttermilk, curdled milk and cream, yogurt, kephir and other fermented or acidified milk and cream, whether or not concentrated or containing added sugar or other sweetening matter or flavoured or containing added fruit, nuts or cocoa.; 0405 - Butter and other fats and oils derived from milk; dairy spreads.;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0403 - Buttermilk, curdled milk and cream, yogurt, kephir and other fermented or acidified milk and cream, whether or not concentrated or containing added sugar or other sweetening matter or flavoured or containing added fruit, nuts or cocoa.; 0405 - Butter and other fats and oils derived from milk; dairy spreads.; </d:t>
    </d:r>
  </si>
  <si>
    <t>G/TBT/N/UGA/988/Add.1</t>
  </si>
  <si>
    <d:r xmlns:d="http://schemas.openxmlformats.org/spreadsheetml/2006/main">
      <d:rPr>
        <d:i/>
        <d:sz val="11"/>
        <d:rFont val="Calibri"/>
      </d:rPr>
      <d:t xml:space="preserve">Green grams</d:t>
    </d:r>
    <d:r xmlns:d="http://schemas.openxmlformats.org/spreadsheetml/2006/main">
      <d:rPr>
        <d:sz val="11"/>
        <d:color rgb="FF000000"/>
        <d:rFont val="Calibri"/>
      </d:rPr>
      <d:t xml:space="preserve"/>
    </d:r>
  </si>
  <si>
    <d:r xmlns:d="http://schemas.openxmlformats.org/spreadsheetml/2006/main">
      <d:rPr>
        <d:sz val="11"/>
        <d:rFont val="Calibri"/>
      </d:rPr>
      <d:t xml:space="preserve">071331 - -- Beans of the species Vigna mungo (L.) Hepper or Vigna radiata (L.) Wilczek;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071331 - -- Beans of the species Vigna mungo (L.) Hepper or Vigna radiata (L.) Wilczek; </d:t>
    </d:r>
  </si>
  <si>
    <t>G/TBT/N/UGA/989/Add.1</t>
  </si>
  <si>
    <d:r xmlns:d="http://schemas.openxmlformats.org/spreadsheetml/2006/main">
      <d:rPr>
        <d:i/>
        <d:sz val="11"/>
        <d:rFont val="Calibri"/>
      </d:rPr>
      <d:t xml:space="preserve">Sorghum grains, Sorghum bicolor Moench</d:t>
    </d:r>
    <d:r xmlns:d="http://schemas.openxmlformats.org/spreadsheetml/2006/main">
      <d:rPr>
        <d:sz val="11"/>
        <d:color rgb="FF000000"/>
        <d:rFont val="Calibri"/>
      </d:rPr>
      <d:t xml:space="preserve"/>
    </d:r>
  </si>
  <si>
    <d:r xmlns:d="http://schemas.openxmlformats.org/spreadsheetml/2006/main">
      <d:rPr>
        <d:sz val="11"/>
        <d:rFont val="Calibri"/>
      </d:rPr>
      <d:t xml:space="preserve">1007 - Grain sorghum.;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1007 - Grain sorghum.; </d:t>
    </d:r>
  </si>
  <si>
    <t>G/TBT/N/UGA/990/Add.1</t>
  </si>
  <si>
    <d:r xmlns:d="http://schemas.openxmlformats.org/spreadsheetml/2006/main">
      <d:rPr>
        <d:i/>
        <d:sz val="11"/>
        <d:rFont val="Calibri"/>
      </d:rPr>
      <d:t xml:space="preserve">Finger millet grains</d:t>
    </d:r>
    <d:r xmlns:d="http://schemas.openxmlformats.org/spreadsheetml/2006/main">
      <d:rPr>
        <d:sz val="11"/>
        <d:color rgb="FF000000"/>
        <d:rFont val="Calibri"/>
      </d:rPr>
      <d:t xml:space="preserve"/>
    </d:r>
  </si>
  <si>
    <d:r xmlns:d="http://schemas.openxmlformats.org/spreadsheetml/2006/main">
      <d:rPr>
        <d:sz val="11"/>
        <d:rFont val="Calibri"/>
      </d:rPr>
      <d:t xml:space="preserve">100820 - - Millet;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100820 - - Millet; </d:t>
    </d:r>
  </si>
  <si>
    <d:r xmlns:d="http://schemas.openxmlformats.org/spreadsheetml/2006/main">
      <d:rPr>
        <d:i/>
        <d:sz val="11"/>
        <d:rFont val="Calibri"/>
      </d:rPr>
      <d:t xml:space="preserve">Consumer information, labelling; Prevention of deceptive practices and consumer protection; Quality requirements; Harmonization; Reducing trade barriers and facilitating trade; </d:t>
    </d:r>
  </si>
  <si>
    <t>G/TBT/N/UGA/991/Add.1</t>
  </si>
  <si>
    <d:r xmlns:d="http://schemas.openxmlformats.org/spreadsheetml/2006/main">
      <d:rPr>
        <d:i/>
        <d:sz val="11"/>
        <d:rFont val="Calibri"/>
      </d:rPr>
      <d:t xml:space="preserve">Composite flour</d:t>
    </d:r>
    <d:r xmlns:d="http://schemas.openxmlformats.org/spreadsheetml/2006/main">
      <d:rPr>
        <d:sz val="11"/>
        <d:color rgb="FF000000"/>
        <d:rFont val="Calibri"/>
      </d:rPr>
      <d:t xml:space="preserve"/>
    </d:r>
  </si>
  <si>
    <d:r xmlns:d="http://schemas.openxmlformats.org/spreadsheetml/2006/main">
      <d:rPr>
        <d:sz val="11"/>
        <d:rFont val="Calibri"/>
      </d:rPr>
      <d:t xml:space="preserve">110510 - - Flour, meal and powder;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110510 - - Flour, meal and powder; </d:t>
    </d:r>
  </si>
  <si>
    <t>G/TBT/N/BRA/971</t>
  </si>
  <si>
    <t>Brazil</t>
  </si>
  <si>
    <d:r xmlns:d="http://schemas.openxmlformats.org/spreadsheetml/2006/main">
      <d:rPr>
        <d:sz val="11"/>
        <d:rFont val="Calibri"/>
      </d:rPr>
      <d:t xml:space="preserve">Seed and seedlings</d:t>
    </d:r>
    <d:r xmlns:d="http://schemas.openxmlformats.org/spreadsheetml/2006/main">
      <d:rPr>
        <d:sz val="11"/>
        <d:color rgb="FF000000"/>
        <d:rFont val="Calibri"/>
      </d:rPr>
      <d:t xml:space="preserve"/>
    </d:r>
  </si>
  <si>
    <d:r xmlns:d="http://schemas.openxmlformats.org/spreadsheetml/2006/main">
      <d:rPr>
        <d:sz val="11"/>
        <d:rFont val="Calibri"/>
      </d:rPr>
      <d:t xml:space="preserve">06 - Live trees and other plants; bulbs, roots and the like; cut flowers and ornamental foliage; 12 - Oil seeds and oleaginous fruits; miscellaneous grains, seeds and fruit; industrial or medicinal plants; straw and fodder; </d:t>
    </d:r>
  </si>
  <si>
    <d:r xmlns:d="http://schemas.openxmlformats.org/spreadsheetml/2006/main">
      <d:rPr>
        <d:sz val="11"/>
        <d:rFont val="Calibri"/>
      </d:rPr>
      <d:t xml:space="preserve">65.020.20 - Plant growing; </d:t>
    </d:r>
  </si>
  <si>
    <d:r xmlns:d="http://schemas.openxmlformats.org/spreadsheetml/2006/main">
      <d:rPr>
        <d:sz val="11"/>
        <d:rFont val="Calibri"/>
      </d:rPr>
      <d:t xml:space="preserve">Prevention of deceptive practices and consumer protection; Protection of animal or plant life or health; Quality requirements; </d:t>
    </d:r>
  </si>
  <si>
    <t>G/TBT/N/CHL/500/Add.1</t>
  </si>
  <si>
    <t>Chile</t>
  </si>
  <si>
    <d:r xmlns:d="http://schemas.openxmlformats.org/spreadsheetml/2006/main">
      <d:rPr>
        <d:i/>
        <d:sz val="11"/>
        <d:rFont val="Calibri"/>
      </d:rPr>
      <d:t xml:space="preserve">Milk and dairy products</d:t>
    </d:r>
    <d:r xmlns:d="http://schemas.openxmlformats.org/spreadsheetml/2006/main">
      <d:rPr>
        <d:sz val="11"/>
        <d:color rgb="FF000000"/>
        <d:rFont val="Calibri"/>
      </d:rPr>
      <d:t xml:space="preserve"/>
    </d:r>
  </si>
  <si>
    <d:r xmlns:d="http://schemas.openxmlformats.org/spreadsheetml/2006/main">
      <d:rPr>
        <d:sz val="11"/>
        <d:rFont val="Calibri"/>
      </d:rPr>
      <d:t xml:space="preserve">04 - Dairy produce; birds' eggs; natural honey; edible products of animal origin, not elsewhere specified or included;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04 - Dairy produce; birds' eggs; natural honey; edible products of animal origin, not elsewhere specified or included; </d:t>
    </d:r>
  </si>
  <si>
    <d:r xmlns:d="http://schemas.openxmlformats.org/spreadsheetml/2006/main">
      <d:rPr>
        <d:sz val="11"/>
        <d:rFont val="Calibri"/>
      </d:rPr>
      <d:t xml:space="preserve">67.100 - Milk and milk products; </d:t>
    </d:r>
  </si>
  <si>
    <d:r xmlns:d="http://schemas.openxmlformats.org/spreadsheetml/2006/main">
      <d:rPr>
        <d:i/>
        <d:sz val="11"/>
        <d:rFont val="Calibri"/>
      </d:rPr>
      <d:t xml:space="preserve">Consumer information, labelling; Protection of human health or safety; </d:t>
    </d:r>
  </si>
  <si>
    <t>G/TBT/N/UGA/1191</t>
  </si>
  <si>
    <d:r xmlns:d="http://schemas.openxmlformats.org/spreadsheetml/2006/main">
      <d:rPr>
        <d:sz val="11"/>
        <d:rFont val="Calibri"/>
      </d:rPr>
      <d:t xml:space="preserve">Fermented milk</d:t>
    </d:r>
    <d:r xmlns:d="http://schemas.openxmlformats.org/spreadsheetml/2006/main">
      <d:rPr>
        <d:sz val="11"/>
        <d:color rgb="FF000000"/>
        <d:rFont val="Calibri"/>
      </d:rPr>
      <d:t xml:space="preserve"/>
    </d:r>
  </si>
  <si>
    <d:r xmlns:d="http://schemas.openxmlformats.org/spreadsheetml/2006/main">
      <d:rPr>
        <d:sz val="11"/>
        <d:rFont val="Calibri"/>
      </d:rPr>
      <d:t xml:space="preserve">040390 - - Other; </d:t>
    </d:r>
  </si>
  <si>
    <d:r xmlns:d="http://schemas.openxmlformats.org/spreadsheetml/2006/main">
      <d:rPr>
        <d:sz val="11"/>
        <d:rFont val="Calibri"/>
      </d:rPr>
      <d:t xml:space="preserve">67.100.99 - Other milk products; </d:t>
    </d:r>
  </si>
  <si>
    <d:r xmlns:d="http://schemas.openxmlformats.org/spreadsheetml/2006/main">
      <d:rPr>
        <d:sz val="11"/>
        <d:rFont val="Calibri"/>
      </d:rPr>
      <d:t xml:space="preserve">Consumer information, labelling; Prevention of deceptive practices and consumer protection; Protection of human health or safety; Quality requirements; Harmonization; Reducing trade barriers and facilitating trade; </d:t>
    </d:r>
  </si>
  <si>
    <t>G/TBT/N/UGA/1192</t>
  </si>
  <si>
    <d:r xmlns:d="http://schemas.openxmlformats.org/spreadsheetml/2006/main">
      <d:rPr>
        <d:sz val="11"/>
        <d:rFont val="Calibri"/>
      </d:rPr>
      <d:t xml:space="preserve">Gouda Cheese</d:t>
    </d:r>
    <d:r xmlns:d="http://schemas.openxmlformats.org/spreadsheetml/2006/main">
      <d:rPr>
        <d:sz val="11"/>
        <d:color rgb="FF000000"/>
        <d:rFont val="Calibri"/>
      </d:rPr>
      <d:t xml:space="preserve"/>
    </d:r>
  </si>
  <si>
    <d:r xmlns:d="http://schemas.openxmlformats.org/spreadsheetml/2006/main">
      <d:rPr>
        <d:sz val="11"/>
        <d:rFont val="Calibri"/>
      </d:rPr>
      <d:t xml:space="preserve">040690 - - Other cheese; </d:t>
    </d:r>
  </si>
  <si>
    <t>G/TBT/N/UGA/1193</t>
  </si>
  <si>
    <d:r xmlns:d="http://schemas.openxmlformats.org/spreadsheetml/2006/main">
      <d:rPr>
        <d:sz val="11"/>
        <d:rFont val="Calibri"/>
      </d:rPr>
      <d:t xml:space="preserve">Cottage cheese</d:t>
    </d:r>
    <d:r xmlns:d="http://schemas.openxmlformats.org/spreadsheetml/2006/main">
      <d:rPr>
        <d:sz val="11"/>
        <d:color rgb="FF000000"/>
        <d:rFont val="Calibri"/>
      </d:rPr>
      <d:t xml:space="preserve"/>
    </d:r>
  </si>
  <si>
    <d:r xmlns:d="http://schemas.openxmlformats.org/spreadsheetml/2006/main">
      <d:rPr>
        <d:sz val="11"/>
        <d:rFont val="Calibri"/>
      </d:rPr>
      <d:t xml:space="preserve">040610 - - Fresh (unripened or uncured) cheese, including whey cheese, and curd; </d:t>
    </d:r>
  </si>
  <si>
    <t>G/TBT/N/UGA/1194</t>
  </si>
  <si>
    <d:r xmlns:d="http://schemas.openxmlformats.org/spreadsheetml/2006/main">
      <d:rPr>
        <d:sz val="11"/>
        <d:rFont val="Calibri"/>
      </d:rPr>
      <d:t xml:space="preserve">Mozzarella cheese</d:t>
    </d:r>
    <d:r xmlns:d="http://schemas.openxmlformats.org/spreadsheetml/2006/main">
      <d:rPr>
        <d:sz val="11"/>
        <d:color rgb="FF000000"/>
        <d:rFont val="Calibri"/>
      </d:rPr>
      <d:t xml:space="preserve"/>
    </d:r>
  </si>
  <si>
    <t>G/TBT/N/UGA/1196</t>
  </si>
  <si>
    <d:r xmlns:d="http://schemas.openxmlformats.org/spreadsheetml/2006/main">
      <d:rPr>
        <d:sz val="11"/>
        <d:rFont val="Calibri"/>
      </d:rPr>
      <d:t xml:space="preserve">Cheddar cheese</d:t>
    </d:r>
    <d:r xmlns:d="http://schemas.openxmlformats.org/spreadsheetml/2006/main">
      <d:rPr>
        <d:sz val="11"/>
        <d:color rgb="FF000000"/>
        <d:rFont val="Calibri"/>
      </d:rPr>
      <d:t xml:space="preserve"/>
    </d:r>
  </si>
  <si>
    <t>G/TBT/N/BRA/966</t>
  </si>
  <si>
    <d:r xmlns:d="http://schemas.openxmlformats.org/spreadsheetml/2006/main">
      <d:rPr>
        <d:sz val="11"/>
        <d:rFont val="Calibri"/>
      </d:rPr>
      <d:t xml:space="preserve">040410 - - Whey and modified whey, whether or not concentrated or containing added sugar or other sweetening matter; </d:t>
    </d:r>
  </si>
  <si>
    <d:r xmlns:d="http://schemas.openxmlformats.org/spreadsheetml/2006/main">
      <d:rPr>
        <d:sz val="11"/>
        <d:rFont val="Calibri"/>
      </d:rPr>
      <d:t xml:space="preserve">Prevention of deceptive practices and consumer protection; Protection of human health or safety; Quality requirements; </d:t>
    </d:r>
  </si>
  <si>
    <t>G/TBT/N/PHL/230</t>
  </si>
  <si>
    <t>Philippines</t>
  </si>
  <si>
    <d:r xmlns:d="http://schemas.openxmlformats.org/spreadsheetml/2006/main">
      <d:rPr>
        <d:sz val="11"/>
        <d:rFont val="Calibri"/>
      </d:rPr>
      <d:t xml:space="preserve">Salabat or Instant Ginger Drink</d:t>
    </d:r>
    <d:r xmlns:d="http://schemas.openxmlformats.org/spreadsheetml/2006/main">
      <d:rPr>
        <d:sz val="11"/>
        <d:color rgb="FF000000"/>
        <d:rFont val="Calibri"/>
      </d:rPr>
      <d:t xml:space="preserve"/>
    </d:r>
  </si>
  <si>
    <d:r xmlns:d="http://schemas.openxmlformats.org/spreadsheetml/2006/main">
      <d:rPr>
        <d:sz val="11"/>
        <d:rFont val="Calibri"/>
      </d:rPr>
      <d:t xml:space="preserve">091010 - - Ginger; 091010 - - Ginger; </d:t>
    </d:r>
  </si>
  <si>
    <d:r xmlns:d="http://schemas.openxmlformats.org/spreadsheetml/2006/main">
      <d:rPr>
        <d:sz val="11"/>
        <d:rFont val="Calibri"/>
      </d:rPr>
      <d:t xml:space="preserve">Prevention of deceptive practices and consumer protection; Protection of human health or safety; </d:t>
    </d:r>
  </si>
  <si>
    <t>G/TBT/N/BDI/79</t>
  </si>
  <si>
    <d:r xmlns:d="http://schemas.openxmlformats.org/spreadsheetml/2006/main">
      <d:rPr>
        <d:sz val="11"/>
        <d:rFont val="Calibri"/>
      </d:rPr>
      <d:t xml:space="preserve">1511 - Palm oil and its fractions, whether or not refined, but not chemically modified.; </d:t>
    </d:r>
  </si>
  <si>
    <d:r xmlns:d="http://schemas.openxmlformats.org/spreadsheetml/2006/main">
      <d:rPr>
        <d:sz val="11"/>
        <d:rFont val="Calibri"/>
      </d:rPr>
      <d:t xml:space="preserve">67.200.10 - Animal and vegetable fats and oils; </d:t>
    </d:r>
  </si>
  <si>
    <d:r xmlns:d="http://schemas.openxmlformats.org/spreadsheetml/2006/main">
      <d:rPr>
        <d:sz val="11"/>
        <d:rFont val="Calibri"/>
      </d:rPr>
      <d:t xml:space="preserve">Consumer information, labelling; Prevention of deceptive practices and consumer protection; Protection of human health or safety; Quality requirements; Harmonization; </d:t>
    </d:r>
  </si>
  <si>
    <t>G/TBT/N/PER/111/Add.1</t>
  </si>
  <si>
    <t>Peru</t>
  </si>
  <si>
    <d:r xmlns:d="http://schemas.openxmlformats.org/spreadsheetml/2006/main">
      <d:rPr>
        <d:i/>
        <d:sz val="11"/>
        <d:rFont val="Calibri"/>
      </d:rPr>
      <d:t xml:space="preserve">Organic agricultural products; Sections I to IV of the Harmonized System, excluding Chapters 3 and 16.
Live animals (HS 01), Meat and edible meat offal (HS 02), Dairy produce; birds' eggs; natural honey; edible products of animal origin, not elsewhere specified or included (HS 04), Products of animal origin, not elsewhere specified or included (HS 05), Live trees and other plants; bulbs, roots and the like; cut flowers and ornamental foliage (HS 06), Edible vegetables and certain roots and tubers (HS 07), Edible fruit and nuts; peel of citrus fruit or melons (HS 08), Coffee, tea, maté and spices (HS 09).</d:t>
    </d:r>
    <d:r xmlns:d="http://schemas.openxmlformats.org/spreadsheetml/2006/main">
      <d:rPr>
        <d:sz val="11"/>
        <d:color rgb="FF000000"/>
        <d:rFont val="Calibri"/>
      </d:rPr>
      <d:t xml:space="preserve"/>
    </d:r>
  </si>
  <si>
    <d:r xmlns:d="http://schemas.openxmlformats.org/spreadsheetml/2006/main">
      <d:rPr>
        <d:sz val="11"/>
        <d:rFont val="Calibri"/>
      </d:rPr>
      <d:t xml:space="preserve">01 - Live animals; 02 - Meat and edible meat offal; 04 - Dairy produce; birds' eggs; natural honey; edible products of animal origin, not elsewhere specified or included; 05 - Products of animal origin, not elsewhere specified or included; 06 - Live trees and other plants; bulbs, roots and the like; cut flowers and ornamental foliage; 07 - Edible vegetables and certain roots and tubers; 08 - Edible fruit and nuts; peel of citrus fruit or melons; 09 - Coffee, tea, mate and spices;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01 - Live animals; 02 - Meat and edible meat offal; 04 - Dairy produce; birds' eggs; natural honey; edible products of animal origin, not elsewhere specified or included; 05 - Products of animal origin, not elsewhere specified or included; 06 - Live trees and other plants; bulbs, roots and the like; cut flowers and ornamental foliage; 07 - Edible vegetables and certain roots and tubers; 08 - Edible fruit and nuts; peel of citrus fruit or melons; 09 - Coffee, tea, mate and spices; </d:t>
    </d:r>
  </si>
  <si>
    <d:r xmlns:d="http://schemas.openxmlformats.org/spreadsheetml/2006/main">
      <d:rPr>
        <d:i/>
        <d:sz val="11"/>
        <d:rFont val="Calibri"/>
      </d:rPr>
      <d:t xml:space="preserve">Consumer information, labelling; Prevention of deceptive practices and consumer protection; </d:t>
    </d:r>
  </si>
  <si>
    <t>G/TBT/N/BRA/829/Add.2</t>
  </si>
  <si>
    <d:r xmlns:d="http://schemas.openxmlformats.org/spreadsheetml/2006/main">
      <d:rPr>
        <d:i/>
        <d:sz val="11"/>
        <d:rFont val="Calibri"/>
      </d:rPr>
      <d:t xml:space="preserve">HS 0304 Fish fillets &amp; other fish meat, fresh, chilled or frozen (whether or not minced); HS 0307 Molluscs &amp; other aquatic invertebrates, live, fresh, chilled, frozen; HS 0306 Crustaceans, live, fresh, chilled, frozen.</d:t>
    </d:r>
    <d:r xmlns:d="http://schemas.openxmlformats.org/spreadsheetml/2006/main">
      <d:rPr>
        <d:sz val="11"/>
        <d:color rgb="FF000000"/>
        <d:rFont val="Calibri"/>
      </d:rPr>
      <d:t xml:space="preserve"/>
    </d:r>
  </si>
  <si>
    <d:r xmlns:d="http://schemas.openxmlformats.org/spreadsheetml/2006/main">
      <d:rPr>
        <d:sz val="11"/>
        <d:rFont val="Calibri"/>
      </d:rPr>
      <d:t xml:space="preserve">0304 - Fish fillets and other fish meat (whether or not minced), fresh, chilled or frozen.; 0306 - Crustaceans, whether in shell or not, live, fresh, chilled, frozen, dried, salted or in brine; crustaceans, in shell, cooked by steaming or by boiling in water, whether or not chilled, frozen, dried, salted or in brine; flours, meals and pellets of crustaceans, fit for human consumption.;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0304 - Fish fillets and other fish meat (whether or not minced), fresh, chilled or frozen.; 0306 - Crustaceans, whether in shell or not, live, fresh, chilled, frozen, dried, salted or in brine; crustaceans, in shell, cooked by steaming or by boiling in water, whether or not chilled, frozen, dried, salted or in brine; flours, meals and pellets of crustaceans, fit for human consumption.;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d:t>
    </d:r>
  </si>
  <si>
    <d:r xmlns:d="http://schemas.openxmlformats.org/spreadsheetml/2006/main">
      <d:rPr>
        <d:sz val="11"/>
        <d:rFont val="Calibri"/>
      </d:rPr>
      <d:t xml:space="preserve">67.120.30 - Fish and fishery products;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67.120.30 - Fish and fishery products; </d:t>
    </d:r>
  </si>
  <si>
    <d:r xmlns:d="http://schemas.openxmlformats.org/spreadsheetml/2006/main">
      <d:rPr>
        <d:i/>
        <d:sz val="11"/>
        <d:rFont val="Calibri"/>
      </d:rPr>
      <d:t xml:space="preserve">Protection of human health or safety; Quality requirements; </d:t>
    </d:r>
  </si>
  <si>
    <t>G/TBT/N/CAN/600/Add.1</t>
  </si>
  <si>
    <t>Canada</t>
  </si>
  <si>
    <d:r xmlns:d="http://schemas.openxmlformats.org/spreadsheetml/2006/main">
      <d:rPr>
        <d:i/>
        <d:sz val="11"/>
        <d:rFont val="Calibri"/>
      </d:rPr>
      <d:t xml:space="preserve">HS 020110-500200</d:t>
    </d:r>
    <d:r xmlns:d="http://schemas.openxmlformats.org/spreadsheetml/2006/main">
      <d:rPr>
        <d:sz val="11"/>
        <d:color rgb="FF000000"/>
        <d:rFont val="Calibri"/>
      </d:rPr>
      <d:t xml:space="preserve"/>
    </d:r>
  </si>
  <si>
    <d:r xmlns:d="http://schemas.openxmlformats.org/spreadsheetml/2006/main">
      <d:rPr>
        <d:i/>
        <d:sz val="11"/>
        <d:rFont val="Calibri"/>
      </d:rPr>
      <d:t xml:space="preserve">020110 - - Carcasses and half-carcasses; </d:t>
    </d:r>
  </si>
  <si>
    <d:r xmlns:d="http://schemas.openxmlformats.org/spreadsheetml/2006/main">
      <d:rPr>
        <d:i/>
        <d:sz val="11"/>
        <d:rFont val="Calibri"/>
      </d:rPr>
      <d:t xml:space="preserve">Other; </d:t>
    </d:r>
  </si>
  <si>
    <t>G/TBT/N/EGY/1/Add.10</t>
  </si>
  <si>
    <t>Egypt</t>
  </si>
  <si>
    <d:r xmlns:d="http://schemas.openxmlformats.org/spreadsheetml/2006/main">
      <d:rPr>
        <d:i/>
        <d:sz val="11"/>
        <d:rFont val="Calibri"/>
      </d:rPr>
      <d:t xml:space="preserve">Food products</d:t>
    </d:r>
    <d:r xmlns:d="http://schemas.openxmlformats.org/spreadsheetml/2006/main">
      <d:rPr>
        <d:sz val="11"/>
        <d:color rgb="FF000000"/>
        <d:rFont val="Calibri"/>
      </d:rPr>
      <d:t xml:space="preserve"/>
    </d:r>
  </si>
  <si>
    <d:r xmlns:d="http://schemas.openxmlformats.org/spreadsheetml/2006/main">
      <d:rPr>
        <d:sz val="11"/>
        <d:rFont val="Calibri"/>
      </d:rPr>
      <d:t xml:space="preserve">0406 - Cheese and curd.; </d:t>
    </d:r>
  </si>
  <si>
    <t>G/TBT/N/EGY/1/Add.11</t>
  </si>
  <si>
    <t>G/TBT/N/EGY/2/Add.10</t>
  </si>
  <si>
    <t>G/TBT/N/EGY/2/Add.11</t>
  </si>
  <si>
    <t>G/TBT/N/EGY/2/Add.12</t>
  </si>
  <si>
    <t>G/TBT/N/EGY/2/Add.13</t>
  </si>
  <si>
    <t>G/TBT/N/EGY/2/Add.14</t>
  </si>
  <si>
    <t>G/TBT/N/EGY/244</t>
  </si>
  <si>
    <d:r xmlns:d="http://schemas.openxmlformats.org/spreadsheetml/2006/main">
      <d:rPr>
        <d:sz val="11"/>
        <d:rFont val="Calibri"/>
      </d:rPr>
      <d:t xml:space="preserve">Prevention of deceptive practices and consumer protection; </d:t>
    </d:r>
  </si>
  <si>
    <t>G/TBT/N/TZA/385</t>
  </si>
  <si>
    <d:r xmlns:d="http://schemas.openxmlformats.org/spreadsheetml/2006/main">
      <d:rPr>
        <d:sz val="11"/>
        <d:rFont val="Calibri"/>
      </d:rPr>
      <d:t xml:space="preserve">07 - Edible vegetables and certain roots and tubers; 08 - Edible fruit and nuts; peel of citrus fruit or melons; </d:t>
    </d:r>
  </si>
  <si>
    <d:r xmlns:d="http://schemas.openxmlformats.org/spreadsheetml/2006/main">
      <d:rPr>
        <d:sz val="11"/>
        <d:rFont val="Calibri"/>
      </d:rPr>
      <d:t xml:space="preserve">67.020 - Processes in the food industry; 67.080 - Fruits. Vegetables; </d:t>
    </d:r>
  </si>
  <si>
    <d:r xmlns:d="http://schemas.openxmlformats.org/spreadsheetml/2006/main">
      <d:rPr>
        <d:sz val="11"/>
        <d:rFont val="Calibri"/>
      </d:rPr>
      <d:t xml:space="preserve">Protection of human health or safety; </d:t>
    </d:r>
  </si>
  <si>
    <t>G/TBT/N/USA/1569</t>
  </si>
  <si>
    <d:r xmlns:d="http://schemas.openxmlformats.org/spreadsheetml/2006/main">
      <d:rPr>
        <d:sz val="11"/>
        <d:rFont val="Calibri"/>
      </d:rPr>
      <d:t xml:space="preserve">Carrots</d:t>
    </d:r>
    <d:r xmlns:d="http://schemas.openxmlformats.org/spreadsheetml/2006/main">
      <d:rPr>
        <d:sz val="11"/>
        <d:color rgb="FF000000"/>
        <d:rFont val="Calibri"/>
      </d:rPr>
      <d:t xml:space="preserve"/>
    </d:r>
  </si>
  <si>
    <d:r xmlns:d="http://schemas.openxmlformats.org/spreadsheetml/2006/main">
      <d:rPr>
        <d:sz val="11"/>
        <d:rFont val="Calibri"/>
      </d:rPr>
      <d:t xml:space="preserve">070610 - - Carrots and turnips; </d:t>
    </d:r>
  </si>
  <si>
    <t>G/TBT/N/IDN/77/Add.4</t>
  </si>
  <si>
    <t>Indonesia</t>
  </si>
  <si>
    <d:r xmlns:d="http://schemas.openxmlformats.org/spreadsheetml/2006/main">
      <d:rPr>
        <d:i/>
        <d:sz val="11"/>
        <d:rFont val="Calibri"/>
      </d:rPr>
      <d:t xml:space="preserve">Ex. 1511.90.92.00;  Ex. 1511.90.99.00;  Ex. 1516.20.98.00</d:t>
    </d:r>
    <d:r xmlns:d="http://schemas.openxmlformats.org/spreadsheetml/2006/main">
      <d:rPr>
        <d:sz val="11"/>
        <d:color rgb="FF000000"/>
        <d:rFont val="Calibri"/>
      </d:rPr>
      <d:t xml:space="preserve"/>
    </d:r>
  </si>
  <si>
    <d:r xmlns:d="http://schemas.openxmlformats.org/spreadsheetml/2006/main">
      <d:rPr>
        <d:sz val="11"/>
        <d:rFont val="Calibri"/>
      </d:rPr>
      <d:t xml:space="preserve">151190 - - Other; 151620 - - Vegetable fats and oils and their fractions;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151190 - - Other; 151620 - - Vegetable fats and oils and their fractions; </d:t>
    </d:r>
  </si>
  <si>
    <t>G/TBT/N/USA/608/Rev.2</t>
  </si>
  <si>
    <t>Revision</t>
  </si>
  <si>
    <d:r xmlns:d="http://schemas.openxmlformats.org/spreadsheetml/2006/main">
      <d:rPr>
        <d:sz val="11"/>
        <d:rFont val="Calibri"/>
      </d:rPr>
      <d:t xml:space="preserve">Plant seeds</d:t>
    </d:r>
    <d:r xmlns:d="http://schemas.openxmlformats.org/spreadsheetml/2006/main">
      <d:rPr>
        <d:sz val="11"/>
        <d:color rgb="FF000000"/>
        <d:rFont val="Calibri"/>
      </d:rPr>
      <d:t xml:space="preserve"/>
    </d:r>
  </si>
  <si>
    <d:r xmlns:d="http://schemas.openxmlformats.org/spreadsheetml/2006/main">
      <d:rPr>
        <d:sz val="11"/>
        <d:rFont val="Calibri"/>
      </d:rPr>
      <d:t xml:space="preserve">12 - Oil seeds and oleaginous fruits; miscellaneous grains, seeds and fruit; industrial or medicinal plants; straw and fodder; </d:t>
    </d:r>
  </si>
  <si>
    <d:r xmlns:d="http://schemas.openxmlformats.org/spreadsheetml/2006/main">
      <d:rPr>
        <d:sz val="11"/>
        <d:rFont val="Calibri"/>
      </d:rPr>
      <d:t xml:space="preserve">03.120 - Quality; 07.080 - Biology. Botany. Zoology; 65.020 - Farming and forestry; </d:t>
    </d:r>
  </si>
  <si>
    <d:r xmlns:d="http://schemas.openxmlformats.org/spreadsheetml/2006/main">
      <d:rPr>
        <d:sz val="11"/>
        <d:rFont val="Calibri"/>
      </d:rPr>
      <d:t xml:space="preserve">Consumer information, labelling; Quality requirements; Harmonization; Reducing trade barriers and facilitating trade; </d:t>
    </d:r>
  </si>
  <si>
    <t>G/TBT/N/ESP/42</t>
  </si>
  <si>
    <t>Spain</t>
  </si>
  <si>
    <t>TARIC information; HS code 0409: Natural honey</t>
  </si>
  <si>
    <d:r xmlns:d="http://schemas.openxmlformats.org/spreadsheetml/2006/main">
      <d:rPr>
        <d:sz val="11"/>
        <d:rFont val="Calibri"/>
      </d:rPr>
      <d:t xml:space="preserve">0409 - Natural honey.; </d:t>
    </d:r>
  </si>
  <si>
    <d:r xmlns:d="http://schemas.openxmlformats.org/spreadsheetml/2006/main">
      <d:rPr>
        <d:sz val="11"/>
        <d:rFont val="Calibri"/>
      </d:rPr>
      <d:t xml:space="preserve">Consumer information, labelling; </d:t>
    </d:r>
  </si>
  <si>
    <t>G/TBT/N/LTU/36</t>
  </si>
  <si>
    <t>Lithuania</t>
  </si>
  <si>
    <d:r xmlns:d="http://schemas.openxmlformats.org/spreadsheetml/2006/main">
      <d:rPr>
        <d:sz val="11"/>
        <d:rFont val="Calibri"/>
      </d:rPr>
      <d:t xml:space="preserve">DRIED FRUITS. KN 0803 10 90; KN 0804 10; KN 0804 20; KN 0804 30; KN 0804 50; KN 0806 20; KN 0809 29; KN 0809 21; KN 0813 10; KN 0813 20; KN 0813 30; KN 0813 40 10; KN 0813 40 30.</d:t>
    </d:r>
    <d:r xmlns:d="http://schemas.openxmlformats.org/spreadsheetml/2006/main">
      <d:rPr>
        <d:sz val="11"/>
        <d:color rgb="FF000000"/>
        <d:rFont val="Calibri"/>
      </d:rPr>
      <d:t xml:space="preserve"/>
    </d:r>
  </si>
  <si>
    <d:r xmlns:d="http://schemas.openxmlformats.org/spreadsheetml/2006/main">
      <d:rPr>
        <d:sz val="11"/>
        <d:rFont val="Calibri"/>
      </d:rPr>
      <d:t xml:space="preserve">0813 - Fruit, dried, other than that of headings 08.01 to 08.06; mixtures of nuts or dried fruits of this Chapter.; </d:t>
    </d:r>
  </si>
  <si>
    <t>G/TBT/N/BDI/69</t>
  </si>
  <si>
    <d:r xmlns:d="http://schemas.openxmlformats.org/spreadsheetml/2006/main">
      <d:rPr>
        <d:sz val="11"/>
        <d:rFont val="Calibri"/>
      </d:rPr>
      <d:t xml:space="preserve">151190 - - Other; </d:t>
    </d:r>
  </si>
  <si>
    <t>G/TBT/N/KEN/947</t>
  </si>
  <si>
    <d:r xmlns:d="http://schemas.openxmlformats.org/spreadsheetml/2006/main">
      <d:rPr>
        <d:sz val="11"/>
        <d:rFont val="Calibri"/>
      </d:rPr>
      <d:t xml:space="preserve">110812 - -- Maize (corn) starch; </d:t>
    </d:r>
  </si>
  <si>
    <d:r xmlns:d="http://schemas.openxmlformats.org/spreadsheetml/2006/main">
      <d:rPr>
        <d:sz val="11"/>
        <d:rFont val="Calibri"/>
      </d:rPr>
      <d:t xml:space="preserve">65.120 - Animal feeding stuffs; </d:t>
    </d:r>
  </si>
  <si>
    <t>G/TBT/N/UGA/1178</t>
  </si>
  <si>
    <d:r xmlns:d="http://schemas.openxmlformats.org/spreadsheetml/2006/main">
      <d:rPr>
        <d:sz val="11"/>
        <d:rFont val="Calibri"/>
      </d:rPr>
      <d:t xml:space="preserve">Fortified composite flour</d:t>
    </d:r>
    <d:r xmlns:d="http://schemas.openxmlformats.org/spreadsheetml/2006/main">
      <d:rPr>
        <d:sz val="11"/>
        <d:color rgb="FF000000"/>
        <d:rFont val="Calibri"/>
      </d:rPr>
      <d:t xml:space="preserve"/>
    </d:r>
  </si>
  <si>
    <d:r xmlns:d="http://schemas.openxmlformats.org/spreadsheetml/2006/main">
      <d:rPr>
        <d:sz val="11"/>
        <d:rFont val="Calibri"/>
      </d:rPr>
      <d:t xml:space="preserve">110510 - - Flour, meal and powder; </d:t>
    </d:r>
  </si>
  <si>
    <d:r xmlns:d="http://schemas.openxmlformats.org/spreadsheetml/2006/main">
      <d:rPr>
        <d:sz val="11"/>
        <d:rFont val="Calibri"/>
      </d:rPr>
      <d:t xml:space="preserve">67.060 - Cereals, pulses and derived products; </d:t>
    </d:r>
  </si>
  <si>
    <t>G/TBT/N/ARE/467#G/TBT/N/BHR/568#G/TBT/N/KWT/526#G/TBT/N/OMN/401#G/TBT/N/QAT/564#G/TBT/N/SAU/1120#G/TBT/N/YEM/168</t>
  </si>
  <si>
    <t>Bahrain, Kingdom of</t>
  </si>
  <si>
    <d:r xmlns:d="http://schemas.openxmlformats.org/spreadsheetml/2006/main">
      <d:rPr>
        <d:sz val="11"/>
        <d:rFont val="Calibri"/>
      </d:rPr>
      <d:t xml:space="preserve">0201 - Meat of bovine animals, fresh or chilled.; 0202 - Meat of bovine animals, frozen.; 0204 - Meat of sheep or goats, fresh, chilled or frozen.; </d:t>
    </d:r>
  </si>
  <si>
    <d:r xmlns:d="http://schemas.openxmlformats.org/spreadsheetml/2006/main">
      <d:rPr>
        <d:sz val="11"/>
        <d:rFont val="Calibri"/>
      </d:rPr>
      <d:t xml:space="preserve">67.120 - Meat, meat products and other animal produce; </d:t>
    </d:r>
  </si>
  <si>
    <t>Kuwait, the State of</t>
  </si>
  <si>
    <t>Oman</t>
  </si>
  <si>
    <t>Qatar</t>
  </si>
  <si>
    <t>Saudi Arabia, Kingdom of</t>
  </si>
  <si>
    <t>United Arab Emirates</t>
  </si>
  <si>
    <t>Yemen</t>
  </si>
  <si>
    <t>G/TBT/N/ISR/1101</t>
  </si>
  <si>
    <t>Israel</t>
  </si>
  <si>
    <d:r xmlns:d="http://schemas.openxmlformats.org/spreadsheetml/2006/main">
      <d:rPr>
        <d:sz val="11"/>
        <d:rFont val="Calibri"/>
      </d:rPr>
      <d:t xml:space="preserve">Dried vegetables, spices and food seasoning mixtures</d:t>
    </d:r>
    <d:r xmlns:d="http://schemas.openxmlformats.org/spreadsheetml/2006/main">
      <d:rPr>
        <d:sz val="11"/>
        <d:color rgb="FF000000"/>
        <d:rFont val="Calibri"/>
      </d:rPr>
      <d:t xml:space="preserve"/>
    </d:r>
  </si>
  <si>
    <d:r xmlns:d="http://schemas.openxmlformats.org/spreadsheetml/2006/main">
      <d:rPr>
        <d:sz val="11"/>
        <d:rFont val="Calibri"/>
      </d:rPr>
      <d:t xml:space="preserve">020713 - -- Cuts and offal, fresh or chilled; 0904 - Pepper of the genus Piper; dried or crushed or ground fruits of the genus Capsicum or of the genus Pimenta.; 0905 - Vanilla.; 0906 - Cinnamon and cinnamon-tree flowers.; 0907 - Cloves (whole fruit, cloves and stems).; 0908 - Nutmeg, mace and cardamoms.; 0909 - Seeds of anise, badian, fennel, coriander, cumin or caraway; juniper berries.; 0910 - Ginger, saffron, turmeric (curcuma), thyme, bay leaves, curry and other spices.; 2103 - Sauces and preparations therefor; mixed condiments and mixed seasonings; mustard flour and meal and prepared mustard.; </d:t>
    </d:r>
  </si>
  <si>
    <d:r xmlns:d="http://schemas.openxmlformats.org/spreadsheetml/2006/main">
      <d:rPr>
        <d:sz val="11"/>
        <d:rFont val="Calibri"/>
      </d:rPr>
      <d:t xml:space="preserve">67.220.10 - Spices and condiments; </d:t>
    </d:r>
  </si>
  <si>
    <t>G/TBT/N/UGA/1169</t>
  </si>
  <si>
    <d:r xmlns:d="http://schemas.openxmlformats.org/spreadsheetml/2006/main">
      <d:rPr>
        <d:sz val="11"/>
        <d:rFont val="Calibri"/>
      </d:rPr>
      <d:t xml:space="preserve">Infant formula</d:t>
    </d:r>
    <d:r xmlns:d="http://schemas.openxmlformats.org/spreadsheetml/2006/main">
      <d:rPr>
        <d:sz val="11"/>
        <d:color rgb="FF000000"/>
        <d:rFont val="Calibri"/>
      </d:rPr>
      <d:t xml:space="preserve"/>
    </d:r>
  </si>
  <si>
    <d:r xmlns:d="http://schemas.openxmlformats.org/spreadsheetml/2006/main">
      <d:rPr>
        <d:sz val="11"/>
        <d:rFont val="Calibri"/>
      </d:rPr>
      <d:t xml:space="preserve">0402 - Milk and cream, concentrated or containing added sugar or other sweetening matter.; 190110 - - Preparations for infant use, put up for retail sale; </d:t>
    </d:r>
  </si>
  <si>
    <t>G/TBT/N/USA/149/Add.3</t>
  </si>
  <si>
    <d:r xmlns:d="http://schemas.openxmlformats.org/spreadsheetml/2006/main">
      <d:rPr>
        <d:i/>
        <d:sz val="11"/>
        <d:rFont val="Calibri"/>
      </d:rPr>
      <d:t xml:space="preserve">Cheese and related cheese products (HS:  0406;  ICS:  67.100)</d:t>
    </d:r>
    <d:r xmlns:d="http://schemas.openxmlformats.org/spreadsheetml/2006/main">
      <d:rPr>
        <d:sz val="11"/>
        <d:color rgb="FF000000"/>
        <d:rFont val="Calibri"/>
      </d:rPr>
      <d:t xml:space="preserve"/>
    </d:r>
  </si>
  <si>
    <d:r xmlns:d="http://schemas.openxmlformats.org/spreadsheetml/2006/main">
      <d:rPr>
        <d:sz val="11"/>
        <d:rFont val="Calibri"/>
      </d:rPr>
      <d:t xml:space="preserve">0406 - Cheese and curd.;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0406 - Cheese and curd.; </d:t>
    </d:r>
  </si>
  <si>
    <t>G/TBT/N/RWA/306</t>
  </si>
  <si>
    <t>Rwanda</t>
  </si>
  <si>
    <d:r xmlns:d="http://schemas.openxmlformats.org/spreadsheetml/2006/main">
      <d:rPr>
        <d:sz val="11"/>
        <d:rFont val="Calibri"/>
      </d:rPr>
      <d:t xml:space="preserve">04 - Dairy produce; birds' eggs; natural honey; edible products of animal origin, not elsewhere specified or included; </d:t>
    </d:r>
  </si>
  <si>
    <d:r xmlns:d="http://schemas.openxmlformats.org/spreadsheetml/2006/main">
      <d:rPr>
        <d:sz val="11"/>
        <d:rFont val="Calibri"/>
      </d:rPr>
      <d:t xml:space="preserve">67.100.10 - Milk and processed milk products; </d:t>
    </d:r>
  </si>
  <si>
    <t>G/TBT/N/RWA/307</t>
  </si>
  <si>
    <t>G/TBT/N/RWA/308</t>
  </si>
  <si>
    <t>G/TBT/N/RWA/309</t>
  </si>
  <si>
    <t>G/TBT/N/RWA/310</t>
  </si>
  <si>
    <t>G/TBT/N/RWA/311</t>
  </si>
  <si>
    <t>G/TBT/N/RWA/322</t>
  </si>
  <si>
    <d:r xmlns:d="http://schemas.openxmlformats.org/spreadsheetml/2006/main">
      <d:rPr>
        <d:sz val="11"/>
        <d:rFont val="Calibri"/>
      </d:rPr>
      <d:t xml:space="preserve">67.180.20 - Starch and derived products; </d:t>
    </d:r>
  </si>
  <si>
    <t>G/TBT/N/RWA/333</t>
  </si>
  <si>
    <d:r xmlns:d="http://schemas.openxmlformats.org/spreadsheetml/2006/main">
      <d:rPr>
        <d:sz val="11"/>
        <d:rFont val="Calibri"/>
      </d:rPr>
      <d:t xml:space="preserve">1521 - Vegetable waxes (other than triglycerides), beeswax, other insect waxes and spermaceti, whether or not refined or coloured.; </d:t>
    </d:r>
  </si>
  <si>
    <d:r xmlns:d="http://schemas.openxmlformats.org/spreadsheetml/2006/main">
      <d:rPr>
        <d:sz val="11"/>
        <d:rFont val="Calibri"/>
      </d:rPr>
      <d:t xml:space="preserve">67.220.20 - Food additives; </d:t>
    </d:r>
  </si>
  <si>
    <t>G/TBT/N/TZA/368</t>
  </si>
  <si>
    <d:r xmlns:d="http://schemas.openxmlformats.org/spreadsheetml/2006/main">
      <d:rPr>
        <d:sz val="11"/>
        <d:rFont val="Calibri"/>
      </d:rPr>
      <d:t xml:space="preserve">0803 - Bananas, including plantains, fresh or dried.; </d:t>
    </d:r>
  </si>
  <si>
    <d:r xmlns:d="http://schemas.openxmlformats.org/spreadsheetml/2006/main">
      <d:rPr>
        <d:sz val="11"/>
        <d:rFont val="Calibri"/>
      </d:rPr>
      <d:t xml:space="preserve">67.080 - Fruits. Vegetables; </d:t>
    </d:r>
  </si>
  <si>
    <t>G/TBT/N/UGA/1158</t>
  </si>
  <si>
    <d:r xmlns:d="http://schemas.openxmlformats.org/spreadsheetml/2006/main">
      <d:rPr>
        <d:sz val="11"/>
        <d:rFont val="Calibri"/>
      </d:rPr>
      <d:t xml:space="preserve">Barley grains</d:t>
    </d:r>
    <d:r xmlns:d="http://schemas.openxmlformats.org/spreadsheetml/2006/main">
      <d:rPr>
        <d:sz val="11"/>
        <d:color rgb="FF000000"/>
        <d:rFont val="Calibri"/>
      </d:rPr>
      <d:t xml:space="preserve"/>
    </d:r>
  </si>
  <si>
    <d:r xmlns:d="http://schemas.openxmlformats.org/spreadsheetml/2006/main">
      <d:rPr>
        <d:sz val="11"/>
        <d:rFont val="Calibri"/>
      </d:rPr>
      <d:t xml:space="preserve">110429 - -- Of other cereals; </d:t>
    </d:r>
  </si>
  <si>
    <d:r xmlns:d="http://schemas.openxmlformats.org/spreadsheetml/2006/main">
      <d:rPr>
        <d:sz val="11"/>
        <d:rFont val="Calibri"/>
      </d:rPr>
      <d:t xml:space="preserve">Consumer information, labelling; Prevention of deceptive practices and consumer protection; Protection of human health or safety; Quality requirements; </d:t>
    </d:r>
  </si>
  <si>
    <t>G/TBT/N/ISR/907/Rev.1</t>
  </si>
  <si>
    <d:r xmlns:d="http://schemas.openxmlformats.org/spreadsheetml/2006/main">
      <d:rPr>
        <d:sz val="11"/>
        <d:rFont val="Calibri"/>
      </d:rPr>
      <d:t xml:space="preserve">Pepper (Piper nigrum L.)</d:t>
    </d:r>
    <d:r xmlns:d="http://schemas.openxmlformats.org/spreadsheetml/2006/main">
      <d:rPr>
        <d:sz val="11"/>
        <d:color rgb="FF000000"/>
        <d:rFont val="Calibri"/>
      </d:rPr>
      <d:t xml:space="preserve"/>
    </d:r>
  </si>
  <si>
    <d:r xmlns:d="http://schemas.openxmlformats.org/spreadsheetml/2006/main">
      <d:rPr>
        <d:sz val="11"/>
        <d:rFont val="Calibri"/>
      </d:rPr>
      <d:t xml:space="preserve">0904 - Pepper of the genus Piper; dried or crushed or ground fruits of the genus Capsicum or of the genus Pimenta.; </d:t>
    </d:r>
  </si>
  <si>
    <d:r xmlns:d="http://schemas.openxmlformats.org/spreadsheetml/2006/main">
      <d:rPr>
        <d:sz val="11"/>
        <d:rFont val="Calibri"/>
      </d:rPr>
      <d:t xml:space="preserve">Consumer information, labelling; Protection of human health or safety; </d:t>
    </d:r>
  </si>
  <si>
    <t>G/TBT/N/SLV/205</t>
  </si>
  <si>
    <t>El Salvador</t>
  </si>
  <si>
    <t>International Classification for Standards (ICS) code 67.140.20</t>
  </si>
  <si>
    <d:r xmlns:d="http://schemas.openxmlformats.org/spreadsheetml/2006/main">
      <d:rPr>
        <d:sz val="11"/>
        <d:rFont val="Calibri"/>
      </d:rPr>
      <d:t xml:space="preserve">0901 - Coffee, whether or not roasted or decaffeinated; coffee husks and skins; coffee substitutes containing coffee in any proportion.; </d:t>
    </d:r>
  </si>
  <si>
    <d:r xmlns:d="http://schemas.openxmlformats.org/spreadsheetml/2006/main">
      <d:rPr>
        <d:sz val="11"/>
        <d:rFont val="Calibri"/>
      </d:rPr>
      <d:t xml:space="preserve">67.140.20 - Coffee and coffee substitutes; </d:t>
    </d:r>
  </si>
  <si>
    <t>G/TBT/N/UGA/1154</t>
  </si>
  <si>
    <d:r xmlns:d="http://schemas.openxmlformats.org/spreadsheetml/2006/main">
      <d:rPr>
        <d:sz val="11"/>
        <d:rFont val="Calibri"/>
      </d:rPr>
      <d:t xml:space="preserve">Maize gluten</d:t>
    </d:r>
    <d:r xmlns:d="http://schemas.openxmlformats.org/spreadsheetml/2006/main">
      <d:rPr>
        <d:sz val="11"/>
        <d:color rgb="FF000000"/>
        <d:rFont val="Calibri"/>
      </d:rPr>
      <d:t xml:space="preserve"/>
    </d:r>
  </si>
  <si>
    <d:r xmlns:d="http://schemas.openxmlformats.org/spreadsheetml/2006/main">
      <d:rPr>
        <d:sz val="11"/>
        <d:rFont val="Calibri"/>
      </d:rPr>
      <d:t xml:space="preserve">Consumer information, labelling; Prevention of deceptive practices and consumer protection; Protection of animal or plant life or health; Quality requirements; Harmonization; Reducing trade barriers and facilitating trade; </d:t>
    </d:r>
  </si>
  <si>
    <t>G/TBT/N/TZA/363</t>
  </si>
  <si>
    <d:r xmlns:d="http://schemas.openxmlformats.org/spreadsheetml/2006/main">
      <d:rPr>
        <d:sz val="11"/>
        <d:rFont val="Calibri"/>
      </d:rPr>
      <d:t xml:space="preserve">0906 - Cinnamon and cinnamon-tree flowers.; </d:t>
    </d:r>
  </si>
  <si>
    <d:r xmlns:d="http://schemas.openxmlformats.org/spreadsheetml/2006/main">
      <d:rPr>
        <d:sz val="11"/>
        <d:rFont val="Calibri"/>
      </d:rPr>
      <d:t xml:space="preserve">67.220 - Spices and condiments. Food additives; </d:t>
    </d:r>
  </si>
  <si>
    <t>G/TBT/N/TZA/366</t>
  </si>
  <si>
    <d:r xmlns:d="http://schemas.openxmlformats.org/spreadsheetml/2006/main">
      <d:rPr>
        <d:sz val="11"/>
        <d:rFont val="Calibri"/>
      </d:rPr>
      <d:t xml:space="preserve">070320 - - Garlic; </d:t>
    </d:r>
  </si>
  <si>
    <t>G/TBT/N/BRA/947/Corr.1</t>
  </si>
  <si>
    <t>Corrigendum</t>
  </si>
  <si>
    <d:r xmlns:d="http://schemas.openxmlformats.org/spreadsheetml/2006/main">
      <d:rPr>
        <d:i/>
        <d:sz val="11"/>
        <d:rFont val="Calibri"/>
      </d:rPr>
      <d:t xml:space="preserve">Prevention of deceptive practices and consumer protection; Protection of human health or safety; </d:t>
    </d:r>
  </si>
  <si>
    <t>G/TBT/N/BRA/948/Corr.1</t>
  </si>
  <si>
    <d:r xmlns:d="http://schemas.openxmlformats.org/spreadsheetml/2006/main">
      <d:rPr>
        <d:i/>
        <d:sz val="11"/>
        <d:rFont val="Calibri"/>
      </d:rPr>
      <d:t xml:space="preserve">HS: 02.10</d:t>
    </d:r>
    <d:r xmlns:d="http://schemas.openxmlformats.org/spreadsheetml/2006/main">
      <d:rPr>
        <d:sz val="11"/>
        <d:color rgb="FF000000"/>
        <d:rFont val="Calibri"/>
      </d:rPr>
      <d:t xml:space="preserve"/>
    </d:r>
  </si>
  <si>
    <d:r xmlns:d="http://schemas.openxmlformats.org/spreadsheetml/2006/main">
      <d:rPr>
        <d:sz val="11"/>
        <d:rFont val="Calibri"/>
      </d:rPr>
      <d:t xml:space="preserve">67.120 - Meat, meat products and other animal produce;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67.120 - Meat, meat products and other animal produce; </d:t>
    </d:r>
  </si>
  <si>
    <t>G/TBT/N/BRA/863/Add.1</t>
  </si>
  <si>
    <d:r xmlns:d="http://schemas.openxmlformats.org/spreadsheetml/2006/main">
      <d:rPr>
        <d:i/>
        <d:sz val="11"/>
        <d:rFont val="Calibri"/>
      </d:rPr>
      <d:t xml:space="preserve">HS Code(s): 1517.10; 1517.90</d:t>
    </d:r>
    <d:r xmlns:d="http://schemas.openxmlformats.org/spreadsheetml/2006/main">
      <d:rPr>
        <d:sz val="11"/>
        <d:color rgb="FF000000"/>
        <d:rFont val="Calibri"/>
      </d:rPr>
      <d:t xml:space="preserve"/>
    </d:r>
  </si>
  <si>
    <d:r xmlns:d="http://schemas.openxmlformats.org/spreadsheetml/2006/main">
      <d:rPr>
        <d:sz val="11"/>
        <d:rFont val="Calibri"/>
      </d:rPr>
      <d:t xml:space="preserve">1517 - Margarine; edible mixtures or preparations of animal or vegetable fats or oils or of fractions of different fats or oils of this Chapter, other than edible fats or oils or their fractions of heading 15.16.;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151710 - - Margarine, excluding liquid margarine; 151790 - - Other; </d:t>
    </d:r>
  </si>
  <si>
    <d:r xmlns:d="http://schemas.openxmlformats.org/spreadsheetml/2006/main">
      <d:rPr>
        <d:sz val="11"/>
        <d:rFont val="Calibri"/>
      </d:rPr>
      <d:t xml:space="preserve">67.200 - Edible oils and fats. Oilseeds;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67.200 - Edible oils and fats. Oilseeds; </d:t>
    </d:r>
  </si>
  <si>
    <t>G/TBT/N/CIV/17</t>
  </si>
  <si>
    <t>Côte d'Ivoire</t>
  </si>
  <si>
    <t>Used goods: Dairy products</t>
  </si>
  <si>
    <d:r xmlns:d="http://schemas.openxmlformats.org/spreadsheetml/2006/main">
      <d:rPr>
        <d:sz val="11"/>
        <d:rFont val="Calibri"/>
      </d:rPr>
      <d:t xml:space="preserve">Consumer information, labelling; Prevention of deceptive practices and consumer protection; Protection of human health or safety; Protection of animal or plant life or health; Quality requirements; </d:t>
    </d:r>
  </si>
  <si>
    <t>G/TBT/N/PER/98/Add.1</t>
  </si>
  <si>
    <d:r xmlns:d="http://schemas.openxmlformats.org/spreadsheetml/2006/main">
      <d:rPr>
        <d:i/>
        <d:sz val="11"/>
        <d:rFont val="Calibri"/>
      </d:rPr>
      <d:t xml:space="preserve">06.02.90.90 Other live plants (including their roots), cuttings and slips; mushroom spawn;
0602.10.90.00 Unrooted cuttings and slips;
0602.20.00.00 Trees, shrubs and bushes, grafted or not, of kinds which bear edible fruit or nuts;
1209.99.10.00 Seeds of fruit trees or forest trees.</d:t>
    </d:r>
    <d:r xmlns:d="http://schemas.openxmlformats.org/spreadsheetml/2006/main">
      <d:rPr>
        <d:sz val="11"/>
        <d:color rgb="FF000000"/>
        <d:rFont val="Calibri"/>
      </d:rPr>
      <d:t xml:space="preserve"/>
    </d:r>
  </si>
  <si>
    <d:r xmlns:d="http://schemas.openxmlformats.org/spreadsheetml/2006/main">
      <d:rPr>
        <d:sz val="11"/>
        <d:rFont val="Calibri"/>
      </d:rPr>
      <d:t xml:space="preserve">060210 - - Unrooted cuttings and slips; 060220 - - Trees, shrubs and bushes, grafted or not, of kinds which bear edible fruit or nuts; 060290 - - Other; 120999 -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060210 - - Unrooted cuttings and slips; 060220 - - Trees, shrubs and bushes, grafted or not, of kinds which bear edible fruit or nuts; 060290 - - Other; 120999 - -- Other; </d:t>
    </d:r>
  </si>
  <si>
    <d:r xmlns:d="http://schemas.openxmlformats.org/spreadsheetml/2006/main">
      <d:rPr>
        <d:sz val="11"/>
        <d:rFont val="Calibri"/>
      </d:rPr>
      <d:t xml:space="preserve">65.020 - Farming and forestry;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65.020 - Farming and forestry; </d:t>
    </d:r>
  </si>
  <si>
    <t>G/TBT/N/KEN/934</t>
  </si>
  <si>
    <t>G/TBT/N/KEN/935</t>
  </si>
  <si>
    <t>G/TBT/N/KEN/936</t>
  </si>
  <si>
    <t>G/TBT/N/KEN/937</t>
  </si>
  <si>
    <t>G/TBT/N/KEN/938</t>
  </si>
  <si>
    <t>G/TBT/N/KEN/939</t>
  </si>
  <si>
    <t>G/TBT/N/BRA/829/Add.1</t>
  </si>
  <si>
    <t>G/TBT/N/BRA/947</t>
  </si>
  <si>
    <d:r xmlns:d="http://schemas.openxmlformats.org/spreadsheetml/2006/main">
      <d:rPr>
        <d:sz val="11"/>
        <d:rFont val="Calibri"/>
      </d:rPr>
      <d:t xml:space="preserve">04 - Milk and milk products</d:t>
    </d:r>
    <d:r xmlns:d="http://schemas.openxmlformats.org/spreadsheetml/2006/main">
      <d:rPr>
        <d:sz val="11"/>
        <d:color rgb="FF000000"/>
        <d:rFont val="Calibri"/>
      </d:rPr>
      <d:t xml:space="preserve"/>
    </d:r>
  </si>
  <si>
    <t>G/TBT/N/BRA/948</t>
  </si>
  <si>
    <d:r xmlns:d="http://schemas.openxmlformats.org/spreadsheetml/2006/main">
      <d:rPr>
        <d:sz val="11"/>
        <d:rFont val="Calibri"/>
      </d:rPr>
      <d:t xml:space="preserve">HS: 02.10</d:t>
    </d:r>
    <d:r xmlns:d="http://schemas.openxmlformats.org/spreadsheetml/2006/main">
      <d:rPr>
        <d:sz val="11"/>
        <d:color rgb="FF000000"/>
        <d:rFont val="Calibri"/>
      </d:rPr>
      <d:t xml:space="preserve"/>
    </d:r>
  </si>
  <si>
    <d:r xmlns:d="http://schemas.openxmlformats.org/spreadsheetml/2006/main">
      <d:rPr>
        <d:sz val="11"/>
        <d:rFont val="Calibri"/>
      </d:rPr>
      <d:t xml:space="preserve">0210 - Meat and edible meat offal, salted, in brine, dried or smoked; edible flours and meals of meat or meat offal.; </d:t>
    </d:r>
  </si>
  <si>
    <t>G/TBT/N/PER/118</t>
  </si>
  <si>
    <t>Pharmaceutical products; Fish, fresh or chilled, excluding fish fillets and other fish meat of heading 03.04 (HS 0302); 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 (HS 3001); Medicaments (excluding goods of heading 30.02, 30.05 or 30.06) consisting of two or more constituents which have been mixed together for therapeutic or prophylactic uses, not put up in measured doses or in forms or packings for retail sale (HS 3003); Medicaments (excluding goods of heading 30.02, 30.05 or 30.06) consisting of mixed or unmixed products for therapeutic or prophylactic uses, put up in measured doses (including those in the form of transdermal administration systems) or in forms or packings for retail sale (HS 3004); Wadding, gauze, bandages and similar articles (for example, dressings, adhesive plasters, poultices), impregnated or coated with pharmaceutical substances or put up in forms or packings for retail sale for medical, surgical, dental or veterinary purposes (HS 3005); Pharmaceutical goods specified in Note 4 to this Chapter (HS 3006)</t>
  </si>
  <si>
    <d:r xmlns:d="http://schemas.openxmlformats.org/spreadsheetml/2006/main">
      <d:rPr>
        <d:sz val="11"/>
        <d:rFont val="Calibri"/>
      </d:rPr>
      <d:t xml:space="preserve">0302 - Fish, fresh or chilled, excluding fish fillets and other fish meat of heading 03.04.; 3001 - 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 3003 - Medicaments (excluding goods of heading 30.02, 30.05 or 30.06) consisting of two or more constituents which have been mixed together for therapeutic or prophylactic uses, not put up in measured doses or in forms or packings for retail sale.; 3004 - Medicaments (excluding goods of heading 30.02, 30.05 or 30.06) consisting of mixed or unmixed products for therapeutic or prophylactic uses, put up in measured doses (including those in the form of transdermal administration systems) or in forms or packings for retail sale.; 3005 - Wadding, gauze, bandages and similar articles (for example, dressings, adhesive plasters, poultices), impregnated or coated with pharmaceutical substances or put up in forms or packings for retail sale for medical, surgical, dental or veterinary purposes.; 3006 - Pharmaceutical goods specified in Note 4 to this Chapter.; </d:t>
    </d:r>
  </si>
  <si>
    <d:r xmlns:d="http://schemas.openxmlformats.org/spreadsheetml/2006/main">
      <d:rPr>
        <d:sz val="11"/>
        <d:rFont val="Calibri"/>
      </d:rPr>
      <d:t xml:space="preserve">11.120 - Pharmaceutics; </d:t>
    </d:r>
  </si>
  <si>
    <t>G/TBT/N/ECU/453/Rev.1/Add.1</t>
  </si>
  <si>
    <t>Ecuador</t>
  </si>
  <si>
    <d:r xmlns:d="http://schemas.openxmlformats.org/spreadsheetml/2006/main">
      <d:rPr>
        <d:sz val="11"/>
        <d:rFont val="Calibri"/>
      </d:rPr>
      <d:t xml:space="preserve">080111 - -- Dessicated; 080410 - - Dates; 081310 - - Apricots;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080111 - -- Dessicated; 080410 - - Dates; 081310 - - Apricots; </d:t>
    </d:r>
  </si>
  <si>
    <d:r xmlns:d="http://schemas.openxmlformats.org/spreadsheetml/2006/main">
      <d:rPr>
        <d:i/>
        <d:sz val="11"/>
        <d:rFont val="Calibri"/>
      </d:rPr>
      <d:t xml:space="preserve">Consumer information, labelling; Prevention of deceptive practices and consumer protection; Protection of human health or safety; </d:t>
    </d:r>
  </si>
  <si>
    <t>G/TBT/N/UGA/1146</t>
  </si>
  <si>
    <d:r xmlns:d="http://schemas.openxmlformats.org/spreadsheetml/2006/main">
      <d:rPr>
        <d:sz val="11"/>
        <d:rFont val="Calibri"/>
      </d:rPr>
      <d:t xml:space="preserve">Pasteurised liquid eggs</d:t>
    </d:r>
    <d:r xmlns:d="http://schemas.openxmlformats.org/spreadsheetml/2006/main">
      <d:rPr>
        <d:sz val="11"/>
        <d:color rgb="FF000000"/>
        <d:rFont val="Calibri"/>
      </d:rPr>
      <d:t xml:space="preserve"/>
    </d:r>
  </si>
  <si>
    <d:r xmlns:d="http://schemas.openxmlformats.org/spreadsheetml/2006/main">
      <d:rPr>
        <d:sz val="11"/>
        <d:rFont val="Calibri"/>
      </d:rPr>
      <d:t xml:space="preserve">040819 - -- Other; </d:t>
    </d:r>
  </si>
  <si>
    <d:r xmlns:d="http://schemas.openxmlformats.org/spreadsheetml/2006/main">
      <d:rPr>
        <d:sz val="11"/>
        <d:rFont val="Calibri"/>
      </d:rPr>
      <d:t xml:space="preserve">67.120.20 - Poultry and eggs; </d:t>
    </d:r>
  </si>
  <si>
    <t>G/TBT/N/BRA/747/Add.1</t>
  </si>
  <si>
    <d:r xmlns:d="http://schemas.openxmlformats.org/spreadsheetml/2006/main">
      <d:rPr>
        <d:i/>
        <d:sz val="11"/>
        <d:rFont val="Calibri"/>
      </d:rPr>
      <d:t xml:space="preserve">HS Code(s): 02, 03, 04, 05, ICS Code 65, 67.</d:t>
    </d:r>
    <d:r xmlns:d="http://schemas.openxmlformats.org/spreadsheetml/2006/main">
      <d:rPr>
        <d:sz val="11"/>
        <d:color rgb="FF000000"/>
        <d:rFont val="Calibri"/>
      </d:rPr>
      <d:t xml:space="preserve"/>
    </d:r>
  </si>
  <si>
    <d:r xmlns:d="http://schemas.openxmlformats.org/spreadsheetml/2006/main">
      <d:rPr>
        <d:sz val="11"/>
        <d:rFont val="Calibri"/>
      </d:rPr>
      <d:t xml:space="preserve">02 - Meat and edible meat offal; 03 - Fish and crustaceans, molluscs and other aquatic invertebrates; 04 - Dairy produce; birds' eggs; natural honey; edible products of animal origin, not elsewhere specified or included; 05 - Products of animal origin, not elsewhere specified or included;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02 - Meat and edible meat offal; 03 - Fish and crustaceans, molluscs and other aquatic invertebrates; 04 - Dairy produce; birds' eggs; natural honey; edible products of animal origin, not elsewhere specified or included; 05 - Products of animal origin, not elsewhere specified or included; </d:t>
    </d:r>
  </si>
  <si>
    <d:r xmlns:d="http://schemas.openxmlformats.org/spreadsheetml/2006/main">
      <d:rPr>
        <d:sz val="11"/>
        <d:rFont val="Calibri"/>
      </d:rPr>
      <d:t xml:space="preserve">65 - AGRICULTURE; 67 - FOOD TECHNOLOGY;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65 - AGRICULTURE; 67 - FOOD TECHNOLOGY; </d:t>
    </d:r>
  </si>
  <si>
    <t>G/TBT/N/ECU/384/Rev.1/Add.1</t>
  </si>
  <si>
    <d:r xmlns:d="http://schemas.openxmlformats.org/spreadsheetml/2006/main">
      <d:rPr>
        <d:i/>
        <d:sz val="11"/>
        <d:rFont val="Calibri"/>
      </d:rPr>
      <d:t xml:space="preserve">0401.40 - Of a fat content, by weight, exceeding 6% but not exceeding 10%; 0401.50 - Of a fat content, by weight, exceeding 10%; - Of a fat content, by weight, not exceeding 1% (HS 040110); - Of a fat content, by weight, exceeding 1% but not exceeding 6% (HS 040120); Milk and cream, concentrated or containing added sugar or other sweetening matter (HS 0402); Buttermilk, curdled milk and cream, yogurt, kephir and other fermented or acidified milk and cream, whether or not concentrated or containing added sugar or other sweetening matter or flavoured or containing added fruit, nuts or cocoa (HS 0403); Whey, whether or not concentrated or containing added sugar or other sweetening matter; products consisting of natural milk constituents, whether or not containing added sugar or other sweetening matter, not elsewhere specified or included (HS 0404); Butter and other fats and oils derived from milk; dairy spreads (HS 0405); Cheese and curd (HS 0406); - Other (HS 190190); Milk and milk products (ICS 67.100)</d:t>
    </d:r>
    <d:r xmlns:d="http://schemas.openxmlformats.org/spreadsheetml/2006/main">
      <d:rPr>
        <d:sz val="11"/>
        <d:color rgb="FF000000"/>
        <d:rFont val="Calibri"/>
      </d:rPr>
      <d:t xml:space="preserve"/>
    </d:r>
  </si>
  <si>
    <d:r xmlns:d="http://schemas.openxmlformats.org/spreadsheetml/2006/main">
      <d:rPr>
        <d:sz val="11"/>
        <d:rFont val="Calibri"/>
      </d:rPr>
      <d:t xml:space="preserve">040110 - - Of a fat content, by weight, not exceeding 1%; 040120 - - Of a fat content, by weight, exceeding 1% but not exceeding 6%; 190190 - - Other;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0406 - Cheese and curd.; 0405 - Butter and other fats and oils derived from milk; dairy spreads.; 0402 - Milk and cream, concentrated or containing added sugar or other sweetening matter.;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040110 - - Of a fat content, by weight, not exceeding 1%; 040120 - - Of a fat content, by weight, exceeding 1% but not exceeding 6%; 0402 - Milk and cream, concentrated or containing added sugar or other sweetening matter.; 040210 - - In powder, granules or other solid forms, of a fat content, by weight, not exceeding 1.5%; 040221 - -- Not containing added sugar or other sweetening matter; 040229 - -- Other; 040291 - -- Not containing added sugar or other sweetening matter; 040299 - -- Other; 0403 - Buttermilk, curdled milk and cream, yogurt, kephir and other fermented or acidified milk and cream, whether or not concentrated or containing added sugar or other sweetening matter or flavoured or containing added fruit, nuts or cocoa.; 040310 - - Yogurt; 040390 - - Other; 0404 - Whey, whether or not concentrated or containing added sugar or other sweetening matter; products consisting of natural milk constituents, whether or not containing added sugar or other sweetening matter, not elsewhere specified or included.; 040410 - - Whey and modified whey, whether or not concentrated or containing added sugar or other sweetening matter; 040490 - - Other; 0405 - Butter and other fats and oils derived from milk; dairy spreads.; 040510 - - Butter; 040520 - - Dairy spreads; 040590 - - Other; 0406 - Cheese and curd.; 040610 - - Fresh (unripened or uncured) cheese, including whey cheese, and curd; 040620 - - Grated or powdered cheese, of all kinds; 040630 - - Processed cheese, not grated or powdered; 040640 - - Blue-veined cheese; 040690 - - Other cheese; 190190 - - Other; </d:t>
    </d:r>
  </si>
  <si>
    <t>G/TBT/N/ECU/389/Rev.1/Add.1</t>
  </si>
  <si>
    <d:r xmlns:d="http://schemas.openxmlformats.org/spreadsheetml/2006/main">
      <d:rPr>
        <d:sz val="11"/>
        <d:rFont val="Calibri"/>
      </d:rPr>
      <d:t xml:space="preserve">110311 - -- Of wheat; 110313 - -- Of maize (corn); 190430 - - Bulgur wheat; 190490 - - Other; 190510 - - Crispbread; 190520 - - Gingerbread and the like; 190540 - - Rusks, toasted bread and similar toasted products; 1902 - Pasta, whether or not cooked or stuffed (with meat or other substances) or otherwise prepared, such as spaghetti, macaroni, noodles, lasagna, gnocchi, ravioli, cannelloni; couscous, whether or not prepared.;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110311 - -- Of wheat; 110313 - -- Of maize (corn); 1902 - Pasta, whether or not cooked or stuffed (with meat or other substances) or otherwise prepared, such as spaghetti, macaroni, noodles, lasagna, gnocchi, ravioli, cannelloni; couscous, whether or not prepared.; 190211 - -- Containing eggs; 190219 - -- Other; 190220 - - Stuffed pasta, whether or not cooked or otherwise prepared; 190230 - - Other pasta; 190240 - - Couscous; 190430 - - Bulgur wheat; 190490 - - Other; 190510 - - Crispbread; 190520 - - Gingerbread and the like; 190540 - - Rusks, toasted bread and similar toasted products; </d:t>
    </d:r>
  </si>
  <si>
    <t>G/TBT/N/ECU/390/Rev.1/Add.1</t>
  </si>
  <si>
    <d:r xmlns:d="http://schemas.openxmlformats.org/spreadsheetml/2006/main">
      <d:rPr>
        <d:i/>
        <d:sz val="11"/>
        <d:rFont val="Calibri"/>
      </d:rPr>
      <d:t xml:space="preserve">090421 Dried, neither crushed nor ground; 090422 Crushed or ground; 090510 Neither crushed nor ground; 090520 Crushed or ground; 090611 Cinnamon (Cinnamomum zeylanicum Blume); 090619 Other; 090710 Neither crushed nor ground; 090720 Crushed or ground; 090811 Neither crushed nor ground; 090812 Crushed or ground; 090821 Neither crushed nor ground; 090822 Crushed or ground; 090831 Neither crushed nor ground; 090832 Crushed or ground; 090921 Neither crushed nor ground; 090922 Crushed or ground; 090931 Neither crushed nor ground; 090932 Crushed or ground; 090961 Neither crushed nor ground; 090962 Crushed or ground; 091011 Neither crushed nor ground; 091012 Crushed or ground; 091091 Mixtures referred to in Note 1 (b) to this Chapter; Celery other than celeriac (HS 070940); Other vegetables; mixtures of vegetables (HS 071290); Pepper (HS 09041); Crushed or ground (HS 090620); Saffron (HS 091020); Turmeric (curcuma) (HS 091030); Other (HS 091099); Other (HS 121190); Mustard flour and meal and prepared mustard (HS 210330); Other (HS 210390); Spices and condiments (ICS 67.220.10)</d:t>
    </d:r>
    <d:r xmlns:d="http://schemas.openxmlformats.org/spreadsheetml/2006/main">
      <d:rPr>
        <d:sz val="11"/>
        <d:color rgb="FF000000"/>
        <d:rFont val="Calibri"/>
      </d:rPr>
      <d:t xml:space="preserve"/>
    </d:r>
  </si>
  <si>
    <d:r xmlns:d="http://schemas.openxmlformats.org/spreadsheetml/2006/main">
      <d:rPr>
        <d:sz val="11"/>
        <d:rFont val="Calibri"/>
      </d:rPr>
      <d:t xml:space="preserve">070940 - - Celery other than celeriac; 071290 - - Other vegetables; mixtures of vegetables; 090620 - - Crushed or ground; 121190 - - Other; 210330 - - Mustard flour and meal and prepared mustard; 210390 - - Other; 09041 - - Pepper:;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070940 - - Celery other than celeriac; 071290 - - Other vegetables; mixtures of vegetables; 09041 - - Pepper:; 090411 - -- Neither crushed nor ground; 090412 - -- Crushed or ground; 090620 - - Crushed or ground; 091020 - - Saffron; 091030 - - Turmeric (curcuma); 091099 - -- Other; 121190 - - Other; 210330 - - Mustard flour and meal and prepared mustard; 210390 - - Other; </d:t>
    </d:r>
  </si>
  <si>
    <t>G/TBT/N/ECU/454/Rev.1/Add.1</t>
  </si>
  <si>
    <d:r xmlns:d="http://schemas.openxmlformats.org/spreadsheetml/2006/main">
      <d:rPr>
        <d:sz val="11"/>
        <d:rFont val="Calibri"/>
      </d:rPr>
      <d:t xml:space="preserve">200490 - - Other vegetables and mixtures of vegetables; 0811 - Fruit and nuts, uncooked or cooked by steaming or boiling in water, frozen, whether or not containing added sugar or other sweetening matter.;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0811 - Fruit and nuts, uncooked or cooked by steaming or boiling in water, frozen, whether or not containing added sugar or other sweetening matter.; 081110 - - Strawberries; 081120 - - Raspberries, blackberries, mulberries, loganberries, black, white or red currants and gooseberries; 081190 - - Other; 200490 - - Other vegetables and mixtures of vegetables; </d:t>
    </d:r>
  </si>
  <si>
    <d:r xmlns:d="http://schemas.openxmlformats.org/spreadsheetml/2006/main">
      <d:rPr>
        <d:sz val="11"/>
        <d:rFont val="Calibri"/>
      </d:rPr>
      <d:t xml:space="preserve">67.080 - Fruits. Vegetables;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67.080 - Fruits. Vegetables; </d:t>
    </d:r>
  </si>
  <si>
    <t>G/TBT/N/TZA/351</t>
  </si>
  <si>
    <t>G/TBT/N/TZA/352</t>
  </si>
  <si>
    <t>G/TBT/N/TZA/353</t>
  </si>
  <si>
    <t>G/TBT/N/TZA/354</t>
  </si>
  <si>
    <t>G/TBT/N/TZA/355</t>
  </si>
  <si>
    <t>G/TBT/N/TZA/335</t>
  </si>
  <si>
    <d:r xmlns:d="http://schemas.openxmlformats.org/spreadsheetml/2006/main">
      <d:rPr>
        <d:sz val="11"/>
        <d:rFont val="Calibri"/>
      </d:rPr>
      <d:t xml:space="preserve">1207 - Other oil seeds and oleaginous fruits, whether or not broken.; </d:t>
    </d:r>
  </si>
  <si>
    <d:r xmlns:d="http://schemas.openxmlformats.org/spreadsheetml/2006/main">
      <d:rPr>
        <d:sz val="11"/>
        <d:rFont val="Calibri"/>
      </d:rPr>
      <d:t xml:space="preserve">67.200 - Edible oils and fats. Oilseeds; </d:t>
    </d:r>
  </si>
  <si>
    <t>G/TBT/N/TZA/342</t>
  </si>
  <si>
    <d:r xmlns:d="http://schemas.openxmlformats.org/spreadsheetml/2006/main">
      <d:rPr>
        <d:sz val="11"/>
        <d:rFont val="Calibri"/>
      </d:rPr>
      <d:t xml:space="preserve">08013 - - Cashew nuts:; </d:t>
    </d:r>
  </si>
  <si>
    <t>G/TBT/N/TZA/343</t>
  </si>
  <si>
    <t>G/TBT/N/TZA/346</t>
  </si>
  <si>
    <d:r xmlns:d="http://schemas.openxmlformats.org/spreadsheetml/2006/main">
      <d:rPr>
        <d:sz val="11"/>
        <d:rFont val="Calibri"/>
      </d:rPr>
      <d:t xml:space="preserve">0802 - Other nuts, fresh or dried, whether or not shelled or peeled.; </d:t>
    </d:r>
  </si>
  <si>
    <t>G/TBT/N/TZA/349</t>
  </si>
  <si>
    <d:r xmlns:d="http://schemas.openxmlformats.org/spreadsheetml/2006/main">
      <d:rPr>
        <d:sz val="11"/>
        <d:rFont val="Calibri"/>
      </d:rPr>
      <d:t xml:space="preserve">120799 - -- Other; </d:t>
    </d:r>
  </si>
  <si>
    <t>G/TBT/N/UGA/1138</t>
  </si>
  <si>
    <d:r xmlns:d="http://schemas.openxmlformats.org/spreadsheetml/2006/main">
      <d:rPr>
        <d:sz val="11"/>
        <d:rFont val="Calibri"/>
      </d:rPr>
      <d:t xml:space="preserve">Raw cashew nut</d:t>
    </d:r>
    <d:r xmlns:d="http://schemas.openxmlformats.org/spreadsheetml/2006/main">
      <d:rPr>
        <d:sz val="11"/>
        <d:color rgb="FF000000"/>
        <d:rFont val="Calibri"/>
      </d:rPr>
      <d:t xml:space="preserve"/>
    </d:r>
  </si>
  <si>
    <d:r xmlns:d="http://schemas.openxmlformats.org/spreadsheetml/2006/main">
      <d:rPr>
        <d:sz val="11"/>
        <d:rFont val="Calibri"/>
      </d:rPr>
      <d:t xml:space="preserve">080131 - -- In shell; </d:t>
    </d:r>
  </si>
  <si>
    <t>G/TBT/N/UGA/1139</t>
  </si>
  <si>
    <d:r xmlns:d="http://schemas.openxmlformats.org/spreadsheetml/2006/main">
      <d:rPr>
        <d:sz val="11"/>
        <d:rFont val="Calibri"/>
      </d:rPr>
      <d:t xml:space="preserve">Raw cashew kernels</d:t>
    </d:r>
    <d:r xmlns:d="http://schemas.openxmlformats.org/spreadsheetml/2006/main">
      <d:rPr>
        <d:sz val="11"/>
        <d:color rgb="FF000000"/>
        <d:rFont val="Calibri"/>
      </d:rPr>
      <d:t xml:space="preserve"/>
    </d:r>
  </si>
  <si>
    <d:r xmlns:d="http://schemas.openxmlformats.org/spreadsheetml/2006/main">
      <d:rPr>
        <d:sz val="11"/>
        <d:rFont val="Calibri"/>
      </d:rPr>
      <d:t xml:space="preserve">080132 - -- Shelled; </d:t>
    </d:r>
  </si>
  <si>
    <t>G/TBT/N/UGA/1141</t>
  </si>
  <si>
    <d:r xmlns:d="http://schemas.openxmlformats.org/spreadsheetml/2006/main">
      <d:rPr>
        <d:sz val="11"/>
        <d:rFont val="Calibri"/>
      </d:rPr>
      <d:t xml:space="preserve">Cashew butter</d:t>
    </d:r>
    <d:r xmlns:d="http://schemas.openxmlformats.org/spreadsheetml/2006/main">
      <d:rPr>
        <d:sz val="11"/>
        <d:color rgb="FF000000"/>
        <d:rFont val="Calibri"/>
      </d:rPr>
      <d:t xml:space="preserve"/>
    </d:r>
  </si>
  <si>
    <d:r xmlns:d="http://schemas.openxmlformats.org/spreadsheetml/2006/main">
      <d:rPr>
        <d:sz val="11"/>
        <d:rFont val="Calibri"/>
      </d:rPr>
      <d:t xml:space="preserve">040510 - - Butter; </d:t>
    </d:r>
  </si>
  <si>
    <t>G/TBT/N/UGA/1142</t>
  </si>
  <si>
    <d:r xmlns:d="http://schemas.openxmlformats.org/spreadsheetml/2006/main">
      <d:rPr>
        <d:sz val="11"/>
        <d:rFont val="Calibri"/>
      </d:rPr>
      <d:t xml:space="preserve">Raw macadamia kernel</d:t>
    </d:r>
    <d:r xmlns:d="http://schemas.openxmlformats.org/spreadsheetml/2006/main">
      <d:rPr>
        <d:sz val="11"/>
        <d:color rgb="FF000000"/>
        <d:rFont val="Calibri"/>
      </d:rPr>
      <d:t xml:space="preserve"/>
    </d:r>
  </si>
  <si>
    <d:r xmlns:d="http://schemas.openxmlformats.org/spreadsheetml/2006/main">
      <d:rPr>
        <d:sz val="11"/>
        <d:rFont val="Calibri"/>
      </d:rPr>
      <d:t xml:space="preserve">080290 - - Other; </d:t>
    </d:r>
  </si>
  <si>
    <t>G/TBT/N/UGA/1144</t>
  </si>
  <si>
    <d:r xmlns:d="http://schemas.openxmlformats.org/spreadsheetml/2006/main">
      <d:rPr>
        <d:sz val="11"/>
        <d:rFont val="Calibri"/>
      </d:rPr>
      <d:t xml:space="preserve">Sesame seeds</d:t>
    </d:r>
    <d:r xmlns:d="http://schemas.openxmlformats.org/spreadsheetml/2006/main">
      <d:rPr>
        <d:sz val="11"/>
        <d:color rgb="FF000000"/>
        <d:rFont val="Calibri"/>
      </d:rPr>
      <d:t xml:space="preserve"/>
    </d:r>
  </si>
  <si>
    <d:r xmlns:d="http://schemas.openxmlformats.org/spreadsheetml/2006/main">
      <d:rPr>
        <d:sz val="11"/>
        <d:rFont val="Calibri"/>
      </d:rPr>
      <d:t xml:space="preserve">120740 - - Sesamum seeds; </d:t>
    </d:r>
  </si>
  <si>
    <d:r xmlns:d="http://schemas.openxmlformats.org/spreadsheetml/2006/main">
      <d:rPr>
        <d:sz val="11"/>
        <d:rFont val="Calibri"/>
      </d:rPr>
      <d:t xml:space="preserve">67.200.20 - Oilseeds; </d:t>
    </d:r>
  </si>
  <si>
    <t>G/TBT/N/UGA/1145</t>
  </si>
  <si>
    <d:r xmlns:d="http://schemas.openxmlformats.org/spreadsheetml/2006/main">
      <d:rPr>
        <d:sz val="11"/>
        <d:rFont val="Calibri"/>
      </d:rPr>
      <d:t xml:space="preserve">Chia seeds</d:t>
    </d:r>
    <d:r xmlns:d="http://schemas.openxmlformats.org/spreadsheetml/2006/main">
      <d:rPr>
        <d:sz val="11"/>
        <d:color rgb="FF000000"/>
        <d:rFont val="Calibri"/>
      </d:rPr>
      <d:t xml:space="preserve"/>
    </d:r>
  </si>
  <si>
    <t>G/TBT/N/UGA/1136</t>
  </si>
  <si>
    <d:r xmlns:d="http://schemas.openxmlformats.org/spreadsheetml/2006/main">
      <d:rPr>
        <d:sz val="11"/>
        <d:rFont val="Calibri"/>
      </d:rPr>
      <d:t xml:space="preserve">Beeswax for cosmetic industry</d:t>
    </d:r>
    <d:r xmlns:d="http://schemas.openxmlformats.org/spreadsheetml/2006/main">
      <d:rPr>
        <d:sz val="11"/>
        <d:color rgb="FF000000"/>
        <d:rFont val="Calibri"/>
      </d:rPr>
      <d:t xml:space="preserve"/>
    </d:r>
  </si>
  <si>
    <d:r xmlns:d="http://schemas.openxmlformats.org/spreadsheetml/2006/main">
      <d:rPr>
        <d:sz val="11"/>
        <d:rFont val="Calibri"/>
      </d:rPr>
      <d:t xml:space="preserve">71.100.70 - Cosmetics. Toiletries; </d:t>
    </d:r>
  </si>
  <si>
    <t>G/TBT/N/KEN/917</t>
  </si>
  <si>
    <t>G/TBT/N/KEN/918</t>
  </si>
  <si>
    <t>G/TBT/N/KEN/919</t>
  </si>
  <si>
    <t>G/TBT/N/KEN/921</t>
  </si>
  <si>
    <t>G/TBT/N/KEN/922</t>
  </si>
  <si>
    <t>G/TBT/N/KEN/924</t>
  </si>
  <si>
    <t>G/TBT/N/KEN/925</t>
  </si>
  <si>
    <d:r xmlns:d="http://schemas.openxmlformats.org/spreadsheetml/2006/main">
      <d:rPr>
        <d:sz val="11"/>
        <d:rFont val="Calibri"/>
      </d:rPr>
      <d:t xml:space="preserve">0204 - Meat of sheep or goats, fresh, chilled or frozen.; </d:t>
    </d:r>
  </si>
  <si>
    <d:r xmlns:d="http://schemas.openxmlformats.org/spreadsheetml/2006/main">
      <d:rPr>
        <d:sz val="11"/>
        <d:rFont val="Calibri"/>
      </d:rPr>
      <d:t xml:space="preserve">67.120.10 - Meat and meat products; </d:t>
    </d:r>
  </si>
  <si>
    <t>G/TBT/N/KEN/926</t>
  </si>
  <si>
    <d:r xmlns:d="http://schemas.openxmlformats.org/spreadsheetml/2006/main">
      <d:rPr>
        <d:sz val="11"/>
        <d:rFont val="Calibri"/>
      </d:rPr>
      <d:t xml:space="preserve">0203 - Meat of swine, fresh, chilled or frozen.; </d:t>
    </d:r>
  </si>
  <si>
    <t>G/TBT/N/SWZ/9</t>
  </si>
  <si>
    <t>Eswatini</t>
  </si>
  <si>
    <d:r xmlns:d="http://schemas.openxmlformats.org/spreadsheetml/2006/main">
      <d:rPr>
        <d:sz val="11"/>
        <d:rFont val="Calibri"/>
      </d:rPr>
      <d:t xml:space="preserve">Electrical and electronic waste</d:t>
    </d:r>
    <d:r xmlns:d="http://schemas.openxmlformats.org/spreadsheetml/2006/main">
      <d:rPr>
        <d:sz val="11"/>
        <d:color rgb="FF000000"/>
        <d:rFont val="Calibri"/>
      </d:rPr>
      <d:t xml:space="preserve"/>
    </d:r>
  </si>
  <si>
    <d:r xmlns:d="http://schemas.openxmlformats.org/spreadsheetml/2006/main">
      <d:rPr>
        <d:sz val="11"/>
        <d:rFont val="Calibri"/>
      </d:rPr>
      <d:t xml:space="preserve">0501 - Human hair, unworked, whether or not washed or scoured; waste of human hair.; 2517 - 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 3825 - Residual products of the chemical or allied industries, not elsewhere specified or included; municipal waste; sewage sludge; other wastes specified in Note 6 to this Chapter.; 4707 - Recovered (waste and scrap) paper or paperboard.; </d:t>
    </d:r>
  </si>
  <si>
    <d:r xmlns:d="http://schemas.openxmlformats.org/spreadsheetml/2006/main">
      <d:rPr>
        <d:sz val="11"/>
        <d:rFont val="Calibri"/>
      </d:rPr>
      <d:t xml:space="preserve">13.030 - Wastes; </d:t>
    </d:r>
  </si>
  <si>
    <d:r xmlns:d="http://schemas.openxmlformats.org/spreadsheetml/2006/main">
      <d:rPr>
        <d:sz val="11"/>
        <d:rFont val="Calibri"/>
      </d:rPr>
      <d:t xml:space="preserve">Prevention of deceptive practices and consumer protection; Protection of human health or safety; Protection of animal or plant life or health; Protection of the environment; </d:t>
    </d:r>
  </si>
  <si>
    <t>G/TBT/N/SWZ/6</t>
  </si>
  <si>
    <d:r xmlns:d="http://schemas.openxmlformats.org/spreadsheetml/2006/main">
      <d:rPr>
        <d:sz val="11"/>
        <d:rFont val="Calibri"/>
      </d:rPr>
      <d:t xml:space="preserve">04 - Dairy produce; birds' eggs; natural honey; edible products of animal origin, not elsewhere specified or included; 1517 - Margarine; edible mixtures or preparations of animal or vegetable fats or oils or of fractions of different fats or oils of this Chapter, other than edible fats or oils or their fractions of heading 15.16.; 1702 - Other sugars, including chemically pure lactose, maltose, glucose and fructose, in solid form; sugar syrups not containing added flavouring or colouring matter; artificial honey, whether or not mixed with natural honey; caramel.; 1901 - 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2105 - Ice cream and other edible ice, whether or not containing cocoa.; 2106 - Food preparations not elsewhere specified or included.; 3502 - Albumins (including concentrates of two or more whey proteins, containing by weight more than 80% whey proteins, calculated on the dry matter), albuminates and other albumin derivatives.; </d:t>
    </d:r>
  </si>
  <si>
    <t>G/TBT/N/ZAF/131/Rev.2</t>
  </si>
  <si>
    <d:r xmlns:d="http://schemas.openxmlformats.org/spreadsheetml/2006/main">
      <d:rPr>
        <d:sz val="11"/>
        <d:rFont val="Calibri"/>
      </d:rPr>
      <d:t xml:space="preserve">Bird’s eggs, in shell, fresh, preserved or cooked</d:t>
    </d:r>
    <d:r xmlns:d="http://schemas.openxmlformats.org/spreadsheetml/2006/main">
      <d:rPr>
        <d:sz val="11"/>
        <d:color rgb="FF000000"/>
        <d:rFont val="Calibri"/>
      </d:rPr>
      <d:t xml:space="preserve"/>
    </d:r>
  </si>
  <si>
    <d:r xmlns:d="http://schemas.openxmlformats.org/spreadsheetml/2006/main">
      <d:rPr>
        <d:sz val="11"/>
        <d:rFont val="Calibri"/>
      </d:rPr>
      <d:t xml:space="preserve">0407 - Birds' eggs, in shell, fresh, preserved or cooked.; </d:t>
    </d:r>
  </si>
  <si>
    <d:r xmlns:d="http://schemas.openxmlformats.org/spreadsheetml/2006/main">
      <d:rPr>
        <d:sz val="11"/>
        <d:rFont val="Calibri"/>
      </d:rPr>
      <d:t xml:space="preserve">67 - FOOD TECHNOLOGY; 67.120.20 - Poultry and eggs; </d:t>
    </d:r>
  </si>
  <si>
    <t>G/TBT/N/CHL/406/Add.1</t>
  </si>
  <si>
    <d:r xmlns:d="http://schemas.openxmlformats.org/spreadsheetml/2006/main">
      <d:rPr>
        <d:i/>
        <d:sz val="11"/>
        <d:rFont val="Calibri"/>
      </d:rPr>
      <d:t xml:space="preserve">Honey</d:t>
    </d:r>
    <d:r xmlns:d="http://schemas.openxmlformats.org/spreadsheetml/2006/main">
      <d:rPr>
        <d:sz val="11"/>
        <d:color rgb="FF000000"/>
        <d:rFont val="Calibri"/>
      </d:rPr>
      <d:t xml:space="preserve"/>
    </d:r>
  </si>
  <si>
    <d:r xmlns:d="http://schemas.openxmlformats.org/spreadsheetml/2006/main">
      <d:rPr>
        <d:sz val="11"/>
        <d:rFont val="Calibri"/>
      </d:rPr>
      <d:t xml:space="preserve">0409 - Natural honey.;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0409 - Natural honey.; 040900 - Natural honey.; </d:t>
    </d:r>
  </si>
  <si>
    <d:r xmlns:d="http://schemas.openxmlformats.org/spreadsheetml/2006/main">
      <d:rPr>
        <d:sz val="11"/>
        <d:rFont val="Calibri"/>
      </d:rPr>
      <d:t xml:space="preserve">67.180.10 - Sugar and sugar products;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67.180.10 - Sugar and sugar products; </d:t>
    </d:r>
  </si>
  <si>
    <d:r xmlns:d="http://schemas.openxmlformats.org/spreadsheetml/2006/main">
      <d:rPr>
        <d:i/>
        <d:sz val="11"/>
        <d:rFont val="Calibri"/>
      </d:rPr>
      <d:t xml:space="preserve">Prevention of deceptive practices and consumer protection; </d:t>
    </d:r>
  </si>
  <si>
    <t>G/TBT/N/BRA/810/Add.3</t>
  </si>
  <si>
    <d:r xmlns:d="http://schemas.openxmlformats.org/spreadsheetml/2006/main">
      <d:rPr>
        <d:i/>
        <d:sz val="11"/>
        <d:rFont val="Calibri"/>
      </d:rPr>
      <d:t xml:space="preserve">HS 04.01</d:t>
    </d:r>
    <d:r xmlns:d="http://schemas.openxmlformats.org/spreadsheetml/2006/main">
      <d:rPr>
        <d:sz val="11"/>
        <d:color rgb="FF000000"/>
        <d:rFont val="Calibri"/>
      </d:rPr>
      <d:t xml:space="preserve"/>
    </d:r>
  </si>
  <si>
    <d:r xmlns:d="http://schemas.openxmlformats.org/spreadsheetml/2006/main">
      <d:rPr>
        <d:i/>
        <d:sz val="11"/>
        <d:rFont val="Calibri"/>
      </d:rPr>
      <d:t xml:space="preserve">Protection of human health or safety; </d:t>
    </d:r>
  </si>
  <si>
    <t>G/TBT/N/ECU/453/Rev.1</t>
  </si>
  <si>
    <d:r xmlns:d="http://schemas.openxmlformats.org/spreadsheetml/2006/main">
      <d:rPr>
        <d:sz val="11"/>
        <d:rFont val="Calibri"/>
      </d:rPr>
      <d:t xml:space="preserve">080111 - -- Dessicated; 080410 - - Dates; 081310 - - Apricots; </d:t>
    </d:r>
  </si>
  <si>
    <t>G/TBT/N/UGA/1124</t>
  </si>
  <si>
    <d:r xmlns:d="http://schemas.openxmlformats.org/spreadsheetml/2006/main">
      <d:rPr>
        <d:sz val="11"/>
        <d:rFont val="Calibri"/>
      </d:rPr>
      <d:t xml:space="preserve">Table honey</d:t>
    </d:r>
    <d:r xmlns:d="http://schemas.openxmlformats.org/spreadsheetml/2006/main">
      <d:rPr>
        <d:sz val="11"/>
        <d:color rgb="FF000000"/>
        <d:rFont val="Calibri"/>
      </d:rPr>
      <d:t xml:space="preserve"/>
    </d:r>
  </si>
  <si>
    <t>G/TBT/N/UGA/1127</t>
  </si>
  <si>
    <d:r xmlns:d="http://schemas.openxmlformats.org/spreadsheetml/2006/main">
      <d:rPr>
        <d:sz val="11"/>
        <d:rFont val="Calibri"/>
      </d:rPr>
      <d:t xml:space="preserve">Stingless bee honey</d:t>
    </d:r>
    <d:r xmlns:d="http://schemas.openxmlformats.org/spreadsheetml/2006/main">
      <d:rPr>
        <d:sz val="11"/>
        <d:color rgb="FF000000"/>
        <d:rFont val="Calibri"/>
      </d:rPr>
      <d:t xml:space="preserve"/>
    </d:r>
  </si>
  <si>
    <d:r xmlns:d="http://schemas.openxmlformats.org/spreadsheetml/2006/main">
      <d:rPr>
        <d:sz val="11"/>
        <d:rFont val="Calibri"/>
      </d:rPr>
      <d:t xml:space="preserve">0409 - Natural honey.; 040900 - Natural honey.; </d:t>
    </d:r>
  </si>
  <si>
    <t>G/TBT/N/UGA/1128</t>
  </si>
  <si>
    <d:r xmlns:d="http://schemas.openxmlformats.org/spreadsheetml/2006/main">
      <d:rPr>
        <d:sz val="11"/>
        <d:rFont val="Calibri"/>
      </d:rPr>
      <d:t xml:space="preserve">Beeswax</d:t>
    </d:r>
    <d:r xmlns:d="http://schemas.openxmlformats.org/spreadsheetml/2006/main">
      <d:rPr>
        <d:sz val="11"/>
        <d:color rgb="FF000000"/>
        <d:rFont val="Calibri"/>
      </d:rPr>
      <d:t xml:space="preserve"/>
    </d:r>
  </si>
  <si>
    <d:r xmlns:d="http://schemas.openxmlformats.org/spreadsheetml/2006/main">
      <d:rPr>
        <d:sz val="11"/>
        <d:rFont val="Calibri"/>
      </d:rPr>
      <d:t xml:space="preserve">152190 - - Other; </d:t>
    </d:r>
  </si>
  <si>
    <t>G/TBT/N/ECU/454/Rev.1</t>
  </si>
  <si>
    <d:r xmlns:d="http://schemas.openxmlformats.org/spreadsheetml/2006/main">
      <d:rPr>
        <d:sz val="11"/>
        <d:rFont val="Calibri"/>
      </d:rPr>
      <d:t xml:space="preserve">0811 - Fruit and nuts, uncooked or cooked by steaming or boiling in water, frozen, whether or not containing added sugar or other sweetening matter.; 081110 - - Strawberries; 081120 - - Raspberries, blackberries, mulberries, loganberries, black, white or red currants and gooseberries; 081190 - - Other; 200490 - - Other vegetables and mixtures of vegetables; </d:t>
    </d:r>
  </si>
  <si>
    <t>G/TBT/N/TZA/323</t>
  </si>
  <si>
    <d:r xmlns:d="http://schemas.openxmlformats.org/spreadsheetml/2006/main">
      <d:rPr>
        <d:sz val="11"/>
        <d:rFont val="Calibri"/>
      </d:rPr>
      <d:t xml:space="preserve">0905 - Vanilla.; </d:t>
    </d:r>
  </si>
  <si>
    <t>G/TBT/N/UGA/570/Add.2</t>
  </si>
  <si>
    <d:r xmlns:d="http://schemas.openxmlformats.org/spreadsheetml/2006/main">
      <d:rPr>
        <d:i/>
        <d:sz val="11"/>
        <d:rFont val="Calibri"/>
      </d:rPr>
      <d:t xml:space="preserve">Dry soybeans.</d:t>
    </d:r>
    <d:r xmlns:d="http://schemas.openxmlformats.org/spreadsheetml/2006/main">
      <d:rPr>
        <d:sz val="11"/>
        <d:color rgb="FF000000"/>
        <d:rFont val="Calibri"/>
      </d:rPr>
      <d:t xml:space="preserve"/>
    </d:r>
  </si>
  <si>
    <d:r xmlns:d="http://schemas.openxmlformats.org/spreadsheetml/2006/main">
      <d:rPr>
        <d:sz val="11"/>
        <d:rFont val="Calibri"/>
      </d:rPr>
      <d:t xml:space="preserve">1201 - Soya beans, whether or not broken.;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1201 - Soya beans, whether or not broken.; 120100 - Soya beans, whether or not broken.; </d:t>
    </d:r>
  </si>
  <si>
    <d:r xmlns:d="http://schemas.openxmlformats.org/spreadsheetml/2006/main">
      <d:rPr>
        <d:i/>
        <d:sz val="11"/>
        <d:rFont val="Calibri"/>
      </d:rPr>
      <d:t xml:space="preserve">Prevention of deceptive practices and consumer protection; Protection of human health or safety; Quality requirements; </d:t>
    </d:r>
  </si>
  <si>
    <t>G/TBT/N/UGA/571/Add.2</t>
  </si>
  <si>
    <d:r xmlns:d="http://schemas.openxmlformats.org/spreadsheetml/2006/main">
      <d:rPr>
        <d:i/>
        <d:sz val="11"/>
        <d:rFont val="Calibri"/>
      </d:rPr>
      <d:t xml:space="preserve">Sorghum flour.</d:t>
    </d:r>
    <d:r xmlns:d="http://schemas.openxmlformats.org/spreadsheetml/2006/main">
      <d:rPr>
        <d:sz val="11"/>
        <d:color rgb="FF000000"/>
        <d:rFont val="Calibri"/>
      </d:rPr>
      <d:t xml:space="preserve"/>
    </d:r>
  </si>
  <si>
    <d:r xmlns:d="http://schemas.openxmlformats.org/spreadsheetml/2006/main">
      <d:rPr>
        <d:sz val="11"/>
        <d:rFont val="Calibri"/>
      </d:rPr>
      <d:t xml:space="preserve">1102 - Cereal flours other than of wheat or meslin.;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1102 - Cereal flours other than of wheat or meslin.; </d:t>
    </d:r>
  </si>
  <si>
    <t>G/TBT/N/UGA/572/Add.2</t>
  </si>
  <si>
    <d:r xmlns:d="http://schemas.openxmlformats.org/spreadsheetml/2006/main">
      <d:rPr>
        <d:i/>
        <d:sz val="11"/>
        <d:rFont val="Calibri"/>
      </d:rPr>
      <d:t xml:space="preserve">Millet flour.</d:t>
    </d:r>
    <d:r xmlns:d="http://schemas.openxmlformats.org/spreadsheetml/2006/main">
      <d:rPr>
        <d:sz val="11"/>
        <d:color rgb="FF000000"/>
        <d:rFont val="Calibri"/>
      </d:rPr>
      <d:t xml:space="preserve"/>
    </d:r>
  </si>
  <si>
    <t>G/TBT/N/UGA/575/Rev.1/Add.2</t>
  </si>
  <si>
    <d:r xmlns:d="http://schemas.openxmlformats.org/spreadsheetml/2006/main">
      <d:rPr>
        <d:i/>
        <d:sz val="11"/>
        <d:rFont val="Calibri"/>
      </d:rPr>
      <d:t xml:space="preserve">Milled maize (corn) products</d:t>
    </d:r>
    <d:r xmlns:d="http://schemas.openxmlformats.org/spreadsheetml/2006/main">
      <d:rPr>
        <d:sz val="11"/>
        <d:color rgb="FF000000"/>
        <d:rFont val="Calibri"/>
      </d:rPr>
      <d:t xml:space="preserve"/>
    </d:r>
  </si>
  <si>
    <d:r xmlns:d="http://schemas.openxmlformats.org/spreadsheetml/2006/main">
      <d:rPr>
        <d:sz val="11"/>
        <d:rFont val="Calibri"/>
      </d:rPr>
      <d:t xml:space="preserve">110220 - - Maize (corn) flour;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110220 - - Maize (corn) flour; </d:t>
    </d:r>
  </si>
  <si>
    <t>G/TBT/N/UGA/576/Rev.1/Add.2</t>
  </si>
  <si>
    <d:r xmlns:d="http://schemas.openxmlformats.org/spreadsheetml/2006/main">
      <d:rPr>
        <d:i/>
        <d:sz val="11"/>
        <d:rFont val="Calibri"/>
      </d:rPr>
      <d:t xml:space="preserve">Wheat flour</d:t>
    </d:r>
    <d:r xmlns:d="http://schemas.openxmlformats.org/spreadsheetml/2006/main">
      <d:rPr>
        <d:sz val="11"/>
        <d:color rgb="FF000000"/>
        <d:rFont val="Calibri"/>
      </d:rPr>
      <d:t xml:space="preserve"/>
    </d:r>
  </si>
  <si>
    <d:r xmlns:d="http://schemas.openxmlformats.org/spreadsheetml/2006/main">
      <d:rPr>
        <d:sz val="11"/>
        <d:rFont val="Calibri"/>
      </d:rPr>
      <d:t xml:space="preserve">1101 - Wheat or meslin flour.;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1101 - Wheat or meslin flour.; </d:t>
    </d:r>
  </si>
  <si>
    <t>G/TBT/N/UGA/596/Add.2</t>
  </si>
  <si>
    <d:r xmlns:d="http://schemas.openxmlformats.org/spreadsheetml/2006/main">
      <d:rPr>
        <d:i/>
        <d:sz val="11"/>
        <d:rFont val="Calibri"/>
      </d:rPr>
      <d:t xml:space="preserve">Maize grains</d:t>
    </d:r>
    <d:r xmlns:d="http://schemas.openxmlformats.org/spreadsheetml/2006/main">
      <d:rPr>
        <d:sz val="11"/>
        <d:color rgb="FF000000"/>
        <d:rFont val="Calibri"/>
      </d:rPr>
      <d:t xml:space="preserve"/>
    </d:r>
  </si>
  <si>
    <d:r xmlns:d="http://schemas.openxmlformats.org/spreadsheetml/2006/main">
      <d:rPr>
        <d:sz val="11"/>
        <d:rFont val="Calibri"/>
      </d:rPr>
      <d:t xml:space="preserve">1005 - Maize (corn).;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1005 - Maize (corn).; </d:t>
    </d:r>
  </si>
  <si>
    <t>G/TBT/N/UGA/598/Add.2</t>
  </si>
  <si>
    <d:r xmlns:d="http://schemas.openxmlformats.org/spreadsheetml/2006/main">
      <d:rPr>
        <d:i/>
        <d:sz val="11"/>
        <d:rFont val="Calibri"/>
      </d:rPr>
      <d:t xml:space="preserve">Milled rice.</d:t>
    </d:r>
    <d:r xmlns:d="http://schemas.openxmlformats.org/spreadsheetml/2006/main">
      <d:rPr>
        <d:sz val="11"/>
        <d:color rgb="FF000000"/>
        <d:rFont val="Calibri"/>
      </d:rPr>
      <d:t xml:space="preserve"/>
    </d:r>
  </si>
  <si>
    <d:r xmlns:d="http://schemas.openxmlformats.org/spreadsheetml/2006/main">
      <d:rPr>
        <d:sz val="11"/>
        <d:rFont val="Calibri"/>
      </d:rPr>
      <d:t xml:space="preserve">100630 - - Semi-milled or wholly milled rice, whether or not polished or glazed; 110230 - - Rice flour;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100630 - - Semi-milled or wholly milled rice, whether or not polished or glazed; 110230 - - Rice flour; </d:t>
    </d:r>
  </si>
  <si>
    <t>G/TBT/N/UGA/599/Add.2</t>
  </si>
  <si>
    <d:r xmlns:d="http://schemas.openxmlformats.org/spreadsheetml/2006/main">
      <d:rPr>
        <d:i/>
        <d:sz val="11"/>
        <d:rFont val="Calibri"/>
      </d:rPr>
      <d:t xml:space="preserve">Wheat grains.</d:t>
    </d:r>
    <d:r xmlns:d="http://schemas.openxmlformats.org/spreadsheetml/2006/main">
      <d:rPr>
        <d:sz val="11"/>
        <d:color rgb="FF000000"/>
        <d:rFont val="Calibri"/>
      </d:rPr>
      <d:t xml:space="preserve"/>
    </d:r>
  </si>
  <si>
    <d:r xmlns:d="http://schemas.openxmlformats.org/spreadsheetml/2006/main">
      <d:rPr>
        <d:sz val="11"/>
        <d:rFont val="Calibri"/>
      </d:rPr>
      <d:t xml:space="preserve">1001 - Wheat and meslin.;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1001 - Wheat and meslin.; </d:t>
    </d:r>
  </si>
  <si>
    <t>G/TBT/N/UGA/756/Add.2</t>
  </si>
  <si>
    <d:r xmlns:d="http://schemas.openxmlformats.org/spreadsheetml/2006/main">
      <d:rPr>
        <d:i/>
        <d:sz val="11"/>
        <d:rFont val="Calibri"/>
      </d:rPr>
      <d:t xml:space="preserve">Dry roasted silver cyprinid</d:t>
    </d:r>
    <d:r xmlns:d="http://schemas.openxmlformats.org/spreadsheetml/2006/main">
      <d:rPr>
        <d:sz val="11"/>
        <d:color rgb="FF000000"/>
        <d:rFont val="Calibri"/>
      </d:rPr>
      <d:t xml:space="preserve"/>
    </d:r>
  </si>
  <si>
    <d:r xmlns:d="http://schemas.openxmlformats.org/spreadsheetml/2006/main">
      <d:rPr>
        <d:sz val="11"/>
        <d:rFont val="Calibri"/>
      </d:rPr>
      <d:t xml:space="preserve">0305 - Fish, dried, salted or in brine; smoked fish, whether or not cooked before or during the smoking process; flours, meals and pellets of fish, fit for human consumption.;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0305 - Fish, dried, salted or in brine; smoked fish, whether or not cooked before or during the smoking process; flours, meals and pellets of fish, fit for human consumption.; 03055 - - Dried fish, whether or not salted but not smoked:; </d:t>
    </d:r>
  </si>
  <si>
    <t>G/TBT/N/UGA/793/Add.2</t>
  </si>
  <si>
    <d:r xmlns:d="http://schemas.openxmlformats.org/spreadsheetml/2006/main">
      <d:rPr>
        <d:i/>
        <d:sz val="11"/>
        <d:rFont val="Calibri"/>
      </d:rPr>
      <d:t xml:space="preserve">Butcheries</d:t>
    </d:r>
    <d:r xmlns:d="http://schemas.openxmlformats.org/spreadsheetml/2006/main">
      <d:rPr>
        <d:sz val="11"/>
        <d:color rgb="FF000000"/>
        <d:rFont val="Calibri"/>
      </d:rPr>
      <d:t xml:space="preserve"/>
    </d:r>
  </si>
  <si>
    <d:r xmlns:d="http://schemas.openxmlformats.org/spreadsheetml/2006/main">
      <d:rPr>
        <d:sz val="11"/>
        <d:rFont val="Calibri"/>
      </d:rPr>
      <d:t xml:space="preserve">02 - Meat and edible meat offal;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02 - Meat and edible meat offal; 0207 - Meat and edible offal, of the poultry of heading 01.05, fresh, chilled or frozen.; </d:t>
    </d:r>
  </si>
  <si>
    <t>G/TBT/N/UGA/794/Add.2</t>
  </si>
  <si>
    <d:r xmlns:d="http://schemas.openxmlformats.org/spreadsheetml/2006/main">
      <d:rPr>
        <d:i/>
        <d:sz val="11"/>
        <d:rFont val="Calibri"/>
      </d:rPr>
      <d:t xml:space="preserve">Domestic ungulates, ratite, domestic solipeds.</d:t>
    </d:r>
    <d:r xmlns:d="http://schemas.openxmlformats.org/spreadsheetml/2006/main">
      <d:rPr>
        <d:sz val="11"/>
        <d:color rgb="FF000000"/>
        <d:rFont val="Calibri"/>
      </d:rPr>
      <d:t xml:space="preserve"/>
    </d:r>
  </si>
  <si>
    <d:r xmlns:d="http://schemas.openxmlformats.org/spreadsheetml/2006/main">
      <d:rPr>
        <d:sz val="11"/>
        <d:rFont val="Calibri"/>
      </d:rPr>
      <d:t xml:space="preserve">01 - Live animals; 0105 - Live poultry, that is to say, fowls of the species Gallus domesticus, ducks, geese, turkeys and guinea fowls.;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01 - Live animals; 0105 - Live poultry, that is to say, fowls of the species Gallus domesticus, ducks, geese, turkeys and guinea fowls.; </d:t>
    </d:r>
  </si>
  <si>
    <d:r xmlns:d="http://schemas.openxmlformats.org/spreadsheetml/2006/main">
      <d:rPr>
        <d:sz val="11"/>
        <d:rFont val="Calibri"/>
      </d:rPr>
      <d:t xml:space="preserve">65.020.30 - Animal husbandry and breeding;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65.020.30 - Animal husbandry and breeding; </d:t>
    </d:r>
  </si>
  <si>
    <d:r xmlns:d="http://schemas.openxmlformats.org/spreadsheetml/2006/main">
      <d:rPr>
        <d:i/>
        <d:sz val="11"/>
        <d:rFont val="Calibri"/>
      </d:rPr>
      <d:t xml:space="preserve">Protection of animal or plant life or health; Quality requirements; </d:t>
    </d:r>
  </si>
  <si>
    <t>G/TBT/N/UGA/795/Add.2</t>
  </si>
  <si>
    <d:r xmlns:d="http://schemas.openxmlformats.org/spreadsheetml/2006/main">
      <d:rPr>
        <d:sz val="11"/>
        <d:rFont val="Calibri"/>
      </d:rPr>
      <d:t xml:space="preserve">01 - Live animals;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01 - Live animals; </d:t>
    </d:r>
  </si>
  <si>
    <t>G/TBT/N/UGA/796/Add.2</t>
  </si>
  <si>
    <d:r xmlns:d="http://schemas.openxmlformats.org/spreadsheetml/2006/main">
      <d:rPr>
        <d:i/>
        <d:sz val="11"/>
        <d:rFont val="Calibri"/>
      </d:rPr>
      <d:t xml:space="preserve">Packaged meat products, processed meat products.</d:t>
    </d:r>
    <d:r xmlns:d="http://schemas.openxmlformats.org/spreadsheetml/2006/main">
      <d:rPr>
        <d:sz val="11"/>
        <d:color rgb="FF000000"/>
        <d:rFont val="Calibri"/>
      </d:rPr>
      <d:t xml:space="preserve"/>
    </d:r>
  </si>
  <si>
    <t>G/TBT/N/UGA/797/Add.2</t>
  </si>
  <si>
    <t>G/TBT/N/UGA/798/Add.2</t>
  </si>
  <si>
    <d:r xmlns:d="http://schemas.openxmlformats.org/spreadsheetml/2006/main">
      <d:rPr>
        <d:i/>
        <d:sz val="11"/>
        <d:rFont val="Calibri"/>
      </d:rPr>
      <d:t xml:space="preserve">Protection of human health or safety; Protection of animal or plant life or health; </d:t>
    </d:r>
  </si>
  <si>
    <t>G/TBT/N/UGA/811/Add.2</t>
  </si>
  <si>
    <d:r xmlns:d="http://schemas.openxmlformats.org/spreadsheetml/2006/main">
      <d:rPr>
        <d:sz val="11"/>
        <d:rFont val="Calibri"/>
      </d:rPr>
      <d:t xml:space="preserve">1521 - Vegetable waxes (other than triglycerides), beeswax, other insect waxes and spermaceti, whether or not refined or coloured.;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1521 - Vegetable waxes (other than triglycerides), beeswax, other insect waxes and spermaceti, whether or not refined or coloured.; </d:t>
    </d:r>
  </si>
  <si>
    <d:r xmlns:d="http://schemas.openxmlformats.org/spreadsheetml/2006/main">
      <d:rPr>
        <d:sz val="11"/>
        <d:rFont val="Calibri"/>
      </d:rPr>
      <d:t xml:space="preserve">67.220.20 - Food additives;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67.220.20 - Food additives; </d:t>
    </d:r>
  </si>
  <si>
    <t>G/TBT/N/ECU/389/Rev.1</t>
  </si>
  <si>
    <d:r xmlns:d="http://schemas.openxmlformats.org/spreadsheetml/2006/main">
      <d:rPr>
        <d:sz val="11"/>
        <d:rFont val="Calibri"/>
      </d:rPr>
      <d:t xml:space="preserve">1902 - Pasta, whether or not cooked or stuffed (with meat or other substances) or otherwise prepared, such as spaghetti, macaroni, noodles, lasagna, gnocchi, ravioli, cannelloni; couscous, whether or not prepared.; 110311 - -- Of wheat; 110313 - -- Of maize (corn); 190211 - -- Containing eggs; 190219 - -- Other; 190220 - - Stuffed pasta, whether or not cooked or otherwise prepared; 190230 - - Other pasta; 190240 - - Couscous; 190430 - - Bulgur wheat; 190490 - - Other; 190510 - - Crispbread; 190520 - - Gingerbread and the like; 190540 - - Rusks, toasted bread and similar toasted products; </d:t>
    </d:r>
  </si>
  <si>
    <t>G/TBT/N/ECU/390/Rev.1</t>
  </si>
  <si>
    <t>090421 Dried, neither crushed nor ground; 090422 Crushed or ground; 090510 Neither crushed nor ground; 090520 Crushed or ground; 090611 Cinnamon (Cinnamomum zeylanicum Blume); 090619 Other; 090710 Neither crushed nor ground; 090720 Crushed or ground; 090811 Neither crushed nor ground; 090812 Crushed or ground; 090821 Neither crushed nor ground; 090822 Crushed or ground; 090831 Neither crushed nor ground; 090832 Crushed or ground; 090921 Neither crushed nor ground; 090922 Crushed or ground; 090931 Neither crushed nor ground; 090932 Crushed or ground; 090961 Neither crushed nor ground; 090962 Crushed or ground; 091011 Neither crushed nor ground; 091012 Crushed or ground; 091091 Mixtures referred to in Note 1 (b) to this Chapter; Celery other than celeriac (HS 070940); Other vegetables; mixtures of vegetables (HS 071290); Pepper (HS 09041); Crushed or ground (HS 090620); Saffron (HS 091020); Turmeric (curcuma) (HS 091030); Other (HS 091099); Other (HS 121190); Mustard flour and meal and prepared mustard (HS 210330); Other (HS 210390); Spices and condiments (ICS 67.220.10)</t>
  </si>
  <si>
    <d:r xmlns:d="http://schemas.openxmlformats.org/spreadsheetml/2006/main">
      <d:rPr>
        <d:sz val="11"/>
        <d:rFont val="Calibri"/>
      </d:rPr>
      <d:t xml:space="preserve">09041 - - Pepper:; 070940 - - Celery other than celeriac; 071290 - - Other vegetables; mixtures of vegetables; 090411 - -- Neither crushed nor ground; 090412 - -- Crushed or ground; 090620 - - Crushed or ground; 091020 - - Saffron; 091030 - - Turmeric (curcuma); 091099 - -- Other; 121190 - - Other; 210330 - - Mustard flour and meal and prepared mustard; 210390 - - Other; </d:t>
    </d:r>
  </si>
  <si>
    <t>G/TBT/N/UGA/597/Add.2</t>
  </si>
  <si>
    <d:r xmlns:d="http://schemas.openxmlformats.org/spreadsheetml/2006/main">
      <d:rPr>
        <d:i/>
        <d:sz val="11"/>
        <d:rFont val="Calibri"/>
      </d:rPr>
      <d:t xml:space="preserve">Dry beans.</d:t>
    </d:r>
    <d:r xmlns:d="http://schemas.openxmlformats.org/spreadsheetml/2006/main">
      <d:rPr>
        <d:sz val="11"/>
        <d:color rgb="FF000000"/>
        <d:rFont val="Calibri"/>
      </d:rPr>
      <d:t xml:space="preserve"/>
    </d:r>
  </si>
  <si>
    <d:r xmlns:d="http://schemas.openxmlformats.org/spreadsheetml/2006/main">
      <d:rPr>
        <d:sz val="11"/>
        <d:rFont val="Calibri"/>
      </d:rPr>
      <d:t xml:space="preserve">070820 - - Beans (Vigna spp., Phaseolus spp.); 071022 - -- Beans (Vigna spp., Phaseolus spp.); 07133 - - Beans (Vigna spp., Phaseolus spp.):; 20055 - - Beans (Vigna spp., Phaseolus spp.):;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070820 - - Beans (Vigna spp., Phaseolus spp.); 071022 - -- Beans (Vigna spp., Phaseolus spp.); 07133 - - Beans (Vigna spp., Phaseolus spp.):; 20055 - - Beans (Vigna spp., Phaseolus spp.):; 200551 - -- Beans, shelled; 71022 - - Industrial:; </d:t>
    </d:r>
  </si>
  <si>
    <t>G/TBT/N/UGA/812/Add.2</t>
  </si>
  <si>
    <d:r xmlns:d="http://schemas.openxmlformats.org/spreadsheetml/2006/main">
      <d:rPr>
        <d:sz val="11"/>
        <d:rFont val="Calibri"/>
      </d:rPr>
      <d:t xml:space="preserve">09011 - - Coffee, not roasted:;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09011 - - Coffee, not roasted:; </d:t>
    </d:r>
  </si>
  <si>
    <d:r xmlns:d="http://schemas.openxmlformats.org/spreadsheetml/2006/main">
      <d:rPr>
        <d:sz val="11"/>
        <d:rFont val="Calibri"/>
      </d:rPr>
      <d:t xml:space="preserve">67.140.20 - Coffee and coffee substitutes;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67.140.20 - Coffee and coffee substitutes; </d:t>
    </d:r>
  </si>
  <si>
    <d:r xmlns:d="http://schemas.openxmlformats.org/spreadsheetml/2006/main">
      <d:rPr>
        <d:i/>
        <d:sz val="11"/>
        <d:rFont val="Calibri"/>
      </d:rPr>
      <d:t xml:space="preserve">Consumer information, labelling; Protection of human health or safety; Quality requirements; </d:t>
    </d:r>
  </si>
  <si>
    <t>G/TBT/N/ECU/384/Rev.1</t>
  </si>
  <si>
    <t>0401.40 - Of a fat content, by weight, exceeding 6% but not exceeding 10%; 0401.50 - Of a fat content, by weight, exceeding 10%; - Of a fat content, by weight, not exceeding 1% (HS 040110); - Of a fat content, by weight, exceeding 1% but not exceeding 6% (HS 040120); Milk and cream, concentrated or containing added sugar or other sweetening matter (HS 0402); Buttermilk, curdled milk and cream, yogurt, kephir and other fermented or acidified milk and cream, whether or not concentrated or containing added sugar or other sweetening matter or flavoured or containing added fruit, nuts or cocoa (HS 0403); Whey, whether or not concentrated or containing added sugar or other sweetening matter; products consisting of natural milk constituents, whether or not containing added sugar or other sweetening matter, not elsewhere specified or included (HS 0404); Butter and other fats and oils derived from milk; dairy spreads (HS 0405); Cheese and curd (HS 0406); - Other (HS 190190); Milk and milk products (ICS 67.100)</t>
  </si>
  <si>
    <d:r xmlns:d="http://schemas.openxmlformats.org/spreadsheetml/2006/main">
      <d:rPr>
        <d:sz val="11"/>
        <d:rFont val="Calibri"/>
      </d:rPr>
      <d:t xml:space="preserve">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0405 - Butter and other fats and oils derived from milk; dairy spreads.; 0406 - Cheese and curd.; 0402 - Milk and cream, concentrated or containing added sugar or other sweetening matter.; 040110 - - Of a fat content, by weight, not exceeding 1%; 040120 - - Of a fat content, by weight, exceeding 1% but not exceeding 6%; 040210 - - In powder, granules or other solid forms, of a fat content, by weight, not exceeding 1.5%; 040221 - -- Not containing added sugar or other sweetening matter; 040229 - -- Other; 040291 - -- Not containing added sugar or other sweetening matter; 040299 - -- Other; 040310 - - Yogurt; 040390 - - Other; 040410 - - Whey and modified whey, whether or not concentrated or containing added sugar or other sweetening matter; 040490 - - Other; 040510 - - Butter; 040520 - - Dairy spreads; 040590 - - Other; 040610 - - Fresh (unripened or uncured) cheese, including whey cheese, and curd; 040620 - - Grated or powdered cheese, of all kinds; 040630 - - Processed cheese, not grated or powdered; 040640 - - Blue-veined cheese; 040690 - - Other cheese; 190190 - - Other; </d:t>
    </d:r>
  </si>
  <si>
    <t>G/TBT/N/UGA/805/Add.2</t>
  </si>
  <si>
    <d:r xmlns:d="http://schemas.openxmlformats.org/spreadsheetml/2006/main">
      <d:rPr>
        <d:sz val="11"/>
        <d:rFont val="Calibri"/>
      </d:rPr>
      <d:t xml:space="preserve">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0405 - Butter and other fats and oils derived from milk; dairy spreads.; 350220 - - Milk albumin, including concentrates of two or more whey proteins;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0405 - Butter and other fats and oils derived from milk; dairy spreads.; 350220 - - Milk albumin, including concentrates of two or more whey proteins; </d:t>
    </d:r>
  </si>
  <si>
    <t>G/TBT/N/UGA/909/Add.1</t>
  </si>
  <si>
    <d:r xmlns:d="http://schemas.openxmlformats.org/spreadsheetml/2006/main">
      <d:rPr>
        <d:i/>
        <d:sz val="11"/>
        <d:rFont val="Calibri"/>
      </d:rPr>
      <d:t xml:space="preserve">Unsweetened condensed milk</d:t>
    </d:r>
    <d:r xmlns:d="http://schemas.openxmlformats.org/spreadsheetml/2006/main">
      <d:rPr>
        <d:sz val="11"/>
        <d:color rgb="FF000000"/>
        <d:rFont val="Calibri"/>
      </d:rPr>
      <d:t xml:space="preserve"/>
    </d:r>
  </si>
  <si>
    <t>G/TBT/N/UGA/911/Add.2</t>
  </si>
  <si>
    <d:r xmlns:d="http://schemas.openxmlformats.org/spreadsheetml/2006/main">
      <d:rPr>
        <d:i/>
        <d:sz val="11"/>
        <d:rFont val="Calibri"/>
      </d:rPr>
      <d:t xml:space="preserve">Milk fat</d:t>
    </d:r>
    <d:r xmlns:d="http://schemas.openxmlformats.org/spreadsheetml/2006/main">
      <d:rPr>
        <d:sz val="11"/>
        <d:color rgb="FF000000"/>
        <d:rFont val="Calibri"/>
      </d:rPr>
      <d:t xml:space="preserve"/>
    </d:r>
  </si>
  <si>
    <t>G/TBT/N/UGA/912/Add.2</t>
  </si>
  <si>
    <d:r xmlns:d="http://schemas.openxmlformats.org/spreadsheetml/2006/main">
      <d:rPr>
        <d:i/>
        <d:sz val="11"/>
        <d:rFont val="Calibri"/>
      </d:rPr>
      <d:t xml:space="preserve">Whipping cream</d:t>
    </d:r>
    <d:r xmlns:d="http://schemas.openxmlformats.org/spreadsheetml/2006/main">
      <d:rPr>
        <d:sz val="11"/>
        <d:color rgb="FF000000"/>
        <d:rFont val="Calibri"/>
      </d:rPr>
      <d:t xml:space="preserve"/>
    </d:r>
  </si>
  <si>
    <d:r xmlns:d="http://schemas.openxmlformats.org/spreadsheetml/2006/main">
      <d:rPr>
        <d:sz val="11"/>
        <d:rFont val="Calibri"/>
      </d:rPr>
      <d:t xml:space="preserve">0401 - Milk and cream, not concentrated nor containing added sugar or other sweetening matter.; 0402 - Milk and cream, concentrated or containing added sugar or other sweetening matter.;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0401 - Milk and cream, not concentrated nor containing added sugar or other sweetening matter.; 0402 - Milk and cream, concentrated or containing added sugar or other sweetening matter.; </d:t>
    </d:r>
  </si>
  <si>
    <t>G/TBT/N/USA/1296/Add.1</t>
  </si>
  <si>
    <d:r xmlns:d="http://schemas.openxmlformats.org/spreadsheetml/2006/main">
      <d:rPr>
        <d:i/>
        <d:sz val="11"/>
        <d:rFont val="Calibri"/>
      </d:rPr>
      <d:t xml:space="preserve">Grapes</d:t>
    </d:r>
    <d:r xmlns:d="http://schemas.openxmlformats.org/spreadsheetml/2006/main">
      <d:rPr>
        <d:sz val="11"/>
        <d:color rgb="FF000000"/>
        <d:rFont val="Calibri"/>
      </d:rPr>
      <d:t xml:space="preserve"/>
    </d:r>
  </si>
  <si>
    <d:r xmlns:d="http://schemas.openxmlformats.org/spreadsheetml/2006/main">
      <d:rPr>
        <d:sz val="11"/>
        <d:rFont val="Calibri"/>
      </d:rPr>
      <d:t xml:space="preserve">0806 - Grapes, fresh or dried.;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0806 - Grapes, fresh or dried.; </d:t>
    </d:r>
  </si>
  <si>
    <t>G/TBT/N/CAN/600</t>
  </si>
  <si>
    <d:r xmlns:d="http://schemas.openxmlformats.org/spreadsheetml/2006/main">
      <d:rPr>
        <d:sz val="11"/>
        <d:rFont val="Calibri"/>
      </d:rPr>
      <d:t xml:space="preserve">HS 020110-500200</d:t>
    </d:r>
    <d:r xmlns:d="http://schemas.openxmlformats.org/spreadsheetml/2006/main">
      <d:rPr>
        <d:sz val="11"/>
        <d:color rgb="FF000000"/>
        <d:rFont val="Calibri"/>
      </d:rPr>
      <d:t xml:space="preserve"/>
    </d:r>
  </si>
  <si>
    <d:r xmlns:d="http://schemas.openxmlformats.org/spreadsheetml/2006/main">
      <d:rPr>
        <d:sz val="11"/>
        <d:rFont val="Calibri"/>
      </d:rPr>
      <d:t xml:space="preserve">020110 - - Carcasses and half-carcasses; </d:t>
    </d:r>
  </si>
  <si>
    <t>G/TBT/N/TZA/318</t>
  </si>
  <si>
    <t>G/TBT/N/TZA/321</t>
  </si>
  <si>
    <t>G/TBT/N/NZL/89/Corr.1</t>
  </si>
  <si>
    <t>New Zealand</t>
  </si>
  <si>
    <d:r xmlns:d="http://schemas.openxmlformats.org/spreadsheetml/2006/main">
      <d:rPr>
        <d:sz val="11"/>
        <d:rFont val="Calibri"/>
      </d:rPr>
      <d:t xml:space="preserve">1905 - Bread, pastry, cakes, biscuits and other bakers' wares, whether or not containing cocoa; communion wafers, empty cachets of a kind suitable for pharmaceutical use, sealing wafers, rice paper and similar products.; 1101 - Wheat or meslin flour.;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1101 - Wheat or meslin flour.; 110100 - Wheat or meslin flour.; 1905 - Bread, pastry, cakes, biscuits and other bakers' wares, whether or not containing cocoa; communion wafers, empty cachets of a kind suitable for pharmaceutical use, sealing wafers, rice paper and similar products.; </d:t>
    </d:r>
  </si>
  <si>
    <t>G/TBT/N/COL/238/Add.1</t>
  </si>
  <si>
    <t>Colombia</t>
  </si>
  <si>
    <d:r xmlns:d="http://schemas.openxmlformats.org/spreadsheetml/2006/main">
      <d:rPr>
        <d:sz val="11"/>
        <d:rFont val="Calibri"/>
      </d:rPr>
      <d:t xml:space="preserve">0405 - Butter and other fats and oils derived from milk; dairy spreads.; 0406 - Cheese and curd.; 1104 - Cereal grains otherwise worked (for example, hulled, rolled, flaked, pearled, sliced or kibbled), except rice of heading 10.06; germ of cereals, whole, rolled, flaked or ground.; 1510 - Other oils and their fractions, obtained solely from olives, whether or not refined, but not chemically modified, including blends of these oils or fractions with oils or fractions of heading 15.09.; 1601 - Sausages and similar products, of meat, meat offal or blood; food preparations based on these products.; 1602 - Other prepared or preserved meat, meat offal or blood.; 1604 - Prepared or preserved fish; caviar and caviar substitutes prepared from fish eggs.; 1806 - Chocolate and other food preparations containing cocoa.; 1904 - 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1905 - Bread, pastry, cakes, biscuits and other bakers' wares, whether or not containing cocoa; communion wafers, empty cachets of a kind suitable for pharmaceutical use, sealing wafers, rice paper and similar products.; 2002 - Tomatoes prepared or preserved otherwise than by vinegar or acetic acid.; 2005 - Other vegetables prepared or preserved otherwise than by vinegar or acetic acid, not frozen, other than products of heading 20.06.; 2006 - Vegetables, fruit, nuts, fruit-peel and other parts of plants, preserved by sugar (drained, glacé or crystallised).; 2008 - Fruit, nuts and other edible parts of plants, otherwise prepared or preserved, whether or not containing added sugar or other sweetening matter or spirit, not elsewhere specified or included.; 2103 - Sauces and preparations therefor; mixed condiments and mixed seasonings; mustard flour and meal and prepared mustard.; 2104 - Soups and broths and preparations therefor; homogenised composite food preparations.; 2301 - Flours, meals and pellets, of meat or meat offal, of fish or of crustaceans, molluscs or other aquatic invertebrates, unfit for human consumption; greaves.;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0405 - Butter and other fats and oils derived from milk; dairy spreads.; 0406 - Cheese and curd.; 040610 - - Fresh (unripened or uncured) cheese, including whey cheese, and curd; 040620 - - Grated or powdered cheese, of all kinds; 040630 - - Processed cheese, not grated or powdered; 040640 - - Blue-veined cheese; 040690 - - Other cheese; 1104 - Cereal grains otherwise worked (for example, hulled, rolled, flaked, pearled, sliced or kibbled), except rice of heading 10.06; germ of cereals, whole, rolled, flaked or ground.; 1510 - Other oils and their fractions, obtained solely from olives, whether or not refined, but not chemically modified, including blends of these oils or fractions with oils or fractions of heading 15.09.; 1601 - Sausages and similar products, of meat, meat offal or blood; food preparations based on these products.; 1602 - Other prepared or preserved meat, meat offal or blood.; 1604 - Prepared or preserved fish; caviar and caviar substitutes prepared from fish eggs.; 1806 - Chocolate and other food preparations containing cocoa.; 1904 - 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1905 - Bread, pastry, cakes, biscuits and other bakers' wares, whether or not containing cocoa; communion wafers, empty cachets of a kind suitable for pharmaceutical use, sealing wafers, rice paper and similar products.; 2002 - Tomatoes prepared or preserved otherwise than by vinegar or acetic acid.; 2005 - Other vegetables prepared or preserved otherwise than by vinegar or acetic acid, not frozen, other than products of heading 20.06.; 2006 - Vegetables, fruit, nuts, fruit-peel and other parts of plants, preserved by sugar (drained, glacé or crystallised).; 2008 - Fruit, nuts and other edible parts of plants, otherwise prepared or preserved, whether or not containing added sugar or other sweetening matter or spirit, not elsewhere specified or included.; 2103 - Sauces and preparations therefor; mixed condiments and mixed seasonings; mustard flour and meal and prepared mustard.; 2104 - Soups and broths and preparations therefor; homogenised composite food preparations.; 210410 - - Soups and broths and preparations therefor; 210420 - - Homogenised composite food preparations; 2301 - Flours, meals and pellets, of meat or meat offal, of fish or of crustaceans, molluscs or other aquatic invertebrates, unfit for human consumption; greaves.; </d:t>
    </d:r>
  </si>
  <si>
    <d:r xmlns:d="http://schemas.openxmlformats.org/spreadsheetml/2006/main">
      <d:rPr>
        <d:sz val="11"/>
        <d:rFont val="Calibri"/>
      </d:rPr>
      <d:t xml:space="preserve">67.060 - Cereals, pulses and derived products; 67.100 - Milk and milk products; 67.190 - Chocolate; 67.200 - Edible oils and fats. Oilseeds; 67.230 - Prepackaged and prepared foods;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67.060 - Cereals, pulses and derived products; 67.100 - Milk and milk products; 67.190 - Chocolate; 67.200 - Edible oils and fats. Oilseeds; 67.230 - Prepackaged and prepared foods; </d:t>
    </d:r>
  </si>
  <si>
    <t>G/TBT/N/BRA/921</t>
  </si>
  <si>
    <d:r xmlns:d="http://schemas.openxmlformats.org/spreadsheetml/2006/main">
      <d:rPr>
        <d:sz val="11"/>
        <d:rFont val="Calibri"/>
      </d:rPr>
      <d:t xml:space="preserve">HS 04.06.90 - ICS 67.100.30</d:t>
    </d:r>
    <d:r xmlns:d="http://schemas.openxmlformats.org/spreadsheetml/2006/main">
      <d:rPr>
        <d:sz val="11"/>
        <d:color rgb="FF000000"/>
        <d:rFont val="Calibri"/>
      </d:rPr>
      <d:t xml:space="preserve"/>
    </d:r>
  </si>
  <si>
    <t>G/TBT/N/BRA/922</t>
  </si>
  <si>
    <d:r xmlns:d="http://schemas.openxmlformats.org/spreadsheetml/2006/main">
      <d:rPr>
        <d:sz val="11"/>
        <d:rFont val="Calibri"/>
      </d:rPr>
      <d:t xml:space="preserve">HS 04.06.30 - ICS 67.100.30</d:t>
    </d:r>
    <d:r xmlns:d="http://schemas.openxmlformats.org/spreadsheetml/2006/main">
      <d:rPr>
        <d:sz val="11"/>
        <d:color rgb="FF000000"/>
        <d:rFont val="Calibri"/>
      </d:rPr>
      <d:t xml:space="preserve"/>
    </d:r>
  </si>
  <si>
    <d:r xmlns:d="http://schemas.openxmlformats.org/spreadsheetml/2006/main">
      <d:rPr>
        <d:sz val="11"/>
        <d:rFont val="Calibri"/>
      </d:rPr>
      <d:t xml:space="preserve">040630 - - Processed cheese, not grated or powdered; </d:t>
    </d:r>
  </si>
  <si>
    <t>G/TBT/N/BRA/923</t>
  </si>
  <si>
    <d:r xmlns:d="http://schemas.openxmlformats.org/spreadsheetml/2006/main">
      <d:rPr>
        <d:sz val="11"/>
        <d:rFont val="Calibri"/>
      </d:rPr>
      <d:t xml:space="preserve">HS 04.06.10 - ICS 67.100.30</d:t>
    </d:r>
    <d:r xmlns:d="http://schemas.openxmlformats.org/spreadsheetml/2006/main">
      <d:rPr>
        <d:sz val="11"/>
        <d:color rgb="FF000000"/>
        <d:rFont val="Calibri"/>
      </d:rPr>
      <d:t xml:space="preserve"/>
    </d:r>
  </si>
  <si>
    <t>G/TBT/N/BRA/924</t>
  </si>
  <si>
    <t>G/TBT/N/BRA/925</t>
  </si>
  <si>
    <d:r xmlns:d="http://schemas.openxmlformats.org/spreadsheetml/2006/main">
      <d:rPr>
        <d:sz val="11"/>
        <d:rFont val="Calibri"/>
      </d:rPr>
      <d:t xml:space="preserve">HS 04.03 - ICS 67.100</d:t>
    </d:r>
    <d:r xmlns:d="http://schemas.openxmlformats.org/spreadsheetml/2006/main">
      <d:rPr>
        <d:sz val="11"/>
        <d:color rgb="FF000000"/>
        <d:rFont val="Calibri"/>
      </d:rPr>
      <d:t xml:space="preserve"/>
    </d:r>
  </si>
  <si>
    <d:r xmlns:d="http://schemas.openxmlformats.org/spreadsheetml/2006/main">
      <d:rPr>
        <d:sz val="11"/>
        <d:rFont val="Calibri"/>
      </d:rPr>
      <d:t xml:space="preserve">0403 - Buttermilk, curdled milk and cream, yogurt, kephir and other fermented or acidified milk and cream, whether or not concentrated or containing added sugar or other sweetening matter or flavoured or containing added fruit, nuts or cocoa.; </d:t>
    </d:r>
  </si>
  <si>
    <t>G/TBT/N/BRA/926</t>
  </si>
  <si>
    <t>G/TBT/N/BRA/919</t>
  </si>
  <si>
    <d:r xmlns:d="http://schemas.openxmlformats.org/spreadsheetml/2006/main">
      <d:rPr>
        <d:sz val="11"/>
        <d:rFont val="Calibri"/>
      </d:rPr>
      <d:t xml:space="preserve">HS Code(s): 13021970 (cannabidiol based products)</d:t>
    </d:r>
    <d:r xmlns:d="http://schemas.openxmlformats.org/spreadsheetml/2006/main">
      <d:rPr>
        <d:sz val="11"/>
        <d:color rgb="FF000000"/>
        <d:rFont val="Calibri"/>
      </d:rPr>
      <d:t xml:space="preserve"/>
    </d:r>
  </si>
  <si>
    <d:r xmlns:d="http://schemas.openxmlformats.org/spreadsheetml/2006/main">
      <d:rPr>
        <d:sz val="11"/>
        <d:rFont val="Calibri"/>
      </d:rPr>
      <d:t xml:space="preserve">130219 - -- Other; </d:t>
    </d:r>
  </si>
  <si>
    <t>G/TBT/N/USA/1482/Add.1</t>
  </si>
  <si>
    <d:r xmlns:d="http://schemas.openxmlformats.org/spreadsheetml/2006/main">
      <d:rPr>
        <d:i/>
        <d:sz val="11"/>
        <d:rFont val="Calibri"/>
      </d:rPr>
      <d:t xml:space="preserve">Apples</d:t>
    </d:r>
    <d:r xmlns:d="http://schemas.openxmlformats.org/spreadsheetml/2006/main">
      <d:rPr>
        <d:sz val="11"/>
        <d:color rgb="FF000000"/>
        <d:rFont val="Calibri"/>
      </d:rPr>
      <d:t xml:space="preserve"/>
    </d:r>
  </si>
  <si>
    <d:r xmlns:d="http://schemas.openxmlformats.org/spreadsheetml/2006/main">
      <d:rPr>
        <d:sz val="11"/>
        <d:rFont val="Calibri"/>
      </d:rPr>
      <d:t xml:space="preserve">0808 - Apples, pears and quinces, fresh.;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0808 - Apples, pears and quinces, fresh.; </d:t>
    </d:r>
  </si>
  <si>
    <d:r xmlns:d="http://schemas.openxmlformats.org/spreadsheetml/2006/main">
      <d:rPr>
        <d:sz val="11"/>
        <d:rFont val="Calibri"/>
      </d:rPr>
      <d:t xml:space="preserve">03.120 - Quality; 67.080 - Fruits. Vegetables;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03.120 - Quality; 67.080 - Fruits. Vegetables; </d:t>
    </d:r>
  </si>
  <si>
    <d:r xmlns:d="http://schemas.openxmlformats.org/spreadsheetml/2006/main">
      <d:rPr>
        <d:i/>
        <d:sz val="11"/>
        <d:rFont val="Calibri"/>
      </d:rPr>
      <d:t xml:space="preserve">Prevention of deceptive practices and consumer protection; Quality requirements; </d:t>
    </d:r>
  </si>
  <si>
    <t>G/TBT/N/NZL/89</t>
  </si>
  <si>
    <d:r xmlns:d="http://schemas.openxmlformats.org/spreadsheetml/2006/main">
      <d:rPr>
        <d:sz val="11"/>
        <d:rFont val="Calibri"/>
      </d:rPr>
      <d:t xml:space="preserve">1101 - Wheat or meslin flour.; 110100 - Wheat or meslin flour.; 1905 - Bread, pastry, cakes, biscuits and other bakers' wares, whether or not containing cocoa; communion wafers, empty cachets of a kind suitable for pharmaceutical use, sealing wafers, rice paper and similar products.; </d:t>
    </d:r>
  </si>
  <si>
    <t>G/TBT/N/BRA/837/Add.1</t>
  </si>
  <si>
    <d:r xmlns:d="http://schemas.openxmlformats.org/spreadsheetml/2006/main">
      <d:rPr>
        <d:i/>
        <d:sz val="11"/>
        <d:rFont val="Calibri"/>
      </d:rPr>
      <d:t xml:space="preserve">HS 01.02; 01.04</d:t>
    </d:r>
    <d:r xmlns:d="http://schemas.openxmlformats.org/spreadsheetml/2006/main">
      <d:rPr>
        <d:sz val="11"/>
        <d:color rgb="FF000000"/>
        <d:rFont val="Calibri"/>
      </d:rPr>
      <d:t xml:space="preserve"/>
    </d:r>
  </si>
  <si>
    <d:r xmlns:d="http://schemas.openxmlformats.org/spreadsheetml/2006/main">
      <d:rPr>
        <d:sz val="11"/>
        <d:rFont val="Calibri"/>
      </d:rPr>
      <d:t xml:space="preserve">0102 - Live bovine animals.; 0104 - Live sheep and goats.;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0102 - Live bovine animals.; 0104 - Live sheep and goats.; </d:t>
    </d:r>
  </si>
  <si>
    <t>G/TBT/N/CHL/500</t>
  </si>
  <si>
    <t>Milk and dairy products</t>
  </si>
  <si>
    <t>G/TBT/N/BRA/912/Corr.1</t>
  </si>
  <si>
    <d:r xmlns:d="http://schemas.openxmlformats.org/spreadsheetml/2006/main">
      <d:rPr>
        <d:i/>
        <d:sz val="11"/>
        <d:rFont val="Calibri"/>
      </d:rPr>
      <d:t xml:space="preserve">HS 0703.20. - garlic</d:t>
    </d:r>
    <d:r xmlns:d="http://schemas.openxmlformats.org/spreadsheetml/2006/main">
      <d:rPr>
        <d:sz val="11"/>
        <d:color rgb="FF000000"/>
        <d:rFont val="Calibri"/>
      </d:rPr>
      <d:t xml:space="preserve"/>
    </d:r>
  </si>
  <si>
    <t>G/TBT/N/BRA/823/Add.2</t>
  </si>
  <si>
    <d:r xmlns:d="http://schemas.openxmlformats.org/spreadsheetml/2006/main">
      <d:rPr>
        <d:i/>
        <d:sz val="11"/>
        <d:rFont val="Calibri"/>
      </d:rPr>
      <d:t xml:space="preserve">HS: 09.02</d:t>
    </d:r>
    <d:r xmlns:d="http://schemas.openxmlformats.org/spreadsheetml/2006/main">
      <d:rPr>
        <d:sz val="11"/>
        <d:color rgb="FF000000"/>
        <d:rFont val="Calibri"/>
      </d:rPr>
      <d:t xml:space="preserve"/>
    </d:r>
  </si>
  <si>
    <d:r xmlns:d="http://schemas.openxmlformats.org/spreadsheetml/2006/main">
      <d:rPr>
        <d:sz val="11"/>
        <d:rFont val="Calibri"/>
      </d:rPr>
      <d:t xml:space="preserve">0902 - Tea, whether or not flavoured.;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0902 - Tea, whether or not flavoured.; </d:t>
    </d:r>
  </si>
  <si>
    <d:r xmlns:d="http://schemas.openxmlformats.org/spreadsheetml/2006/main">
      <d:rPr>
        <d:sz val="11"/>
        <d:rFont val="Calibri"/>
      </d:rPr>
      <d:t xml:space="preserve">67.140.10 - Tea;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67.140.10 - Tea; </d:t>
    </d:r>
  </si>
  <si>
    <t>G/TBT/N/BRA/912</t>
  </si>
  <si>
    <d:r xmlns:d="http://schemas.openxmlformats.org/spreadsheetml/2006/main">
      <d:rPr>
        <d:sz val="11"/>
        <d:rFont val="Calibri"/>
      </d:rPr>
      <d:t xml:space="preserve">HS 0703.20. - garlic</d:t>
    </d:r>
    <d:r xmlns:d="http://schemas.openxmlformats.org/spreadsheetml/2006/main">
      <d:rPr>
        <d:sz val="11"/>
        <d:color rgb="FF000000"/>
        <d:rFont val="Calibri"/>
      </d:rPr>
      <d:t xml:space="preserve"/>
    </d:r>
  </si>
  <si>
    <t>G/TBT/N/BRA/913</t>
  </si>
  <si>
    <d:r xmlns:d="http://schemas.openxmlformats.org/spreadsheetml/2006/main">
      <d:rPr>
        <d:sz val="11"/>
        <d:rFont val="Calibri"/>
      </d:rPr>
      <d:t xml:space="preserve">HS 09.09; 12.02; 12.04; 12.05; 12.07; 12.09; 12.11; 12.12.10; Seeds and seedlings of vegetables, spices, medicinal and aromatics species.</d:t>
    </d:r>
    <d:r xmlns:d="http://schemas.openxmlformats.org/spreadsheetml/2006/main">
      <d:rPr>
        <d:sz val="11"/>
        <d:color rgb="FF000000"/>
        <d:rFont val="Calibri"/>
      </d:rPr>
      <d:t xml:space="preserve"/>
    </d:r>
  </si>
  <si>
    <d:r xmlns:d="http://schemas.openxmlformats.org/spreadsheetml/2006/main">
      <d:rPr>
        <d:sz val="11"/>
        <d:rFont val="Calibri"/>
      </d:rPr>
      <d:t xml:space="preserve">0909 - Seeds of anise, badian, fennel, coriander, cumin or caraway; juniper berries.; 1202 - Ground-nuts, not roasted or otherwise cooked, whether or not shelled or broken.; 1204 - Linseed, whether or not broken.; 1205 - Rape or colza seeds, whether or not broken.; 1207 - Other oil seeds and oleaginous fruits, whether or not broken.; 1209 - Seeds, fruit and spores, of a kind used for sowing.; 1211 - Plants and parts of plants (including seeds and fruits), of a kind used primarily in perfumery, in pharmacy or for insecticidal, fungicidal or similar purposes, fresh or dried, whether or not cut, crushed or powdered.; 1212 - 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d:t>
    </d:r>
  </si>
  <si>
    <t>G/TBT/N/UGA/1114</t>
  </si>
  <si>
    <d:r xmlns:d="http://schemas.openxmlformats.org/spreadsheetml/2006/main">
      <d:rPr>
        <d:sz val="11"/>
        <d:rFont val="Calibri"/>
      </d:rPr>
      <d:t xml:space="preserve">Green coffee beans</d:t>
    </d:r>
    <d:r xmlns:d="http://schemas.openxmlformats.org/spreadsheetml/2006/main">
      <d:rPr>
        <d:sz val="11"/>
        <d:color rgb="FF000000"/>
        <d:rFont val="Calibri"/>
      </d:rPr>
      <d:t xml:space="preserve"/>
    </d:r>
  </si>
  <si>
    <d:r xmlns:d="http://schemas.openxmlformats.org/spreadsheetml/2006/main">
      <d:rPr>
        <d:sz val="11"/>
        <d:rFont val="Calibri"/>
      </d:rPr>
      <d:t xml:space="preserve">090111 - -- Not decaffeinated; </d:t>
    </d:r>
  </si>
  <si>
    <t>G/TBT/N/ECU/261/Add.2</t>
  </si>
  <si>
    <d:r xmlns:d="http://schemas.openxmlformats.org/spreadsheetml/2006/main">
      <d:rPr>
        <d:i/>
        <d:sz val="11"/>
        <d:rFont val="Calibri"/>
      </d:rPr>
      <d:t xml:space="preserve">0802.51.00. Pistachios (HS 0802.50) ;</d:t>
    </d:r>
    <d:r xmlns:d="http://schemas.openxmlformats.org/spreadsheetml/2006/main">
      <d:rPr>
        <d:sz val="11"/>
        <d:color rgb="FF000000"/>
        <d:rFont val="Calibri"/>
      </d:rPr>
      <d:t xml:space="preserve"/>
    </d:r>
  </si>
  <si>
    <d:r xmlns:d="http://schemas.openxmlformats.org/spreadsheetml/2006/main">
      <d:rPr>
        <d:sz val="11"/>
        <d:rFont val="Calibri"/>
      </d:rPr>
      <d:t xml:space="preserve">080250 - - Pistachios;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080250 - - Pistachios; </d:t>
    </d:r>
  </si>
  <si>
    <t>G/TBT/N/UGA/1113</t>
  </si>
  <si>
    <d:r xmlns:d="http://schemas.openxmlformats.org/spreadsheetml/2006/main">
      <d:rPr>
        <d:sz val="11"/>
        <d:rFont val="Calibri"/>
      </d:rPr>
      <d:t xml:space="preserve">Edible insects</d:t>
    </d:r>
    <d:r xmlns:d="http://schemas.openxmlformats.org/spreadsheetml/2006/main">
      <d:rPr>
        <d:sz val="11"/>
        <d:color rgb="FF000000"/>
        <d:rFont val="Calibri"/>
      </d:rPr>
      <d:t xml:space="preserve"/>
    </d:r>
  </si>
  <si>
    <d:r xmlns:d="http://schemas.openxmlformats.org/spreadsheetml/2006/main">
      <d:rPr>
        <d:sz val="11"/>
        <d:rFont val="Calibri"/>
      </d:rPr>
      <d:t xml:space="preserve">0106 - Other live animals.; </d:t>
    </d:r>
  </si>
  <si>
    <t>G/TBT/N/ZAF/88/Rev.1/Add.2</t>
  </si>
  <si>
    <d:r xmlns:d="http://schemas.openxmlformats.org/spreadsheetml/2006/main">
      <d:rPr>
        <d:i/>
        <d:sz val="11"/>
        <d:rFont val="Calibri"/>
      </d:rPr>
      <d:t xml:space="preserve">Maize and maize products</d:t>
    </d:r>
    <d:r xmlns:d="http://schemas.openxmlformats.org/spreadsheetml/2006/main">
      <d:rPr>
        <d:sz val="11"/>
        <d:color rgb="FF000000"/>
        <d:rFont val="Calibri"/>
      </d:rPr>
      <d:t xml:space="preserve"/>
    </d:r>
  </si>
  <si>
    <d:r xmlns:d="http://schemas.openxmlformats.org/spreadsheetml/2006/main">
      <d:rPr>
        <d:sz val="11"/>
        <d:rFont val="Calibri"/>
      </d:rPr>
      <d:t xml:space="preserve">67 - FOOD TECHNOLOGY;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67 - FOOD TECHNOLOGY; </d:t>
    </d:r>
  </si>
  <si>
    <t>G/TBT/N/BRA/859/Add.1</t>
  </si>
  <si>
    <d:r xmlns:d="http://schemas.openxmlformats.org/spreadsheetml/2006/main">
      <d:rPr>
        <d:i/>
        <d:sz val="11"/>
        <d:rFont val="Calibri"/>
      </d:rPr>
      <d:t xml:space="preserve">HS Code(s):03.06.31; 03.06.11; 03.06.91; 03.06.39.10</d:t>
    </d:r>
    <d:r xmlns:d="http://schemas.openxmlformats.org/spreadsheetml/2006/main">
      <d:rPr>
        <d:sz val="11"/>
        <d:color rgb="FF000000"/>
        <d:rFont val="Calibri"/>
      </d:rPr>
      <d:t xml:space="preserve"/>
    </d:r>
  </si>
  <si>
    <d:r xmlns:d="http://schemas.openxmlformats.org/spreadsheetml/2006/main">
      <d:rPr>
        <d:sz val="11"/>
        <d:rFont val="Calibri"/>
      </d:rPr>
      <d:t xml:space="preserve">0306 - Crustaceans, whether in shell or not, live, fresh, chilled, frozen, dried, salted or in brine; crustaceans, in shell, cooked by steaming or by boiling in water, whether or not chilled, frozen, dried, salted or in brine; flours, meals and pellets of crustaceans, fit for human consumption.;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0306 - Crustaceans, whether in shell or not, live, fresh, chilled, frozen, dried, salted or in brine; crustaceans, in shell, cooked by steaming or by boiling in water, whether or not chilled, frozen, dried, salted or in brine; flours, meals and pellets of crustaceans, fit for human consumption.; 030611 - -- Rock lobster and other sea crawfish (Palinurus spp., Panulirus spp., Jasus spp.); </d:t>
    </d:r>
  </si>
  <si>
    <t>G/TBT/N/BRA/860/Add.1</t>
  </si>
  <si>
    <d:r xmlns:d="http://schemas.openxmlformats.org/spreadsheetml/2006/main">
      <d:rPr>
        <d:i/>
        <d:sz val="11"/>
        <d:rFont val="Calibri"/>
      </d:rPr>
      <d:t xml:space="preserve">HS Code(s):03.06.16; 03.06.35; 03.06.36; 03.06.99;03.06.17; 03.06.95</d:t>
    </d:r>
    <d:r xmlns:d="http://schemas.openxmlformats.org/spreadsheetml/2006/main">
      <d:rPr>
        <d:sz val="11"/>
        <d:color rgb="FF000000"/>
        <d:rFont val="Calibri"/>
      </d:rPr>
      <d:t xml:space="preserve"/>
    </d:r>
  </si>
  <si>
    <d:r xmlns:d="http://schemas.openxmlformats.org/spreadsheetml/2006/main">
      <d:rPr>
        <d:sz val="11"/>
        <d:rFont val="Calibri"/>
      </d:rPr>
      <d:t xml:space="preserve">0306 - Crustaceans, whether in shell or not, live, fresh, chilled, frozen, dried, salted or in brine; crustaceans, in shell, cooked by steaming or by boiling in water, whether or not chilled, frozen, dried, salted or in brine; flours, meals and pellets of crustaceans, fit for human consumption.;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0306 - Crustaceans, whether in shell or not, live, fresh, chilled, frozen, dried, salted or in brine; crustaceans, in shell, cooked by steaming or by boiling in water, whether or not chilled, frozen, dried, salted or in brine; flours, meals and pellets of crustaceans, fit for human consumption.; </d:t>
    </d:r>
  </si>
  <si>
    <t>G/TBT/N/BRA/906/Corr.1</t>
  </si>
  <si>
    <d:r xmlns:d="http://schemas.openxmlformats.org/spreadsheetml/2006/main">
      <d:rPr>
        <d:i/>
        <d:sz val="11"/>
        <d:rFont val="Calibri"/>
      </d:rPr>
      <d:t xml:space="preserve">0301.10 – Ornamental fish</d:t>
    </d:r>
    <d:r xmlns:d="http://schemas.openxmlformats.org/spreadsheetml/2006/main">
      <d:rPr>
        <d:sz val="11"/>
        <d:color rgb="FF000000"/>
        <d:rFont val="Calibri"/>
      </d:rPr>
      <d:t xml:space="preserve"/>
    </d:r>
  </si>
  <si>
    <d:r xmlns:d="http://schemas.openxmlformats.org/spreadsheetml/2006/main">
      <d:rPr>
        <d:sz val="11"/>
        <d:rFont val="Calibri"/>
      </d:rPr>
      <d:t xml:space="preserve">030110 - - Ornamental fish;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030110 - - Ornamental fish; </d:t>
    </d:r>
  </si>
  <si>
    <d:r xmlns:d="http://schemas.openxmlformats.org/spreadsheetml/2006/main">
      <d:rPr>
        <d:i/>
        <d:sz val="11"/>
        <d:rFont val="Calibri"/>
      </d:rPr>
      <d:t xml:space="preserve">Consumer information, labelling; Prevention of deceptive practices and consumer protection; Protection of animal or plant life or health; </d:t>
    </d:r>
  </si>
  <si>
    <t>G/TBT/N/MEX/235/Add.6</t>
  </si>
  <si>
    <t>Mexico</t>
  </si>
  <si>
    <d:r xmlns:d="http://schemas.openxmlformats.org/spreadsheetml/2006/main">
      <d:rPr>
        <d:sz val="11"/>
        <d:rFont val="Calibri"/>
      </d:rPr>
      <d:t xml:space="preserve">070960 - - Fruits of the genus Capsicum or of the genus Pimenta;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070960 - - Fruits of the genus Capsicum or of the genus Pimenta; </d:t>
    </d:r>
  </si>
  <si>
    <d:r xmlns:d="http://schemas.openxmlformats.org/spreadsheetml/2006/main">
      <d:rPr>
        <d:i/>
        <d:sz val="11"/>
        <d:rFont val="Calibri"/>
      </d:rPr>
      <d:t xml:space="preserve">Consumer information, labelling; </d:t>
    </d:r>
  </si>
  <si>
    <t>G/TBT/N/BRA/906</t>
  </si>
  <si>
    <d:r xmlns:d="http://schemas.openxmlformats.org/spreadsheetml/2006/main">
      <d:rPr>
        <d:sz val="11"/>
        <d:rFont val="Calibri"/>
      </d:rPr>
      <d:t xml:space="preserve">0301.10 – Ornamental fish</d:t>
    </d:r>
    <d:r xmlns:d="http://schemas.openxmlformats.org/spreadsheetml/2006/main">
      <d:rPr>
        <d:sz val="11"/>
        <d:color rgb="FF000000"/>
        <d:rFont val="Calibri"/>
      </d:rPr>
      <d:t xml:space="preserve"/>
    </d:r>
  </si>
  <si>
    <d:r xmlns:d="http://schemas.openxmlformats.org/spreadsheetml/2006/main">
      <d:rPr>
        <d:sz val="11"/>
        <d:rFont val="Calibri"/>
      </d:rPr>
      <d:t xml:space="preserve">030110 - - Ornamental fish; </d:t>
    </d:r>
  </si>
  <si>
    <d:r xmlns:d="http://schemas.openxmlformats.org/spreadsheetml/2006/main">
      <d:rPr>
        <d:sz val="11"/>
        <d:rFont val="Calibri"/>
      </d:rPr>
      <d:t xml:space="preserve">Consumer information, labelling; Prevention of deceptive practices and consumer protection; Protection of animal or plant life or health; </d:t>
    </d:r>
  </si>
  <si>
    <t>G/TBT/N/GTM/97/Add.1</t>
  </si>
  <si>
    <t>Guatemala</t>
  </si>
  <si>
    <d:r xmlns:d="http://schemas.openxmlformats.org/spreadsheetml/2006/main">
      <d:rPr>
        <d:i/>
        <d:sz val="11"/>
        <d:rFont val="Calibri"/>
      </d:rPr>
      <d:t xml:space="preserve">0405.10.00, 0406.30.00, 0406.10.10, 0402.91.10 and 0402.99.10</d:t>
    </d:r>
    <d:r xmlns:d="http://schemas.openxmlformats.org/spreadsheetml/2006/main">
      <d:rPr>
        <d:sz val="11"/>
        <d:color rgb="FF000000"/>
        <d:rFont val="Calibri"/>
      </d:rPr>
      <d:t xml:space="preserve"/>
    </d:r>
  </si>
  <si>
    <d:r xmlns:d="http://schemas.openxmlformats.org/spreadsheetml/2006/main">
      <d:rPr>
        <d:sz val="11"/>
        <d:rFont val="Calibri"/>
      </d:rPr>
      <d:t xml:space="preserve">040510 - - Butter; 040610 - - Fresh (unripened or uncured) cheese, including whey cheese, and curd; 040630 - - Processed cheese, not grated or powdered; 04029 -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04029 - - Other:; 040510 - - Butter; 040610 - - Fresh (unripened or uncured) cheese, including whey cheese, and curd; 040630 - - Processed cheese, not grated or powdered; </d:t>
    </d:r>
  </si>
  <si>
    <t>G/TBT/N/URY/31</t>
  </si>
  <si>
    <t>Uruguay</t>
  </si>
  <si>
    <t>Garlic (NCM 0703.20)</t>
  </si>
  <si>
    <t>G/TBT/N/UGA/1102</t>
  </si>
  <si>
    <d:r xmlns:d="http://schemas.openxmlformats.org/spreadsheetml/2006/main">
      <d:rPr>
        <d:sz val="11"/>
        <d:rFont val="Calibri"/>
      </d:rPr>
      <d:t xml:space="preserve">1206 - Sunflower seeds, whether or not broken.; </d:t>
    </d:r>
  </si>
  <si>
    <d:r xmlns:d="http://schemas.openxmlformats.org/spreadsheetml/2006/main">
      <d:rPr>
        <d:sz val="11"/>
        <d:rFont val="Calibri"/>
      </d:rPr>
      <d:t xml:space="preserve">65.020.20 - Plant growing; 67.200.20 - Oilseeds; </d:t>
    </d:r>
  </si>
  <si>
    <t>G/TBT/N/UGA/1104</t>
  </si>
  <si>
    <d:r xmlns:d="http://schemas.openxmlformats.org/spreadsheetml/2006/main">
      <d:rPr>
        <d:sz val="11"/>
        <d:rFont val="Calibri"/>
      </d:rPr>
      <d:t xml:space="preserve">Chicken feet</d:t>
    </d:r>
    <d:r xmlns:d="http://schemas.openxmlformats.org/spreadsheetml/2006/main">
      <d:rPr>
        <d:sz val="11"/>
        <d:color rgb="FF000000"/>
        <d:rFont val="Calibri"/>
      </d:rPr>
      <d:t xml:space="preserve"/>
    </d:r>
  </si>
  <si>
    <d:r xmlns:d="http://schemas.openxmlformats.org/spreadsheetml/2006/main">
      <d:rPr>
        <d:sz val="11"/>
        <d:rFont val="Calibri"/>
      </d:rPr>
      <d:t xml:space="preserve">020714 - -- Cuts and offal, frozen; </d:t>
    </d:r>
  </si>
  <si>
    <t>G/TBT/N/ISR/1074</t>
  </si>
  <si>
    <d:r xmlns:d="http://schemas.openxmlformats.org/spreadsheetml/2006/main">
      <d:rPr>
        <d:sz val="11"/>
        <d:rFont val="Calibri"/>
      </d:rPr>
      <d:t xml:space="preserve">Olive oil</d:t>
    </d:r>
    <d:r xmlns:d="http://schemas.openxmlformats.org/spreadsheetml/2006/main">
      <d:rPr>
        <d:sz val="11"/>
        <d:color rgb="FF000000"/>
        <d:rFont val="Calibri"/>
      </d:rPr>
      <d:t xml:space="preserve"/>
    </d:r>
  </si>
  <si>
    <d:r xmlns:d="http://schemas.openxmlformats.org/spreadsheetml/2006/main">
      <d:rPr>
        <d:sz val="11"/>
        <d:rFont val="Calibri"/>
      </d:rPr>
      <d:t xml:space="preserve">1509 - Olive oil and its fractions, whether or not refined, but not chemically modified.; </d:t>
    </d:r>
  </si>
  <si>
    <t>G/TBT/N/COL/238</t>
  </si>
  <si>
    <t>Food prioritized for its sodium content
Tariff subheading
Tuna in oil
1604.14.10.00
Tuna in water
1604.14.10.00
Mixed tuna
1604.14.10.00
Dehydrated sauce mixes
2104.10.10.00
Dehydrated soups
2104.10.20.00
Ground chicken sausage
1601.00.00.00
Mixed and multi-ingredient breakfast cereal
1104.30.00.00
Extruded and expanded breakfast cereal
1104.30.00.00
Flaked breakfast cereal
1104.30.00.00
Chorizo
1601.00.00.00
Chicken chorizo
1601.00.00.00
Packaged croutons
1905.40.00.00
Extruded food products with no added flavouring
1904.10.00.00
Extruded food products with added flavouring
1904.10.00.00
Salted biscuits
1905.90.10.00
Low-sodium biscuits
1905.90.10.00
Ham
1602.41.00.00
Chicken ham
1602.41.00.00
Peanuts with other nuts
2008.19.90.00
Peanuts with raisins
2008.11.90.00
Salted peanuts
2008.11.90.00
Sweet peanuts
2006.00.00.00
2008.11.90.00
1806.90.00.90
Lightly salted peanuts
2008.11.90.00
Peanuts mixed with other ingredients
2008.19.90.00
2008.11.90.00
Japanese peanuts
2008.11.90.00
Butter;
0405.10.00.00
Industrial margarine
1510.17.10.00
Table and cooking margarine and spreads
1510.17.10.00
Mayonnaise
2103.90.00.00
Mixture for the preparation of flavourings and seasonings
2103.90.20.00
Mixture for the preparation of seasonings and texturizers
2103.90.20.00
Mixed snacks with no added flavouring
2005.20.00.00
2005.91.00.00
1602.49.00.00
Mixed snacks with added flavouring
2005.20.00.00
2005.91.00.00
2301.10.10.00
Mortadella
1601.00.00.00
Chicken mortadella
1601.00.00.00
Mustard
2103.30.20.00
Packaged soft bread
1905.90.90.00
Packaged buns
1905.90.90.00
Packaged sliced bread
1905.90.90.00
Packaged toasted bread
1905.40.00.00
Potato chips with added flavouring
2005.20.00.00
Potato chips with no added flavouring
2005.20.00.00
Wheat flour snacks
1905.90.90.00
Pork crackling snacks
2301.10.10.00
Vegetable pasta
2103.90.90.00
Plantains and/or cassava
2008.99.90.00
Wheat flour products
1905.90.90.00
Baked cassava starch-based products
1905.90.90.00
Cream cheese
0406.10.00.00
Fresh farmers' cheese (tipo campesino)
0406.10.00.00
Fresh pasta filata cheese
0406.10.00.00
Sausage
1601.00.00.00
Chicken sausage
1601.00.00.00
Salami sausages
1601.00.00.00
Chicken salami sausage
1601.00.00.00
Soya sauce
2103.10.00.00
Tomato sauce
2103.10.90.00
Tomato-based sauces
2002.10.90.00
Sauces with tomato
2002.10.90.00
Vegetable-based sauces
2103.90.90.00
Emulsified sauces
2103.90.90.00
Non-emulsified sauces
2103.90.90.00
Sardines in oil
1604.20.13.00
Sardines in tomato sauce
1604.13.10.00
Dry soups with pasta
2104.10.20.00
Dehydrated soups and cream soups
2104.10.20.00
Corn tortillas
1905.90.90.00
</t>
  </si>
  <si>
    <d:r xmlns:d="http://schemas.openxmlformats.org/spreadsheetml/2006/main">
      <d:rPr>
        <d:sz val="11"/>
        <d:rFont val="Calibri"/>
      </d:rPr>
      <d:t xml:space="preserve">0405 - Butter and other fats and oils derived from milk; dairy spreads.; 0406 - Cheese and curd.; 1104 - Cereal grains otherwise worked (for example, hulled, rolled, flaked, pearled, sliced or kibbled), except rice of heading 10.06; germ of cereals, whole, rolled, flaked or ground.; 1510 - Other oils and their fractions, obtained solely from olives, whether or not refined, but not chemically modified, including blends of these oils or fractions with oils or fractions of heading 15.09.; 1601 - Sausages and similar products, of meat, meat offal or blood; food preparations based on these products.; 1602 - Other prepared or preserved meat, meat offal or blood.; 1604 - Prepared or preserved fish; caviar and caviar substitutes prepared from fish eggs.; 1806 - Chocolate and other food preparations containing cocoa.; 1904 - 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1905 - Bread, pastry, cakes, biscuits and other bakers' wares, whether or not containing cocoa; communion wafers, empty cachets of a kind suitable for pharmaceutical use, sealing wafers, rice paper and similar products.; 2002 - Tomatoes prepared or preserved otherwise than by vinegar or acetic acid.; 2005 - Other vegetables prepared or preserved otherwise than by vinegar or acetic acid, not frozen, other than products of heading 20.06.; 2006 - Vegetables, fruit, nuts, fruit-peel and other parts of plants, preserved by sugar (drained, glacé or crystallised).; 2008 - Fruit, nuts and other edible parts of plants, otherwise prepared or preserved, whether or not containing added sugar or other sweetening matter or spirit, not elsewhere specified or included.; 2103 - Sauces and preparations therefor; mixed condiments and mixed seasonings; mustard flour and meal and prepared mustard.; 2104 - Soups and broths and preparations therefor; homogenised composite food preparations.; 2301 - Flours, meals and pellets, of meat or meat offal, of fish or of crustaceans, molluscs or other aquatic invertebrates, unfit for human consumption; greaves.; 210410 - - Soups and broths and preparations therefor; 210420 - - Homogenised composite food preparations; 040610 - - Fresh (unripened or uncured) cheese, including whey cheese, and curd; 040620 - - Grated or powdered cheese, of all kinds; 040630 - - Processed cheese, not grated or powdered; 040640 - - Blue-veined cheese; 040690 - - Other cheese; </d:t>
    </d:r>
  </si>
  <si>
    <d:r xmlns:d="http://schemas.openxmlformats.org/spreadsheetml/2006/main">
      <d:rPr>
        <d:sz val="11"/>
        <d:rFont val="Calibri"/>
      </d:rPr>
      <d:t xml:space="preserve">67.060 - Cereals, pulses and derived products; 67.100 - Milk and milk products; 67.190 - Chocolate; 67.200 - Edible oils and fats. Oilseeds; 67.230 - Prepackaged and prepared foods; </d:t>
    </d:r>
  </si>
  <si>
    <t>G/TBT/N/PRY/111</t>
  </si>
  <si>
    <t>Paraguay</t>
  </si>
  <si>
    <t>G/TBT/N/ARG/370</t>
  </si>
  <si>
    <t>Argentina</t>
  </si>
  <si>
    <t>G/TBT/N/ZAF/176/Rev.1</t>
  </si>
  <si>
    <d:r xmlns:d="http://schemas.openxmlformats.org/spreadsheetml/2006/main">
      <d:rPr>
        <d:sz val="11"/>
        <d:rFont val="Calibri"/>
      </d:rPr>
      <d:t xml:space="preserve">67.100.01 - Milk and milk products in general; 67.100.10 - Milk and processed milk products; </d:t>
    </d:r>
  </si>
  <si>
    <d:r xmlns:d="http://schemas.openxmlformats.org/spreadsheetml/2006/main">
      <d:rPr>
        <d:sz val="11"/>
        <d:rFont val="Calibri"/>
      </d:rPr>
      <d:t xml:space="preserve">Consumer information, labelling; Prevention of deceptive practices and consumer protection; </d:t>
    </d:r>
  </si>
  <si>
    <t>G/TBT/N/ECU/400/Add.1</t>
  </si>
  <si>
    <d:r xmlns:d="http://schemas.openxmlformats.org/spreadsheetml/2006/main">
      <d:rPr>
        <d:i/>
        <d:sz val="11"/>
        <d:rFont val="Calibri"/>
      </d:rPr>
      <d:t xml:space="preserve">150110 - Lard; Olive oil and its fractions, whether or not refined, but not chemically modified (HS 1509); Other oils and their fractions, obtained solely from olives, whether or not refined, but not chemically modified, including blends of these oils or fractions with oils or fractions of heading 15.09 (HS 1510); Animal or vegetable fats and oils and their fractions, partly or wholly hydrogenated, inter-esterified, re-esterified or elaidinised, whether or not refined, but not further prepared (HS 1516); Margarine; edible mixtures or preparations of animal or vegetable fats or oils or of fractions of different fats or oils of this Chapter, other than edible fats or oils or their fractions of heading 15.16 (HS 1517); Other (HS 150790); Other (HS 150890); Other (HS 151190); Other (HS 151219); Other (HS 151419); Other (HS 151499); Other (HS 151529); Sesame oil and its fractions (HS 151550); Other (HS 151590)</d:t>
    </d:r>
    <d:r xmlns:d="http://schemas.openxmlformats.org/spreadsheetml/2006/main">
      <d:rPr>
        <d:sz val="11"/>
        <d:color rgb="FF000000"/>
        <d:rFont val="Calibri"/>
      </d:rPr>
      <d:t xml:space="preserve"/>
    </d:r>
  </si>
  <si>
    <d:r xmlns:d="http://schemas.openxmlformats.org/spreadsheetml/2006/main">
      <d:rPr>
        <d:sz val="11"/>
        <d:rFont val="Calibri"/>
      </d:rPr>
      <d:t xml:space="preserve">1509 - Olive oil and its fractions, whether or not refined, but not chemically modified.; 1510 - Other oils and their fractions, obtained solely from olives, whether or not refined, but not chemically modified, including blends of these oils or fractions with oils or fractions of heading 15.09.; 1516 - Animal or vegetable fats and oils and their fractions, partly or wholly hydrogenated, inter-esterified, re-esterified or elaidinized, whether or not refined, but not further prepared.; 1517 - Margarine; edible mixtures or preparations of animal or vegetable fats or oils or of fractions of different fats or oils of this Chapter, other than edible fats or oils or their fractions of heading 15.16.; 150790 - - Other; 150890 - - Other; 150910 - - Virgin; 150990 - - Other; 151000 - Other oils and their fractions, obtained solely from olives, whether or not refined, but not chemically modified, including blends of these oils or fractions with oils or fractions of heading 15.09.; 151190 - - Other; 151219 - -- Other; 151419 - -- Other; 151529 - -- Other; 151550 - - Sesame oil and its fractions; 151590 - - Other; 151610 - - Animal fats and oils and their fractions; 151620 - - Vegetable fats and oils and their fractions; 151710 - - Margarine, excluding liquid margarine; 151790 - - Other; 151499 -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150790 - - Other; 150890 - - Other; 1509 - Olive oil and its fractions, whether or not refined, but not chemically modified.; 150910 - - Virgin; 150990 - - Other; 1510 - Other oils and their fractions, obtained solely from olives, whether or not refined, but not chemically modified, including blends of these oils or fractions with oils or fractions of heading 15.09.; 151000 - Other oils and their fractions, obtained solely from olives, whether or not refined, but not chemically modified, including blends of these oils or fractions with oils or fractions of heading 15.09.; 151190 - - Other; 151219 - -- Other; 151419 - -- Other; 151499 - -- Other; 151529 - -- Other; 151550 - - Sesame oil and its fractions; 151590 - - Other; 1516 - Animal or vegetable fats and oils and their fractions, partly or wholly hydrogenated, inter-esterified, re-esterified or elaidinized, whether or not refined, but not further prepared.; 151610 - - Animal fats and oils and their fractions; 151620 - - Vegetable fats and oils and their fractions; 1517 - Margarine; edible mixtures or preparations of animal or vegetable fats or oils or of fractions of different fats or oils of this Chapter, other than edible fats or oils or their fractions of heading 15.16.; 151710 - - Margarine, excluding liquid margarine; 151790 - - Other; </d:t>
    </d:r>
  </si>
  <si>
    <t>G/TBT/N/ECU/375/Add.1</t>
  </si>
  <si>
    <d:r xmlns:d="http://schemas.openxmlformats.org/spreadsheetml/2006/main">
      <d:rPr>
        <d:i/>
        <d:sz val="11"/>
        <d:rFont val="Calibri"/>
      </d:rPr>
      <d:t xml:space="preserve">090510 - Neither crushed nor ground; 090520 - Crushed or ground; 090611 - Cinnamon (Cinnamomum zeylanicum Blume); 090619 - Other; 090710 - Neither crushed nor ground; 090720 - Crushed or ground 090961 - Neither crushed nor ground; 090962 - Crushed or ground; 091011 - Neither crushed nor ground; 220299 - Energy drinks, including aerated drinks; Extracts, essences and concentrates, of coffee, and preparations with a basis of these extracts, essences or concentrates or with a basis of coffee (HS 21011); Ginseng roots (HS 121120); Other (HS 121190); Extracts, essences and concentrates, of tea or maté, and preparations with a basis of these extracts, essences or concentrates or with a basis of tea or maté (HS 210120); Other (HS 210690); Other (HS 090190); Crushed or ground (HS 090620); Coffee roasted (HS 09012); Mixtures of nuts or dried fruits of this Chapter (HS 081350); Maté (HS 0903)</d:t>
    </d:r>
    <d:r xmlns:d="http://schemas.openxmlformats.org/spreadsheetml/2006/main">
      <d:rPr>
        <d:sz val="11"/>
        <d:color rgb="FF000000"/>
        <d:rFont val="Calibri"/>
      </d:rPr>
      <d:t xml:space="preserve"/>
    </d:r>
  </si>
  <si>
    <d:r xmlns:d="http://schemas.openxmlformats.org/spreadsheetml/2006/main">
      <d:rPr>
        <d:sz val="11"/>
        <d:rFont val="Calibri"/>
      </d:rPr>
      <d:t xml:space="preserve">081350 - - Mixtures of nuts or dried fruits of this Chapter; 090190 - - Other; 0905 - Vanilla.; 0907 - Cloves (whole fruit, cloves and stems).; 0909 - Seeds of anise, badian, fennel, coriander, cumin or caraway; juniper berries.; 121120 - - Ginseng roots; 121190 - - Other; 210120 - - Extracts, essences and concentrates, of tea or maté, and preparations with a basis of these extracts, essences or concentrates or with a basis of tea or maté; 210690 - - Other; 2202 - Waters, including mineral waters and aerated waters, containing added sugar or other sweetening matter or flavoured, and other non-alcoholic beverages, not including fruit or vegetable juices of heading 20.09.; 21011 - - Extracts, essences and concentrates, of coffee, and preparations with a basis of these extracts, essences or concentrates or with a basis of coffee:; 0903 - Maté; 09012 - - Coffee, roasted:;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081350 - - Mixtures of nuts or dried fruits of this Chapter; 09012 - - Coffee, roasted:; 090121 - -- Not decaffeinated; 090122 - -- Decaffeinated; 090190 - - Other; 0903 - Maté; 090300 - Maté; 0905 - Vanilla.; 090620 - - Crushed or ground; 0907 - Cloves (whole fruit, cloves and stems).; 0909 - Seeds of anise, badian, fennel, coriander, cumin or caraway; juniper berries.; 0910 - Ginger, saffron, turmeric (curcuma), thyme, bay leaves, curry and other spices.; 121120 - - Ginseng roots; 121190 - - Other; 21011 - - Extracts, essences and concentrates, of coffee, and preparations with a basis of these extracts, essences or concentrates or with a basis of coffee:; 210111 - -- Extracts, essences and concentrates; 210112 - -- Preparations with a basis of extracts, essences or concentrates or with a basis of coffee; 210120 - - Extracts, essences and concentrates, of tea or maté, and preparations with a basis of these extracts, essences or concentrates or with a basis of tea or maté; 210690 - - Other; 2202 - Waters, including mineral waters and aerated waters, containing added sugar or other sweetening matter or flavoured, and other non-alcoholic beverages, not including fruit or vegetable juices of heading 20.09.; </d:t>
    </d:r>
  </si>
  <si>
    <d:r xmlns:d="http://schemas.openxmlformats.org/spreadsheetml/2006/main">
      <d:rPr>
        <d:sz val="11"/>
        <d:rFont val="Calibri"/>
      </d:rPr>
      <d:t xml:space="preserve">67.140 - Tea. Coffee. Cocoa; 67.160.20 - Non-alcoholic beverages;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67.140 - Tea. Coffee. Cocoa; 67.160.20 - Non-alcoholic beverages; </d:t>
    </d:r>
  </si>
  <si>
    <t>G/TBT/N/PRY/110</t>
  </si>
  <si>
    <t>Dairy produce (NCM 0401- 0402 - 0403 - 0404 - 0405 - 0406)</t>
  </si>
  <si>
    <d:r xmlns:d="http://schemas.openxmlformats.org/spreadsheetml/2006/main">
      <d:rPr>
        <d:sz val="11"/>
        <d:rFont val="Calibri"/>
      </d:rPr>
      <d:t xml:space="preserve">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0405 - Butter and other fats and oils derived from milk; dairy spreads.; 0406 - Cheese and curd.; </d:t>
    </d:r>
  </si>
  <si>
    <t>G/TBT/N/GTM/97</t>
  </si>
  <si>
    <t>0405.10.00, 0406.30.00, 0406.10.10, 0402.91.10 and 0402.99.10</t>
  </si>
  <si>
    <d:r xmlns:d="http://schemas.openxmlformats.org/spreadsheetml/2006/main">
      <d:rPr>
        <d:sz val="11"/>
        <d:rFont val="Calibri"/>
      </d:rPr>
      <d:t xml:space="preserve">04029 - - Other:; 040291 - -- Not containing added sugar or other sweetening matter; 040299 - -- Other; 040510 - - Butter; 040610 - - Fresh (unripened or uncured) cheese, including whey cheese, and curd; 040630 - - Processed cheese, not grated or powdered; </d:t>
    </d:r>
  </si>
  <si>
    <t>G/TBT/N/UGA/1094</t>
  </si>
  <si>
    <t>Raw goat milk</t>
  </si>
  <si>
    <d:r xmlns:d="http://schemas.openxmlformats.org/spreadsheetml/2006/main">
      <d:rPr>
        <d:sz val="11"/>
        <d:rFont val="Calibri"/>
      </d:rPr>
      <d:t xml:space="preserve">0401 - Milk and cream, not concentrated nor containing added sugar or other sweetening matter.; </d:t>
    </d:r>
  </si>
  <si>
    <d:r xmlns:d="http://schemas.openxmlformats.org/spreadsheetml/2006/main">
      <d:rPr>
        <d:sz val="11"/>
        <d:rFont val="Calibri"/>
      </d:rPr>
      <d:t xml:space="preserve">67.100.01 - Milk and milk products in general; </d:t>
    </d:r>
  </si>
  <si>
    <t>G/TBT/N/BRA/877</t>
  </si>
  <si>
    <t>HS 0304 Fish fillets &amp; other fish meat, frozen; HS 0307 Molluscs &amp; other aquatic invertebrates, frozen; HS 0306 Crustaceans frozen.</t>
  </si>
  <si>
    <d:r xmlns:d="http://schemas.openxmlformats.org/spreadsheetml/2006/main">
      <d:rPr>
        <d:sz val="11"/>
        <d:rFont val="Calibri"/>
      </d:rPr>
      <d:t xml:space="preserve">0304 - Fish fillets and other fish meat (whether or not minced), fresh, chilled or frozen.; 0306 - Crustaceans, whether in shell or not, live, fresh, chilled, frozen, dried, salted or in brine; crustaceans, in shell, cooked by steaming or by boiling in water, whether or not chilled, frozen, dried, salted or in brine; flours, meals and pellets of crustaceans, fit for human consumption.;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d:t>
    </d:r>
  </si>
  <si>
    <d:r xmlns:d="http://schemas.openxmlformats.org/spreadsheetml/2006/main">
      <d:rPr>
        <d:sz val="11"/>
        <d:rFont val="Calibri"/>
      </d:rPr>
      <d:t xml:space="preserve">67.120.30 - Fish and fishery products; </d:t>
    </d:r>
  </si>
  <si>
    <t>G/TBT/N/BRA/876</t>
  </si>
  <si>
    <t>HS 0703.10.1 - Onions</t>
  </si>
  <si>
    <d:r xmlns:d="http://schemas.openxmlformats.org/spreadsheetml/2006/main">
      <d:rPr>
        <d:sz val="11"/>
        <d:rFont val="Calibri"/>
      </d:rPr>
      <d:t xml:space="preserve">070310 - - Onions and shallots; </d:t>
    </d:r>
  </si>
  <si>
    <t>G/TBT/N/USA/1371/Add.2</t>
  </si>
  <si>
    <d:r xmlns:d="http://schemas.openxmlformats.org/spreadsheetml/2006/main">
      <d:rPr>
        <d:i/>
        <d:sz val="11"/>
        <d:rFont val="Calibri"/>
      </d:rPr>
      <d:t xml:space="preserve">Coffee</d:t>
    </d:r>
    <d:r xmlns:d="http://schemas.openxmlformats.org/spreadsheetml/2006/main">
      <d:rPr>
        <d:sz val="11"/>
        <d:color rgb="FF000000"/>
        <d:rFont val="Calibri"/>
      </d:rPr>
      <d:t xml:space="preserve"/>
    </d:r>
  </si>
  <si>
    <d:r xmlns:d="http://schemas.openxmlformats.org/spreadsheetml/2006/main">
      <d:rPr>
        <d:sz val="11"/>
        <d:rFont val="Calibri"/>
      </d:rPr>
      <d:t xml:space="preserve">0901 - Coffee, whether or not roasted or decaffeinated; coffee husks and skins; coffee substitutes containing coffee in any proportion.;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0901 - Coffee, whether or not roasted or decaffeinated; coffee husks and skins; coffee substitutes containing coffee in any proportion.; </d:t>
    </d:r>
  </si>
  <si>
    <t>G/TBT/N/UGA/1090</t>
  </si>
  <si>
    <d:r xmlns:d="http://schemas.openxmlformats.org/spreadsheetml/2006/main">
      <d:rPr>
        <d:sz val="11"/>
        <d:rFont val="Calibri"/>
      </d:rPr>
      <d:t xml:space="preserve">020410 - - Carcasses and half-carcasses of lamb, fresh or chilled; 02042 - - Other meat of sheep, fresh or chilled:; 020430 - - Carcasses and half-carcasses of lamb, frozen; 02044 - - Other meat of sheep, frozen:; </d:t>
    </d:r>
  </si>
  <si>
    <t>G/TBT/N/BRA/867</t>
  </si>
  <si>
    <t>Live trees and otherplants; bulbs, roots and the like; cut flowers and ornamental foliage (HS 06), Edible vegetables and certain roots and tubers (HS 07), Edible fruit and nuts; peel of citrus fruit or melons (HS 08).</t>
  </si>
  <si>
    <d:r xmlns:d="http://schemas.openxmlformats.org/spreadsheetml/2006/main">
      <d:rPr>
        <d:sz val="11"/>
        <d:rFont val="Calibri"/>
      </d:rPr>
      <d:t xml:space="preserve">06 - Live trees and other plants; bulbs, roots and the like; cut flowers and ornamental foliage; 07 - Edible vegetables and certain roots and tubers; 08 - Edible fruit and nuts; peel of citrus fruit or melons; </d:t>
    </d:r>
  </si>
  <si>
    <t>G/TBT/N/DEU/17</t>
  </si>
  <si>
    <t>Germany</t>
  </si>
  <si>
    <t>KN-Code: 2710 12 41, KN-Code: 2710 12 45, KN-Code: 2710 12 49, KN-Code: 2710 12 50, KN-Code: 2710 20 11, KN-Code: 2710 20 15, KN-Code: 2710 20 17, KN-Code: 2710 19 43, KN-Code: 2710 19 46, KN-Code: 2710 19 47, KN-Code: 3826 00 10, KN-Code: 3826 00 90, KN-Code 22 07, KN-Code 2711 11 00, KN-Codes: 2711 12 11 – 2711 19 00, KN-Code: 2711 21 00, KN-Code 2711 29 00, KN Code 2804 10 00, HS: 1507 – 1518, KN-Codes: 2710 19 62 – 2710 19 68.</t>
  </si>
  <si>
    <d:r xmlns:d="http://schemas.openxmlformats.org/spreadsheetml/2006/main">
      <d:rPr>
        <d:sz val="11"/>
        <d:rFont val="Calibri"/>
      </d:rPr>
      <d:t xml:space="preserve">1507 - Soya- Bean oil and its fractions, whether or not refined, but not chemically modified.; 1518 - Animal or vegetable fats and oils and their fractions, boiled, oxidized, dehydrated, sulphurized, blown, polymerized by heat in vacuum or in inert gas or otherwise chemically modified, excluding those of heading 15.16; inedible mixtures or preparations of animal or vegetable fats or oils or of fractions of different fats or oils of this Chapter, not elsewhere specified or included.; 27101 - - Petroleum oils and oils obtained from bituminous minerals (other than crude) and preparations not elsewhere specified or included, containing by weight 70% or more of petroleum oils or of oils obtained from bituminous minerals, these oils being the basic constituents of the preparations, other than waste oils:; 271019 - -- Other; 271111 - -- Natural gas; 271112 - -- Propane; 271119 - -- Other; 271121 - -- Natural gas; 271129 - -- Other; 280410 - - Hydrogen; </d:t>
    </d:r>
  </si>
  <si>
    <d:r xmlns:d="http://schemas.openxmlformats.org/spreadsheetml/2006/main">
      <d:rPr>
        <d:sz val="11"/>
        <d:rFont val="Calibri"/>
      </d:rPr>
      <d:t xml:space="preserve">75.160 - Fuels; </d:t>
    </d:r>
  </si>
  <si>
    <d:r xmlns:d="http://schemas.openxmlformats.org/spreadsheetml/2006/main">
      <d:rPr>
        <d:sz val="11"/>
        <d:rFont val="Calibri"/>
      </d:rPr>
      <d:t xml:space="preserve">Protection of human health or safety; Protection of the environment; </d:t>
    </d:r>
  </si>
  <si>
    <t>G/TBT/N/ECU/453</t>
  </si>
  <si>
    <t>G/TBT/N/ECU/454</t>
  </si>
  <si>
    <t>G/TBT/N/BDI/33</t>
  </si>
  <si>
    <d:r xmlns:d="http://schemas.openxmlformats.org/spreadsheetml/2006/main">
      <d:rPr>
        <d:sz val="11"/>
        <d:rFont val="Calibri"/>
      </d:rPr>
      <d:t xml:space="preserve">0302 - Fish, fresh or chilled, excluding fish fillets and other fish meat of heading 03.04.; 0304 - Fish fillets and other fish meat (whether or not minced), fresh, chilled or frozen.; </d:t>
    </d:r>
  </si>
  <si>
    <t>G/TBT/N/BDI/35</t>
  </si>
  <si>
    <d:r xmlns:d="http://schemas.openxmlformats.org/spreadsheetml/2006/main">
      <d:rPr>
        <d:sz val="11"/>
        <d:rFont val="Calibri"/>
      </d:rPr>
      <d:t xml:space="preserve">03075 - - Octopus (Octopus spp.):; </d:t>
    </d:r>
  </si>
  <si>
    <d:r xmlns:d="http://schemas.openxmlformats.org/spreadsheetml/2006/main">
      <d:rPr>
        <d:sz val="11"/>
        <d:rFont val="Calibri"/>
      </d:rPr>
      <d:t xml:space="preserve">Consumer information, labelling; Prevention of deceptive practices and consumer protection; Protection of human health or safety; Quality requirements; Reducing trade barriers and facilitating trade; </d:t>
    </d:r>
  </si>
  <si>
    <t>G/TBT/N/BDI/36</t>
  </si>
  <si>
    <d:r xmlns:d="http://schemas.openxmlformats.org/spreadsheetml/2006/main">
      <d:rPr>
        <d:sz val="11"/>
        <d:rFont val="Calibri"/>
      </d:rPr>
      <d:t xml:space="preserve">03034 - - Tunas (of the genus Thunnus), skipjack or stripe-bellied bonito (Euthynnus (Katsuwonus) pelamis), excluding livers and roes:; </d:t>
    </d:r>
  </si>
  <si>
    <t>G/TBT/N/BDI/37</t>
  </si>
  <si>
    <d:r xmlns:d="http://schemas.openxmlformats.org/spreadsheetml/2006/main">
      <d:rPr>
        <d:sz val="11"/>
        <d:rFont val="Calibri"/>
      </d:rPr>
      <d:t xml:space="preserve">030613 - -- Shrimps and prawns; 030623 - -- Shrimps and prawns; 160520 - - Shrimps and prawns; </d:t>
    </d:r>
  </si>
  <si>
    <t>G/TBT/N/BDI/38</t>
  </si>
  <si>
    <d:r xmlns:d="http://schemas.openxmlformats.org/spreadsheetml/2006/main">
      <d:rPr>
        <d:sz val="11"/>
        <d:rFont val="Calibri"/>
      </d:rPr>
      <d:t xml:space="preserve">030613 - -- Shrimps and prawns; </d:t>
    </d:r>
  </si>
  <si>
    <t>G/TBT/N/BDI/39</t>
  </si>
  <si>
    <d:r xmlns:d="http://schemas.openxmlformats.org/spreadsheetml/2006/main">
      <d:rPr>
        <d:sz val="11"/>
        <d:rFont val="Calibri"/>
      </d:rPr>
      <d:t xml:space="preserve">0305 - Fish, dried, salted or in brine; smoked fish, whether or not cooked before or during the smoking process; flours, meals and pellets of fish, fit for human consumption.; </d:t>
    </d:r>
  </si>
  <si>
    <t>G/TBT/N/BDI/42</t>
  </si>
  <si>
    <d:r xmlns:d="http://schemas.openxmlformats.org/spreadsheetml/2006/main">
      <d:rPr>
        <d:sz val="11"/>
        <d:rFont val="Calibri"/>
      </d:rPr>
      <d:t xml:space="preserve">03061 - - Frozen:; </d:t>
    </d:r>
  </si>
  <si>
    <t>G/TBT/N/ARE/462#G/TBT/N/BHR/563#G/TBT/N/KWT/524#G/TBT/N/OMN/396#G/TBT/N/QAT/561#G/TBT/N/SAU/1111#G/TBT/N/YEM/164</t>
  </si>
  <si>
    <d:r xmlns:d="http://schemas.openxmlformats.org/spreadsheetml/2006/main">
      <d:rPr>
        <d:sz val="11"/>
        <d:rFont val="Calibri"/>
      </d:rPr>
      <d:t xml:space="preserve">08011 - - Coconuts:; 2202 - Waters, including mineral waters and aerated waters, containing added sugar or other sweetening matter or flavoured, and other non-alcoholic beverages, not including fruit or vegetable juices of heading 20.09.; </d:t>
    </d:r>
  </si>
  <si>
    <d:r xmlns:d="http://schemas.openxmlformats.org/spreadsheetml/2006/main">
      <d:rPr>
        <d:sz val="11"/>
        <d:rFont val="Calibri"/>
      </d:rPr>
      <d:t xml:space="preserve">67.160 - Beverages; </d:t>
    </d:r>
  </si>
  <si>
    <d:r xmlns:d="http://schemas.openxmlformats.org/spreadsheetml/2006/main">
      <d:rPr>
        <d:sz val="11"/>
        <d:rFont val="Calibri"/>
      </d:rPr>
      <d:t xml:space="preserve">Consumer information, labelling; Prevention of deceptive practices and consumer protection; Harmonization; </d:t>
    </d:r>
  </si>
  <si>
    <t>G/TBT/N/PRY/108</t>
  </si>
  <si>
    <t>Onions (HS 071220)</t>
  </si>
  <si>
    <t>G/TBT/N/UGA/1076</t>
  </si>
  <si>
    <t>Sesame Oil</t>
  </si>
  <si>
    <d:r xmlns:d="http://schemas.openxmlformats.org/spreadsheetml/2006/main">
      <d:rPr>
        <d:sz val="11"/>
        <d:rFont val="Calibri"/>
      </d:rPr>
      <d:t xml:space="preserve">151550 - - Sesame oil and its fractions; </d:t>
    </d:r>
  </si>
  <si>
    <t>G/TBT/N/UGA/1077</t>
  </si>
  <si>
    <t>Full fat groundnut flour</t>
  </si>
  <si>
    <d:r xmlns:d="http://schemas.openxmlformats.org/spreadsheetml/2006/main">
      <d:rPr>
        <d:sz val="11"/>
        <d:rFont val="Calibri"/>
      </d:rPr>
      <d:t xml:space="preserve">120890 - - Other; </d:t>
    </d:r>
  </si>
  <si>
    <t>G/TBT/N/UGA/1078</t>
  </si>
  <si>
    <t>Full fat Sesame flour</t>
  </si>
  <si>
    <t>G/TBT/N/URY/29</t>
  </si>
  <si>
    <t>Onions</t>
  </si>
  <si>
    <d:r xmlns:d="http://schemas.openxmlformats.org/spreadsheetml/2006/main">
      <d:rPr>
        <d:sz val="11"/>
        <d:rFont val="Calibri"/>
      </d:rPr>
      <d:t xml:space="preserve">Quality requirements; </d:t>
    </d:r>
  </si>
  <si>
    <t>G/TBT/N/UGA/1075</t>
  </si>
  <si>
    <t>Cotton Seed Oil</t>
  </si>
  <si>
    <d:r xmlns:d="http://schemas.openxmlformats.org/spreadsheetml/2006/main">
      <d:rPr>
        <d:sz val="11"/>
        <d:rFont val="Calibri"/>
      </d:rPr>
      <d:t xml:space="preserve">15122 - - Cotton-seed oil and its fractions:; </d:t>
    </d:r>
  </si>
  <si>
    <t>G/TBT/N/UGA/1074</t>
  </si>
  <si>
    <t>Shea butter</t>
  </si>
  <si>
    <d:r xmlns:d="http://schemas.openxmlformats.org/spreadsheetml/2006/main">
      <d:rPr>
        <d:sz val="11"/>
        <d:rFont val="Calibri"/>
      </d:rPr>
      <d:t xml:space="preserve">151590 - - Other; </d:t>
    </d:r>
  </si>
  <si>
    <t>G/TBT/N/USA/1482</t>
  </si>
  <si>
    <t>Apples</t>
  </si>
  <si>
    <d:r xmlns:d="http://schemas.openxmlformats.org/spreadsheetml/2006/main">
      <d:rPr>
        <d:sz val="11"/>
        <d:rFont val="Calibri"/>
      </d:rPr>
      <d:t xml:space="preserve">0808 - Apples, pears and quinces, fresh.; </d:t>
    </d:r>
  </si>
  <si>
    <d:r xmlns:d="http://schemas.openxmlformats.org/spreadsheetml/2006/main">
      <d:rPr>
        <d:sz val="11"/>
        <d:rFont val="Calibri"/>
      </d:rPr>
      <d:t xml:space="preserve">Prevention of deceptive practices and consumer protection; Quality requirements; </d:t>
    </d:r>
  </si>
  <si>
    <t>G/TBT/N/BWA/106</t>
  </si>
  <si>
    <t>Botswana</t>
  </si>
  <si>
    <d:r xmlns:d="http://schemas.openxmlformats.org/spreadsheetml/2006/main">
      <d:rPr>
        <d:sz val="11"/>
        <d:rFont val="Calibri"/>
      </d:rPr>
      <d:t xml:space="preserve">Consumer information, labelling; Prevention of deceptive practices and consumer protection; Quality requirements; Harmonization; Reducing trade barriers and facilitating trade; </d:t>
    </d:r>
  </si>
  <si>
    <t>G/TBT/N/EGY/212</t>
  </si>
  <si>
    <t>Food products in general ICS: 67.040</t>
  </si>
  <si>
    <d:r xmlns:d="http://schemas.openxmlformats.org/spreadsheetml/2006/main">
      <d:rPr>
        <d:sz val="11"/>
        <d:rFont val="Calibri"/>
      </d:rPr>
      <d:t xml:space="preserve">67.040 - Food products in general; 67.100 - Milk and milk products; </d:t>
    </d:r>
  </si>
  <si>
    <t>G/TBT/N/ZAF/237</t>
  </si>
  <si>
    <d:r xmlns:d="http://schemas.openxmlformats.org/spreadsheetml/2006/main">
      <d:rPr>
        <d:sz val="11"/>
        <d:rFont val="Calibri"/>
      </d:rPr>
      <d:t xml:space="preserve">15 - Animal or vegetable fats and oils and their cleavage products; prepared edible fats; animal or vegetable waxes; </d:t>
    </d:r>
  </si>
  <si>
    <d:r xmlns:d="http://schemas.openxmlformats.org/spreadsheetml/2006/main">
      <d:rPr>
        <d:sz val="11"/>
        <d:rFont val="Calibri"/>
      </d:rPr>
      <d:t xml:space="preserve">67 - FOOD TECHNOLOGY; </d:t>
    </d:r>
  </si>
  <si>
    <t>G/TBT/N/BRA/825/Add.2</t>
  </si>
  <si>
    <d:r xmlns:d="http://schemas.openxmlformats.org/spreadsheetml/2006/main">
      <d:rPr>
        <d:i/>
        <d:sz val="11"/>
        <d:rFont val="Calibri"/>
      </d:rPr>
      <d:t xml:space="preserve">HS Code(s):02; 03</d:t>
    </d:r>
    <d:r xmlns:d="http://schemas.openxmlformats.org/spreadsheetml/2006/main">
      <d:rPr>
        <d:sz val="11"/>
        <d:color rgb="FF000000"/>
        <d:rFont val="Calibri"/>
      </d:rPr>
      <d:t xml:space="preserve"/>
    </d:r>
  </si>
  <si>
    <d:r xmlns:d="http://schemas.openxmlformats.org/spreadsheetml/2006/main">
      <d:rPr>
        <d:sz val="11"/>
        <d:rFont val="Calibri"/>
      </d:rPr>
      <d:t xml:space="preserve">03 - Fish and crustaceans, molluscs and other aquatic invertebrates; 02 - Meat and edible meat offal;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02 - Meat and edible meat offal; 03 - Fish and crustaceans, molluscs and other aquatic invertebrates; </d:t>
    </d:r>
  </si>
  <si>
    <d:r xmlns:d="http://schemas.openxmlformats.org/spreadsheetml/2006/main">
      <d:rPr>
        <d:sz val="11"/>
        <d:rFont val="Calibri"/>
      </d:rPr>
      <d:t xml:space="preserve">67.120.10 - Meat and meat products; 67.120.30 - Fish and fishery products;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67.120.10 - Meat and meat products; 67.120.30 - Fish and fishery products; </d:t>
    </d:r>
  </si>
  <si>
    <t>G/TBT/N/ECU/400</t>
  </si>
  <si>
    <t>150110 - Lard; Olive oil and its fractions, whether or not refined, but not chemically modified (HS 1509); Other oils and their fractions, obtained solely from olives, whether or not refined, but not chemically modified, including blends of these oils or fractions with oils or fractions of heading 15.09 (HS 1510); Animal or vegetable fats and oils and their fractions, partly or wholly hydrogenated, inter-esterified, re-esterified or elaidinised, whether or not refined, but not further prepared (HS 1516); Margarine; edible mixtures or preparations of animal or vegetable fats or oils or of fractions of different fats or oils of this Chapter, other than edible fats or oils or their fractions of heading 15.16 (HS 1517); Other (HS 150790); Other (HS 150890); Other (HS 151190); Other (HS 151219); Other (HS 151419); Other (HS 151499); Other (HS 151529); Sesame oil and its fractions (HS 151550); Other (HS 151590)</t>
  </si>
  <si>
    <d:r xmlns:d="http://schemas.openxmlformats.org/spreadsheetml/2006/main">
      <d:rPr>
        <d:sz val="11"/>
        <d:rFont val="Calibri"/>
      </d:rPr>
      <d:t xml:space="preserve">1509 - Olive oil and its fractions, whether or not refined, but not chemically modified.; 1510 - Other oils and their fractions, obtained solely from olives, whether or not refined, but not chemically modified, including blends of these oils or fractions with oils or fractions of heading 15.09.; 1516 - Animal or vegetable fats and oils and their fractions, partly or wholly hydrogenated, inter-esterified, re-esterified or elaidinized, whether or not refined, but not further prepared.; 1517 - Margarine; edible mixtures or preparations of animal or vegetable fats or oils or of fractions of different fats or oils of this Chapter, other than edible fats or oils or their fractions of heading 15.16.; 150790 - - Other; 150890 - - Other; 150910 - - Virgin; 150990 - - Other; 151000 - Other oils and their fractions, obtained solely from olives, whether or not refined, but not chemically modified, including blends of these oils or fractions with oils or fractions of heading 15.09.; 151190 - - Other; 151219 - -- Other; 151419 - -- Other; 151499 - -- Other; 151529 - -- Other; 151550 - - Sesame oil and its fractions; 151590 - - Other; 151610 - - Animal fats and oils and their fractions; 151620 - - Vegetable fats and oils and their fractions; 151710 - - Margarine, excluding liquid margarine; 151790 - - Other; </d:t>
    </d:r>
  </si>
  <si>
    <t>G/TBT/N/USA/1404/Add.1</t>
  </si>
  <si>
    <d:r xmlns:d="http://schemas.openxmlformats.org/spreadsheetml/2006/main">
      <d:rPr>
        <d:i/>
        <d:sz val="11"/>
        <d:rFont val="Calibri"/>
      </d:rPr>
      <d:t xml:space="preserve">Oranges and tangerines</d:t>
    </d:r>
    <d:r xmlns:d="http://schemas.openxmlformats.org/spreadsheetml/2006/main">
      <d:rPr>
        <d:sz val="11"/>
        <d:color rgb="FF000000"/>
        <d:rFont val="Calibri"/>
      </d:rPr>
      <d:t xml:space="preserve"/>
    </d:r>
  </si>
  <si>
    <d:r xmlns:d="http://schemas.openxmlformats.org/spreadsheetml/2006/main">
      <d:rPr>
        <d:sz val="11"/>
        <d:rFont val="Calibri"/>
      </d:rPr>
      <d:t xml:space="preserve">080510 - - Oranges; 080520 - - Mandarins (including tangerines and satsumas); clementines, wilkings and similar citrus hybrids; 080540 - - Grapefruit;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080510 - - Oranges; 080520 - - Mandarins (including tangerines and satsumas); clementines, wilkings and similar citrus hybrids; 080540 - - Grapefruit; </d:t>
    </d:r>
  </si>
  <si>
    <t>G/TBT/N/USA/1479</t>
  </si>
  <si>
    <t>Meat and poultry</t>
  </si>
  <si>
    <d:r xmlns:d="http://schemas.openxmlformats.org/spreadsheetml/2006/main">
      <d:rPr>
        <d:sz val="11"/>
        <d:rFont val="Calibri"/>
      </d:rPr>
      <d:t xml:space="preserve">02 - Meat and edible meat offal; </d:t>
    </d:r>
  </si>
  <si>
    <d:r xmlns:d="http://schemas.openxmlformats.org/spreadsheetml/2006/main">
      <d:rPr>
        <d:sz val="11"/>
        <d:rFont val="Calibri"/>
      </d:rPr>
      <d:t xml:space="preserve">55.200 - Packaging machinery; 67.020 - Processes in the food industry; 67.120 - Meat, meat products and other animal produce; 67.230 - Prepackaged and prepared foods; </d:t>
    </d:r>
  </si>
  <si>
    <d:r xmlns:d="http://schemas.openxmlformats.org/spreadsheetml/2006/main">
      <d:rPr>
        <d:sz val="11"/>
        <d:rFont val="Calibri"/>
      </d:rPr>
      <d:t xml:space="preserve">Consumer information, labelling; Cost saving and productivity enhancement; </d:t>
    </d:r>
  </si>
  <si>
    <t>G/TBT/N/ARG/361</t>
  </si>
  <si>
    <d:r xmlns:d="http://schemas.openxmlformats.org/spreadsheetml/2006/main">
      <d:rPr>
        <d:sz val="11"/>
        <d:rFont val="Calibri"/>
      </d:rPr>
      <d:t xml:space="preserve">071220 - - Onions; </d:t>
    </d:r>
  </si>
  <si>
    <t>G/TBT/N/ECU/389</t>
  </si>
  <si>
    <d:r xmlns:d="http://schemas.openxmlformats.org/spreadsheetml/2006/main">
      <d:rPr>
        <d:sz val="11"/>
        <d:rFont val="Calibri"/>
      </d:rPr>
      <d:t xml:space="preserve">110311 - -- Of wheat; 110313 - -- Of maize (corn); 190430 - - Bulgur wheat; 190490 - - Other; 190510 - - Crispbread; 190520 - - Gingerbread and the like; 190540 - - Rusks, toasted bread and similar toasted products; 1902 - Pasta, whether or not cooked or stuffed (with meat or other substances) or otherwise prepared, such as spaghetti, macaroni, noodles, lasagna, gnocchi, ravioli, cannelloni; couscous, whether or not prepared.; </d:t>
    </d:r>
  </si>
  <si>
    <t>G/TBT/N/ECU/390</t>
  </si>
  <si>
    <t>090421 Dried, neither crushed nor ground; 090422 Crushed or ground; 090510 Neither crushed nor ground; 090520 Crushed or ground; 090611 Cinnamon (Cinnamomum zeylanicum Blume); 090619 Other; 090710 Neither crushed nor ground; 090720 Crushed or ground; 090811 Neither crushed nor ground; 090812 Crushed or ground; 090821 Neither crushed nor ground; 090822 Crushed or ground; 090831 Neither crushed nor ground; 090832 Crushed or ground; 090921 Neither crushed nor ground; 090922 Crushed or ground; 090931 Neither crushed nor ground; 090932 Crushed or ground; 090961 Neither crushed nor ground; 090962 Crushed or ground; 091011 Neither crushed nor ground; 091012 Crushed or ground; 091091 Mixtures referred to in Note 1 (b) to this Chapter; Other (HS 121190); Mustard flour and meal and prepared mustard (HS 210330); Other (HS 210390); Pepper of the genus Piper; dried or crushed or ground fruits of the genus Capsicum or of the genus Pimenta (HS 0904); Vanilla (HS 0905); Cinnamon and cinnamon-tree flowers (HS 0906); Cloves (whole fruit, cloves and stems) (HS 0907); Nutmeg, mace and cardamoms (HS 0908); Seeds of anise, badian, fennel, coriander, cumin or caraway; juniper berries (HS 0909); Ginger, saffron, turmeric (curcuma), thyme, bay leaves, curry and other spices (HS 0910); Celery other than celeriac (HS 070940); Other vegetables; mixtures of vegetables (HS 071290)</t>
  </si>
  <si>
    <d:r xmlns:d="http://schemas.openxmlformats.org/spreadsheetml/2006/main">
      <d:rPr>
        <d:sz val="11"/>
        <d:rFont val="Calibri"/>
      </d:rPr>
      <d:t xml:space="preserve">070940 - - Celery other than celeriac; 071290 - - Other vegetables; mixtures of vegetables; 0904 - Pepper of the genus Piper; dried or crushed or ground fruits of the genus Capsicum or of the genus Pimenta.; 090411 - -- Neither crushed nor ground; 090412 - -- Crushed or ground; 0905 - Vanilla.; 0906 - Cinnamon and cinnamon-tree flowers.; 090620 - - Crushed or ground; 0907 - Cloves (whole fruit, cloves and stems).; 0908 - Nutmeg, mace and cardamoms.; 0909 - Seeds of anise, badian, fennel, coriander, cumin or caraway; juniper berries.; 0910 - Ginger, saffron, turmeric (curcuma), thyme, bay leaves, curry and other spices.; 091020 - - Saffron; 091030 - - Turmeric (curcuma); 091091 - -- Mixtures referred to in Note 1 (b) to this Chapter; 091099 - -- Other; 121190 - - Other; 210330 - - Mustard flour and meal and prepared mustard; 210390 - - Other; </d:t>
    </d:r>
  </si>
  <si>
    <t>G/TBT/N/TZA/272</t>
  </si>
  <si>
    <d:r xmlns:d="http://schemas.openxmlformats.org/spreadsheetml/2006/main">
      <d:rPr>
        <d:sz val="11"/>
        <d:rFont val="Calibri"/>
      </d:rPr>
      <d:t xml:space="preserve">120991 - -- Vegetable seeds; </d:t>
    </d:r>
  </si>
  <si>
    <t>G/TBT/N/RWA/247</t>
  </si>
  <si>
    <d:r xmlns:d="http://schemas.openxmlformats.org/spreadsheetml/2006/main">
      <d:rPr>
        <d:sz val="11"/>
        <d:rFont val="Calibri"/>
      </d:rPr>
      <d:t xml:space="preserve">Protection of human health or safety; Protection of the environment; Quality requirements; </d:t>
    </d:r>
  </si>
  <si>
    <t>G/TBT/N/RWA/248</t>
  </si>
  <si>
    <d:r xmlns:d="http://schemas.openxmlformats.org/spreadsheetml/2006/main">
      <d:rPr>
        <d:sz val="11"/>
        <d:rFont val="Calibri"/>
      </d:rPr>
      <d:t xml:space="preserve">09012 - - Coffee, roasted:; </d:t>
    </d:r>
  </si>
  <si>
    <t>G/TBT/N/ECU/374</t>
  </si>
  <si>
    <t>701349 - Other; (HS: 3924, 401490, 701399)</t>
  </si>
  <si>
    <d:r xmlns:d="http://schemas.openxmlformats.org/spreadsheetml/2006/main">
      <d:rPr>
        <d:sz val="11"/>
        <d:rFont val="Calibri"/>
      </d:rPr>
      <d:t xml:space="preserve">3924 - Tableware, kitchenware, other household articles and toilet articles, of plastics.; 21011 - - Extracts, essences and concentrates, of coffee, and preparations with a basis of these extracts, essences or concentrates or with a basis of coffee:; 09012 - - Coffee, roasted:; 0903 - Maté; 392410 - - Tableware and kitchenware; 392490 - - Other; 401490 - - Other; 701399 - -- Other; </d:t>
    </d:r>
  </si>
  <si>
    <d:r xmlns:d="http://schemas.openxmlformats.org/spreadsheetml/2006/main">
      <d:rPr>
        <d:sz val="11"/>
        <d:rFont val="Calibri"/>
      </d:rPr>
      <d:t xml:space="preserve">97.190 - Equipment for children; </d:t>
    </d:r>
  </si>
  <si>
    <t>G/TBT/N/ECU/375</t>
  </si>
  <si>
    <t>090510 - Neither crushed nor ground; 090520 - Crushed or ground; 090611 - Cinnamon (Cinnamomum zeylanicum Blume); 090619 - Other; 090710 - Neither crushed nor ground; 090720 - Crushed or ground 090961 - Neither crushed nor ground; 090962 - Crushed or ground; 091011 - Neither crushed nor ground; 220299 - Energy drinks, including aerated drinks; Extracts, essences and concentrates, of coffee, and preparations with a basis of these extracts, essences or concentrates or with a basis of coffee (HS 21011); Ginseng roots (HS 121120); Other (HS 121190); Extracts, essences and concentrates, of tea or maté, and preparations with a basis of these extracts, essences or concentrates or with a basis of tea or maté (HS 210120); Other (HS 210690); Other (HS 090190); Crushed or ground (HS 090620); Coffee roasted (HS 09012); Mixtures of nuts or dried fruits of this Chapter (HS 081350); Maté (HS 0903)</t>
  </si>
  <si>
    <d:r xmlns:d="http://schemas.openxmlformats.org/spreadsheetml/2006/main">
      <d:rPr>
        <d:sz val="11"/>
        <d:rFont val="Calibri"/>
      </d:rPr>
      <d:t xml:space="preserve">21011 - - Extracts, essences and concentrates, of coffee, and preparations with a basis of these extracts, essences or concentrates or with a basis of coffee:; 09012 - - Coffee, roasted:; 0903 - Maté; 090620 - - Crushed or ground; 0910 - Ginger, saffron, turmeric (curcuma), thyme, bay leaves, curry and other spices.; 081350 - - Mixtures of nuts or dried fruits of this Chapter; 090121 - -- Not decaffeinated; 090122 - -- Decaffeinated; 090190 - - Other; 090300 - Maté; 0905 - Vanilla.; 0907 - Cloves (whole fruit, cloves and stems).; 0909 - Seeds of anise, badian, fennel, coriander, cumin or caraway; juniper berries.; 121120 - - Ginseng roots; 121190 - - Other; 210111 - -- Extracts, essences and concentrates; 210112 - -- Preparations with a basis of extracts, essences or concentrates or with a basis of coffee; 210120 - - Extracts, essences and concentrates, of tea or maté, and preparations with a basis of these extracts, essences or concentrates or with a basis of tea or maté; 210690 - - Other; 2202 - Waters, including mineral waters and aerated waters, containing added sugar or other sweetening matter or flavoured, and other non-alcoholic beverages, not including fruit or vegetable juices of heading 20.09.; </d:t>
    </d:r>
  </si>
  <si>
    <d:r xmlns:d="http://schemas.openxmlformats.org/spreadsheetml/2006/main">
      <d:rPr>
        <d:sz val="11"/>
        <d:rFont val="Calibri"/>
      </d:rPr>
      <d:t xml:space="preserve">67.140 - Tea. Coffee. Cocoa; 67.160.20 - Non-alcoholic beverages; </d:t>
    </d:r>
  </si>
  <si>
    <t>G/TBT/N/ECU/384</t>
  </si>
  <si>
    <t>040140 - Of a fat content, by weight, exceeding 6% but not exceeding 10%; 040150 - Of a fat content, by weight, exceeding 10%; Other (HS 190190); Of a fat content, by weight, not exceeding 1% (HS 040110); Of a fat content, by weight, exceeding 1% but not exceeding 6% (HS 040120); Whey, whether or not concentrated or containing added sugar or other sweetening matter; products consisting of natural milk constituents, whether or not containing added sugar or other sweetening matter, not elsewhere specified or included (HS 0404); Cheese and curd (HS 0406); Butter and other fats and oils derived from milk; dairy spreads (HS 0405); Buttermilk, curdled milk and cream, yogurt, kephir and other fermented or acidified milk and cream, whether or not concentrated or containing added sugar or other sweetening matter or flavoured or containing added fruit, nuts or cocoa (HS 0403); Milk and cream, concentrated or containing added sugar or other sweetening matter (HS 0402)</t>
  </si>
  <si>
    <d:r xmlns:d="http://schemas.openxmlformats.org/spreadsheetml/2006/main">
      <d:rPr>
        <d:sz val="11"/>
        <d:rFont val="Calibri"/>
      </d:rPr>
      <d:t xml:space="preserve">0404 - Whey, whether or not concentrated or containing added sugar or other sweetening matter; products consisting of natural milk constituents, whether or not containing added sugar or other sweetening matter, not elsewhere specified or included.; 0406 - Cheese and curd.; 0405 - Butter and other fats and oils derived from milk; dairy spreads.; 0403 - Buttermilk, curdled milk and cream, yogurt, kephir and other fermented or acidified milk and cream, whether or not concentrated or containing added sugar or other sweetening matter or flavoured or containing added fruit, nuts or cocoa.; 0402 - Milk and cream, concentrated or containing added sugar or other sweetening matter.; 040110 - - Of a fat content, by weight, not exceeding 1%; 040120 - - Of a fat content, by weight, exceeding 1% but not exceeding 6%; 040210 - - In powder, granules or other solid forms, of a fat content, by weight, not exceeding 1.5%; 040221 - -- Not containing added sugar or other sweetening matter; 040229 - -- Other; 040291 - -- Not containing added sugar or other sweetening matter; 040299 - -- Other; 040310 - - Yogurt; 040390 - - Other; 040410 - - Whey and modified whey, whether or not concentrated or containing added sugar or other sweetening matter; 040490 - - Other; 040510 - - Butter; 040520 - - Dairy spreads; 040590 - - Other; 040610 - - Fresh (unripened or uncured) cheese, including whey cheese, and curd; 040620 - - Grated or powdered cheese, of all kinds; 040630 - - Processed cheese, not grated or powdered; 040640 - - Blue-veined cheese; 040690 - - Other cheese; 190190 - - Other; </d:t>
    </d:r>
  </si>
  <si>
    <t>G/TBT/N/ISR/1050</t>
  </si>
  <si>
    <t>Cow's milk for drinking</t>
  </si>
  <si>
    <t>G/TBT/N/ARG/360</t>
  </si>
  <si>
    <t>Frozen and packaged meat of various species; Meat and edible meat offal (HS 02); (ICS: 67.120.10)</t>
  </si>
  <si>
    <t>G/TBT/N/UGA/756/Add.1</t>
  </si>
  <si>
    <d:r xmlns:d="http://schemas.openxmlformats.org/spreadsheetml/2006/main">
      <d:rPr>
        <d:sz val="11"/>
        <d:rFont val="Calibri"/>
      </d:rPr>
      <d:t xml:space="preserve">0305 - Fish, dried, salted or in brine; smoked fish, whether or not cooked before or during the smoking process; flours, meals and pellets of fish, fit for human consumption.; 03055 - - Dried fish, whether or not salted but not smoked:; </d:t>
    </d:r>
  </si>
  <si>
    <t>G/TBT/N/BRA/863</t>
  </si>
  <si>
    <d:r xmlns:d="http://schemas.openxmlformats.org/spreadsheetml/2006/main">
      <d:rPr>
        <d:sz val="11"/>
        <d:rFont val="Calibri"/>
      </d:rPr>
      <d:t xml:space="preserve">HS Code(s): 1517.10; 1517.90</d:t>
    </d:r>
    <d:r xmlns:d="http://schemas.openxmlformats.org/spreadsheetml/2006/main">
      <d:rPr>
        <d:sz val="11"/>
        <d:color rgb="FF000000"/>
        <d:rFont val="Calibri"/>
      </d:rPr>
      <d:t xml:space="preserve"/>
    </d:r>
  </si>
  <si>
    <d:r xmlns:d="http://schemas.openxmlformats.org/spreadsheetml/2006/main">
      <d:rPr>
        <d:sz val="11"/>
        <d:rFont val="Calibri"/>
      </d:rPr>
      <d:t xml:space="preserve">1517 - Margarine; edible mixtures or preparations of animal or vegetable fats or oils or of fractions of different fats or oils of this Chapter, other than edible fats or oils or their fractions of heading 15.16.; </d:t>
    </d:r>
  </si>
  <si>
    <t>G/TBT/N/UGA/570/Add.1</t>
  </si>
  <si>
    <d:r xmlns:d="http://schemas.openxmlformats.org/spreadsheetml/2006/main">
      <d:rPr>
        <d:sz val="11"/>
        <d:rFont val="Calibri"/>
      </d:rPr>
      <d:t xml:space="preserve">1201 - Soya beans, whether or not broken.; 120100 - Soya beans, whether or not broken.; </d:t>
    </d:r>
  </si>
  <si>
    <t>G/TBT/N/UGA/571/Add.1</t>
  </si>
  <si>
    <t>G/TBT/N/UGA/572/Add.1</t>
  </si>
  <si>
    <d:r xmlns:d="http://schemas.openxmlformats.org/spreadsheetml/2006/main">
      <d:rPr>
        <d:sz val="11"/>
        <d:rFont val="Calibri"/>
      </d:rPr>
      <d:t xml:space="preserve">1102 - Cereal flours other than of wheat or meslin.; </d:t>
    </d:r>
  </si>
  <si>
    <t>G/TBT/N/UGA/575/Rev.1/Add.1</t>
  </si>
  <si>
    <t>G/TBT/N/UGA/597/Add.1</t>
  </si>
  <si>
    <d:r xmlns:d="http://schemas.openxmlformats.org/spreadsheetml/2006/main">
      <d:rPr>
        <d:sz val="11"/>
        <d:rFont val="Calibri"/>
      </d:rPr>
      <d:t xml:space="preserve">070820 - - Beans (Vigna spp., Phaseolus spp.); 071022 - -- Beans (Vigna spp., Phaseolus spp.); 07133 - - Beans (Vigna spp., Phaseolus spp.):; 20055 - - Beans (Vigna spp., Phaseolus spp.):; 200551 - -- Beans, shelled;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71022 - - Industrial:; </d:t>
    </d:r>
  </si>
  <si>
    <t>G/TBT/N/UGA/598/Add.1</t>
  </si>
  <si>
    <d:r xmlns:d="http://schemas.openxmlformats.org/spreadsheetml/2006/main">
      <d:rPr>
        <d:sz val="11"/>
        <d:rFont val="Calibri"/>
      </d:rPr>
      <d:t xml:space="preserve">110230 - - Rice flour; 100630 - - Semi-milled or wholly milled rice, whether or not polished or glazed;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100630 - - Semi-milled or wholly milled rice, whether or not polished or glazed; 110230 - - Rice flour; </d:t>
    </d:r>
  </si>
  <si>
    <t>G/TBT/N/UGA/599/Add.1</t>
  </si>
  <si>
    <d:r xmlns:d="http://schemas.openxmlformats.org/spreadsheetml/2006/main">
      <d:rPr>
        <d:sz val="11"/>
        <d:rFont val="Calibri"/>
      </d:rPr>
      <d:t xml:space="preserve">1001 - Wheat and meslin.; </d:t>
    </d:r>
  </si>
  <si>
    <t>G/TBT/N/UGA/793/Add.1</t>
  </si>
  <si>
    <d:r xmlns:d="http://schemas.openxmlformats.org/spreadsheetml/2006/main">
      <d:rPr>
        <d:sz val="11"/>
        <d:rFont val="Calibri"/>
      </d:rPr>
      <d:t xml:space="preserve">02 - Meat and edible meat offal; 0207 - Meat and edible offal, of the poultry of heading 01.05, fresh, chilled or frozen.; </d:t>
    </d:r>
  </si>
  <si>
    <t>G/TBT/N/UGA/794/Add.1</t>
  </si>
  <si>
    <t>G/TBT/N/UGA/795/Add.1</t>
  </si>
  <si>
    <d:r xmlns:d="http://schemas.openxmlformats.org/spreadsheetml/2006/main">
      <d:rPr>
        <d:sz val="11"/>
        <d:rFont val="Calibri"/>
      </d:rPr>
      <d:t xml:space="preserve">01 - Live animals; 0105 - Live poultry, that is to say, fowls of the species Gallus domesticus, ducks, geese, turkeys and guinea fowls.;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01 - Live animals; </d:t>
    </d:r>
  </si>
  <si>
    <d:r xmlns:d="http://schemas.openxmlformats.org/spreadsheetml/2006/main">
      <d:rPr>
        <d:sz val="11"/>
        <d:rFont val="Calibri"/>
      </d:rPr>
      <d:t xml:space="preserve">01 - GENERALITIES. TERMINOLOGY. STANDARDIZATION. DOCUMENTATION; 65.020.30 - Animal husbandry and breeding;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65.020.30 - Animal husbandry and breeding; </d:t>
    </d:r>
  </si>
  <si>
    <t>G/TBT/N/UGA/796/Add.1</t>
  </si>
  <si>
    <t>G/TBT/N/UGA/797/Add.1</t>
  </si>
  <si>
    <t>G/TBT/N/UGA/798/Add.1</t>
  </si>
  <si>
    <d:r xmlns:d="http://schemas.openxmlformats.org/spreadsheetml/2006/main">
      <d:rPr>
        <d:sz val="11"/>
        <d:rFont val="Calibri"/>
      </d:rPr>
      <d:t xml:space="preserve">01 - Live animals; </d:t>
    </d:r>
  </si>
  <si>
    <d:r xmlns:d="http://schemas.openxmlformats.org/spreadsheetml/2006/main">
      <d:rPr>
        <d:sz val="11"/>
        <d:rFont val="Calibri"/>
      </d:rPr>
      <d:t xml:space="preserve">65.020.30 - Animal husbandry and breeding; </d:t>
    </d:r>
  </si>
  <si>
    <t>G/TBT/N/UGA/811/Add.1</t>
  </si>
  <si>
    <t>G/TBT/N/UGA/812/Add.1</t>
  </si>
  <si>
    <d:r xmlns:d="http://schemas.openxmlformats.org/spreadsheetml/2006/main">
      <d:rPr>
        <d:sz val="11"/>
        <d:rFont val="Calibri"/>
      </d:rPr>
      <d:t xml:space="preserve">09011 - - Coffee, not roasted:; </d:t>
    </d:r>
  </si>
  <si>
    <t>G/TBT/N/UGA/576/Rev.1/Add.1</t>
  </si>
  <si>
    <d:r xmlns:d="http://schemas.openxmlformats.org/spreadsheetml/2006/main">
      <d:rPr>
        <d:sz val="11"/>
        <d:rFont val="Calibri"/>
      </d:rPr>
      <d:t xml:space="preserve">1101 - Wheat or meslin flour.; </d:t>
    </d:r>
  </si>
  <si>
    <t>G/TBT/N/UGA/596/Add.1</t>
  </si>
  <si>
    <t>G/TBT/N/UGA/805/Add.1</t>
  </si>
  <si>
    <d:r xmlns:d="http://schemas.openxmlformats.org/spreadsheetml/2006/main">
      <d:rPr>
        <d:sz val="11"/>
        <d:rFont val="Calibri"/>
      </d:rPr>
      <d:t xml:space="preserve">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0405 - Butter and other fats and oils derived from milk; dairy spreads.; 350220 - - Milk albumin, including concentrates of two or more whey proteins; </d:t>
    </d:r>
  </si>
  <si>
    <t>G/TBT/N/UGA/911/Add.1</t>
  </si>
  <si>
    <d:r xmlns:d="http://schemas.openxmlformats.org/spreadsheetml/2006/main">
      <d:rPr>
        <d:sz val="11"/>
        <d:rFont val="Calibri"/>
      </d:rPr>
      <d:t xml:space="preserve">0405 - Butter and other fats and oils derived from milk; dairy spreads.; </d:t>
    </d:r>
  </si>
  <si>
    <t>G/TBT/N/UGA/912/Add.1</t>
  </si>
  <si>
    <d:r xmlns:d="http://schemas.openxmlformats.org/spreadsheetml/2006/main">
      <d:rPr>
        <d:sz val="11"/>
        <d:rFont val="Calibri"/>
      </d:rPr>
      <d:t xml:space="preserve">0401 - Milk and cream, not concentrated nor containing added sugar or other sweetening matter.; 0402 - Milk and cream, concentrated or containing added sugar or other sweetening matter.; </d:t>
    </d:r>
  </si>
  <si>
    <t>G/TBT/N/MEX/391/Add.3</t>
  </si>
  <si>
    <d:r xmlns:d="http://schemas.openxmlformats.org/spreadsheetml/2006/main">
      <d:rPr>
        <d:i/>
        <d:sz val="11"/>
        <d:rFont val="Calibri"/>
      </d:rPr>
      <d:t xml:space="preserve">Milk powder or dried milk</d:t>
    </d:r>
    <d:r xmlns:d="http://schemas.openxmlformats.org/spreadsheetml/2006/main">
      <d:rPr>
        <d:sz val="11"/>
        <d:color rgb="FF000000"/>
        <d:rFont val="Calibri"/>
      </d:rPr>
      <d:t xml:space="preserve"/>
    </d:r>
  </si>
  <si>
    <d:r xmlns:d="http://schemas.openxmlformats.org/spreadsheetml/2006/main">
      <d:rPr>
        <d:sz val="11"/>
        <d:rFont val="Calibri"/>
      </d:rPr>
      <d:t xml:space="preserve">040310 - - Yogurt;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040310 - - Yogurt; </d:t>
    </d:r>
  </si>
  <si>
    <d:r xmlns:d="http://schemas.openxmlformats.org/spreadsheetml/2006/main">
      <d:rPr>
        <d:i/>
        <d:sz val="11"/>
        <d:rFont val="Calibri"/>
      </d:rPr>
      <d:t xml:space="preserve">Quality requirements; </d:t>
    </d:r>
  </si>
  <si>
    <t>G/TBT/N/MYS/88</t>
  </si>
  <si>
    <t>Malaysia</t>
  </si>
  <si>
    <t>Dairy produce (HS code: 0401, 0402) (ICS:67.100)</t>
  </si>
  <si>
    <t>G/TBT/N/BDI/22</t>
  </si>
  <si>
    <d:r xmlns:d="http://schemas.openxmlformats.org/spreadsheetml/2006/main">
      <d:rPr>
        <d:sz val="11"/>
        <d:rFont val="Calibri"/>
      </d:rPr>
      <d:t xml:space="preserve">0201 - Meat of bovine animals, fresh or chilled.; 0202 - Meat of bovine animals, frozen.; </d:t>
    </d:r>
  </si>
  <si>
    <d:r xmlns:d="http://schemas.openxmlformats.org/spreadsheetml/2006/main">
      <d:rPr>
        <d:sz val="11"/>
        <d:rFont val="Calibri"/>
      </d:rPr>
      <d:t xml:space="preserve">Consumer information, labelling; Prevention of deceptive practices and consumer protection; Quality requirements; Harmonization; </d:t>
    </d:r>
  </si>
  <si>
    <t>G/TBT/N/BDI/23</t>
  </si>
  <si>
    <d:r xmlns:d="http://schemas.openxmlformats.org/spreadsheetml/2006/main">
      <d:rPr>
        <d:sz val="11"/>
        <d:rFont val="Calibri"/>
      </d:rPr>
      <d:t xml:space="preserve">0201 - Meat of bovine animals, fresh or chilled.; </d:t>
    </d:r>
  </si>
  <si>
    <t>G/TBT/N/BDI/24</t>
  </si>
  <si>
    <d:r xmlns:d="http://schemas.openxmlformats.org/spreadsheetml/2006/main">
      <d:rPr>
        <d:sz val="11"/>
        <d:rFont val="Calibri"/>
      </d:rPr>
      <d:t xml:space="preserve">0207 - Meat and edible offal, of the poultry of heading 01.05, fresh, chilled or frozen.; </d:t>
    </d:r>
  </si>
  <si>
    <d:r xmlns:d="http://schemas.openxmlformats.org/spreadsheetml/2006/main">
      <d:rPr>
        <d:sz val="11"/>
        <d:rFont val="Calibri"/>
      </d:rPr>
      <d:t xml:space="preserve">Consumer information, labelling; Prevention of deceptive practices and consumer protection; Protection of human health or safety; Protection of animal or plant life or health; Quality requirements; Harmonization; </d:t>
    </d:r>
  </si>
  <si>
    <t>G/TBT/N/BDI/26</t>
  </si>
  <si>
    <d:r xmlns:d="http://schemas.openxmlformats.org/spreadsheetml/2006/main">
      <d:rPr>
        <d:sz val="11"/>
        <d:rFont val="Calibri"/>
      </d:rPr>
      <d:t xml:space="preserve">13.100 - Occupational safety. Industrial hygiene; 67.120.10 - Meat and meat products; </d:t>
    </d:r>
  </si>
  <si>
    <t>G/TBT/N/UGA/1045</t>
  </si>
  <si>
    <t>Butter Sauce, Ghee sauce</t>
  </si>
  <si>
    <t>G/TBT/N/UGA/1046</t>
  </si>
  <si>
    <t>Pasteurized goat milk</t>
  </si>
  <si>
    <d:r xmlns:d="http://schemas.openxmlformats.org/spreadsheetml/2006/main">
      <d:rPr>
        <d:sz val="11"/>
        <d:rFont val="Calibri"/>
      </d:rPr>
      <d:t xml:space="preserve">Consumer information, labelling; Prevention of deceptive practices and consumer protection; Protection of human health or safety; Protection of the environment; Quality requirements; Reducing trade barriers and facilitating trade; </d:t>
    </d:r>
  </si>
  <si>
    <t>G/TBT/N/KEN/859</t>
  </si>
  <si>
    <d:r xmlns:d="http://schemas.openxmlformats.org/spreadsheetml/2006/main">
      <d:rPr>
        <d:sz val="11"/>
        <d:rFont val="Calibri"/>
      </d:rPr>
      <d:t xml:space="preserve">070110 - - Seed; </d:t>
    </d:r>
  </si>
  <si>
    <t>G/TBT/N/UGA/1040</t>
  </si>
  <si>
    <t>Beef</t>
  </si>
  <si>
    <d:r xmlns:d="http://schemas.openxmlformats.org/spreadsheetml/2006/main">
      <d:rPr>
        <d:sz val="11"/>
        <d:rFont val="Calibri"/>
      </d:rPr>
      <d:t xml:space="preserve">Consumer information, labelling; Prevention of deceptive practices and consumer protection; Quality requirements; </d:t>
    </d:r>
  </si>
  <si>
    <t>G/TBT/N/UGA/1041</t>
  </si>
  <si>
    <t>Minced beef</t>
  </si>
  <si>
    <d:r xmlns:d="http://schemas.openxmlformats.org/spreadsheetml/2006/main">
      <d:rPr>
        <d:sz val="11"/>
        <d:rFont val="Calibri"/>
      </d:rPr>
      <d:t xml:space="preserve">020130 - - Boneless; </d:t>
    </d:r>
  </si>
  <si>
    <t>G/TBT/N/UGA/1042</t>
  </si>
  <si>
    <t>Roasted coffee beans, roasted ground coffee</t>
  </si>
  <si>
    <t>G/TBT/N/USA/1371/Add.1</t>
  </si>
  <si>
    <d:r xmlns:d="http://schemas.openxmlformats.org/spreadsheetml/2006/main">
      <d:rPr>
        <d:sz val="11"/>
        <d:rFont val="Calibri"/>
      </d:rPr>
      <d:t xml:space="preserve">67.140 - Tea. Coffee. Cocoa; </d:t>
    </d:r>
  </si>
  <si>
    <t>G/TBT/N/GMB/3</t>
  </si>
  <si>
    <t>The Gambia</t>
  </si>
  <si>
    <d:r xmlns:d="http://schemas.openxmlformats.org/spreadsheetml/2006/main">
      <d:rPr>
        <d:sz val="11"/>
        <d:rFont val="Calibri"/>
      </d:rPr>
      <d:t xml:space="preserve">11.01 – Wheat or meslin flour</d:t>
    </d:r>
    <d:r xmlns:d="http://schemas.openxmlformats.org/spreadsheetml/2006/main">
      <d:rPr>
        <d:sz val="11"/>
        <d:color rgb="FF000000"/>
        <d:rFont val="Calibri"/>
      </d:rPr>
      <d:t xml:space="preserve"/>
    </d:r>
  </si>
  <si>
    <t>G/TBT/N/CHN/1316</t>
  </si>
  <si>
    <t>China</t>
  </si>
  <si>
    <d:r xmlns:d="http://schemas.openxmlformats.org/spreadsheetml/2006/main">
      <d:rPr>
        <d:sz val="11"/>
        <d:rFont val="Calibri"/>
      </d:rPr>
      <d:t xml:space="preserve">medicinal materials (HS: 05,06,09,12,13,30)</d:t>
    </d:r>
    <d:r xmlns:d="http://schemas.openxmlformats.org/spreadsheetml/2006/main">
      <d:rPr>
        <d:sz val="11"/>
        <d:color rgb="FF000000"/>
        <d:rFont val="Calibri"/>
      </d:rPr>
      <d:t xml:space="preserve"/>
    </d:r>
  </si>
  <si>
    <d:r xmlns:d="http://schemas.openxmlformats.org/spreadsheetml/2006/main">
      <d:rPr>
        <d:sz val="11"/>
        <d:rFont val="Calibri"/>
      </d:rPr>
      <d:t xml:space="preserve">05 - Products of animal origin, not elsewhere specified or included; 06 - Live trees and other plants; bulbs, roots and the like; cut flowers and ornamental foliage; 09 - Coffee, tea, mate and spices; 12 - Oil seeds and oleaginous fruits; miscellaneous grains, seeds and fruit; industrial or medicinal plants; straw and fodder; 13 - Lac; gums, resins and other vegetable saps and extracts; 30 - Pharmaceutical products; </d:t>
    </d:r>
  </si>
  <si>
    <d:r xmlns:d="http://schemas.openxmlformats.org/spreadsheetml/2006/main">
      <d:rPr>
        <d:sz val="11"/>
        <d:rFont val="Calibri"/>
      </d:rPr>
      <d:t xml:space="preserve">11.120.10 - Medicaments; </d:t>
    </d:r>
  </si>
  <si>
    <t>G/TBT/N/KEN/844</t>
  </si>
  <si>
    <t>G/TBT/N/KEN/846</t>
  </si>
  <si>
    <d:r xmlns:d="http://schemas.openxmlformats.org/spreadsheetml/2006/main">
      <d:rPr>
        <d:sz val="11"/>
        <d:rFont val="Calibri"/>
      </d:rPr>
      <d:t xml:space="preserve">0105 - Live poultry, that is to say, fowls of the species Gallus domesticus, ducks, geese, turkeys and guinea fowls.; 0207 - Meat and edible offal, of the poultry of heading 01.05, fresh, chilled or frozen.; </d:t>
    </d:r>
  </si>
  <si>
    <t>G/TBT/N/KEN/847</t>
  </si>
  <si>
    <d:r xmlns:d="http://schemas.openxmlformats.org/spreadsheetml/2006/main">
      <d:rPr>
        <d:sz val="11"/>
        <d:rFont val="Calibri"/>
      </d:rPr>
      <d:t xml:space="preserve">0202 - Meat of bovine animals, frozen.; 0201 - Meat of bovine animals, fresh or chilled.; </d:t>
    </d:r>
  </si>
  <si>
    <t>G/TBT/N/KEN/849</t>
  </si>
  <si>
    <t>G/TBT/N/KEN/850</t>
  </si>
  <si>
    <t>G/TBT/N/KEN/851</t>
  </si>
  <si>
    <d:r xmlns:d="http://schemas.openxmlformats.org/spreadsheetml/2006/main">
      <d:rPr>
        <d:sz val="11"/>
        <d:rFont val="Calibri"/>
      </d:rPr>
      <d:t xml:space="preserve">0901 - Coffee, whether or not roasted or decaffeinated; coffee husks and skins; coffee substitutes containing coffee in any proportion.; 21011 - - Extracts, essences and concentrates, of coffee, and preparations with a basis of these extracts, essences or concentrates or with a basis of coffee:; </d:t>
    </d:r>
  </si>
  <si>
    <t>G/TBT/N/UGA/1035</t>
  </si>
  <si>
    <t>Canned corned beef</t>
  </si>
  <si>
    <t>G/TBT/N/UGA/1036</t>
  </si>
  <si>
    <t>Beef grades and cuts</t>
  </si>
  <si>
    <d:r xmlns:d="http://schemas.openxmlformats.org/spreadsheetml/2006/main">
      <d:rPr>
        <d:sz val="11"/>
        <d:rFont val="Calibri"/>
      </d:rPr>
      <d:t xml:space="preserve">0202 - Meat of bovine animals, frozen.; </d:t>
    </d:r>
  </si>
  <si>
    <t>G/TBT/N/UGA/1037</t>
  </si>
  <si>
    <t>Dressed poultry</t>
  </si>
  <si>
    <t>G/TBT/N/UGA/1039</t>
  </si>
  <si>
    <t>Packaged meat products</t>
  </si>
  <si>
    <d:r xmlns:d="http://schemas.openxmlformats.org/spreadsheetml/2006/main">
      <d:rPr>
        <d:sz val="11"/>
        <d:rFont val="Calibri"/>
      </d:rPr>
      <d:t xml:space="preserve">Prevention of deceptive practices and consumer protection; Protection of human health or safety; Harmonization; Reducing trade barriers and facilitating trade; </d:t>
    </d:r>
  </si>
  <si>
    <t>G/TBT/N/PER/112</t>
  </si>
  <si>
    <d:r xmlns:d="http://schemas.openxmlformats.org/spreadsheetml/2006/main">
      <d:rPr>
        <d:sz val="11"/>
        <d:rFont val="Calibri"/>
      </d:rPr>
      <d:t xml:space="preserve">121190 - - Other; 130190 - - Other; 130219 - -- Other; 293295 - -- Tetrahydrocannabinols (all isomers); 300490 - - Other; </d:t>
    </d:r>
  </si>
  <si>
    <t>G/TBT/N/KEN/832</t>
  </si>
  <si>
    <t>G/TBT/N/PER/111</t>
  </si>
  <si>
    <t>Organic agricultural products; Sections I to IV of the Harmonized System, excluding Chapters 3 and 16.
Live animals (HS 01), Meat and edible meat offal (HS 02), Dairy produce; birds' eggs; natural honey; edible products of animal origin, not elsewhere specified or included (HS 04), Products of animal origin, not elsewhere specified or included (HS 05), Live trees and other plants; bulbs, roots and the like; cut flowers and ornamental foliage (HS 06), Edible vegetables and certain roots and tubers (HS 07), Edible fruit and nuts; peel of citrus fruit or melons (HS 08), Coffee, tea, maté and spices (HS 09).</t>
  </si>
  <si>
    <d:r xmlns:d="http://schemas.openxmlformats.org/spreadsheetml/2006/main">
      <d:rPr>
        <d:sz val="11"/>
        <d:rFont val="Calibri"/>
      </d:rPr>
      <d:t xml:space="preserve">01 - Live animals; 02 - Meat and edible meat offal; 04 - Dairy produce; birds' eggs; natural honey; edible products of animal origin, not elsewhere specified or included; 05 - Products of animal origin, not elsewhere specified or included; 06 - Live trees and other plants; bulbs, roots and the like; cut flowers and ornamental foliage; 07 - Edible vegetables and certain roots and tubers; 08 - Edible fruit and nuts; peel of citrus fruit or melons; 09 - Coffee, tea, mate and spices; </d:t>
    </d:r>
  </si>
  <si>
    <t>G/TBT/N/TZA/238</t>
  </si>
  <si>
    <t>G/TBT/N/TZA/239</t>
  </si>
  <si>
    <t>G/TBT/N/EGY/114/Add.1</t>
  </si>
  <si>
    <d:r xmlns:d="http://schemas.openxmlformats.org/spreadsheetml/2006/main">
      <d:rPr>
        <d:i/>
        <d:sz val="11"/>
        <d:rFont val="Calibri"/>
      </d:rPr>
      <d:t xml:space="preserve"> Milk and milk products (except for infants' milk) for retail sale in packages weighing no more than 2 kilograms (Products of HS codes from 04.01 to 04.06) ;
 Preserved and dried fruits for retail sale in packages weighing no more than 2 kilograms (Products of HS Chapter 08) ;
 Oils and fats for retail sale in packages weighing no more than 5 kilograms (Products of HS chapter 15) ;
 Chocolates and food products containing cocoa for retail sale in packages weighing no more than 2 kilograms (Products of HS code 18.06) ;
 Sugar confectionaries (HS code 17.04)  ;
 Pastas and prepared foods from cereals and bread products and pastries except for empty cachets of a kind suitable for pharmaceutical use (HS codes 19.02-19.04-19.05) ;
 Fruit juices for retail sale in packages weighing less than 10 kilograms (Products of HS code 20.09) ;
 Natural and mineral water and aerated water (HS codes 22.01-22.02) ;
 Beauty and make-up products, preparations for oral or dental hygiene, personal deodorants and antiperspirants, and perfumed preparations (HS codes from 33.03 to 33.07 )  ;
 Soap and washing preparations used as soap for retail sale (HS 3401.11  3401.19  3401.2090  3401.30 - 3402.20  3402.9090)  ;
 Cutlery and kitchen utensils (HS codes 39.24 - 4419  69.11  6912  73.23  7418.10  7615.10  8211.10 - 8211.91 - 82.15) ;
 Baths, shower baths, sinks, washbasins, bidets, lavatory pans, seats and covers ;
 Toilet Paper and similar paper,  babies and sanitary napkins (HS codes 9619 48.18 (except for 4818.1090 )  4803) ;
 Refractory bricks, blocks, tiles for household use (HS codes 6802.10  6802.2110  6802.9110  6904.40 - 6810.19  69.07  69.08) ;
 Tableware glass articles (HS code 70.13) ;
 Iron and steel bars and rods (HS codes 72.13  72.14  72.15)  ;
 Household electrical appliances (stoves, fryers, air conditioners, fans, washing machines, blenders and heaters) (Products of HS codes 73.21  73.22  8414.51 - 8415.10 8415.81 - 8415.82  8415.83  8418.10  8418.21  8418.29  8418.30  8418.40  8422.11  8450.11  8450.12  8450.19  8451.21  8508.11  8509.40  8509.80  8516.10  8516.21  8516.32  8516.40  8516.50  8516.60  8516.71  8516.72  8516.79  8527.12  8527.13  8527.19  8527.91  8527.92  8527.99  8528.71  8528.7220  8528.7290  8528.73)  ;
 Home and Office furniture (HS codes 9401.30  9401.40  9401.51  9401.59  9401.61  9401.69  9401.7190  9401.79 - 9401.8090 - 94.03  94.04 )  ;
 Bicycles, motorcycles and those with auxiliary motors (HS codes 87.11  8712)  ;
 Watches and clocks (Products of HS chapter 91) ;
 Lightening equipment for household use (HS codes9405.10  9405.20  9405.30 - 9405.4090)  ;
 Toys (HS code 9503) ;
 Textiles, clothing, and home textiles (HS chapters and codes: 50.07  51.11  51.12  5113  52.08 - 52.09  52.10  52.11  52.12  53.09  5311 - 54.07  54.08  55.12  55.13  55.14  55.15  55.16  58.01  58.02  58.04  58.05  58.09 - 5810.1090  5810.91  5810.92  5810.99 , Chapter 60 , Chapter 61 (except 6113.0010 6114.3010  6115.10  6116.1010), Chapter 62 (except 6210.1010 - 6210.2010  6210.3010  6210.4010  6210.5010 - 6211.3910  6211.4910  6212.2010  6212.9010  6216.0010  62.17), Chapter 63 (except for 63.07)  ;
 Carpets , floor and wall coverings from textiles or non- textiles materials (HS chapter 57, HS codes 39.18, 4016.91)  ;
 Footwear (HS codes 64.01  64.02  64.03  64.04  64.05)</d:t>
    </d:r>
    <d:r xmlns:d="http://schemas.openxmlformats.org/spreadsheetml/2006/main">
      <d:rPr>
        <d:sz val="11"/>
        <d:color rgb="FF000000"/>
        <d:rFont val="Calibri"/>
      </d:rPr>
      <d:t xml:space="preserve"/>
    </d:r>
  </si>
  <si>
    <d:r xmlns:d="http://schemas.openxmlformats.org/spreadsheetml/2006/main">
      <d:rPr>
        <d:sz val="11"/>
        <d:rFont val="Calibri"/>
      </d:rPr>
      <d:t xml:space="preserve">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0405 - Butter and other fats and oils derived from milk; dairy spreads.; 0406 - Cheese and curd.; 08 - Edible fruit and nuts; peel of citrus fruit or melons; 15 - Animal or vegetable fats and oils and their cleavage products; prepared edible fats; animal or vegetable waxes; 1704 - Sugar confectionery (including white chocolate), not containing cocoa.; 1806 - Chocolate and other food preparations containing cocoa.; 1902 - Pasta, whether or not cooked or stuffed (with meat or other substances) or otherwise prepared, such as spaghetti, macaroni, noodles, lasagna, gnocchi, ravioli, cannelloni; couscous, whether or not prepared.; 1904 - 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1905 - Bread, pastry, cakes, biscuits and other bakers' wares, whether or not containing cocoa; communion wafers, empty cachets of a kind suitable for pharmaceutical use, sealing wafers, rice paper and similar products.; 2009 - Fruit juices (including grape must) and vegetable juices, unfermented and not containing added spirit, whether or not containing added sugar or other sweetening matter.; 2201 - Waters, including natural or artificial mineral waters and aerated waters, not containing added sugar or other sweetening matter nor flavoured; ice and snow.; 2202 - Waters, including mineral waters and aerated waters, containing added sugar or other sweetening matter or flavoured, and other non-alcoholic beverages, not including fruit or vegetable juices of heading 20.09.; 3303 - Perfumes and toilet waters.; 3304 - Beauty or make-up preparations and preparations for the care of the skin (other than medicaments), including sunscreen or sun tan preparations; manicure or pedicure preparations.; 3305 - Preparations for use on the hair.; 3306 - Preparations for oral or dental hygiene, including denture fixative pastes and powders; yarn used to clean between the teeth (dental floss), in individual retail packages.; 3307 - Pre-shave, shaving or after-shave preparations, personal deodorants, bath preparations, depilatories and other perfumery, cosmetic or toilet preparations, not elsewhere specified or included; prepared room deodorizers, whether or not perfumed or having disinfectant properties.; 340120 - - Soap in other forms; 340130 - - Organic surface- Active products and preparations for washing the skin, in the form of liquid or cream and put up for retail sale, whether or not containing soap; 340220 - - Preparations put up for retail sale; 340290 - - Other; 3918 - Floor coverings of plastics, whether or not self- Adhesive, in rolls or in the form of tiles; wall or ceiling coverings of plastics, as defined in Note 9 to this Chapter.; 3924 - Tableware, kitchenware, other household articles and toilet articles, of plastics.; 4419 - Tableware and kitchenware, of wood.; 4803 - Toilet or facial tissue stock, towel or napkin stock and similar paper of a kind used for household or sanitary purposes, cellulose wadding and webs of cellulose fibres, whether or not creped, crinkled, embossed, perforated, surface-coloured, surface-decorated or printed, in rolls or sheets.; 4818 - Toilet paper and similar paper, cellulose wadding or webs of cellulose fibres, of a kind used for household or sanitary purposes, in rolls of a width not exceeding 36 cm, or cut to size or shape; handkerchiefs, cleansing tissues, towels, tablecloths, serviettes, napkins for babies, tampons, bed sheets and similar household, sanitary or hospital articles, articles of apparel and clothing accessories, of paper pulp, paper, cellulose wadding or webs of cellulose fibres.; 5007 - Woven fabrics of silk or of silk waste.; 5111 - Woven fabrics of carded wool or of carded fine animal hair.; 5112 - Woven fabrics of combed wool or of combed fine animal hair.; 5113 - Woven fabrics of coarse animal hair or of horsehair.; 5208 - Woven fabrics of cotton, containing 85% or more by weight of cotton, weighing not more than 200 g/m².; 5209 - Woven fabrics of cotton, containing 85% or more by weight of cotton, weighing more than 200 g/m².; 5210 - Woven fabrics of cotton, containing less than 85% by weight of cotton, mixed mainly or solely with man-made fibres, weighing not more than 200 g/m².; 5211 - Woven fabrics of cotton, containing less than 85% by weight of cotton, mixed mainly or solely with man-made fibres, weighing more than 200 g/m².; 5212 - Other woven fabrics of cotton.; 5309 - Woven fabrics of flax.; 5311 - Woven fabrics of other vegetable textile fibres; woven fabrics of paper yarn.; 5407 - Woven fabrics of synthetic filament yarn, including woven fabrics obtained from materials of heading 54.04.; 5408 - Woven fabrics of artificial filament yarn, including woven fabrics obtained from materials of heading 54.05.; 5512 - Woven fabrics of synthetic staple fibres, containing 85% or more by weight of synthetic staple fibres.; 5513 - Woven fabrics of synthetic staple fibres, containing less than 85% by weight of such fibres, mixed mainly or solely with cotton, of a weight not exceeding 170 g/m².; 5514 - Woven fabrics of synthetic staple fibres, containing less than 85% by weight of such fibres, mixed mainly or solely with cotton, of a weight exceeding 170 g/m².; 5515 - Other woven fabrics of synthetic staple fibres.; 5516 - Woven fabrics of artificial staple fibres.; 57 - Carpets and other textile floor coverings; 5801 - Woven pile fabrics and chenille fabrics, other than fabrics of heading 58.02 or 58.06.; 5802 - Terry towelling and similar woven terry fabrics, other than narrow fabrics of heading 58.06; tufted textile fabrics, other than products of heading 57.03.; 5804 - Tulles and other net fabrics, not including woven, knitted or crocheted fabrics; lace in the piece, in strips or in motifs, other than fabrics of headings 60.02 to 60.06.; 5805 - Hand- Woven tapestries of the type Gobelins, Flanders, Aubusson, Beauvais and the like, and needle- Worked tapestries (for example, petit point, cross stitch), whether or not made up.; 5809 - Woven fabrics of metal thread and woven fabrics of metallized yarn of heading 56.05, of a kind used in apparel, as furnishing fabrics or for similar purposes, not elsewhere specified or included.; 581010 - - Embroidery without visible ground; 60 - Knitted or crocheted fabrics; 61 - Articles of apparel and clothing accessories, knitted or crocheted; 63 - Other made up textile articles; sets; worn clothing and worn textile articles; rags; 6401 - Waterproof footwear with outer soles and uppers of rubber or of plastics, the uppers of which are neither fixed to the sole nor assembled by stitching, riveting, nailing, screwing, plugging or similar processes.; 6402 - Other footwear with outer soles and uppers of rubber or plastics.; 6403 - Footwear with outer soles of rubber, plastics, leather or composition leather and uppers of leather.; 6404 - Footwear with outer soles of rubber, plastics, leather or composition leather and uppers of textile materials.; 6405 - Other footwear.; 680210 - - Tiles, cubes and similar articles, whether or not rectangular (including square), the largest surface area of which is capable of being enclosed in a square the side of which is less than 7 cm; artificially coloured granules, chippings and powder; 6904 - Ceramic building bricks, flooring blocks, support or filler tiles and the like.; 6907 - Unglazed ceramic flags and paving, hearth or wall tiles; unglazed ceramic mosaic cubes and the like, whether or not on a backing.; 6908 - Glazed ceramic flags and paving, hearth or wall tiles; glazed ceramic mosaic cubes and the like, whether or not on a backing.; 6911 - Tableware, kitchenware, other household articles and toilet articles, of porcelain or china.; 6912 - Ceramic tableware, kitchenware, other household articles and toilet articles, other than of porcelain or china.; 7013 - Glassware of a kind used for table, kitchen, toilet, office, indoor decoration or similar purposes (other than that of heading 70.10 or 70.18).; 7213 - Bars and rods, hot-rolled, in irregularly wound coils, of iron or non-alloy steel.; 7214 - Other bars and rods of iron or non-alloy steel, not further worked than forged, hot-rolled, hot-drawn or hot-extruded, but including those twisted after rolling.; 7215 - Other bars and rods of iron or non-alloy steel.; 7321 - Stoves, ranges, grates, cookers (including those with subsidiary boilers for central heating), barbecues, braziers, gas-rings, plate warmers and similar non-electric domestic appliances, and parts thereof, of iron or steel.; 7322 - 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 7323 - Table, kitchen or other household articles and parts thereof, of iron or steel; iron or steel wool; pot scourers and scouring or polishing pads, gloves and the like, of iron or steel.; 74181 - - Table, kitchen or other household articles and parts thereof; pot scourers and scouring or polishing pads, gloves and the like:; 76151 - - Table, kitchen or other household articles and parts thereof; pot scourers and scouring or polishing pads, gloves and the like:; 821110 - - Sets of assorted articles; 8215 - Spoons, forks, ladles, skimmers, cake-servers, fish-knives, butter-knives, sugar tongs and similar kitchen or tableware.; 8711 - Motorcycles (including mopeds) and cycles fitted with an auxiliary motor, with or without side-cars; side-cars.; 8712 - Bicycles and other cycles (including delivery tricycles), not motorized.; 91 - Clocks and watches and parts thereof; 940130 - - Swivel seats with variable height adjustment; 940140 - - Seats other than garden seats or camping equipment, convertible into beds; 940180 - - Other seats; 9403 - Other furniture and parts thereof.; 9404 - Mattress supports; articles of bedding and similar furnishing (for example, mattresses, quilts, eiderdowns, cushions, pouffes and pillows) fitted with springs or stuffed or internally fitted with any material or of cellular rubber or plastics, whether or not covered.; 940510 - - Chandeliers and other electric ceiling or wall lighting fittings, excluding those of a kind used for lighting public open spaces or thoroughfares; 940520 - - Electric table, desk, bedside or floor-standing lamps; 940530 - - Lighting sets of a kind used for Christmas trees; 940540 - - Other electric lamps and lighting fittings; 9503 - Other toys; reduced-size ("scale") models and similar recreational models, working or not; puzzles of all kinds.; 3923 - Articles for the conveyance or packing of goods, of plastics; stoppers, lids, caps and other closures, of plastics.; 4819 - Cartons, boxes, cases, bags and other packing containers, of paper, paperboard, cellulose wadding or webs of cellulose fibres; box files, letter trays, and similar articles, of paper or paperboard of a kind used in offices, shops or the like.; 821210 - - Razors; 821220 - - Safety razor blades, including razor blade blanks in strips; 8212 - Razors and razor blades (including razor blade blanks in strips).;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0405 - Butter and other fats and oils derived from milk; dairy spreads.; 0406 - Cheese and curd.; 08 - Edible fruit and nuts; peel of citrus fruit or melons; 15 - Animal or vegetable fats and oils and their cleavage products; prepared edible fats; animal or vegetable waxes; 1704 - Sugar confectionery (including white chocolate), not containing cocoa.; 1806 - Chocolate and other food preparations containing cocoa.; 1902 - Pasta, whether or not cooked or stuffed (with meat or other substances) or otherwise prepared, such as spaghetti, macaroni, noodles, lasagna, gnocchi, ravioli, cannelloni; couscous, whether or not prepared.; 1904 - 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1905 - Bread, pastry, cakes, biscuits and other bakers' wares, whether or not containing cocoa; communion wafers, empty cachets of a kind suitable for pharmaceutical use, sealing wafers, rice paper and similar products.; 2009 - Fruit juices (including grape must) and vegetable juices, unfermented and not containing added spirit, whether or not containing added sugar or other sweetening matter.; 2201 - Waters, including natural or artificial mineral waters and aerated waters, not containing added sugar or other sweetening matter nor flavoured; ice and snow.; 2202 - Waters, including mineral waters and aerated waters, containing added sugar or other sweetening matter or flavoured, and other non-alcoholic beverages, not including fruit or vegetable juices of heading 20.09.; 3303 - Perfumes and toilet waters.; 3304 - Beauty or make-up preparations and preparations for the care of the skin (other than medicaments), including sunscreen or sun tan preparations; manicure or pedicure preparations.; 3305 - Preparations for use on the hair.; 3306 - Preparations for oral or dental hygiene, including denture fixative pastes and powders; yarn used to clean between the teeth (dental floss), in individual retail packages.; 3307 - Pre-shave, shaving or after-shave preparations, personal deodorants, bath preparations, depilatories and other perfumery, cosmetic or toilet preparations, not elsewhere specified or included; prepared room deodorizers, whether or not perfumed or having disinfectant properties.; 340111 - -- For toilet use (including medicated products); 340119 - -- Other; 340120 - - Soap in other forms; 340130 - - Organic surface- Active products and preparations for washing the skin, in the form of liquid or cream and put up for retail sale, whether or not containing soap; 340220 - - Preparations put up for retail sale; 340290 - - Other; 3918 - Floor coverings of plastics, whether or not self- Adhesive, in rolls or in the form of tiles; wall or ceiling coverings of plastics, as defined in Note 9 to this Chapter.; 3924 - Tableware, kitchenware, other household articles and toilet articles, of plastics.; 401691 - -- Floor coverings and mats; 4419 - Tableware and kitchenware, of wood.; 4803 - Toilet or facial tissue stock, towel or napkin stock and similar paper of a kind used for household or sanitary purposes, cellulose wadding and webs of cellulose fibres, whether or not creped, crinkled, embossed, perforated, surface-coloured, surface-decorated or printed, in rolls or sheets.; 4818 - Toilet paper and similar paper, cellulose wadding or webs of cellulose fibres, of a kind used for household or sanitary purposes, in rolls of a width not exceeding 36 cm, or cut to size or shape; handkerchiefs, cleansing tissues, towels, tablecloths, serviettes, napkins for babies, tampons, bed sheets and similar household, sanitary or hospital articles, articles of apparel and clothing accessories, of paper pulp, paper, cellulose wadding or webs of cellulose fibres.; 5007 - Woven fabrics of silk or of silk waste.; 5111 - Woven fabrics of carded wool or of carded fine animal hair.; 5112 - Woven fabrics of combed wool or of combed fine animal hair.; 5113 - Woven fabrics of coarse animal hair or of horsehair.; 5208 - Woven fabrics of cotton, containing 85% or more by weight of cotton, weighing not more than 200 g/m².; 5209 - Woven fabrics of cotton, containing 85% or more by weight of cotton, weighing more than 200 g/m².; 5210 - Woven fabrics of cotton, containing less than 85% by weight of cotton, mixed mainly or solely with man-made fibres, weighing not more than 200 g/m².; 5211 - Woven fabrics of cotton, containing less than 85% by weight of cotton, mixed mainly or solely with man-made fibres, weighing more than 200 g/m².; 5212 - Other woven fabrics of cotton.; 5309 - Woven fabrics of flax.; 5311 - Woven fabrics of other vegetable textile fibres; woven fabrics of paper yarn.; 5407 - Woven fabrics of synthetic filament yarn, including woven fabrics obtained from materials of heading 54.04.; 5408 - Woven fabrics of artificial filament yarn, including woven fabrics obtained from materials of heading 54.05.; 5512 - Woven fabrics of synthetic staple fibres, containing 85% or more by weight of synthetic staple fibres.; 5513 - Woven fabrics of synthetic staple fibres, containing less than 85% by weight of such fibres, mixed mainly or solely with cotton, of a weight not exceeding 170 g/m².; 5514 - Woven fabrics of synthetic staple fibres, containing less than 85% by weight of such fibres, mixed mainly or solely with cotton, of a weight exceeding 170 g/m².; 5515 - Other woven fabrics of synthetic staple fibres.; 5516 - Woven fabrics of artificial staple fibres.; 57 - Carpets and other textile floor coverings; 5801 - Woven pile fabrics and chenille fabrics, other than fabrics of heading 58.02 or 58.06.; 5802 - Terry towelling and similar woven terry fabrics, other than narrow fabrics of heading 58.06; tufted textile fabrics, other than products of heading 57.03.; 5804 - Tulles and other net fabrics, not including woven, knitted or crocheted fabrics; lace in the piece, in strips or in motifs, other than fabrics of headings 60.02 to 60.06.; 5805 - Hand- Woven tapestries of the type Gobelins, Flanders, Aubusson, Beauvais and the like, and needle- Worked tapestries (for example, petit point, cross stitch), whether or not made up.; 5809 - Woven fabrics of metal thread and woven fabrics of metallized yarn of heading 56.05, of a kind used in apparel, as furnishing fabrics or for similar purposes, not elsewhere specified or included.; 581010 - - Embroidery without visible ground; 581091 - -- Of cotton; 581092 - -- Of man-made fibres; 581099 - -- Of other textile materials; 60 - Knitted or crocheted fabrics; 61 - Articles of apparel and clothing accessories, knitted or crocheted; 62 - Articles of apparel and clothing accessories, not knitted or crocheted; 63 - Other made up textile articles; sets; worn clothing and worn textile articles; rags; 6401 - Waterproof footwear with outer soles and uppers of rubber or of plastics, the uppers of which are neither fixed to the sole nor assembled by stitching, riveting, nailing, screwing, plugging or similar processes.; 6402 - Other footwear with outer soles and uppers of rubber or plastics.; 6403 - Footwear with outer soles of rubber, plastics, leather or composition leather and uppers of leather.; 6404 - Footwear with outer soles of rubber, plastics, leather or composition leather and uppers of textile materials.; 6405 - Other footwear.; 680210 - - Tiles, cubes and similar articles, whether or not rectangular (including square), the largest surface area of which is capable of being enclosed in a square the side of which is less than 7 cm; artificially coloured granules, chippings and powder; 680221 - -- Marble, travertine and alabaster; 680291 - -- Marble, travertine and alabaster; 681019 - -- Other; 6904 - Ceramic building bricks, flooring blocks, support or filler tiles and the like.; 6907 - Unglazed ceramic flags and paving, hearth or wall tiles; unglazed ceramic mosaic cubes and the like, whether or not on a backing.; 6908 - Glazed ceramic flags and paving, hearth or wall tiles; glazed ceramic mosaic cubes and the like, whether or not on a backing.; 6911 - Tableware, kitchenware, other household articles and toilet articles, of porcelain or china.; 6912 - Ceramic tableware, kitchenware, other household articles and toilet articles, other than of porcelain or china.; 7013 - Glassware of a kind used for table, kitchen, toilet, office, indoor decoration or similar purposes (other than that of heading 70.10 or 70.18).; 7213 - Bars and rods, hot-rolled, in irregularly wound coils, of iron or non-alloy steel.; 7214 - Other bars and rods of iron or non-alloy steel, not further worked than forged, hot-rolled, hot-drawn or hot-extruded, but including those twisted after rolling.; 7215 - Other bars and rods of iron or non-alloy steel.; 7321 - Stoves, ranges, grates, cookers (including those with subsidiary boilers for central heating), barbecues, braziers, gas-rings, plate warmers and similar non-electric domestic appliances, and parts thereof, of iron or steel.; 7322 - 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 7323 - Table, kitchen or other household articles and parts thereof, of iron or steel; iron or steel wool; pot scourers and scouring or polishing pads, gloves and the like, of iron or steel.; 74181 - - Table, kitchen or other household articles and parts thereof; pot scourers and scouring or polishing pads, gloves and the like:; 76151 - - Table, kitchen or other household articles and parts thereof; pot scourers and scouring or polishing pads, gloves and the like:; 821110 - - Sets of assorted articles; 821191 - -- Table knives having fixed blades; 8215 - Spoons, forks, ladles, skimmers, cake-servers, fish-knives, butter-knives, sugar tongs and similar kitchen or tableware.; 841451 - -- Table, floor, wall, window, ceiling or roof fans, with a self-contained electric motor of an output not exceeding 125 W; 841510 - - Window or wall types, self-contained or "split-system"; 841581 - -- Incorporating a refrigerating unit and a valve for reversal of the cooling/heat cycle (reversible heat pumps); 841582 - -- Other, incorporating a refrigerating unit; 841583 - -- Not incorporating a refrigerating unit; 841810 - - Combined refrigerator-freezers, fitted with separate external doors; 841821 - -- Compression-type; 841829 - -- Other; 841830 - - Freezers of the chest type, not exceeding 800 litres capacity; 841840 - - Freezers of the upright type, not exceeding 900 litres capacity; 842211 - -- Of the household type; 845011 - -- Fully- Automatic machines; 845012 - -- Other machines, with built-in centrifugal dryer; 845019 - -- Other; 845121 - -- Each of a dry linen capacity not exceeding 10 kg; 850940 - - Food grinders and mixers; fruit or vegetable juice extractors; 850980 - - Other appliances; 851610 - - Electric instantaneous or storage water heaters and immersion heaters; 851621 - -- Storage heating radiators; 851632 - -- Other hair-dressing apparatus; 851640 - - Electric smoothing irons; 851650 - - Microwave ovens; 851660 - - Other ovens; cookers, cooking plates, boiling rings, grillers and roasters; 851671 - -- Coffee or tea makers; 851672 - -- Toasters; 851679 - -- Other; 852712 - -- Pocket-size radio cassette-players; 852713 - -- Other apparatus combined with sound recording or reproducing apparatus; 852719 - -- Other; 8711 - Motorcycles (including mopeds) and cycles fitted with an auxiliary motor, with or without side-cars; side-cars.; 8712 - Bicycles and other cycles (including delivery tricycles), not motorized.; 91 - Clocks and watches and parts thereof; 940130 - - Swivel seats with variable height adjustment; 940140 - - Seats other than garden seats or camping equipment, convertible into beds; 940161 - -- Upholstered; 940169 - -- Other; 940171 - -- Upholstered; 940179 - -- Other; 940180 - - Other seats; 9403 - Other furniture and parts thereof.; 9404 - Mattress supports; articles of bedding and similar furnishing (for example, mattresses, quilts, eiderdowns, cushions, pouffes and pillows) fitted with springs or stuffed or internally fitted with any material or of cellular rubber or plastics, whether or not covered.; 940510 - - Chandeliers and other electric ceiling or wall lighting fittings, excluding those of a kind used for lighting public open spaces or thoroughfares; 940520 - - Electric table, desk, bedside or floor-standing lamps; 940530 - - Lighting sets of a kind used for Christmas trees; 940540 - - Other electric lamps and lighting fittings; 9503 - Other toys; reduced-size ("scale") models and similar recreational models, working or not; puzzles of all kinds.; 96 - Miscellaneous manufactured articles; </d:t>
    </d:r>
  </si>
  <si>
    <d:r xmlns:d="http://schemas.openxmlformats.org/spreadsheetml/2006/main">
      <d:rPr>
        <d:sz val="11"/>
        <d:rFont val="Calibri"/>
      </d:rPr>
      <d:t xml:space="preserve">29 - ELECTRICAL ENGINEERING; 33 - TELECOMMUNICATIONS. AUDIO AND VIDEO ENGINEERING; 39 - PRECISION MECHANICS. JEWELLERY; 43 - ROAD VEHICLES ENGINEERING; 59 - TEXTILE AND LEATHER TECHNOLOGY; 61 - CLOTHING INDUSTRY; 67 - FOOD TECHNOLOGY; 71 - CHEMICAL TECHNOLOGY; 77 - METALLURGY; 85 - PAPER TECHNOLOGY; 91 - CONSTRUCTION MATERIALS AND BUILDING; 97 - DOMESTIC AND COMMERCIAL EQUIPMENT. ENTERTAINMENT. SPORTS;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29 - ELECTRICAL ENGINEERING; 33 - TELECOMMUNICATIONS. AUDIO AND VIDEO ENGINEERING; 39 - PRECISION MECHANICS. JEWELLERY; 43 - ROAD VEHICLES ENGINEERING; 59 - TEXTILE AND LEATHER TECHNOLOGY; 61 - CLOTHING INDUSTRY; 67 - FOOD TECHNOLOGY; 71 - CHEMICAL TECHNOLOGY; 77 - METALLURGY; 85 - PAPER TECHNOLOGY; 91 - CONSTRUCTION MATERIALS AND BUILDING; 97 - DOMESTIC AND COMMERCIAL EQUIPMENT. ENTERTAINMENT. SPORTS; </d:t>
    </d:r>
  </si>
  <si>
    <t>G/TBT/N/MEX/390/Add.2</t>
  </si>
  <si>
    <d:r xmlns:d="http://schemas.openxmlformats.org/spreadsheetml/2006/main">
      <d:rPr>
        <d:i/>
        <d:sz val="11"/>
        <d:rFont val="Calibri"/>
      </d:rPr>
      <d:t xml:space="preserve">Yoghurt, national tariff heading: 04031001</d:t>
    </d:r>
    <d:r xmlns:d="http://schemas.openxmlformats.org/spreadsheetml/2006/main">
      <d:rPr>
        <d:sz val="11"/>
        <d:color rgb="FF000000"/>
        <d:rFont val="Calibri"/>
      </d:rPr>
      <d:t xml:space="preserve"/>
    </d:r>
  </si>
  <si>
    <t>G/TBT/N/MEX/391/Add.2</t>
  </si>
  <si>
    <t>G/TBT/N/MWI/22</t>
  </si>
  <si>
    <t>Malawi</t>
  </si>
  <si>
    <d:r xmlns:d="http://schemas.openxmlformats.org/spreadsheetml/2006/main">
      <d:rPr>
        <d:sz val="11"/>
        <d:rFont val="Calibri"/>
      </d:rPr>
      <d:t xml:space="preserve">Fresh and frozen whole fin fish – Specification</d:t>
    </d:r>
    <d:r xmlns:d="http://schemas.openxmlformats.org/spreadsheetml/2006/main">
      <d:rPr>
        <d:sz val="11"/>
        <d:color rgb="FF000000"/>
        <d:rFont val="Calibri"/>
      </d:rPr>
      <d:t xml:space="preserve"/>
    </d:r>
  </si>
  <si>
    <d:r xmlns:d="http://schemas.openxmlformats.org/spreadsheetml/2006/main">
      <d:rPr>
        <d:sz val="11"/>
        <d:rFont val="Calibri"/>
      </d:rPr>
      <d:t xml:space="preserve">0303 - Fish, frozen, excluding fish fillets and other fish meat of heading 03.04.; </d:t>
    </d:r>
  </si>
  <si>
    <t>G/TBT/N/MWI/24</t>
  </si>
  <si>
    <d:r xmlns:d="http://schemas.openxmlformats.org/spreadsheetml/2006/main">
      <d:rPr>
        <d:sz val="11"/>
        <d:rFont val="Calibri"/>
      </d:rPr>
      <d:t xml:space="preserve">Sausages – Specification Part 3: Fish sausages</d:t>
    </d:r>
    <d:r xmlns:d="http://schemas.openxmlformats.org/spreadsheetml/2006/main">
      <d:rPr>
        <d:sz val="11"/>
        <d:color rgb="FF000000"/>
        <d:rFont val="Calibri"/>
      </d:rPr>
      <d:t xml:space="preserve"/>
    </d:r>
  </si>
  <si>
    <d:r xmlns:d="http://schemas.openxmlformats.org/spreadsheetml/2006/main">
      <d:rPr>
        <d:sz val="11"/>
        <d:rFont val="Calibri"/>
      </d:rPr>
      <d:t xml:space="preserve">0304 - Fish fillets and other fish meat (whether or not minced), fresh, chilled or frozen.; </d:t>
    </d:r>
  </si>
  <si>
    <t>G/TBT/N/MWI/25</t>
  </si>
  <si>
    <d:r xmlns:d="http://schemas.openxmlformats.org/spreadsheetml/2006/main">
      <d:rPr>
        <d:sz val="11"/>
        <d:rFont val="Calibri"/>
      </d:rPr>
      <d:t xml:space="preserve">0302 - Fish, fresh or chilled, excluding fish fillets and other fish meat of heading 03.04.; </d:t>
    </d:r>
  </si>
  <si>
    <t>G/TBT/N/MWI/26</t>
  </si>
  <si>
    <d:r xmlns:d="http://schemas.openxmlformats.org/spreadsheetml/2006/main">
      <d:rPr>
        <d:sz val="11"/>
        <d:rFont val="Calibri"/>
      </d:rPr>
      <d:t xml:space="preserve">Dried fresh water small pelagics – Specification</d:t>
    </d:r>
    <d:r xmlns:d="http://schemas.openxmlformats.org/spreadsheetml/2006/main">
      <d:rPr>
        <d:sz val="11"/>
        <d:color rgb="FF000000"/>
        <d:rFont val="Calibri"/>
      </d:rPr>
      <d:t xml:space="preserve"/>
    </d:r>
  </si>
  <si>
    <d:r xmlns:d="http://schemas.openxmlformats.org/spreadsheetml/2006/main">
      <d:rPr>
        <d:sz val="11"/>
        <d:rFont val="Calibri"/>
      </d:rPr>
      <d:t xml:space="preserve">03055 - - Dried fish, whether or not salted but not smoked:; </d:t>
    </d:r>
  </si>
  <si>
    <t>G/TBT/N/MWI/27</t>
  </si>
  <si>
    <d:r xmlns:d="http://schemas.openxmlformats.org/spreadsheetml/2006/main">
      <d:rPr>
        <d:sz val="11"/>
        <d:rFont val="Calibri"/>
      </d:rPr>
      <d:t xml:space="preserve">Canned sardine and sardine type products – Specification</d:t>
    </d:r>
    <d:r xmlns:d="http://schemas.openxmlformats.org/spreadsheetml/2006/main">
      <d:rPr>
        <d:sz val="11"/>
        <d:color rgb="FF000000"/>
        <d:rFont val="Calibri"/>
      </d:rPr>
      <d:t xml:space="preserve"/>
    </d:r>
  </si>
  <si>
    <d:r xmlns:d="http://schemas.openxmlformats.org/spreadsheetml/2006/main">
      <d:rPr>
        <d:sz val="11"/>
        <d:rFont val="Calibri"/>
      </d:rPr>
      <d:t xml:space="preserve">030261 - -- Sardines (Sardina pilchardus, Sardinops spp.), sardinella (Sardinella spp.), brisling or sprats (Sprattus sprattus); </d:t>
    </d:r>
  </si>
  <si>
    <t>G/TBT/N/MWI/28</t>
  </si>
  <si>
    <d:r xmlns:d="http://schemas.openxmlformats.org/spreadsheetml/2006/main">
      <d:rPr>
        <d:sz val="11"/>
        <d:rFont val="Calibri"/>
      </d:rPr>
      <d:t xml:space="preserve">Quick frozen fish fillets – Specification</d:t>
    </d:r>
    <d:r xmlns:d="http://schemas.openxmlformats.org/spreadsheetml/2006/main">
      <d:rPr>
        <d:sz val="11"/>
        <d:color rgb="FF000000"/>
        <d:rFont val="Calibri"/>
      </d:rPr>
      <d:t xml:space="preserve"/>
    </d:r>
  </si>
  <si>
    <d:r xmlns:d="http://schemas.openxmlformats.org/spreadsheetml/2006/main">
      <d:rPr>
        <d:sz val="11"/>
        <d:rFont val="Calibri"/>
      </d:rPr>
      <d:t xml:space="preserve">030420 - - Frozen fillets; </d:t>
    </d:r>
  </si>
  <si>
    <t>G/TBT/N/MWI/29</t>
  </si>
  <si>
    <d:r xmlns:d="http://schemas.openxmlformats.org/spreadsheetml/2006/main">
      <d:rPr>
        <d:sz val="11"/>
        <d:rFont val="Calibri"/>
      </d:rPr>
      <d:t xml:space="preserve">Fresh and chilled fish – Specification</d:t>
    </d:r>
    <d:r xmlns:d="http://schemas.openxmlformats.org/spreadsheetml/2006/main">
      <d:rPr>
        <d:sz val="11"/>
        <d:color rgb="FF000000"/>
        <d:rFont val="Calibri"/>
      </d:rPr>
      <d:t xml:space="preserve"/>
    </d:r>
  </si>
  <si>
    <t>G/TBT/N/MWI/30</t>
  </si>
  <si>
    <d:r xmlns:d="http://schemas.openxmlformats.org/spreadsheetml/2006/main">
      <d:rPr>
        <d:sz val="11"/>
        <d:rFont val="Calibri"/>
      </d:rPr>
      <d:t xml:space="preserve">Smoked finfish, smoke-flavoured finfish and smoke-dried finfish – Specification</d:t>
    </d:r>
    <d:r xmlns:d="http://schemas.openxmlformats.org/spreadsheetml/2006/main">
      <d:rPr>
        <d:sz val="11"/>
        <d:color rgb="FF000000"/>
        <d:rFont val="Calibri"/>
      </d:rPr>
      <d:t xml:space="preserve"/>
    </d:r>
  </si>
  <si>
    <d:r xmlns:d="http://schemas.openxmlformats.org/spreadsheetml/2006/main">
      <d:rPr>
        <d:sz val="11"/>
        <d:rFont val="Calibri"/>
      </d:rPr>
      <d:t xml:space="preserve">03054 - - Smoked fish, including fillets:; </d:t>
    </d:r>
  </si>
  <si>
    <t>G/TBT/N/MWI/31</t>
  </si>
  <si>
    <d:r xmlns:d="http://schemas.openxmlformats.org/spreadsheetml/2006/main">
      <d:rPr>
        <d:sz val="11"/>
        <d:rFont val="Calibri"/>
      </d:rPr>
      <d:t xml:space="preserve">Salted fish and dried salted fish – Specification</d:t>
    </d:r>
    <d:r xmlns:d="http://schemas.openxmlformats.org/spreadsheetml/2006/main">
      <d:rPr>
        <d:sz val="11"/>
        <d:color rgb="FF000000"/>
        <d:rFont val="Calibri"/>
      </d:rPr>
      <d:t xml:space="preserve"/>
    </d:r>
  </si>
  <si>
    <t>G/TBT/N/MWI/37</t>
  </si>
  <si>
    <d:r xmlns:d="http://schemas.openxmlformats.org/spreadsheetml/2006/main">
      <d:rPr>
        <d:sz val="11"/>
        <d:rFont val="Calibri"/>
      </d:rPr>
      <d:t xml:space="preserve">151620 - - Vegetable fats and oils and their fractions; </d:t>
    </d:r>
  </si>
  <si>
    <t>G/TBT/N/MWI/38</t>
  </si>
  <si>
    <t>G/TBT/N/MWI/39</t>
  </si>
  <si>
    <t>G/TBT/N/SVN/105</t>
  </si>
  <si>
    <t>Slovenia</t>
  </si>
  <si>
    <t>G/TBT/N/SVN/106</t>
  </si>
  <si>
    <d:r xmlns:d="http://schemas.openxmlformats.org/spreadsheetml/2006/main">
      <d:rPr>
        <d:sz val="11"/>
        <d:rFont val="Calibri"/>
      </d:rPr>
      <d:t xml:space="preserve">Fresh beef, pig and poultry meat</d:t>
    </d:r>
    <d:r xmlns:d="http://schemas.openxmlformats.org/spreadsheetml/2006/main">
      <d:rPr>
        <d:sz val="11"/>
        <d:color rgb="FF000000"/>
        <d:rFont val="Calibri"/>
      </d:rPr>
      <d:t xml:space="preserve"/>
    </d:r>
  </si>
  <si>
    <d:r xmlns:d="http://schemas.openxmlformats.org/spreadsheetml/2006/main">
      <d:rPr>
        <d:sz val="11"/>
        <d:rFont val="Calibri"/>
      </d:rPr>
      <d:t xml:space="preserve">0201 - Meat of bovine animals, fresh or chilled.; 0202 - Meat of bovine animals, frozen.; 0203 - Meat of swine, fresh, chilled or frozen.; 0204 - Meat of sheep or goats, fresh, chilled or frozen.; 0206 - Edible offal of bovine animals, swine, sheep, goats, horses, asses, mules or hinnies, fresh, chilled or frozen.; 0207 - Meat and edible offal, of the poultry of heading 01.05, fresh, chilled or frozen.; </d:t>
    </d:r>
  </si>
  <si>
    <t>G/TBT/N/SVN/107</t>
  </si>
  <si>
    <d:r xmlns:d="http://schemas.openxmlformats.org/spreadsheetml/2006/main">
      <d:rPr>
        <d:sz val="11"/>
        <d:rFont val="Calibri"/>
      </d:rPr>
      <d:t xml:space="preserve">08 - Edible fruit and nuts; peel of citrus fruit or melons; </d:t>
    </d:r>
  </si>
  <si>
    <t>G/TBT/N/UGA/1023</t>
  </si>
  <si>
    <d:r xmlns:d="http://schemas.openxmlformats.org/spreadsheetml/2006/main">
      <d:rPr>
        <d:sz val="11"/>
        <d:rFont val="Calibri"/>
      </d:rPr>
      <d:t xml:space="preserve">Dried mango</d:t>
    </d:r>
    <d:r xmlns:d="http://schemas.openxmlformats.org/spreadsheetml/2006/main">
      <d:rPr>
        <d:sz val="11"/>
        <d:color rgb="FF000000"/>
        <d:rFont val="Calibri"/>
      </d:rPr>
      <d:t xml:space="preserve"/>
    </d:r>
  </si>
  <si>
    <d:r xmlns:d="http://schemas.openxmlformats.org/spreadsheetml/2006/main">
      <d:rPr>
        <d:sz val="11"/>
        <d:rFont val="Calibri"/>
      </d:rPr>
      <d:t xml:space="preserve">0804 - Dates, figs, pineapples, avocados, guavas, mangoes and mangosteens, fresh or dried.; </d:t>
    </d:r>
  </si>
  <si>
    <t>G/TBT/N/BRA/772/Add.2</t>
  </si>
  <si>
    <d:r xmlns:d="http://schemas.openxmlformats.org/spreadsheetml/2006/main">
      <d:rPr>
        <d:i/>
        <d:sz val="11"/>
        <d:rFont val="Calibri"/>
      </d:rPr>
      <d:t xml:space="preserve">HS Code(s):03</d:t>
    </d:r>
    <d:r xmlns:d="http://schemas.openxmlformats.org/spreadsheetml/2006/main">
      <d:rPr>
        <d:sz val="11"/>
        <d:color rgb="FF000000"/>
        <d:rFont val="Calibri"/>
      </d:rPr>
      <d:t xml:space="preserve"/>
    </d:r>
  </si>
  <si>
    <d:r xmlns:d="http://schemas.openxmlformats.org/spreadsheetml/2006/main">
      <d:rPr>
        <d:sz val="11"/>
        <d:rFont val="Calibri"/>
      </d:rPr>
      <d:t xml:space="preserve">03 - Fish and crustaceans, molluscs and other aquatic invertebrates;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03 - Fish and crustaceans, molluscs and other aquatic invertebrates; </d:t>
    </d:r>
  </si>
  <si>
    <t>G/TBT/N/MEX/308/Add.6</t>
  </si>
  <si>
    <d:r xmlns:d="http://schemas.openxmlformats.org/spreadsheetml/2006/main">
      <d:rPr>
        <d:i/>
        <d:sz val="11"/>
        <d:rFont val="Calibri"/>
      </d:rPr>
      <d:t xml:space="preserve">Eggs and egg products (heading 0407) ;</d:t>
    </d:r>
    <d:r xmlns:d="http://schemas.openxmlformats.org/spreadsheetml/2006/main">
      <d:rPr>
        <d:sz val="11"/>
        <d:color rgb="FF000000"/>
        <d:rFont val="Calibri"/>
      </d:rPr>
      <d:t xml:space="preserve"/>
    </d:r>
  </si>
  <si>
    <d:r xmlns:d="http://schemas.openxmlformats.org/spreadsheetml/2006/main">
      <d:rPr>
        <d:sz val="11"/>
        <d:rFont val="Calibri"/>
      </d:rPr>
      <d:t xml:space="preserve">0407 - Birds' eggs, in shell, fresh, preserved or cooked.;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0407 - Birds' eggs, in shell, fresh, preserved or cooked.; </d:t>
    </d:r>
  </si>
  <si>
    <t>G/TBT/N/MEX/445</t>
  </si>
  <si>
    <t>Honey (040900)</t>
  </si>
  <si>
    <t>G/TBT/N/BRA/856</t>
  </si>
  <si>
    <d:r xmlns:d="http://schemas.openxmlformats.org/spreadsheetml/2006/main">
      <d:rPr>
        <d:sz val="11"/>
        <d:rFont val="Calibri"/>
      </d:rPr>
      <d:t xml:space="preserve">HS 0304 Fish fillets &amp; other fish meat, fresh, chilled or frozen (whether or not minced)</d:t>
    </d:r>
    <d:r xmlns:d="http://schemas.openxmlformats.org/spreadsheetml/2006/main">
      <d:rPr>
        <d:sz val="11"/>
        <d:color rgb="FF000000"/>
        <d:rFont val="Calibri"/>
      </d:rPr>
      <d:t xml:space="preserve">
</d:t>
    </d:r>
    <d:r xmlns:d="http://schemas.openxmlformats.org/spreadsheetml/2006/main">
      <d:rPr>
        <d:sz val="11"/>
        <d:color rgb="FF000000"/>
        <d:rFont val="Calibri"/>
      </d:rPr>
      <d:t xml:space="preserve">HS 0307 Molluscs &amp; other aquatic invertebrates, live, fresh, chilled, frozen</d:t>
    </d:r>
    <d:r xmlns:d="http://schemas.openxmlformats.org/spreadsheetml/2006/main">
      <d:rPr>
        <d:sz val="11"/>
        <d:color rgb="FF000000"/>
        <d:rFont val="Calibri"/>
      </d:rPr>
      <d:t xml:space="preserve">
</d:t>
    </d:r>
    <d:r xmlns:d="http://schemas.openxmlformats.org/spreadsheetml/2006/main">
      <d:rPr>
        <d:sz val="11"/>
        <d:color rgb="FF000000"/>
        <d:rFont val="Calibri"/>
      </d:rPr>
      <d:t xml:space="preserve">HS 0306 Crustaceans, live, fresh, chilled, frozen.</d:t>
    </d:r>
    <d:r xmlns:d="http://schemas.openxmlformats.org/spreadsheetml/2006/main">
      <d:rPr>
        <d:sz val="11"/>
        <d:color rgb="FF000000"/>
        <d:rFont val="Calibri"/>
      </d:rPr>
      <d:t xml:space="preserve"/>
    </d:r>
  </si>
  <si>
    <t>G/TBT/N/BRA/859</t>
  </si>
  <si>
    <d:r xmlns:d="http://schemas.openxmlformats.org/spreadsheetml/2006/main">
      <d:rPr>
        <d:sz val="11"/>
        <d:rFont val="Calibri"/>
      </d:rPr>
      <d:t xml:space="preserve">HS Code(s):03.06.31; 03.06.11; 03.06.91; 03.06.39.10</d:t>
    </d:r>
    <d:r xmlns:d="http://schemas.openxmlformats.org/spreadsheetml/2006/main">
      <d:rPr>
        <d:sz val="11"/>
        <d:color rgb="FF000000"/>
        <d:rFont val="Calibri"/>
      </d:rPr>
      <d:t xml:space="preserve"/>
    </d:r>
  </si>
  <si>
    <d:r xmlns:d="http://schemas.openxmlformats.org/spreadsheetml/2006/main">
      <d:rPr>
        <d:sz val="11"/>
        <d:rFont val="Calibri"/>
      </d:rPr>
      <d:t xml:space="preserve">0306 - Crustaceans, whether in shell or not, live, fresh, chilled, frozen, dried, salted or in brine; crustaceans, in shell, cooked by steaming or by boiling in water, whether or not chilled, frozen, dried, salted or in brine; flours, meals and pellets of crustaceans, fit for human consumption.; 030611 - -- Rock lobster and other sea crawfish (Palinurus spp., Panulirus spp., Jasus spp.); </d:t>
    </d:r>
  </si>
  <si>
    <t>G/TBT/N/BRA/860</t>
  </si>
  <si>
    <d:r xmlns:d="http://schemas.openxmlformats.org/spreadsheetml/2006/main">
      <d:rPr>
        <d:sz val="11"/>
        <d:rFont val="Calibri"/>
      </d:rPr>
      <d:t xml:space="preserve">HS Code(s):03.06.16; 03.06.35; 03.06.36; 03.06.99;03.06.17; 03.06.95</d:t>
    </d:r>
    <d:r xmlns:d="http://schemas.openxmlformats.org/spreadsheetml/2006/main">
      <d:rPr>
        <d:sz val="11"/>
        <d:color rgb="FF000000"/>
        <d:rFont val="Calibri"/>
      </d:rPr>
      <d:t xml:space="preserve"/>
    </d:r>
  </si>
  <si>
    <d:r xmlns:d="http://schemas.openxmlformats.org/spreadsheetml/2006/main">
      <d:rPr>
        <d:sz val="11"/>
        <d:rFont val="Calibri"/>
      </d:rPr>
      <d:t xml:space="preserve">0306 - Crustaceans, whether in shell or not, live, fresh, chilled, frozen, dried, salted or in brine; crustaceans, in shell, cooked by steaming or by boiling in water, whether or not chilled, frozen, dried, salted or in brine; flours, meals and pellets of crustaceans, fit for human consumption.; </d:t>
    </d:r>
  </si>
  <si>
    <t>G/TBT/N/IDN/77/Add.3</t>
  </si>
  <si>
    <d:r xmlns:d="http://schemas.openxmlformats.org/spreadsheetml/2006/main">
      <d:rPr>
        <d:sz val="11"/>
        <d:rFont val="Calibri"/>
      </d:rPr>
      <d:t xml:space="preserve">151190 - - Other; 151620 - - Vegetable fats and oils and their fractions; </d:t>
    </d:r>
  </si>
  <si>
    <t>G/TBT/N/UGA/1009</t>
  </si>
  <si>
    <d:r xmlns:d="http://schemas.openxmlformats.org/spreadsheetml/2006/main">
      <d:rPr>
        <d:sz val="11"/>
        <d:rFont val="Calibri"/>
      </d:rPr>
      <d:t xml:space="preserve">Dried meat</d:t>
    </d:r>
    <d:r xmlns:d="http://schemas.openxmlformats.org/spreadsheetml/2006/main">
      <d:rPr>
        <d:sz val="11"/>
        <d:color rgb="FF000000"/>
        <d:rFont val="Calibri"/>
      </d:rPr>
      <d:t xml:space="preserve"/>
    </d:r>
  </si>
  <si>
    <t>G/TBT/N/UGA/1010</t>
  </si>
  <si>
    <d:r xmlns:d="http://schemas.openxmlformats.org/spreadsheetml/2006/main">
      <d:rPr>
        <d:sz val="11"/>
        <d:rFont val="Calibri"/>
      </d:rPr>
      <d:t xml:space="preserve">Rabbit meat</d:t>
    </d:r>
    <d:r xmlns:d="http://schemas.openxmlformats.org/spreadsheetml/2006/main">
      <d:rPr>
        <d:sz val="11"/>
        <d:color rgb="FF000000"/>
        <d:rFont val="Calibri"/>
      </d:rPr>
      <d:t xml:space="preserve"/>
    </d:r>
  </si>
  <si>
    <d:r xmlns:d="http://schemas.openxmlformats.org/spreadsheetml/2006/main">
      <d:rPr>
        <d:sz val="11"/>
        <d:rFont val="Calibri"/>
      </d:rPr>
      <d:t xml:space="preserve">020810 - - Of rabbits or hares; </d:t>
    </d:r>
  </si>
  <si>
    <t>G/TBT/N/MEX/390/Add.1</t>
  </si>
  <si>
    <t>G/TBT/N/MEX/391/Add.1</t>
  </si>
  <si>
    <t>G/TBT/N/BRA/739/Add.1</t>
  </si>
  <si>
    <d:r xmlns:d="http://schemas.openxmlformats.org/spreadsheetml/2006/main">
      <d:rPr>
        <d:i/>
        <d:sz val="11"/>
        <d:rFont val="Calibri"/>
      </d:rPr>
      <d:t xml:space="preserve">HS 06, 07 and 08</d:t>
    </d:r>
    <d:r xmlns:d="http://schemas.openxmlformats.org/spreadsheetml/2006/main">
      <d:rPr>
        <d:sz val="11"/>
        <d:color rgb="FF000000"/>
        <d:rFont val="Calibri"/>
      </d:rPr>
      <d:t xml:space="preserve"/>
    </d:r>
  </si>
  <si>
    <d:r xmlns:d="http://schemas.openxmlformats.org/spreadsheetml/2006/main">
      <d:rPr>
        <d:sz val="11"/>
        <d:rFont val="Calibri"/>
      </d:rPr>
      <d:t xml:space="preserve">06 - Live trees and other plants; bulbs, roots and the like; cut flowers and ornamental foliage; 07 - Edible vegetables and certain roots and tubers; 08 - Edible fruit and nuts; peel of citrus fruit or melons;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06 - Live trees and other plants; bulbs, roots and the like; cut flowers and ornamental foliage; 07 - Edible vegetables and certain roots and tubers; 08 - Edible fruit and nuts; peel of citrus fruit or melons; </d:t>
    </d:r>
  </si>
  <si>
    <d:r xmlns:d="http://schemas.openxmlformats.org/spreadsheetml/2006/main">
      <d:rPr>
        <d:sz val="11"/>
        <d:rFont val="Calibri"/>
      </d:rPr>
      <d:t xml:space="preserve">65.020.20 - Plant growing;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65.020.20 - Plant growing; </d:t>
    </d:r>
  </si>
  <si>
    <t>G/TBT/N/BRA/810/Add.2</t>
  </si>
  <si>
    <t>G/TBT/N/KEN/754</t>
  </si>
  <si>
    <d:r xmlns:d="http://schemas.openxmlformats.org/spreadsheetml/2006/main">
      <d:rPr>
        <d:sz val="11"/>
        <d:rFont val="Calibri"/>
      </d:rPr>
      <d:t xml:space="preserve">0708 - Leguminous vegetables, shelled or unshelled, fresh or chilled.; </d:t>
    </d:r>
  </si>
  <si>
    <d:r xmlns:d="http://schemas.openxmlformats.org/spreadsheetml/2006/main">
      <d:rPr>
        <d:sz val="11"/>
        <d:rFont val="Calibri"/>
      </d:rPr>
      <d:t xml:space="preserve">67.060 - Cereals, pulses and derived products; 67.080.20 - Vegetables and derived products; </d:t>
    </d:r>
  </si>
  <si>
    <t>G/TBT/N/KEN/755</t>
  </si>
  <si>
    <d:r xmlns:d="http://schemas.openxmlformats.org/spreadsheetml/2006/main">
      <d:rPr>
        <d:sz val="11"/>
        <d:rFont val="Calibri"/>
      </d:rPr>
      <d:t xml:space="preserve">100820 - - Millet; </d:t>
    </d:r>
  </si>
  <si>
    <t>G/TBT/N/MYS/80</t>
  </si>
  <si>
    <d:r xmlns:d="http://schemas.openxmlformats.org/spreadsheetml/2006/main">
      <d:rPr>
        <d:sz val="11"/>
        <d:rFont val="Calibri"/>
      </d:rPr>
      <d:t xml:space="preserve">Honey and kelulut honey or stingless bee honey (HS 0409.00), (ICS 67.180.10), Stevia extract and enzymatically modified stevia, Supplemented food, and Premix coffee (HS 0901.00) (ICS 67.140.20).</d:t>
    </d:r>
    <d:r xmlns:d="http://schemas.openxmlformats.org/spreadsheetml/2006/main">
      <d:rPr>
        <d:sz val="11"/>
        <d:color rgb="FF000000"/>
        <d:rFont val="Calibri"/>
      </d:rPr>
      <d:t xml:space="preserve"/>
    </d:r>
  </si>
  <si>
    <d:r xmlns:d="http://schemas.openxmlformats.org/spreadsheetml/2006/main">
      <d:rPr>
        <d:sz val="11"/>
        <d:rFont val="Calibri"/>
      </d:rPr>
      <d:t xml:space="preserve">0409 - Natural honey.; 040900 - Natural honey.; 0901 - Coffee, whether or not roasted or decaffeinated; coffee husks and skins; coffee substitutes containing coffee in any proportion.; </d:t>
    </d:r>
  </si>
  <si>
    <d:r xmlns:d="http://schemas.openxmlformats.org/spreadsheetml/2006/main">
      <d:rPr>
        <d:sz val="11"/>
        <d:rFont val="Calibri"/>
      </d:rPr>
      <d:t xml:space="preserve">67.140.20 - Coffee and coffee substitutes; 67.180.10 - Sugar and sugar products; </d:t>
    </d:r>
  </si>
  <si>
    <t>G/TBT/N/MYS/81</t>
  </si>
  <si>
    <d:r xmlns:d="http://schemas.openxmlformats.org/spreadsheetml/2006/main">
      <d:rPr>
        <d:sz val="11"/>
        <d:rFont val="Calibri"/>
      </d:rPr>
      <d:t xml:space="preserve">Kelulut honey or stingless bee honey (HS 0409.00) (ICS 67.180.10)</d:t>
    </d:r>
    <d:r xmlns:d="http://schemas.openxmlformats.org/spreadsheetml/2006/main">
      <d:rPr>
        <d:sz val="11"/>
        <d:color rgb="FF000000"/>
        <d:rFont val="Calibri"/>
      </d:rPr>
      <d:t xml:space="preserve"/>
    </d:r>
  </si>
  <si>
    <t>G/TBT/N/UGA/1000</t>
  </si>
  <si>
    <d:r xmlns:d="http://schemas.openxmlformats.org/spreadsheetml/2006/main">
      <d:rPr>
        <d:sz val="11"/>
        <d:rFont val="Calibri"/>
      </d:rPr>
      <d:t xml:space="preserve">Edible Sugarcane</d:t>
    </d:r>
    <d:r xmlns:d="http://schemas.openxmlformats.org/spreadsheetml/2006/main">
      <d:rPr>
        <d:sz val="11"/>
        <d:color rgb="FF000000"/>
        <d:rFont val="Calibri"/>
      </d:rPr>
      <d:t xml:space="preserve"/>
    </d:r>
  </si>
  <si>
    <d:r xmlns:d="http://schemas.openxmlformats.org/spreadsheetml/2006/main">
      <d:rPr>
        <d:sz val="11"/>
        <d:rFont val="Calibri"/>
      </d:rPr>
      <d:t xml:space="preserve">1212 - 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d:t>
    </d:r>
  </si>
  <si>
    <d:r xmlns:d="http://schemas.openxmlformats.org/spreadsheetml/2006/main">
      <d:rPr>
        <d:sz val="11"/>
        <d:rFont val="Calibri"/>
      </d:rPr>
      <d:t xml:space="preserve">67.180 - Sugar. Sugar products. Starch; </d:t>
    </d:r>
  </si>
  <si>
    <t>G/TBT/N/UGA/693/Add.2</t>
  </si>
  <si>
    <d:r xmlns:d="http://schemas.openxmlformats.org/spreadsheetml/2006/main">
      <d:rPr>
        <d:i/>
        <d:sz val="11"/>
        <d:rFont val="Calibri"/>
      </d:rPr>
      <d:t xml:space="preserve">Flavoured milk.</d:t>
    </d:r>
    <d:r xmlns:d="http://schemas.openxmlformats.org/spreadsheetml/2006/main">
      <d:rPr>
        <d:sz val="11"/>
        <d:color rgb="FF000000"/>
        <d:rFont val="Calibri"/>
      </d:rPr>
      <d:t xml:space="preserve"/>
    </d:r>
  </si>
  <si>
    <d:r xmlns:d="http://schemas.openxmlformats.org/spreadsheetml/2006/main">
      <d:rPr>
        <d:sz val="11"/>
        <d:rFont val="Calibri"/>
      </d:rPr>
      <d:t xml:space="preserve">67.100.10 - Milk and processed milk products; 67.100.99 - Other milk products;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67.100.10 - Milk and processed milk products; 67.100.99 - Other milk products; </d:t>
    </d:r>
  </si>
  <si>
    <t>G/TBT/N/UGA/695/Add.2</t>
  </si>
  <si>
    <d:r xmlns:d="http://schemas.openxmlformats.org/spreadsheetml/2006/main">
      <d:rPr>
        <d:i/>
        <d:sz val="11"/>
        <d:rFont val="Calibri"/>
      </d:rPr>
      <d:t xml:space="preserve">Caprine (goat) meat, Caprine (goat) carcasses and cuts.</d:t>
    </d:r>
    <d:r xmlns:d="http://schemas.openxmlformats.org/spreadsheetml/2006/main">
      <d:rPr>
        <d:sz val="11"/>
        <d:color rgb="FF000000"/>
        <d:rFont val="Calibri"/>
      </d:rPr>
      <d:t xml:space="preserve"/>
    </d:r>
  </si>
  <si>
    <d:r xmlns:d="http://schemas.openxmlformats.org/spreadsheetml/2006/main">
      <d:rPr>
        <d:sz val="11"/>
        <d:rFont val="Calibri"/>
      </d:rPr>
      <d:t xml:space="preserve">0204 - Meat of sheep or goats, fresh, chilled or frozen.;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0204 - Meat of sheep or goats, fresh, chilled or frozen.; 020450 - - Meat of goats; </d:t>
    </d:r>
  </si>
  <si>
    <t>G/TBT/N/UGA/696/Add.2</t>
  </si>
  <si>
    <d:r xmlns:d="http://schemas.openxmlformats.org/spreadsheetml/2006/main">
      <d:rPr>
        <d:i/>
        <d:sz val="11"/>
        <d:rFont val="Calibri"/>
      </d:rPr>
      <d:t xml:space="preserve">Porcine (pig) meat, Porcine (pig) meat Carcasses and cuts.</d:t>
    </d:r>
    <d:r xmlns:d="http://schemas.openxmlformats.org/spreadsheetml/2006/main">
      <d:rPr>
        <d:sz val="11"/>
        <d:color rgb="FF000000"/>
        <d:rFont val="Calibri"/>
      </d:rPr>
      <d:t xml:space="preserve"/>
    </d:r>
  </si>
  <si>
    <d:r xmlns:d="http://schemas.openxmlformats.org/spreadsheetml/2006/main">
      <d:rPr>
        <d:sz val="11"/>
        <d:rFont val="Calibri"/>
      </d:rPr>
      <d:t xml:space="preserve">02101 - - Meat of swine:; 0203 - Meat of swine, fresh, chilled or frozen.;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0203 - Meat of swine, fresh, chilled or frozen.; 02101 - - Meat of swine:; </d:t>
    </d:r>
  </si>
  <si>
    <t>G/TBT/N/BRA/830/Add.1</t>
  </si>
  <si>
    <d:r xmlns:d="http://schemas.openxmlformats.org/spreadsheetml/2006/main">
      <d:rPr>
        <d:i/>
        <d:sz val="11"/>
        <d:rFont val="Calibri"/>
      </d:rPr>
      <d:t xml:space="preserve">HS Code: 04</d:t>
    </d:r>
    <d:r xmlns:d="http://schemas.openxmlformats.org/spreadsheetml/2006/main">
      <d:rPr>
        <d:sz val="11"/>
        <d:color rgb="FF000000"/>
        <d:rFont val="Calibri"/>
      </d:rPr>
      <d:t xml:space="preserve"/>
    </d:r>
  </si>
  <si>
    <t>G/TBT/N/UGA/575/Rev.1/Corr.1</t>
  </si>
  <si>
    <t>G/TBT/N/UGA/991/Corr.1</t>
  </si>
  <si>
    <t>G/TBT/N/UGA/575/Rev.1</t>
  </si>
  <si>
    <d:r xmlns:d="http://schemas.openxmlformats.org/spreadsheetml/2006/main">
      <d:rPr>
        <d:sz val="11"/>
        <d:rFont val="Calibri"/>
      </d:rPr>
      <d:t xml:space="preserve">Milled maize (corn) products</d:t>
    </d:r>
    <d:r xmlns:d="http://schemas.openxmlformats.org/spreadsheetml/2006/main">
      <d:rPr>
        <d:sz val="11"/>
        <d:color rgb="FF000000"/>
        <d:rFont val="Calibri"/>
      </d:rPr>
      <d:t xml:space="preserve"/>
    </d:r>
  </si>
  <si>
    <d:r xmlns:d="http://schemas.openxmlformats.org/spreadsheetml/2006/main">
      <d:rPr>
        <d:sz val="11"/>
        <d:rFont val="Calibri"/>
      </d:rPr>
      <d:t xml:space="preserve">110220 - - Maize (corn) flour; </d:t>
    </d:r>
  </si>
  <si>
    <t>G/TBT/N/UGA/576/Rev.1</t>
  </si>
  <si>
    <d:r xmlns:d="http://schemas.openxmlformats.org/spreadsheetml/2006/main">
      <d:rPr>
        <d:sz val="11"/>
        <d:rFont val="Calibri"/>
      </d:rPr>
      <d:t xml:space="preserve">Wheat flour</d:t>
    </d:r>
    <d:r xmlns:d="http://schemas.openxmlformats.org/spreadsheetml/2006/main">
      <d:rPr>
        <d:sz val="11"/>
        <d:color rgb="FF000000"/>
        <d:rFont val="Calibri"/>
      </d:rPr>
      <d:t xml:space="preserve"/>
    </d:r>
  </si>
  <si>
    <t>G/TBT/N/UGA/988</t>
  </si>
  <si>
    <d:r xmlns:d="http://schemas.openxmlformats.org/spreadsheetml/2006/main">
      <d:rPr>
        <d:sz val="11"/>
        <d:rFont val="Calibri"/>
      </d:rPr>
      <d:t xml:space="preserve">Green grams</d:t>
    </d:r>
    <d:r xmlns:d="http://schemas.openxmlformats.org/spreadsheetml/2006/main">
      <d:rPr>
        <d:sz val="11"/>
        <d:color rgb="FF000000"/>
        <d:rFont val="Calibri"/>
      </d:rPr>
      <d:t xml:space="preserve"/>
    </d:r>
  </si>
  <si>
    <d:r xmlns:d="http://schemas.openxmlformats.org/spreadsheetml/2006/main">
      <d:rPr>
        <d:sz val="11"/>
        <d:rFont val="Calibri"/>
      </d:rPr>
      <d:t xml:space="preserve">071331 - -- Beans of the species Vigna mungo (L.) Hepper or Vigna radiata (L.) Wilczek; </d:t>
    </d:r>
  </si>
  <si>
    <t>G/TBT/N/UGA/989</t>
  </si>
  <si>
    <d:r xmlns:d="http://schemas.openxmlformats.org/spreadsheetml/2006/main">
      <d:rPr>
        <d:sz val="11"/>
        <d:rFont val="Calibri"/>
      </d:rPr>
      <d:t xml:space="preserve">Sorghum grains, Sorghum bicolor Moench</d:t>
    </d:r>
    <d:r xmlns:d="http://schemas.openxmlformats.org/spreadsheetml/2006/main">
      <d:rPr>
        <d:sz val="11"/>
        <d:color rgb="FF000000"/>
        <d:rFont val="Calibri"/>
      </d:rPr>
      <d:t xml:space="preserve"/>
    </d:r>
  </si>
  <si>
    <d:r xmlns:d="http://schemas.openxmlformats.org/spreadsheetml/2006/main">
      <d:rPr>
        <d:sz val="11"/>
        <d:rFont val="Calibri"/>
      </d:rPr>
      <d:t xml:space="preserve">1007 - Grain sorghum.; </d:t>
    </d:r>
  </si>
  <si>
    <t>G/TBT/N/UGA/990</t>
  </si>
  <si>
    <d:r xmlns:d="http://schemas.openxmlformats.org/spreadsheetml/2006/main">
      <d:rPr>
        <d:sz val="11"/>
        <d:rFont val="Calibri"/>
      </d:rPr>
      <d:t xml:space="preserve">Finger millet grains</d:t>
    </d:r>
    <d:r xmlns:d="http://schemas.openxmlformats.org/spreadsheetml/2006/main">
      <d:rPr>
        <d:sz val="11"/>
        <d:color rgb="FF000000"/>
        <d:rFont val="Calibri"/>
      </d:rPr>
      <d:t xml:space="preserve"/>
    </d:r>
  </si>
  <si>
    <t>G/TBT/N/UGA/991</t>
  </si>
  <si>
    <d:r xmlns:d="http://schemas.openxmlformats.org/spreadsheetml/2006/main">
      <d:rPr>
        <d:sz val="11"/>
        <d:rFont val="Calibri"/>
      </d:rPr>
      <d:t xml:space="preserve">Composite flour</d:t>
    </d:r>
    <d:r xmlns:d="http://schemas.openxmlformats.org/spreadsheetml/2006/main">
      <d:rPr>
        <d:sz val="11"/>
        <d:color rgb="FF000000"/>
        <d:rFont val="Calibri"/>
      </d:rPr>
      <d:t xml:space="preserve"/>
    </d:r>
  </si>
  <si>
    <t>G/TBT/N/UGA/992</t>
  </si>
  <si>
    <d:r xmlns:d="http://schemas.openxmlformats.org/spreadsheetml/2006/main">
      <d:rPr>
        <d:sz val="11"/>
        <d:rFont val="Calibri"/>
      </d:rPr>
      <d:t xml:space="preserve">Edible full fat soya flour</d:t>
    </d:r>
    <d:r xmlns:d="http://schemas.openxmlformats.org/spreadsheetml/2006/main">
      <d:rPr>
        <d:sz val="11"/>
        <d:color rgb="FF000000"/>
        <d:rFont val="Calibri"/>
      </d:rPr>
      <d:t xml:space="preserve"/>
    </d:r>
  </si>
  <si>
    <d:r xmlns:d="http://schemas.openxmlformats.org/spreadsheetml/2006/main">
      <d:rPr>
        <d:sz val="11"/>
        <d:rFont val="Calibri"/>
      </d:rPr>
      <d:t xml:space="preserve">120810 - - Of soya beans; </d:t>
    </d:r>
  </si>
  <si>
    <t>G/TBT/N/MEX/308/Add.5</t>
  </si>
  <si>
    <t>G/TBT/N/BRA/846</t>
  </si>
  <si>
    <d:r xmlns:d="http://schemas.openxmlformats.org/spreadsheetml/2006/main">
      <d:rPr>
        <d:sz val="11"/>
        <d:rFont val="Calibri"/>
      </d:rPr>
      <d:t xml:space="preserve">HS 02;03.02; 03.03; 03.04; 03.05; 03.06; 03.07; 04; 15.01; 15.02;15.03;15.04;15.05; 15.06, 16</d:t>
    </d:r>
    <d:r xmlns:d="http://schemas.openxmlformats.org/spreadsheetml/2006/main">
      <d:rPr>
        <d:sz val="11"/>
        <d:color rgb="FF000000"/>
        <d:rFont val="Calibri"/>
      </d:rPr>
      <d:t xml:space="preserve"/>
    </d:r>
  </si>
  <si>
    <d:r xmlns:d="http://schemas.openxmlformats.org/spreadsheetml/2006/main">
      <d:rPr>
        <d:sz val="11"/>
        <d:rFont val="Calibri"/>
      </d:rPr>
      <d:t xml:space="preserve">02 - Meat and edible meat offal; 0302 - Fish, fresh or chilled, excluding fish fillets and other fish meat of heading 03.04.; 0303 - Fish, frozen, excluding fish fillets and other fish meat of heading 03.04.; 0304 - Fish fillets and other fish meat (whether or not minced), fresh, chilled or frozen.; 0305 - Fish, dried, salted or in brine; smoked fish, whether or not cooked before or during the smoking process; flours, meals and pellets of fish, fit for human consumption.; 0306 - Crustaceans, whether in shell or not, live, fresh, chilled, frozen, dried, salted or in brine; crustaceans, in shell, cooked by steaming or by boiling in water, whether or not chilled, frozen, dried, salted or in brine; flours, meals and pellets of crustaceans, fit for human consumption.;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04 - Dairy produce; birds' eggs; natural honey; edible products of animal origin, not elsewhere specified or included; 1501 - Pig fat (including lard) and poultry fat, other than that of heading 02.09 or 15.03.; 1502 - Fats of bovine animals, sheep or goats, other than those of heading 15.03.; 1503 - Lard stearin, lard oil, oleostearin, oleo-oil and tallow oil, not emulsified or mixed or otherwise prepared; 1504 - Fats and oils and their fractions, of fish or marine mammals, whether or not refined, but not chemically modified.; 1505 - Wool grease and fatty substances derived therefrom (including lanolin).; 1506 - Other animal fats and oils and their fractions, whether or not refined, but not chemically modified.; 16 - Preparations of meat, of fish or of crustaceans, molluscs or other aquatic invertebrates; </d:t>
    </d:r>
  </si>
  <si>
    <t>G/TBT/N/USA/1404</t>
  </si>
  <si>
    <d:r xmlns:d="http://schemas.openxmlformats.org/spreadsheetml/2006/main">
      <d:rPr>
        <d:sz val="11"/>
        <d:rFont val="Calibri"/>
      </d:rPr>
      <d:t xml:space="preserve">Oranges and tangerines</d:t>
    </d:r>
    <d:r xmlns:d="http://schemas.openxmlformats.org/spreadsheetml/2006/main">
      <d:rPr>
        <d:sz val="11"/>
        <d:color rgb="FF000000"/>
        <d:rFont val="Calibri"/>
      </d:rPr>
      <d:t xml:space="preserve"/>
    </d:r>
  </si>
  <si>
    <d:r xmlns:d="http://schemas.openxmlformats.org/spreadsheetml/2006/main">
      <d:rPr>
        <d:sz val="11"/>
        <d:rFont val="Calibri"/>
      </d:rPr>
      <d:t xml:space="preserve">080510 - - Oranges; 080520 - - Mandarins (including tangerines and satsumas); clementines, wilkings and similar citrus hybrids; 080540 - - Grapefruit; </d:t>
    </d:r>
  </si>
  <si>
    <t>G/TBT/N/BRA/737/Add.1</t>
  </si>
  <si>
    <d:r xmlns:d="http://schemas.openxmlformats.org/spreadsheetml/2006/main">
      <d:rPr>
        <d:i/>
        <d:sz val="11"/>
        <d:rFont val="Calibri"/>
      </d:rPr>
      <d:t xml:space="preserve">HS 04.02 powdered milk</d:t>
    </d:r>
    <d:r xmlns:d="http://schemas.openxmlformats.org/spreadsheetml/2006/main">
      <d:rPr>
        <d:sz val="11"/>
        <d:color rgb="FF000000"/>
        <d:rFont val="Calibri"/>
      </d:rPr>
      <d:t xml:space="preserve"/>
    </d:r>
  </si>
  <si>
    <t>G/TBT/N/BRA/795/Add.1</t>
  </si>
  <si>
    <d:r xmlns:d="http://schemas.openxmlformats.org/spreadsheetml/2006/main">
      <d:rPr>
        <d:i/>
        <d:sz val="11"/>
        <d:rFont val="Calibri"/>
      </d:rPr>
      <d:t xml:space="preserve">HS 01.02</d:t>
    </d:r>
    <d:r xmlns:d="http://schemas.openxmlformats.org/spreadsheetml/2006/main">
      <d:rPr>
        <d:sz val="11"/>
        <d:color rgb="FF000000"/>
        <d:rFont val="Calibri"/>
      </d:rPr>
      <d:t xml:space="preserve"/>
    </d:r>
  </si>
  <si>
    <d:r xmlns:d="http://schemas.openxmlformats.org/spreadsheetml/2006/main">
      <d:rPr>
        <d:sz val="11"/>
        <d:rFont val="Calibri"/>
      </d:rPr>
      <d:t xml:space="preserve">0102 - Live bovine animals.;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0102 - Live bovine animals.; </d:t>
    </d:r>
  </si>
  <si>
    <d:r xmlns:d="http://schemas.openxmlformats.org/spreadsheetml/2006/main">
      <d:rPr>
        <d:i/>
        <d:sz val="11"/>
        <d:rFont val="Calibri"/>
      </d:rPr>
      <d:t xml:space="preserve">Protection of human health or safety; Protection of animal or plant life or health; Quality requirements; </d:t>
    </d:r>
  </si>
  <si>
    <t>G/TBT/N/UGA/921</t>
  </si>
  <si>
    <d:r xmlns:d="http://schemas.openxmlformats.org/spreadsheetml/2006/main">
      <d:rPr>
        <d:sz val="11"/>
        <d:rFont val="Calibri"/>
      </d:rPr>
      <d:t xml:space="preserve">Bovine beef</d:t>
    </d:r>
    <d:r xmlns:d="http://schemas.openxmlformats.org/spreadsheetml/2006/main">
      <d:rPr>
        <d:sz val="11"/>
        <d:color rgb="FF000000"/>
        <d:rFont val="Calibri"/>
      </d:rPr>
      <d:t xml:space="preserve"/>
    </d:r>
  </si>
  <si>
    <d:r xmlns:d="http://schemas.openxmlformats.org/spreadsheetml/2006/main">
      <d:rPr>
        <d:sz val="11"/>
        <d:rFont val="Calibri"/>
      </d:rPr>
      <d:t xml:space="preserve">0201 - Meat of bovine animals, fresh or chilled.; 020110 - - Carcasses and half-carcasses; </d:t>
    </d:r>
  </si>
  <si>
    <t>G/TBT/N/UGA/922</t>
  </si>
  <si>
    <d:r xmlns:d="http://schemas.openxmlformats.org/spreadsheetml/2006/main">
      <d:rPr>
        <d:sz val="11"/>
        <d:rFont val="Calibri"/>
      </d:rPr>
      <d:t xml:space="preserve">0206 - Edible offal of bovine animals, swine, sheep, goats, horses, asses, mules or hinnies, fresh, chilled or frozen.; 0207 - Meat and edible offal, of the poultry of heading 01.05, fresh, chilled or frozen.; </d:t>
    </d:r>
  </si>
  <si>
    <t>G/TBT/N/USA/1366/Add.1</t>
  </si>
  <si>
    <d:r xmlns:d="http://schemas.openxmlformats.org/spreadsheetml/2006/main">
      <d:rPr>
        <d:i/>
        <d:sz val="11"/>
        <d:rFont val="Calibri"/>
      </d:rPr>
      <d:t xml:space="preserve">Irish potatoes</d:t>
    </d:r>
    <d:r xmlns:d="http://schemas.openxmlformats.org/spreadsheetml/2006/main">
      <d:rPr>
        <d:sz val="11"/>
        <d:color rgb="FF000000"/>
        <d:rFont val="Calibri"/>
      </d:rPr>
      <d:t xml:space="preserve"/>
    </d:r>
  </si>
  <si>
    <d:r xmlns:d="http://schemas.openxmlformats.org/spreadsheetml/2006/main">
      <d:rPr>
        <d:sz val="11"/>
        <d:rFont val="Calibri"/>
      </d:rPr>
      <d:t xml:space="preserve">0701 - Potatoes, fresh or chilled.;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0701 - Potatoes, fresh or chilled.; </d:t>
    </d:r>
  </si>
  <si>
    <t>G/TBT/N/MEX/401/Add.1</t>
  </si>
  <si>
    <d:r xmlns:d="http://schemas.openxmlformats.org/spreadsheetml/2006/main">
      <d:rPr>
        <d:i/>
        <d:sz val="11"/>
        <d:rFont val="Calibri"/>
      </d:rPr>
      <d:t xml:space="preserve">Totoaba (Totoaba macdonaldi) fish - National tariff heading: 03028901</d:t>
    </d:r>
    <d:r xmlns:d="http://schemas.openxmlformats.org/spreadsheetml/2006/main">
      <d:rPr>
        <d:sz val="11"/>
        <d:color rgb="FF000000"/>
        <d:rFont val="Calibri"/>
      </d:rPr>
      <d:t xml:space="preserve"/>
    </d:r>
  </si>
  <si>
    <d:r xmlns:d="http://schemas.openxmlformats.org/spreadsheetml/2006/main">
      <d:rPr>
        <d:sz val="11"/>
        <d:rFont val="Calibri"/>
      </d:rPr>
      <d:t xml:space="preserve">0302 - Fish, fresh or chilled, excluding fish fillets and other fish meat of heading 03.04.;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0302 - Fish, fresh or chilled, excluding fish fillets and other fish meat of heading 03.04.; </d:t>
    </d:r>
  </si>
  <si>
    <d:r xmlns:d="http://schemas.openxmlformats.org/spreadsheetml/2006/main">
      <d:rPr>
        <d:sz val="11"/>
        <d:rFont val="Calibri"/>
      </d:rPr>
      <d:t xml:space="preserve">65.150 - Fishing and fish breeding; 67.120.30 - Fish and fishery products;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65.150 - Fishing and fish breeding; 67.120.30 - Fish and fishery products; </d:t>
    </d:r>
  </si>
  <si>
    <t>G/TBT/N/BOL/11</t>
  </si>
  <si>
    <t>Bolivia, Plurinational State of</t>
  </si>
  <si>
    <t>Milk in powder: 04.02 - Milk and cream, concentrated or containing added sugar or other sweetening matter; 0402.10 - In powder, granules or other solid forms, of a fat content, by weight, not exceeding 1.5%; 0402.10.10.00 - In containers holding not more than 2.5 kg, 0402.10.90.00 - Other (not applicable to milk in powder containing added sugar or other sweetening matter) - In powder, granules or other solid forms, of a fat content, by weight, exceeding 1.5%; 0402.21 - Not containing added sugar or other sweetening matter: Of a fat content, by weight, of 26% or more, on the dry product; 0402.21.11.00 - In containers holding not more than 2.5 kg; 0402.21.19.00 - Other - Other; 0402.21.91.00 - In containers holding not more than 2.5 kg; 0402.21.99.00 - Other - Evaporated milk 0402.91.10.00 - Evaporated milk - In powder, granules or other solid forms, of a fat content, by weight, not exceeding 1.5% (HS 040210) - Not containing added sugar or other sweetening matter (HS 040221).</t>
  </si>
  <si>
    <d:r xmlns:d="http://schemas.openxmlformats.org/spreadsheetml/2006/main">
      <d:rPr>
        <d:sz val="11"/>
        <d:rFont val="Calibri"/>
      </d:rPr>
      <d:t xml:space="preserve">0402 - Milk and cream, concentrated or containing added sugar or other sweetening matter.; 040210 - - In powder, granules or other solid forms, of a fat content, by weight, not exceeding 1.5%; 040221 - -- Not containing added sugar or other sweetening matter; 040291 - -- Not containing added sugar or other sweetening matter; </d:t>
    </d:r>
  </si>
  <si>
    <t>G/TBT/N/BRA/823/Add.1</t>
  </si>
  <si>
    <t>G/TBT/N/USA/233/Add.2</t>
  </si>
  <si>
    <d:r xmlns:d="http://schemas.openxmlformats.org/spreadsheetml/2006/main">
      <d:rPr>
        <d:i/>
        <d:sz val="11"/>
        <d:rFont val="Calibri"/>
      </d:rPr>
      <d:t xml:space="preserve">Medical products (HS:  0510;  ICS:  11.120, 11.220)</d:t>
    </d:r>
    <d:r xmlns:d="http://schemas.openxmlformats.org/spreadsheetml/2006/main">
      <d:rPr>
        <d:sz val="11"/>
        <d:color rgb="FF000000"/>
        <d:rFont val="Calibri"/>
      </d:rPr>
      <d:t xml:space="preserve"/>
    </d:r>
  </si>
  <si>
    <d:r xmlns:d="http://schemas.openxmlformats.org/spreadsheetml/2006/main">
      <d:rPr>
        <d:sz val="11"/>
        <d:rFont val="Calibri"/>
      </d:rPr>
      <d:t xml:space="preserve">0510 - Ambergris, castoreum, civet and musk; cantharides; bile, whether or not dried; glands and other animal products used in the preparation of pharmaceutical products, fresh, chilled, frozen or otherwise provisionally preserved.;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0510 - Ambergris, castoreum, civet and musk; cantharides; bile, whether or not dried; glands and other animal products used in the preparation of pharmaceutical products, fresh, chilled, frozen or otherwise provisionally preserved.; </d:t>
    </d:r>
  </si>
  <si>
    <d:r xmlns:d="http://schemas.openxmlformats.org/spreadsheetml/2006/main">
      <d:rPr>
        <d:sz val="11"/>
        <d:rFont val="Calibri"/>
      </d:rPr>
      <d:t xml:space="preserve">11.120 - Pharmaceutics; 11.220 - Veterinary medicine;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11.120 - Pharmaceutics; 11.220 - Veterinary medicine; </d:t>
    </d:r>
  </si>
  <si>
    <t>G/TBT/N/BDI/6</t>
  </si>
  <si>
    <d:r xmlns:d="http://schemas.openxmlformats.org/spreadsheetml/2006/main">
      <d:rPr>
        <d:sz val="11"/>
        <d:rFont val="Calibri"/>
      </d:rPr>
      <d:t xml:space="preserve">HS 0405.10.00 HS 0405.00.5000</d:t>
    </d:r>
    <d:r xmlns:d="http://schemas.openxmlformats.org/spreadsheetml/2006/main">
      <d:rPr>
        <d:sz val="11"/>
        <d:color rgb="FF000000"/>
        <d:rFont val="Calibri"/>
      </d:rPr>
      <d:t xml:space="preserve"/>
    </d:r>
  </si>
  <si>
    <d:r xmlns:d="http://schemas.openxmlformats.org/spreadsheetml/2006/main">
      <d:rPr>
        <d:sz val="11"/>
        <d:rFont val="Calibri"/>
      </d:rPr>
      <d:t xml:space="preserve">67.100.20 - Butter; </d:t>
    </d:r>
  </si>
  <si>
    <t>G/TBT/N/BRA/837</t>
  </si>
  <si>
    <d:r xmlns:d="http://schemas.openxmlformats.org/spreadsheetml/2006/main">
      <d:rPr>
        <d:sz val="11"/>
        <d:rFont val="Calibri"/>
      </d:rPr>
      <d:t xml:space="preserve">HS 01.02; 01.04</d:t>
    </d:r>
    <d:r xmlns:d="http://schemas.openxmlformats.org/spreadsheetml/2006/main">
      <d:rPr>
        <d:sz val="11"/>
        <d:color rgb="FF000000"/>
        <d:rFont val="Calibri"/>
      </d:rPr>
      <d:t xml:space="preserve"/>
    </d:r>
  </si>
  <si>
    <d:r xmlns:d="http://schemas.openxmlformats.org/spreadsheetml/2006/main">
      <d:rPr>
        <d:sz val="11"/>
        <d:rFont val="Calibri"/>
      </d:rPr>
      <d:t xml:space="preserve">0102 - Live bovine animals.; 0104 - Live sheep and goats.; </d:t>
    </d:r>
  </si>
  <si>
    <t>G/TBT/N/BRA/826/Add.2</t>
  </si>
  <si>
    <d:r xmlns:d="http://schemas.openxmlformats.org/spreadsheetml/2006/main">
      <d:rPr>
        <d:i/>
        <d:sz val="11"/>
        <d:rFont val="Calibri"/>
      </d:rPr>
      <d:t xml:space="preserve">HS Code: 01;02;03;04;05;06;07;08;09;10;11;12;13;15;16;17;18;19;20;21;22;23.</d:t>
    </d:r>
    <d:r xmlns:d="http://schemas.openxmlformats.org/spreadsheetml/2006/main">
      <d:rPr>
        <d:sz val="11"/>
        <d:color rgb="FF000000"/>
        <d:rFont val="Calibri"/>
      </d:rPr>
      <d:t xml:space="preserve"/>
    </d:r>
  </si>
  <si>
    <d:r xmlns:d="http://schemas.openxmlformats.org/spreadsheetml/2006/main">
      <d:rPr>
        <d:sz val="11"/>
        <d:rFont val="Calibri"/>
      </d:rPr>
      <d:t xml:space="preserve">01 - Live animals; 02 - Meat and edible meat offal; 03 - Fish and crustaceans, molluscs and other aquatic invertebrates; 04 - Dairy produce; birds' eggs; natural honey; edible products of animal origin, not elsewhere specified or included; 05 - Products of animal origin, not elsewhere specified or included; 06 - Live trees and other plants; bulbs, roots and the like; cut flowers and ornamental foliage; 07 - Edible vegetables and certain roots and tubers; 08 - Edible fruit and nuts; peel of citrus fruit or melons; 09 - Coffee, tea, mate and spices; 10 - Cereals; 11 - Products of the milling industry; malt; starches; inulin; wheat gluten; 12 - Oil seeds and oleaginous fruits; miscellaneous grains, seeds and fruit; industrial or medicinal plants; straw and fodder; 13 - Lac; gums, resins and other vegetable saps and extracts; 14 - Vegetable plaiting materials; vegetable products not elsewhere specified or included; 15 - Animal or vegetable fats and oils and their cleavage products; prepared edible fats; animal or vegetable waxes; 16 - Preparations of meat, of fish or of crustaceans, molluscs or other aquatic invertebrates; 17 - Sugars and sugar confectionery; 18 - Cocoa and cocoa preparations; 19 - Preparations of cereals, flour, starch or milk; pastrycooks' products; 20 - Preparations of vegetables, fruit, nuts or other parts of plants; 21 - Miscellaneous edible preparations; 22 - Beverages, spirits and vinegar; 23 - Residues and waste from the food industries; prepared animal fodder;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01 - Live animals; 02 - Meat and edible meat offal; 03 - Fish and crustaceans, molluscs and other aquatic invertebrates; 04 - Dairy produce; birds' eggs; natural honey; edible products of animal origin, not elsewhere specified or included; 05 - Products of animal origin, not elsewhere specified or included; 06 - Live trees and other plants; bulbs, roots and the like; cut flowers and ornamental foliage; 07 - Edible vegetables and certain roots and tubers; 08 - Edible fruit and nuts; peel of citrus fruit or melons; 09 - Coffee, tea, mate and spices; 10 - Cereals; 11 - Products of the milling industry; malt; starches; inulin; wheat gluten; 12 - Oil seeds and oleaginous fruits; miscellaneous grains, seeds and fruit; industrial or medicinal plants; straw and fodder; 13 - Lac; gums, resins and other vegetable saps and extracts; 14 - Vegetable plaiting materials; vegetable products not elsewhere specified or included; 15 - Animal or vegetable fats and oils and their cleavage products; prepared edible fats; animal or vegetable waxes; 16 - Preparations of meat, of fish or of crustaceans, molluscs or other aquatic invertebrates; 17 - Sugars and sugar confectionery; 18 - Cocoa and cocoa preparations; 19 - Preparations of cereals, flour, starch or milk; pastrycooks' products; 20 - Preparations of vegetables, fruit, nuts or other parts of plants; 21 - Miscellaneous edible preparations; 22 - Beverages, spirits and vinegar; 23 - Residues and waste from the food industries; prepared animal fodder; </d:t>
    </d:r>
  </si>
  <si>
    <d:r xmlns:d="http://schemas.openxmlformats.org/spreadsheetml/2006/main">
      <d:rPr>
        <d:sz val="11"/>
        <d:rFont val="Calibri"/>
      </d:rPr>
      <d:t xml:space="preserve">67.040 - Food products in general;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67.040 - Food products in general; </d:t>
    </d:r>
  </si>
  <si>
    <t>G/TBT/N/BRA/826/Add.1</t>
  </si>
  <si>
    <t>G/TBT/N/UGA/914</t>
  </si>
  <si>
    <d:r xmlns:d="http://schemas.openxmlformats.org/spreadsheetml/2006/main">
      <d:rPr>
        <d:sz val="11"/>
        <d:rFont val="Calibri"/>
      </d:rPr>
      <d:t xml:space="preserve">Instant tea</d:t>
    </d:r>
    <d:r xmlns:d="http://schemas.openxmlformats.org/spreadsheetml/2006/main">
      <d:rPr>
        <d:sz val="11"/>
        <d:color rgb="FF000000"/>
        <d:rFont val="Calibri"/>
      </d:rPr>
      <d:t xml:space="preserve"/>
    </d:r>
  </si>
  <si>
    <d:r xmlns:d="http://schemas.openxmlformats.org/spreadsheetml/2006/main">
      <d:rPr>
        <d:sz val="11"/>
        <d:rFont val="Calibri"/>
      </d:rPr>
      <d:t xml:space="preserve">09 - Coffee, tea, mate and spices; 0902 - Tea, whether or not flavoured.; 090230 - - Black tea (fermented) and partly fermented tea, in immediate packings of a content not exceeding 3 kg; 090240 - - Other black tea (fermented) and other partly fermented tea; </d:t>
    </d:r>
  </si>
  <si>
    <d:r xmlns:d="http://schemas.openxmlformats.org/spreadsheetml/2006/main">
      <d:rPr>
        <d:sz val="11"/>
        <d:rFont val="Calibri"/>
      </d:rPr>
      <d:t xml:space="preserve">67.140 - Tea. Coffee. Cocoa; 67.140.10 - Tea; </d:t>
    </d:r>
  </si>
  <si>
    <t>G/TBT/N/UGA/915</t>
  </si>
  <si>
    <d:r xmlns:d="http://schemas.openxmlformats.org/spreadsheetml/2006/main">
      <d:rPr>
        <d:sz val="11"/>
        <d:rFont val="Calibri"/>
      </d:rPr>
      <d:t xml:space="preserve">Blended black tea</d:t>
    </d:r>
    <d:r xmlns:d="http://schemas.openxmlformats.org/spreadsheetml/2006/main">
      <d:rPr>
        <d:sz val="11"/>
        <d:color rgb="FF000000"/>
        <d:rFont val="Calibri"/>
      </d:rPr>
      <d:t xml:space="preserve"/>
    </d:r>
  </si>
  <si>
    <t>G/TBT/N/UGA/916</t>
  </si>
  <si>
    <d:r xmlns:d="http://schemas.openxmlformats.org/spreadsheetml/2006/main">
      <d:rPr>
        <d:sz val="11"/>
        <d:rFont val="Calibri"/>
      </d:rPr>
      <d:t xml:space="preserve">09 - Coffee, tea, mate and spices; </d:t>
    </d:r>
  </si>
  <si>
    <t>G/TBT/N/UGA/917</t>
  </si>
  <si>
    <d:r xmlns:d="http://schemas.openxmlformats.org/spreadsheetml/2006/main">
      <d:rPr>
        <d:sz val="11"/>
        <d:rFont val="Calibri"/>
      </d:rPr>
      <d:t xml:space="preserve">Flavoured black tea</d:t>
    </d:r>
    <d:r xmlns:d="http://schemas.openxmlformats.org/spreadsheetml/2006/main">
      <d:rPr>
        <d:sz val="11"/>
        <d:color rgb="FF000000"/>
        <d:rFont val="Calibri"/>
      </d:rPr>
      <d:t xml:space="preserve"/>
    </d:r>
  </si>
  <si>
    <t>G/TBT/N/USA/1388</t>
  </si>
  <si>
    <d:r xmlns:d="http://schemas.openxmlformats.org/spreadsheetml/2006/main">
      <d:rPr>
        <d:sz val="11"/>
        <d:rFont val="Calibri"/>
      </d:rPr>
      <d:t xml:space="preserve">Poultry</d:t>
    </d:r>
    <d:r xmlns:d="http://schemas.openxmlformats.org/spreadsheetml/2006/main">
      <d:rPr>
        <d:sz val="11"/>
        <d:color rgb="FF000000"/>
        <d:rFont val="Calibri"/>
      </d:rPr>
      <d:t xml:space="preserve"/>
    </d:r>
  </si>
  <si>
    <d:r xmlns:d="http://schemas.openxmlformats.org/spreadsheetml/2006/main">
      <d:rPr>
        <d:sz val="11"/>
        <d:rFont val="Calibri"/>
      </d:rPr>
      <d:t xml:space="preserve">0207 - Meat and edible offal, of the poultry of heading 01.05, fresh, chilled or frozen.; 0105 - Live poultry, that is to say, fowls of the species Gallus domesticus, ducks, geese, turkeys and guinea fowls.; </d:t>
    </d:r>
  </si>
  <si>
    <t>G/TBT/N/UGA/909</t>
  </si>
  <si>
    <d:r xmlns:d="http://schemas.openxmlformats.org/spreadsheetml/2006/main">
      <d:rPr>
        <d:sz val="11"/>
        <d:rFont val="Calibri"/>
      </d:rPr>
      <d:t xml:space="preserve">Unsweetened condensed milk</d:t>
    </d:r>
    <d:r xmlns:d="http://schemas.openxmlformats.org/spreadsheetml/2006/main">
      <d:rPr>
        <d:sz val="11"/>
        <d:color rgb="FF000000"/>
        <d:rFont val="Calibri"/>
      </d:rPr>
      <d:t xml:space="preserve"/>
    </d:r>
  </si>
  <si>
    <t>G/TBT/N/UGA/911</t>
  </si>
  <si>
    <d:r xmlns:d="http://schemas.openxmlformats.org/spreadsheetml/2006/main">
      <d:rPr>
        <d:sz val="11"/>
        <d:rFont val="Calibri"/>
      </d:rPr>
      <d:t xml:space="preserve">Milk fat</d:t>
    </d:r>
    <d:r xmlns:d="http://schemas.openxmlformats.org/spreadsheetml/2006/main">
      <d:rPr>
        <d:sz val="11"/>
        <d:color rgb="FF000000"/>
        <d:rFont val="Calibri"/>
      </d:rPr>
      <d:t xml:space="preserve"/>
    </d:r>
  </si>
  <si>
    <t>G/TBT/N/UGA/912</t>
  </si>
  <si>
    <d:r xmlns:d="http://schemas.openxmlformats.org/spreadsheetml/2006/main">
      <d:rPr>
        <d:sz val="11"/>
        <d:rFont val="Calibri"/>
      </d:rPr>
      <d:t xml:space="preserve">Whipping cream</d:t>
    </d:r>
    <d:r xmlns:d="http://schemas.openxmlformats.org/spreadsheetml/2006/main">
      <d:rPr>
        <d:sz val="11"/>
        <d:color rgb="FF000000"/>
        <d:rFont val="Calibri"/>
      </d:rPr>
      <d:t xml:space="preserve"/>
    </d:r>
  </si>
  <si>
    <t>G/TBT/N/UGA/524/Add.2</t>
  </si>
  <si>
    <d:r xmlns:d="http://schemas.openxmlformats.org/spreadsheetml/2006/main">
      <d:rPr>
        <d:i/>
        <d:sz val="11"/>
        <d:rFont val="Calibri"/>
      </d:rPr>
      <d:t xml:space="preserve">Smoked fish; Smoke flavoured fish; Smoked dried fish</d:t>
    </d:r>
    <d:r xmlns:d="http://schemas.openxmlformats.org/spreadsheetml/2006/main">
      <d:rPr>
        <d:sz val="11"/>
        <d:color rgb="FF000000"/>
        <d:rFont val="Calibri"/>
      </d:rPr>
      <d:t xml:space="preserve"/>
    </d:r>
  </si>
  <si>
    <d:r xmlns:d="http://schemas.openxmlformats.org/spreadsheetml/2006/main">
      <d:rPr>
        <d:sz val="11"/>
        <d:rFont val="Calibri"/>
      </d:rPr>
      <d:t xml:space="preserve">0305 - Fish, dried, salted or in brine; smoked fish, whether or not cooked before or during the smoking process; flours, meals and pellets of fish, fit for human consumption.;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0305 - Fish, dried, salted or in brine; smoked fish, whether or not cooked before or during the smoking process; flours, meals and pellets of fish, fit for human consumption.; </d:t>
    </d:r>
  </si>
  <si>
    <t>G/TBT/N/UGA/590/Add.2</t>
  </si>
  <si>
    <d:r xmlns:d="http://schemas.openxmlformats.org/spreadsheetml/2006/main">
      <d:rPr>
        <d:i/>
        <d:sz val="11"/>
        <d:rFont val="Calibri"/>
      </d:rPr>
      <d:t xml:space="preserve">Frozen lobster tails.</d:t>
    </d:r>
    <d:r xmlns:d="http://schemas.openxmlformats.org/spreadsheetml/2006/main">
      <d:rPr>
        <d:sz val="11"/>
        <d:color rgb="FF000000"/>
        <d:rFont val="Calibri"/>
      </d:rPr>
      <d:t xml:space="preserve"/>
    </d:r>
  </si>
  <si>
    <d:r xmlns:d="http://schemas.openxmlformats.org/spreadsheetml/2006/main">
      <d:rPr>
        <d:sz val="11"/>
        <d:rFont val="Calibri"/>
      </d:rPr>
      <d:t xml:space="preserve">03023 - - Tunas (of the genus Thunnus), skipjack or stripe-bellied bonito (Euthynnus (Katsuwonus) pelamis), excluding livers and roes:; 030611 - -- Rock lobster and other sea crawfish (Palinurus spp., Panulirus spp., Jasus spp.); 030621 - -- Rock lobster and other sea crawfish (Palinurus spp., Panulirus spp., Jasus spp.); 160530 - - Lobster;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03023 - - Tunas (of the genus Thunnus), skipjack or stripe-bellied bonito (Euthynnus (Katsuwonus) pelamis), excluding livers and roes:; 030611 - -- Rock lobster and other sea crawfish (Palinurus spp., Panulirus spp., Jasus spp.); 030621 - -- Rock lobster and other sea crawfish (Palinurus spp., Panulirus spp., Jasus spp.); 160530 - - Lobster; </d:t>
    </d:r>
  </si>
  <si>
    <t>G/TBT/N/UGA/619/Add.2</t>
  </si>
  <si>
    <d:r xmlns:d="http://schemas.openxmlformats.org/spreadsheetml/2006/main">
      <d:rPr>
        <d:i/>
        <d:sz val="11"/>
        <d:rFont val="Calibri"/>
      </d:rPr>
      <d:t xml:space="preserve">Macadamia kernels.</d:t>
    </d:r>
    <d:r xmlns:d="http://schemas.openxmlformats.org/spreadsheetml/2006/main">
      <d:rPr>
        <d:sz val="11"/>
        <d:color rgb="FF000000"/>
        <d:rFont val="Calibri"/>
      </d:rPr>
      <d:t xml:space="preserve"/>
    </d:r>
  </si>
  <si>
    <d:r xmlns:d="http://schemas.openxmlformats.org/spreadsheetml/2006/main">
      <d:rPr>
        <d:sz val="11"/>
        <d:rFont val="Calibri"/>
      </d:rPr>
      <d:t xml:space="preserve">08 - Edible fruit and nuts; peel of citrus fruit or melons;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08 - Edible fruit and nuts; peel of citrus fruit or melons; </d:t>
    </d:r>
  </si>
  <si>
    <t>G/TBT/N/UGA/621/Add.1</t>
  </si>
  <si>
    <d:r xmlns:d="http://schemas.openxmlformats.org/spreadsheetml/2006/main">
      <d:rPr>
        <d:i/>
        <d:sz val="11"/>
        <d:rFont val="Calibri"/>
      </d:rPr>
      <d:t xml:space="preserve">Cashew kernels.</d:t>
    </d:r>
    <d:r xmlns:d="http://schemas.openxmlformats.org/spreadsheetml/2006/main">
      <d:rPr>
        <d:sz val="11"/>
        <d:color rgb="FF000000"/>
        <d:rFont val="Calibri"/>
      </d:rPr>
      <d:t xml:space="preserve"/>
    </d:r>
  </si>
  <si>
    <d:r xmlns:d="http://schemas.openxmlformats.org/spreadsheetml/2006/main">
      <d:rPr>
        <d:sz val="11"/>
        <d:rFont val="Calibri"/>
      </d:rPr>
      <d:t xml:space="preserve">0801 - Coconuts, Brazil nuts and cashew nuts, fresh or dried, whether or not shelled or peeled.;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0801 - Coconuts, Brazil nuts and cashew nuts, fresh or dried, whether or not shelled or peeled.; 08013 - - Cashew nuts:; </d:t>
    </d:r>
  </si>
  <si>
    <t>G/TBT/N/UGA/622/Add.2</t>
  </si>
  <si>
    <d:r xmlns:d="http://schemas.openxmlformats.org/spreadsheetml/2006/main">
      <d:rPr>
        <d:i/>
        <d:sz val="11"/>
        <d:rFont val="Calibri"/>
      </d:rPr>
      <d:t xml:space="preserve">Roasted cashew kernels.</d:t>
    </d:r>
    <d:r xmlns:d="http://schemas.openxmlformats.org/spreadsheetml/2006/main">
      <d:rPr>
        <d:sz val="11"/>
        <d:color rgb="FF000000"/>
        <d:rFont val="Calibri"/>
      </d:rPr>
      <d:t xml:space="preserve"/>
    </d:r>
  </si>
  <si>
    <d:r xmlns:d="http://schemas.openxmlformats.org/spreadsheetml/2006/main">
      <d:rPr>
        <d:sz val="11"/>
        <d:rFont val="Calibri"/>
      </d:rPr>
      <d:t xml:space="preserve">08013 - - Cashew nuts:;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0801 - Coconuts, Brazil nuts and cashew nuts, fresh or dried, whether or not shelled or peeled.; 08013 - - Cashew nuts:; </d:t>
    </d:r>
  </si>
  <si>
    <t>G/TBT/N/ZAF/221/Add.1</t>
  </si>
  <si>
    <d:r xmlns:d="http://schemas.openxmlformats.org/spreadsheetml/2006/main">
      <d:rPr>
        <d:sz val="11"/>
        <d:rFont val="Calibri"/>
      </d:rPr>
      <d:t xml:space="preserve">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d:t>
    </d:r>
  </si>
  <si>
    <d:r xmlns:d="http://schemas.openxmlformats.org/spreadsheetml/2006/main">
      <d:rPr>
        <d:sz val="11"/>
        <d:rFont val="Calibri"/>
      </d:rPr>
      <d:t xml:space="preserve">07.100.30 - Food microbiology; 67.120.30 - Fish and fishery products;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07.100.30 - Food microbiology; 67.120.30 - Fish and fishery products; </d:t>
    </d:r>
  </si>
  <si>
    <t>G/TBT/N/UGA/901</t>
  </si>
  <si>
    <d:r xmlns:d="http://schemas.openxmlformats.org/spreadsheetml/2006/main">
      <d:rPr>
        <d:sz val="11"/>
        <d:rFont val="Calibri"/>
      </d:rPr>
      <d:t xml:space="preserve">091010 - - Ginger; </d:t>
    </d:r>
  </si>
  <si>
    <t>G/TBT/N/UGA/902</t>
  </si>
  <si>
    <d:r xmlns:d="http://schemas.openxmlformats.org/spreadsheetml/2006/main">
      <d:rPr>
        <d:sz val="11"/>
        <d:rFont val="Calibri"/>
      </d:rPr>
      <d:t xml:space="preserve">0910 - Ginger, saffron, turmeric (curcuma), thyme, bay leaves, curry and other spices.; 091030 - - Turmeric (curcuma); </d:t>
    </d:r>
  </si>
  <si>
    <t>G/TBT/N/UGA/903</t>
  </si>
  <si>
    <d:r xmlns:d="http://schemas.openxmlformats.org/spreadsheetml/2006/main">
      <d:rPr>
        <d:sz val="11"/>
        <d:rFont val="Calibri"/>
      </d:rPr>
      <d:t xml:space="preserve">0907 - Cloves (whole fruit, cloves and stems).; 090700 - Cloves (whole fruit, cloves and stems).; </d:t>
    </d:r>
  </si>
  <si>
    <t>G/TBT/N/UGA/904</t>
  </si>
  <si>
    <d:r xmlns:d="http://schemas.openxmlformats.org/spreadsheetml/2006/main">
      <d:rPr>
        <d:sz val="11"/>
        <d:rFont val="Calibri"/>
      </d:rPr>
      <d:t xml:space="preserve">Pilau masala</d:t>
    </d:r>
    <d:r xmlns:d="http://schemas.openxmlformats.org/spreadsheetml/2006/main">
      <d:rPr>
        <d:sz val="11"/>
        <d:color rgb="FF000000"/>
        <d:rFont val="Calibri"/>
      </d:rPr>
      <d:t xml:space="preserve"/>
    </d:r>
  </si>
  <si>
    <d:r xmlns:d="http://schemas.openxmlformats.org/spreadsheetml/2006/main">
      <d:rPr>
        <d:sz val="11"/>
        <d:rFont val="Calibri"/>
      </d:rPr>
      <d:t xml:space="preserve">09 - Coffee, tea, mate and spices; 0910 - Ginger, saffron, turmeric (curcuma), thyme, bay leaves, curry and other spices.; 09109 - - Other spices:; 2103 - Sauces and preparations therefor; mixed condiments and mixed seasonings; mustard flour and meal and prepared mustard.; </d:t>
    </d:r>
  </si>
  <si>
    <t>G/TBT/N/UGA/905</t>
  </si>
  <si>
    <d:r xmlns:d="http://schemas.openxmlformats.org/spreadsheetml/2006/main">
      <d:rPr>
        <d:sz val="11"/>
        <d:rFont val="Calibri"/>
      </d:rPr>
      <d:t xml:space="preserve">Tea masala</d:t>
    </d:r>
    <d:r xmlns:d="http://schemas.openxmlformats.org/spreadsheetml/2006/main">
      <d:rPr>
        <d:sz val="11"/>
        <d:color rgb="FF000000"/>
        <d:rFont val="Calibri"/>
      </d:rPr>
      <d:t xml:space="preserve"/>
    </d:r>
  </si>
  <si>
    <d:r xmlns:d="http://schemas.openxmlformats.org/spreadsheetml/2006/main">
      <d:rPr>
        <d:sz val="11"/>
        <d:rFont val="Calibri"/>
      </d:rPr>
      <d:t xml:space="preserve">09 - Coffee, tea, mate and spices; 0910 - Ginger, saffron, turmeric (curcuma), thyme, bay leaves, curry and other spices.; 09109 - - Other spices:; </d:t>
    </d:r>
  </si>
  <si>
    <t>G/TBT/N/UGA/897</t>
  </si>
  <si>
    <d:r xmlns:d="http://schemas.openxmlformats.org/spreadsheetml/2006/main">
      <d:rPr>
        <d:sz val="11"/>
        <d:rFont val="Calibri"/>
      </d:rPr>
      <d:t xml:space="preserve">0910 - Ginger, saffron, turmeric (curcuma), thyme, bay leaves, curry and other spices.; 091050 - - Curry; 09109 - - Other spices:; </d:t>
    </d:r>
  </si>
  <si>
    <t>G/TBT/N/UGA/898</t>
  </si>
  <si>
    <d:r xmlns:d="http://schemas.openxmlformats.org/spreadsheetml/2006/main">
      <d:rPr>
        <d:sz val="11"/>
        <d:rFont val="Calibri"/>
      </d:rPr>
      <d:t xml:space="preserve">01.020 - Terminology (principles and coordination); 67.220.10 - Spices and condiments; </d:t>
    </d:r>
  </si>
  <si>
    <t>G/TBT/N/UGA/548/Add.2</t>
  </si>
  <si>
    <d:r xmlns:d="http://schemas.openxmlformats.org/spreadsheetml/2006/main">
      <d:rPr>
        <d:i/>
        <d:sz val="11"/>
        <d:rFont val="Calibri"/>
      </d:rPr>
      <d:t xml:space="preserve">Fresh tomatoes</d:t>
    </d:r>
    <d:r xmlns:d="http://schemas.openxmlformats.org/spreadsheetml/2006/main">
      <d:rPr>
        <d:sz val="11"/>
        <d:color rgb="FF000000"/>
        <d:rFont val="Calibri"/>
      </d:rPr>
      <d:t xml:space="preserve"/>
    </d:r>
  </si>
  <si>
    <d:r xmlns:d="http://schemas.openxmlformats.org/spreadsheetml/2006/main">
      <d:rPr>
        <d:sz val="11"/>
        <d:rFont val="Calibri"/>
      </d:rPr>
      <d:t xml:space="preserve">0702 - Tomatoes, fresh or chilled.;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0702 - Tomatoes, fresh or chilled.; 070200 - Tomatoes, fresh or chilled.; </d:t>
    </d:r>
  </si>
  <si>
    <d:r xmlns:d="http://schemas.openxmlformats.org/spreadsheetml/2006/main">
      <d:rPr>
        <d:sz val="11"/>
        <d:rFont val="Calibri"/>
      </d:rPr>
      <d:t xml:space="preserve">67.080.20 - Vegetables and derived products;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67.080.20 - Vegetables and derived products; </d:t>
    </d:r>
  </si>
  <si>
    <t>G/TBT/N/UGA/550/Add.2</t>
  </si>
  <si>
    <d:r xmlns:d="http://schemas.openxmlformats.org/spreadsheetml/2006/main">
      <d:rPr>
        <d:i/>
        <d:sz val="11"/>
        <d:rFont val="Calibri"/>
      </d:rPr>
      <d:t xml:space="preserve">Fresh mangoes</d:t>
    </d:r>
    <d:r xmlns:d="http://schemas.openxmlformats.org/spreadsheetml/2006/main">
      <d:rPr>
        <d:sz val="11"/>
        <d:color rgb="FF000000"/>
        <d:rFont val="Calibri"/>
      </d:rPr>
      <d:t xml:space="preserve"/>
    </d:r>
  </si>
  <si>
    <d:r xmlns:d="http://schemas.openxmlformats.org/spreadsheetml/2006/main">
      <d:rPr>
        <d:sz val="11"/>
        <d:rFont val="Calibri"/>
      </d:rPr>
      <d:t xml:space="preserve">0804 - Dates, figs, pineapples, avocados, guavas, mangoes and mangosteens, fresh or dried.;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0804 - Dates, figs, pineapples, avocados, guavas, mangoes and mangosteens, fresh or dried.; 080450 - - Guavas, mangoes and mangosteens; </d:t>
    </d:r>
  </si>
  <si>
    <t>G/TBT/N/UGA/551/Add.2</t>
  </si>
  <si>
    <d:r xmlns:d="http://schemas.openxmlformats.org/spreadsheetml/2006/main">
      <d:rPr>
        <d:i/>
        <d:sz val="11"/>
        <d:rFont val="Calibri"/>
      </d:rPr>
      <d:t xml:space="preserve">Fesh potato tuber</d:t>
    </d:r>
    <d:r xmlns:d="http://schemas.openxmlformats.org/spreadsheetml/2006/main">
      <d:rPr>
        <d:sz val="11"/>
        <d:color rgb="FF000000"/>
        <d:rFont val="Calibri"/>
      </d:rPr>
      <d:t xml:space="preserve"/>
    </d:r>
  </si>
  <si>
    <d:r xmlns:d="http://schemas.openxmlformats.org/spreadsheetml/2006/main">
      <d:rPr>
        <d:sz val="11"/>
        <d:rFont val="Calibri"/>
      </d:rPr>
      <d:t xml:space="preserve">0701 - Potatoes, fresh or chilled.; 200410 - - Potatoes; 200520 - - Potatoes;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0701 - Potatoes, fresh or chilled.; 071010 - - Potatoes; 200410 - - Potatoes; 200520 - - Potatoes; </d:t>
    </d:r>
  </si>
  <si>
    <t>G/TBT/N/UGA/552/Add.2</t>
  </si>
  <si>
    <d:r xmlns:d="http://schemas.openxmlformats.org/spreadsheetml/2006/main">
      <d:rPr>
        <d:i/>
        <d:sz val="11"/>
        <d:rFont val="Calibri"/>
      </d:rPr>
      <d:t xml:space="preserve">Fresh carrots</d:t>
    </d:r>
    <d:r xmlns:d="http://schemas.openxmlformats.org/spreadsheetml/2006/main">
      <d:rPr>
        <d:sz val="11"/>
        <d:color rgb="FF000000"/>
        <d:rFont val="Calibri"/>
      </d:rPr>
      <d:t xml:space="preserve"/>
    </d:r>
  </si>
  <si>
    <d:r xmlns:d="http://schemas.openxmlformats.org/spreadsheetml/2006/main">
      <d:rPr>
        <d:sz val="11"/>
        <d:rFont val="Calibri"/>
      </d:rPr>
      <d:t xml:space="preserve">0706 - Carrots, turnips, salad beetroot, salsify, celeriac, radishes and similar edible roots, fresh or chilled.;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0706 - Carrots, turnips, salad beetroot, salsify, celeriac, radishes and similar edible roots, fresh or chilled.; 070610 - - Carrots and turnips; </d:t>
    </d:r>
  </si>
  <si>
    <t>G/TBT/N/UGA/553/Add.2</t>
  </si>
  <si>
    <d:r xmlns:d="http://schemas.openxmlformats.org/spreadsheetml/2006/main">
      <d:rPr>
        <d:i/>
        <d:sz val="11"/>
        <d:rFont val="Calibri"/>
      </d:rPr>
      <d:t xml:space="preserve">Fresh sweet bananas</d:t>
    </d:r>
    <d:r xmlns:d="http://schemas.openxmlformats.org/spreadsheetml/2006/main">
      <d:rPr>
        <d:sz val="11"/>
        <d:color rgb="FF000000"/>
        <d:rFont val="Calibri"/>
      </d:rPr>
      <d:t xml:space="preserve"/>
    </d:r>
  </si>
  <si>
    <d:r xmlns:d="http://schemas.openxmlformats.org/spreadsheetml/2006/main">
      <d:rPr>
        <d:sz val="11"/>
        <d:rFont val="Calibri"/>
      </d:rPr>
      <d:t xml:space="preserve">0803 - Bananas, including plantains, fresh or dried.;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0803 - Bananas, including plantains, fresh or dried.; 080300 - Bananas, including plantains, fresh or dried.; </d:t>
    </d:r>
  </si>
  <si>
    <t>G/TBT/N/UGA/555/Add.2</t>
  </si>
  <si>
    <d:r xmlns:d="http://schemas.openxmlformats.org/spreadsheetml/2006/main">
      <d:rPr>
        <d:i/>
        <d:sz val="11"/>
        <d:rFont val="Calibri"/>
      </d:rPr>
      <d:t xml:space="preserve">Fresh onions</d:t>
    </d:r>
    <d:r xmlns:d="http://schemas.openxmlformats.org/spreadsheetml/2006/main">
      <d:rPr>
        <d:sz val="11"/>
        <d:color rgb="FF000000"/>
        <d:rFont val="Calibri"/>
      </d:rPr>
      <d:t xml:space="preserve"/>
    </d:r>
  </si>
  <si>
    <d:r xmlns:d="http://schemas.openxmlformats.org/spreadsheetml/2006/main">
      <d:rPr>
        <d:sz val="11"/>
        <d:rFont val="Calibri"/>
      </d:rPr>
      <d:t xml:space="preserve">0703 - Onions, shallots, garlic, leeks and other alliaceous vegetables, fresh or chilled.; 071220 - - Onions;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0703 - Onions, shallots, garlic, leeks and other alliaceous vegetables, fresh or chilled.; 071220 - - Onions; </d:t>
    </d:r>
  </si>
  <si>
    <t>G/TBT/N/UGA/593/Add.2</t>
  </si>
  <si>
    <d:r xmlns:d="http://schemas.openxmlformats.org/spreadsheetml/2006/main">
      <d:rPr>
        <d:i/>
        <d:sz val="11"/>
        <d:rFont val="Calibri"/>
      </d:rPr>
      <d:t xml:space="preserve">Dairy based beverages</d:t>
    </d:r>
    <d:r xmlns:d="http://schemas.openxmlformats.org/spreadsheetml/2006/main">
      <d:rPr>
        <d:sz val="11"/>
        <d:color rgb="FF000000"/>
        <d:rFont val="Calibri"/>
      </d:rPr>
      <d:t xml:space="preserve"/>
    </d:r>
  </si>
  <si>
    <t>G/TBT/N/UGA/613/Add.1</t>
  </si>
  <si>
    <d:r xmlns:d="http://schemas.openxmlformats.org/spreadsheetml/2006/main">
      <d:rPr>
        <d:i/>
        <d:sz val="11"/>
        <d:rFont val="Calibri"/>
      </d:rPr>
      <d:t xml:space="preserve">Egg powder.</d:t>
    </d:r>
    <d:r xmlns:d="http://schemas.openxmlformats.org/spreadsheetml/2006/main">
      <d:rPr>
        <d:sz val="11"/>
        <d:color rgb="FF000000"/>
        <d:rFont val="Calibri"/>
      </d:rPr>
      <d:t xml:space="preserve"/>
    </d:r>
  </si>
  <si>
    <d:r xmlns:d="http://schemas.openxmlformats.org/spreadsheetml/2006/main">
      <d:rPr>
        <d:sz val="11"/>
        <d:rFont val="Calibri"/>
      </d:rPr>
      <d:t xml:space="preserve">0408 - Birds' eggs, not in shell, and egg yolks, fresh, dried, cooked by steaming or by boiling in water, moulded, frozen or otherwise preserved, whether or not containing added sugar or other sweetening matter.;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0408 - Birds' eggs, not in shell, and egg yolks, fresh, dried, cooked by steaming or by boiling in water, moulded, frozen or otherwise preserved, whether or not containing added sugar or other sweetening matter.; </d:t>
    </d:r>
  </si>
  <si>
    <d:r xmlns:d="http://schemas.openxmlformats.org/spreadsheetml/2006/main">
      <d:rPr>
        <d:i/>
        <d:sz val="11"/>
        <d:rFont val="Calibri"/>
      </d:rPr>
      <d:t xml:space="preserve">Prevention of deceptive practices and consumer protection; Quality requirements; Harmonization; </d:t>
    </d:r>
  </si>
  <si>
    <t>G/TBT/N/UGA/624/Add.2</t>
  </si>
  <si>
    <d:r xmlns:d="http://schemas.openxmlformats.org/spreadsheetml/2006/main">
      <d:rPr>
        <d:i/>
        <d:sz val="11"/>
        <d:rFont val="Calibri"/>
      </d:rPr>
      <d:t xml:space="preserve">Plant protein-based yoghurt.</d:t>
    </d:r>
    <d:r xmlns:d="http://schemas.openxmlformats.org/spreadsheetml/2006/main">
      <d:rPr>
        <d:sz val="11"/>
        <d:color rgb="FF000000"/>
        <d:rFont val="Calibri"/>
      </d:rPr>
      <d:t xml:space="preserve"/>
    </d:r>
  </si>
  <si>
    <t>G/TBT/N/BRA/825/Add.1</t>
  </si>
  <si>
    <d:r xmlns:d="http://schemas.openxmlformats.org/spreadsheetml/2006/main">
      <d:rPr>
        <d:sz val="11"/>
        <d:rFont val="Calibri"/>
      </d:rPr>
      <d:t xml:space="preserve">02 - Meat and edible meat offal; 03 - Fish and crustaceans, molluscs and other aquatic invertebrates;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02 - Meat and edible meat offal; 03 - Fish and crustaceans, molluscs and other aquatic invertebrates; </d:t>
    </d:r>
  </si>
  <si>
    <t>G/TBT/N/NGA/5</t>
  </si>
  <si>
    <t>Nigeria</t>
  </si>
  <si>
    <d:r xmlns:d="http://schemas.openxmlformats.org/spreadsheetml/2006/main">
      <d:rPr>
        <d:sz val="11"/>
        <d:rFont val="Calibri"/>
      </d:rPr>
      <d:t xml:space="preserve">Tea</d:t>
    </d:r>
    <d:r xmlns:d="http://schemas.openxmlformats.org/spreadsheetml/2006/main">
      <d:rPr>
        <d:sz val="11"/>
        <d:color rgb="FF000000"/>
        <d:rFont val="Calibri"/>
      </d:rPr>
      <d:t xml:space="preserve"/>
    </d:r>
  </si>
  <si>
    <d:r xmlns:d="http://schemas.openxmlformats.org/spreadsheetml/2006/main">
      <d:rPr>
        <d:sz val="11"/>
        <d:rFont val="Calibri"/>
      </d:rPr>
      <d:t xml:space="preserve">090210 - - Green tea (not fermented) in immediate packings of a content not exceeding 3 kg; 090230 - - Black tea (fermented) and partly fermented tea, in immediate packings of a content not exceeding 3 kg; </d:t>
    </d:r>
  </si>
  <si>
    <t>G/TBT/N/PER/68/Add.1</t>
  </si>
  <si>
    <d:r xmlns:d="http://schemas.openxmlformats.org/spreadsheetml/2006/main">
      <d:rPr>
        <d:sz val="11"/>
        <d:rFont val="Calibri"/>
      </d:rPr>
      <d:t xml:space="preserve">060210 - - Unrooted cuttings and slips; 060220 - - Trees, shrubs and bushes, grafted or not, of kinds which bear edible fruit or nuts; 060290 - - Other; 120999 - -- Other; </d:t>
    </d:r>
  </si>
  <si>
    <t>G/TBT/N/BRA/834</t>
  </si>
  <si>
    <d:r xmlns:d="http://schemas.openxmlformats.org/spreadsheetml/2006/main">
      <d:rPr>
        <d:sz val="11"/>
        <d:rFont val="Calibri"/>
      </d:rPr>
      <d:t xml:space="preserve">HS 0702.00.00 tomato</d:t>
    </d:r>
    <d:r xmlns:d="http://schemas.openxmlformats.org/spreadsheetml/2006/main">
      <d:rPr>
        <d:sz val="11"/>
        <d:color rgb="FF000000"/>
        <d:rFont val="Calibri"/>
      </d:rPr>
      <d:t xml:space="preserve"/>
    </d:r>
  </si>
  <si>
    <d:r xmlns:d="http://schemas.openxmlformats.org/spreadsheetml/2006/main">
      <d:rPr>
        <d:sz val="11"/>
        <d:rFont val="Calibri"/>
      </d:rPr>
      <d:t xml:space="preserve">0702 - Tomatoes, fresh or chilled.; </d:t>
    </d:r>
  </si>
  <si>
    <t>G/TBT/N/ISR/933/Add.1</t>
  </si>
  <si>
    <d:r xmlns:d="http://schemas.openxmlformats.org/spreadsheetml/2006/main">
      <d:rPr>
        <d:i/>
        <d:sz val="11"/>
        <d:rFont val="Calibri"/>
      </d:rPr>
      <d:t xml:space="preserve">Instant coffee</d:t>
    </d:r>
    <d:r xmlns:d="http://schemas.openxmlformats.org/spreadsheetml/2006/main">
      <d:rPr>
        <d:sz val="11"/>
        <d:color rgb="FF000000"/>
        <d:rFont val="Calibri"/>
      </d:rPr>
      <d:t xml:space="preserve"/>
    </d:r>
  </si>
  <si>
    <d:r xmlns:d="http://schemas.openxmlformats.org/spreadsheetml/2006/main">
      <d:rPr>
        <d:sz val="11"/>
        <d:rFont val="Calibri"/>
      </d:rPr>
      <d:t xml:space="preserve">0901 - Coffee, whether or not roasted or decaffeinated; coffee husks and skins; coffee substitutes containing coffee in any proportion.; 2001 - Vegetables, fruit, nuts and other edible parts of plants, prepared or preserved by vinegar or acetic acid.;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0901 - Coffee, whether or not roasted or decaffeinated; coffee husks and skins; coffee substitutes containing coffee in any proportion.; 2101 - Extracts, essences and concentrates, of coffee, tea or maté and preparations with a basis of these products or with a basis of coffee, tea or maté; roasted chicory and other roasted coffee substitutes, and extracts, essences and concentrates thereof.; </d:t>
    </d:r>
  </si>
  <si>
    <t>G/TBT/N/ISR/949/Add.1</t>
  </si>
  <si>
    <d:r xmlns:d="http://schemas.openxmlformats.org/spreadsheetml/2006/main">
      <d:rPr>
        <d:i/>
        <d:sz val="11"/>
        <d:rFont val="Calibri"/>
      </d:rPr>
      <d:t xml:space="preserve">Food starch</d:t>
    </d:r>
    <d:r xmlns:d="http://schemas.openxmlformats.org/spreadsheetml/2006/main">
      <d:rPr>
        <d:sz val="11"/>
        <d:color rgb="FF000000"/>
        <d:rFont val="Calibri"/>
      </d:rPr>
      <d:t xml:space="preserve"/>
    </d:r>
  </si>
  <si>
    <d:r xmlns:d="http://schemas.openxmlformats.org/spreadsheetml/2006/main">
      <d:rPr>
        <d:sz val="11"/>
        <d:rFont val="Calibri"/>
      </d:rPr>
      <d:t xml:space="preserve">1108 - Starches; inulin.; 1901 - 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1108 - Starches; inulin.; 1901 - 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d:t>
    </d:r>
  </si>
  <si>
    <d:r xmlns:d="http://schemas.openxmlformats.org/spreadsheetml/2006/main">
      <d:rPr>
        <d:sz val="11"/>
        <d:rFont val="Calibri"/>
      </d:rPr>
      <d:t xml:space="preserve">67.180.20 - Starch and derived products;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67.180.20 - Starch and derived products; </d:t>
    </d:r>
  </si>
  <si>
    <d:r xmlns:d="http://schemas.openxmlformats.org/spreadsheetml/2006/main">
      <d:rPr>
        <d:i/>
        <d:sz val="11"/>
        <d:rFont val="Calibri"/>
      </d:rPr>
      <d:t xml:space="preserve">Reducing trade barriers and facilitating trade; </d:t>
    </d:r>
  </si>
  <si>
    <t>G/TBT/N/ISR/977/Add.1</t>
  </si>
  <si>
    <d:r xmlns:d="http://schemas.openxmlformats.org/spreadsheetml/2006/main">
      <d:rPr>
        <d:i/>
        <d:sz val="11"/>
        <d:rFont val="Calibri"/>
      </d:rPr>
      <d:t xml:space="preserve">Roasted Coffee</d:t>
    </d:r>
    <d:r xmlns:d="http://schemas.openxmlformats.org/spreadsheetml/2006/main">
      <d:rPr>
        <d:sz val="11"/>
        <d:color rgb="FF000000"/>
        <d:rFont val="Calibri"/>
      </d:rPr>
      <d:t xml:space="preserve"/>
    </d:r>
  </si>
  <si>
    <d:r xmlns:d="http://schemas.openxmlformats.org/spreadsheetml/2006/main">
      <d:rPr>
        <d:sz val="11"/>
        <d:rFont val="Calibri"/>
      </d:rPr>
      <d:t xml:space="preserve">090112 - -- Decaffeinated;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09012 - - Coffee, roasted:; </d:t>
    </d:r>
  </si>
  <si>
    <t>G/TBT/N/KEN/713</t>
  </si>
  <si>
    <d:r xmlns:d="http://schemas.openxmlformats.org/spreadsheetml/2006/main">
      <d:rPr>
        <d:sz val="11"/>
        <d:rFont val="Calibri"/>
      </d:rPr>
      <d:t xml:space="preserve">67.160.01 - Beverages in general; </d:t>
    </d:r>
  </si>
  <si>
    <t>G/TBT/N/KEN/715</t>
  </si>
  <si>
    <t>G/TBT/N/BRA/832</t>
  </si>
  <si>
    <d:r xmlns:d="http://schemas.openxmlformats.org/spreadsheetml/2006/main">
      <d:rPr>
        <d:sz val="11"/>
        <d:rFont val="Calibri"/>
      </d:rPr>
      <d:t xml:space="preserve">HS 01; 02; 03; 04; 05; 06; 07; 08; 09; 10; 11; 12; 13; 15; 16; 17; 18; 19; 20; 21; 22; 23</d:t>
    </d:r>
    <d:r xmlns:d="http://schemas.openxmlformats.org/spreadsheetml/2006/main">
      <d:rPr>
        <d:sz val="11"/>
        <d:color rgb="FF000000"/>
        <d:rFont val="Calibri"/>
      </d:rPr>
      <d:t xml:space="preserve"/>
    </d:r>
  </si>
  <si>
    <d:r xmlns:d="http://schemas.openxmlformats.org/spreadsheetml/2006/main">
      <d:rPr>
        <d:sz val="11"/>
        <d:rFont val="Calibri"/>
      </d:rPr>
      <d:t xml:space="preserve">01 - Live animals; 02 - Meat and edible meat offal; 03 - Fish and crustaceans, molluscs and other aquatic invertebrates; 04 - Dairy produce; birds' eggs; natural honey; edible products of animal origin, not elsewhere specified or included; 05 - Products of animal origin, not elsewhere specified or included; 06 - Live trees and other plants; bulbs, roots and the like; cut flowers and ornamental foliage; 07 - Edible vegetables and certain roots and tubers; 08 - Edible fruit and nuts; peel of citrus fruit or melons; 09 - Coffee, tea, mate and spices; 10 - Cereals; 11 - Products of the milling industry; malt; starches; inulin; wheat gluten; 12 - Oil seeds and oleaginous fruits; miscellaneous grains, seeds and fruit; industrial or medicinal plants; straw and fodder; 13 - Lac; gums, resins and other vegetable saps and extracts; 14 - Vegetable plaiting materials; vegetable products not elsewhere specified or included; 15 - Animal or vegetable fats and oils and their cleavage products; prepared edible fats; animal or vegetable waxes; 16 - Preparations of meat, of fish or of crustaceans, molluscs or other aquatic invertebrates; 17 - Sugars and sugar confectionery; 18 - Cocoa and cocoa preparations; 19 - Preparations of cereals, flour, starch or milk; pastrycooks' products; 20 - Preparations of vegetables, fruit, nuts or other parts of plants; 21 - Miscellaneous edible preparations; 22 - Beverages, spirits and vinegar; 23 - Residues and waste from the food industries; prepared animal fodder; </d:t>
    </d:r>
  </si>
  <si>
    <t>G/TBT/N/USA/1382</t>
  </si>
  <si>
    <d:r xmlns:d="http://schemas.openxmlformats.org/spreadsheetml/2006/main">
      <d:rPr>
        <d:sz val="11"/>
        <d:rFont val="Calibri"/>
      </d:rPr>
      <d:t xml:space="preserve">Plants, plant products</d:t>
    </d:r>
    <d:r xmlns:d="http://schemas.openxmlformats.org/spreadsheetml/2006/main">
      <d:rPr>
        <d:sz val="11"/>
        <d:color rgb="FF000000"/>
        <d:rFont val="Calibri"/>
      </d:rPr>
      <d:t xml:space="preserve"/>
    </d:r>
  </si>
  <si>
    <d:r xmlns:d="http://schemas.openxmlformats.org/spreadsheetml/2006/main">
      <d:rPr>
        <d:sz val="11"/>
        <d:rFont val="Calibri"/>
      </d:rPr>
      <d:t xml:space="preserve">06 - Live trees and other plants; bulbs, roots and the like; cut flowers and ornamental foliage; 44 - Wood and articles of wood; wood charcoal; </d:t>
    </d:r>
  </si>
  <si>
    <d:r xmlns:d="http://schemas.openxmlformats.org/spreadsheetml/2006/main">
      <d:rPr>
        <d:sz val="11"/>
        <d:rFont val="Calibri"/>
      </d:rPr>
      <d:t xml:space="preserve">01.020 - Terminology (principles and coordination); 01.120 - Standardization. General rules; </d:t>
    </d:r>
  </si>
  <si>
    <d:r xmlns:d="http://schemas.openxmlformats.org/spreadsheetml/2006/main">
      <d:rPr>
        <d:sz val="11"/>
        <d:rFont val="Calibri"/>
      </d:rPr>
      <d:t xml:space="preserve">Protection of animal or plant life or health; Protection of the environment; </d:t>
    </d:r>
  </si>
  <si>
    <t>G/TBT/N/USA/1383</t>
  </si>
  <si>
    <d:r xmlns:d="http://schemas.openxmlformats.org/spreadsheetml/2006/main">
      <d:rPr>
        <d:sz val="11"/>
        <d:rFont val="Calibri"/>
      </d:rPr>
      <d:t xml:space="preserve">Prevention of deceptive practices and consumer protection; Protection of the environment; </d:t>
    </d:r>
  </si>
  <si>
    <t>G/TBT/N/BRA/831</t>
  </si>
  <si>
    <d:r xmlns:d="http://schemas.openxmlformats.org/spreadsheetml/2006/main">
      <d:rPr>
        <d:sz val="11"/>
        <d:rFont val="Calibri"/>
      </d:rPr>
      <d:t xml:space="preserve">HS Code: 01.03</d:t>
    </d:r>
    <d:r xmlns:d="http://schemas.openxmlformats.org/spreadsheetml/2006/main">
      <d:rPr>
        <d:sz val="11"/>
        <d:color rgb="FF000000"/>
        <d:rFont val="Calibri"/>
      </d:rPr>
      <d:t xml:space="preserve"/>
    </d:r>
  </si>
  <si>
    <d:r xmlns:d="http://schemas.openxmlformats.org/spreadsheetml/2006/main">
      <d:rPr>
        <d:sz val="11"/>
        <d:rFont val="Calibri"/>
      </d:rPr>
      <d:t xml:space="preserve">0103 - Live swine.; </d:t>
    </d:r>
  </si>
  <si>
    <d:r xmlns:d="http://schemas.openxmlformats.org/spreadsheetml/2006/main">
      <d:rPr>
        <d:sz val="11"/>
        <d:rFont val="Calibri"/>
      </d:rPr>
      <d:t xml:space="preserve">Protection of human health or safety; Protection of animal or plant life or health; Quality requirements; </d:t>
    </d:r>
  </si>
  <si>
    <t>G/TBT/N/USA/476/Add.2</t>
  </si>
  <si>
    <d:r xmlns:d="http://schemas.openxmlformats.org/spreadsheetml/2006/main">
      <d:rPr>
        <d:i/>
        <d:sz val="11"/>
        <d:rFont val="Calibri"/>
      </d:rPr>
      <d:t xml:space="preserve">Honey  (HS:  0409.00; ICS:  67.180)</d:t>
    </d:r>
    <d:r xmlns:d="http://schemas.openxmlformats.org/spreadsheetml/2006/main">
      <d:rPr>
        <d:sz val="11"/>
        <d:color rgb="FF000000"/>
        <d:rFont val="Calibri"/>
      </d:rPr>
      <d:t xml:space="preserve"/>
    </d:r>
  </si>
  <si>
    <d:r xmlns:d="http://schemas.openxmlformats.org/spreadsheetml/2006/main">
      <d:rPr>
        <d:sz val="11"/>
        <d:rFont val="Calibri"/>
      </d:rPr>
      <d:t xml:space="preserve">0409 - Natural honey.;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0409 - Natural honey.; </d:t>
    </d:r>
  </si>
  <si>
    <t>G/TBT/N/BRA/830</t>
  </si>
  <si>
    <d:r xmlns:d="http://schemas.openxmlformats.org/spreadsheetml/2006/main">
      <d:rPr>
        <d:sz val="11"/>
        <d:rFont val="Calibri"/>
      </d:rPr>
      <d:t xml:space="preserve">HS Code: 04</d:t>
    </d:r>
    <d:r xmlns:d="http://schemas.openxmlformats.org/spreadsheetml/2006/main">
      <d:rPr>
        <d:sz val="11"/>
        <d:color rgb="FF000000"/>
        <d:rFont val="Calibri"/>
      </d:rPr>
      <d:t xml:space="preserve"/>
    </d:r>
  </si>
  <si>
    <t>G/TBT/N/ECU/268/Add.1</t>
  </si>
  <si>
    <d:r xmlns:d="http://schemas.openxmlformats.org/spreadsheetml/2006/main">
      <d:rPr>
        <d:i/>
        <d:sz val="11"/>
        <d:rFont val="Calibri"/>
      </d:rPr>
      <d:t xml:space="preserve">1101.00.00 and 1102.20.00. Wheat or meslin flour. (HS 1101.00); Maize (corn) flour (HS 1102.20) ;</d:t>
    </d:r>
    <d:r xmlns:d="http://schemas.openxmlformats.org/spreadsheetml/2006/main">
      <d:rPr>
        <d:sz val="11"/>
        <d:color rgb="FF000000"/>
        <d:rFont val="Calibri"/>
      </d:rPr>
      <d:t xml:space="preserve"/>
    </d:r>
  </si>
  <si>
    <d:r xmlns:d="http://schemas.openxmlformats.org/spreadsheetml/2006/main">
      <d:rPr>
        <d:sz val="11"/>
        <d:rFont val="Calibri"/>
      </d:rPr>
      <d:t xml:space="preserve">110220 - - Maize (corn) flour; 1101 - Wheat or meslin flour.;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110100 - Wheat or meslin flour.; 110220 - - Maize (corn) flour; </d:t>
    </d:r>
  </si>
  <si>
    <d:r xmlns:d="http://schemas.openxmlformats.org/spreadsheetml/2006/main">
      <d:rPr>
        <d:i/>
        <d:sz val="11"/>
        <d:rFont val="Calibri"/>
      </d:rPr>
      <d:t xml:space="preserve">67.060 - Cereals, pulses and derived products; </d:t>
    </d:r>
  </si>
  <si>
    <t>G/TBT/N/ECU/268/Add.2</t>
  </si>
  <si>
    <t>G/TBT/N/BRA/810/Add.1</t>
  </si>
  <si>
    <t>G/TBT/N/BRA/829</t>
  </si>
  <si>
    <d:r xmlns:d="http://schemas.openxmlformats.org/spreadsheetml/2006/main">
      <d:rPr>
        <d:sz val="11"/>
        <d:rFont val="Calibri"/>
      </d:rPr>
      <d:t xml:space="preserve">HS 0304 Fish fillets &amp; other fish meat, fresh, chilled or frozen (whether or not minced); HS 0307 Molluscs &amp; other aquatic invertebrates, live, fresh, chilled, frozen; HS 0306 Crustaceans, live, fresh, chilled, frozen.</d:t>
    </d:r>
    <d:r xmlns:d="http://schemas.openxmlformats.org/spreadsheetml/2006/main">
      <d:rPr>
        <d:sz val="11"/>
        <d:color rgb="FF000000"/>
        <d:rFont val="Calibri"/>
      </d:rPr>
      <d:t xml:space="preserve"/>
    </d:r>
  </si>
  <si>
    <t>G/TBT/N/PER/97/Add.1</t>
  </si>
  <si>
    <d:r xmlns:d="http://schemas.openxmlformats.org/spreadsheetml/2006/main">
      <d:rPr>
        <d:i/>
        <d:sz val="11"/>
        <d:rFont val="Calibri"/>
      </d:rPr>
      <d:t xml:space="preserve">TARIFF ITEM NUMBER
DESCRIPTION
0209
Pig fat, free of lean meat, and poultry fat, not rendered or otherwise extracted, fresh, chilled, frozen, salted, in brine, dried or smoked.
0306
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0307
Molluscs, whether in shell or not, live, fresh, chilled, frozen, dried, salted or in brine; smoked molluscs, whether in shell or not, whether or not cooked before or during the smoking process; flours, meals and pellets of molluscs, fit for human consumption.
0401
Milk and cream, not concentrated nor containing added sugar or other sweetening matter.
0402
Milk and cream, concentrated or containing added sugar or other sweetening matter.
0405
Butter and other fats and oils derived from milk; dairy spreads.
0406
Cheese and curd.
0802
Other nuts, fresh or dried, whether or not shelled or peeled.
1604
Prepared or preserved fish; caviar and caviar substitutes prepared from fish eggs.
1701
Cane or beet sugar and chemically pure sucrose, in solid form.
1704
Sugar confectionery (including white chocolate), not containing cocoa.
1806
Chocolate and other food preparations containing cocoa.
2009
Fruit juices (including grape must) and vegetable juices, unfermented and not containing added spirit, whether or not containing added sugar or other sweetening matter.
2103
Sauces and preparations therefor; mixed condiments and mixed seasonings; mustard flour and meal and prepared mustard.
040590
Other fats and oils derived from milk.
160239
Other prepared or preserved meat, meat offal or blood of poultry of heading 01.05.
0402991000
Condensed milk.
0402999000
Other milk and cream, containing added sugar or other sweetening matter.
0403100020
Yogurt, flavoured or containing added fruit, nuts or cocoa, whether or not containing added sugar or other sweetening matter.
0406909000
Other cheese.
1517100000
Margarine, excluding liquid margarine.
1517900000
Other margarine; edible mixtures or preparations of animal or vegetable fats or oils or of fractions of different fats or oils of this Chapter, other than edible fats or oils or their fractions of heading 15.16.
1601000000
Sausages and similar products, of meat, meat offal or blood; food preparations based on these products.
1602100000
Homogenised preparations.
1602200000
Prepared or preserved liver of any animal.
1602321090
Other prepared or preserved meat, meat offal or blood of fowls of the species Gallus domesticus, seasoned and frozen.
1602500000
Prepared or preserved meat, meat offal or blood of bovine animals.
1602900000
Other, including preparations of blood of any animal.
1702200000
Maple sugar and maple syrup.
1702309000
Glucose, not containing fructose or containing in the dry state less than 20% by weight of fructose.
1702901000
Artificial honey, whether or not mixed with natural honey.
1702903000
Sugars containing added flavouring or colouring matter, containing in the dry state 50% by weight of fructose.
1702904000
Other syrup containing in the dry state 50% by weight of fructose.
1704101000
Chewing gum, sugar-coated.
1704901000
Boiled sweets, pastilles and similar sugar confectionery.
1704909000
Other sugar confectionery (including white chocolate), not containing cocoa.
1806310000
Preparations in blocks, slabs or bars, other than those weighing more than 2 kg, or in liquid, paste, powder, granular or other bulk form in containers or immediate packings of a content exceeding 2 kg, filled.
1806320000
Preparations in blocks, slabs or bars, other than those weighing more than 2 kg, or in liquid, paste, powder, granular or other bulk form in containers or immediate packings of a content exceeding 2 kg, not filled.
1901909000
Food preparations of flour, groats, meal, starch or malt extract, not containing cocoa or containing less than 40% by weight of cocoa calculated on a totally defatted basis, not elsewhere specified or included; food preparations of goods of headings 04.01 to 04.04, not containing cocoa or containing less than 5% by weight of cocoa calculated on a totally defatted basis, not elsewhere specified or included.
1902200000
Stuffed pasta, whether or not cooked or otherwise prepared.
1904200000
Prepared foods obtained from unroasted cereal flakes or from mixtures of unroasted cereal flakes and roasted cereal flakes or swelled cereals.
1904900000
Cereals (other than maize (corn)) in grain form or in the form of flakes or other worked grains (except flour, groats and meal), pre-cooked, or otherwise prepared, not elsewhere specified or included.
1905100000
Crispbread (also known as knäckebrot).
1905200000
Gingerbread and the like.
1905310000
Sweet biscuits.
1905400000
Rusks, toasted bread and similar toasted products.
1905901000
Salted or flavoured biscuits.
1905909000
Other bread, pastry, cakes, biscuits and other bakers' wares, whether or not containing cocoa; communion wafers, empty cachets of a kind suitable for pharmaceutical use, sealing wafers, rice paper and similar products.
2005200000
Potatoes, prepared or preserved otherwise than by vinegar or acetic acid, not frozen.
2005590000
Other beans (Vigna spp., Phaseolus spp.) prepared or preserved otherwise than by vinegar or acetic acid, not frozen.
2005600000
Asparagus, prepared or preserved otherwise than by vinegar or acetic acid, not frozen.
2005700000
Olives, prepared or preserved otherwise than by vinegar or acetic acid, not frozen.
2005800000
Sweet corn (Zea mays var. saccharata), prepared or preserved otherwise than by vinegar or acetic acid, not frozen.
2005991000
Artichokes, prepared or preserved otherwise than by vinegar or acetic acid, not frozen.
2005992000
Paprika (Capsicum annuum), prepared or preserved otherwise than by vinegar or acetic acid, not frozen.
2005999000
Other vegetables and mixtures of vegetables, prepared or preserved otherwise than by vinegar or acetic acid, not frozen.
2006000000
Vegetables, fruit, nuts, fruit-peel and other parts of plants, preserved by sugar (drained, glacé or crystallised).
2007911000
Jams, fruit jellies and marmalades of citrus fruit, obtained by cooking, whether or not containing added sugar or other sweetening matter.
2007991100
Jams, fruit jellies and marmalades of pineapple, obtained by cooking, whether or not containing added sugar or other sweetening matter.
2007999100
Jams, fruit jellies and marmalades of other fruits or nuts, obtained by cooking, whether or not containing added sugar or other sweetening matter.
2103100000
Soya sauce.
2103200000
Tomato ketchup and other tomato sauces.
2103302000
Prepared mustard.
2103901000
Mayonnaise.
2103902000
Mixed condiments and mixed seasonings.
2103909000
Other sauces and preparations therefor.
2104101000
Preparations for soups and broths.
2104102000
Soups and broths.
2104200000
Homogenized composite food preparations.
2105001000
Ice cream not containing milk or dairy products.
2105009000
Other ice cream and other edible ice, whether or not containing cocoa.
2106901000
Powders for table creams, jellies, ice creams, or similar preparations.
2106906000
Sweetening preparations made using synthetic or artificial substances.
2106907900
Other food supplements.
2106908000
Formula, other than milk formula, for infants up to 12 months old.
2202100000
Waters, including mineral waters and aerated waters, containing added sugar or other sweetening matter or flavoured.
2202900000
Other non-alcoholic beverages, not including fruit or vegetable juices of heading 20.09.
</d:t>
    </d:r>
    <d:r xmlns:d="http://schemas.openxmlformats.org/spreadsheetml/2006/main">
      <d:rPr>
        <d:sz val="11"/>
        <d:color rgb="FF000000"/>
        <d:rFont val="Calibri"/>
      </d:rPr>
      <d:t xml:space="preserve"/>
    </d:r>
  </si>
  <si>
    <d:r xmlns:d="http://schemas.openxmlformats.org/spreadsheetml/2006/main">
      <d:rPr>
        <d:sz val="11"/>
        <d:rFont val="Calibri"/>
      </d:rPr>
      <d:t xml:space="preserve">0209 - Pig fat, free of lean meat, and poultry fat, not rendered or otherwise extracted, fresh, chilled, frozen, salted, in brine, dried or smoked.; 0306 - Crustaceans, whether in shell or not, live, fresh, chilled, frozen, dried, salted or in brine; crustaceans, in shell, cooked by steaming or by boiling in water, whether or not chilled, frozen, dried, salted or in brine; flours, meals and pellets of crustaceans, fit for human consumption.;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0401 - Milk and cream, not concentrated nor containing added sugar or other sweetening matter.; 0402 - Milk and cream, concentrated or containing added sugar or other sweetening matter.; 0405 - Butter and other fats and oils derived from milk; dairy spreads.; 0406 - Cheese and curd.; 0802 - Other nuts, fresh or dried, whether or not shelled or peeled.; 1604 - Prepared or preserved fish; caviar and caviar substitutes prepared from fish eggs.; 1701 - Cane or beet sugar and chemically pure sucrose, in solid form.; 1704 - Sugar confectionery (including white chocolate), not containing cocoa.; 1806 - Chocolate and other food preparations containing cocoa.; 190420 - - Prepared foods obtained from unroasted cereal flakes or from mixtures of unroasted cereal flakes and roasted cereal flakes or swelled cereals; 190490 - - Other; 2009 - Fruit juices (including grape must) and vegetable juices, unfermented and not containing added spirit, whether or not containing added sugar or other sweetening matter.; 2103 - Sauces and preparations therefor; mixed condiments and mixed seasonings; mustard flour and meal and prepared mustard.; 210690 - - Other; 1517 - Margarine; edible mixtures or preparations of animal or vegetable fats or oils or of fractions of different fats or oils of this Chapter, other than edible fats or oils or their fractions of heading 15.16.; 1601 - Sausages and similar products, of meat, meat offal or blood; food preparations based on these products.; 2006 - Vegetables, fruit, nuts, fruit-peel and other parts of plants, preserved by sugar (drained, glacé or crystallised).; 2104 - Soups and broths and preparations therefor; homogenised composite food preparations.; 2105 - Ice cream and other edible ice, whether or not containing cocoa.; 2202 - Waters, including mineral waters and aerated waters, containing added sugar or other sweetening matter or flavoured, and other non-alcoholic beverages, not including fruit or vegetable juices of heading 20.09.; 1905 - Bread, pastry, cakes, biscuits and other bakers' wares, whether or not containing cocoa; communion wafers, empty cachets of a kind suitable for pharmaceutical use, sealing wafers, rice paper and similar products.; 2005 - Other vegetables prepared or preserved otherwise than by vinegar or acetic acid, not frozen, other than products of heading 20.06.; 0403 - Buttermilk, curdled milk and cream, yogurt, kephir and other fermented or acidified milk and cream, whether or not concentrated or containing added sugar or other sweetening matter or flavoured or containing added fruit, nuts or cocoa.; 1602 - Other prepared or preserved meat, meat offal or blood.; 1702 - Other sugars, including chemically pure lactose, maltose, glucose and fructose, in solid form; sugar syrups not containing added flavouring or colouring matter; artificial honey, whether or not mixed with natural honey; caramel.; 1901 - 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1902 - Pasta, whether or not cooked or stuffed (with meat or other substances) or otherwise prepared, such as spaghetti, macaroni, noodles, lasagna, gnocchi, ravioli, cannelloni; couscous, whether or not prepared.; 2007 - Jams, fruit jellies, marmalades, fruit or nut purée and fruit or nut pastes, obtained by cooking, whether or not containing added sugar or other sweetening matter.; 151710 - - Margarine, excluding liquid margarine; 151790 -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0209 - Pig fat, free of lean meat, and poultry fat, not rendered or otherwise extracted, fresh, chilled, frozen, salted, in brine, dried or smoked.; 0306 - Crustaceans, whether in shell or not, live, fresh, chilled, frozen, dried, salted or in brine; crustaceans, in shell, cooked by steaming or by boiling in water, whether or not chilled, frozen, dried, salted or in brine; flours, meals and pellets of crustaceans, fit for human consumption.;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0401 - Milk and cream, not concentrated nor containing added sugar or other sweetening matter.; 0402 - Milk and cream, concentrated or containing added sugar or other sweetening matter.; 040299 - -- Other; 040310 - - Yogurt; 0405 - Butter and other fats and oils derived from milk; dairy spreads.; 040590 - - Other; 0406 - Cheese and curd.; 040690 - - Other cheese; 0802 - Other nuts, fresh or dried, whether or not shelled or peeled.; 1517 - Margarine; edible mixtures or preparations of animal or vegetable fats or oils or of fractions of different fats or oils of this Chapter, other than edible fats or oils or their fractions of heading 15.16.; 151710 - - Margarine, excluding liquid margarine; 151790 - - Other; 1601 - Sausages and similar products, of meat, meat offal or blood; food preparations based on these products.; 160100 - Sausages and similar products, of meat, meat offal or blood; food preparations based on these products.; 160210 - - Homogenised preparations; 160220 - - Of liver of any animal; 160232 - -- Of fowls of the species Gallus domesticus; 160250 - - Of bovine animals; 160290 - - Other, including preparations of blood of any animal; 1604 - Prepared or preserved fish; caviar and caviar substitutes prepared from fish eggs.; 1701 - Cane or beet sugar and chemically pure sucrose, in solid form.; 170220 - - Maple sugar and maple syrup; 170230 - - Glucose and glucose syrup, not containing fructose or containing in the dry state less than 20% by weight of fructose; 170290 - - Other, including invert sugar and other sugar and sugar syrup blends containing in the dry state 50% by weight of fructose; 1704 - Sugar confectionery (including white chocolate), not containing cocoa.; 170410 - - Chewing gum, whether or not sugar-coated; 170490 - - Other; 1806 - Chocolate and other food preparations containing cocoa.; 18063 - - Other, in blocks, slabs or bars:; 180631 - -- Filled; 180632 - -- Not filled; 190190 - - Other; 190220 - - Stuffed pasta, whether or not cooked or otherwise prepared; 190420 - - Prepared foods obtained from unroasted cereal flakes or from mixtures of unroasted cereal flakes and roasted cereal flakes or swelled cereals; 190490 - - Other; 190510 - - Crispbread; 190520 - - Gingerbread and the like; 190531 - -- Sweet biscuits; 190540 - - Rusks, toasted bread and similar toasted products; 190590 - - Other; 200520 - - Potatoes; 200559 - -- Other; 200560 - - Asparagus; 200570 - - Olives; 200580 - - Sweet corn (Zea mays var. saccharata); 2006 - Vegetables, fruit, nuts, fruit-peel and other parts of plants, preserved by sugar (drained, glacé or crystallised).; 200600 - Vegetables, fruit, nuts, fruit-peel and other parts of plants, preserved by sugar (drained, glacé or crystallized).; 20079 - - Other:; 200791 - -- Citrus fruit; 200799 - -- Other; 2009 - Fruit juices (including grape must) and vegetable juices, unfermented and not containing added spirit, whether or not containing added sugar or other sweetening matter.; 2103 - Sauces and preparations therefor; mixed condiments and mixed seasonings; mustard flour and meal and prepared mustard.; 210310 - - Soya sauce; 210320 - - Tomato ketchup and other tomato sauces; 210330 - - Mustard flour and meal and prepared mustard; 210390 - - Other; 2104 - Soups and broths and preparations therefor; homogenised composite food preparations.; 210410 - - Soups and broths and preparations therefor; 210420 - - Homogenised composite food preparations; 2105 - Ice cream and other edible ice, whether or not containing cocoa.; 210500 - Ice cream and other edible ice, whether or not containing cocoa.; 210690 - - Other; 2202 - Waters, including mineral waters and aerated waters, containing added sugar or other sweetening matter or flavoured, and other non-alcoholic beverages, not including fruit or vegetable juices of heading 20.09.; 220210 - - Waters, including mineral waters and aerated waters, containing added sugar or other sweetening matter or flavoured; 220290 - - Other; </d:t>
    </d:r>
  </si>
  <si>
    <t>G/TBT/N/TPKM/297/Add.1</t>
  </si>
  <si>
    <t>Chinese Taipei</t>
  </si>
  <si>
    <d:r xmlns:d="http://schemas.openxmlformats.org/spreadsheetml/2006/main">
      <d:rPr>
        <d:i/>
        <d:sz val="11"/>
        <d:rFont val="Calibri"/>
      </d:rPr>
      <d:t xml:space="preserve">Agricultural products including plant, algae original, no matter fresh, freeze, frozen, fried, and processing by other methods, other food products and box meal.</d:t>
    </d:r>
    <d:r xmlns:d="http://schemas.openxmlformats.org/spreadsheetml/2006/main">
      <d:rPr>
        <d:sz val="11"/>
        <d:color rgb="FF000000"/>
        <d:rFont val="Calibri"/>
      </d:rPr>
      <d:t xml:space="preserve"/>
    </d:r>
  </si>
  <si>
    <d:r xmlns:d="http://schemas.openxmlformats.org/spreadsheetml/2006/main">
      <d:rPr>
        <d:sz val="11"/>
        <d:rFont val="Calibri"/>
      </d:rPr>
      <d:t xml:space="preserve">121220 - - Seaweeds and other algae;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121220 - - Seaweeds and other algae; </d:t>
    </d:r>
  </si>
  <si>
    <d:r xmlns:d="http://schemas.openxmlformats.org/spreadsheetml/2006/main">
      <d:rPr>
        <d:sz val="11"/>
        <d:rFont val="Calibri"/>
      </d:rPr>
      <d:t xml:space="preserve">67.040 - Food products in general; 67.080 - Fruits. Vegetables;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67.040 - Food products in general; 67.080 - Fruits. Vegetables; </d:t>
    </d:r>
  </si>
  <si>
    <t>G/TBT/N/BRA/738/Add.1</t>
  </si>
  <si>
    <d:r xmlns:d="http://schemas.openxmlformats.org/spreadsheetml/2006/main">
      <d:rPr>
        <d:i/>
        <d:sz val="11"/>
        <d:rFont val="Calibri"/>
      </d:rPr>
      <d:t xml:space="preserve">HS 0511 animal origin products</d:t>
    </d:r>
    <d:r xmlns:d="http://schemas.openxmlformats.org/spreadsheetml/2006/main">
      <d:rPr>
        <d:sz val="11"/>
        <d:color rgb="FF000000"/>
        <d:rFont val="Calibri"/>
      </d:rPr>
      <d:t xml:space="preserve"/>
    </d:r>
  </si>
  <si>
    <d:r xmlns:d="http://schemas.openxmlformats.org/spreadsheetml/2006/main">
      <d:rPr>
        <d:sz val="11"/>
        <d:rFont val="Calibri"/>
      </d:rPr>
      <d:t xml:space="preserve">0511 - Animal products not elsewhere specified or included; dead animals of Chapter 1 or 3, unfit for human consumption.;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0511 - Animal products not elsewhere specified or included; dead animals of Chapter 1 or 3, unfit for human consumption.; </d:t>
    </d:r>
  </si>
  <si>
    <t>G/TBT/N/ZAF/224/Add.2</t>
  </si>
  <si>
    <t>G/TBT/N/BRA/826</t>
  </si>
  <si>
    <d:r xmlns:d="http://schemas.openxmlformats.org/spreadsheetml/2006/main">
      <d:rPr>
        <d:sz val="11"/>
        <d:rFont val="Calibri"/>
      </d:rPr>
      <d:t xml:space="preserve">HS Code: 01;02;03;04;05;06;07;08;09;10;11;12;13;15;16;17;18;19;20;21;22;23.</d:t>
    </d:r>
    <d:r xmlns:d="http://schemas.openxmlformats.org/spreadsheetml/2006/main">
      <d:rPr>
        <d:sz val="11"/>
        <d:color rgb="FF000000"/>
        <d:rFont val="Calibri"/>
      </d:rPr>
      <d:t xml:space="preserve"/>
    </d:r>
  </si>
  <si>
    <d:r xmlns:d="http://schemas.openxmlformats.org/spreadsheetml/2006/main">
      <d:rPr>
        <d:sz val="11"/>
        <d:rFont val="Calibri"/>
      </d:rPr>
      <d:t xml:space="preserve">67.040 - Food products in general; </d:t>
    </d:r>
  </si>
  <si>
    <t>G/TBT/N/BRA/825</t>
  </si>
  <si>
    <d:r xmlns:d="http://schemas.openxmlformats.org/spreadsheetml/2006/main">
      <d:rPr>
        <d:sz val="11"/>
        <d:rFont val="Calibri"/>
      </d:rPr>
      <d:t xml:space="preserve">HS Code(s):02; 03</d:t>
    </d:r>
    <d:r xmlns:d="http://schemas.openxmlformats.org/spreadsheetml/2006/main">
      <d:rPr>
        <d:sz val="11"/>
        <d:color rgb="FF000000"/>
        <d:rFont val="Calibri"/>
      </d:rPr>
      <d:t xml:space="preserve"/>
    </d:r>
  </si>
  <si>
    <d:r xmlns:d="http://schemas.openxmlformats.org/spreadsheetml/2006/main">
      <d:rPr>
        <d:sz val="11"/>
        <d:rFont val="Calibri"/>
      </d:rPr>
      <d:t xml:space="preserve">02 - Meat and edible meat offal; 03 - Fish and crustaceans, molluscs and other aquatic invertebrates; </d:t>
    </d:r>
  </si>
  <si>
    <d:r xmlns:d="http://schemas.openxmlformats.org/spreadsheetml/2006/main">
      <d:rPr>
        <d:sz val="11"/>
        <d:rFont val="Calibri"/>
      </d:rPr>
      <d:t xml:space="preserve">67.120.10 - Meat and meat products; 67.120.30 - Fish and fishery products; </d:t>
    </d:r>
  </si>
  <si>
    <t>G/TBT/N/BRA/402/Add.3</t>
  </si>
  <si>
    <d:r xmlns:d="http://schemas.openxmlformats.org/spreadsheetml/2006/main">
      <d:rPr>
        <d:i/>
        <d:sz val="11"/>
        <d:rFont val="Calibri"/>
      </d:rPr>
      <d:t xml:space="preserve">Olive-residue oil &amp; blends (HS 1509&amp;1510)</d:t>
    </d:r>
    <d:r xmlns:d="http://schemas.openxmlformats.org/spreadsheetml/2006/main">
      <d:rPr>
        <d:sz val="11"/>
        <d:color rgb="FF000000"/>
        <d:rFont val="Calibri"/>
      </d:rPr>
      <d:t xml:space="preserve"/>
    </d:r>
  </si>
  <si>
    <d:r xmlns:d="http://schemas.openxmlformats.org/spreadsheetml/2006/main">
      <d:rPr>
        <d:i/>
        <d:sz val="11"/>
        <d:rFont val="Calibri"/>
      </d:rPr>
      <d:t xml:space="preserve">1509 - Olive oil and its fractions, whether or not refined, but not chemically modified.; 1510 - Other oils and their fractions, obtained solely from olives, whether or not refined, but not chemically modified, including blends of these oils or fractions with oils or fractions of heading 15.09.; </d:t>
    </d:r>
  </si>
  <si>
    <t>G/TBT/N/BRA/823</t>
  </si>
  <si>
    <d:r xmlns:d="http://schemas.openxmlformats.org/spreadsheetml/2006/main">
      <d:rPr>
        <d:sz val="11"/>
        <d:rFont val="Calibri"/>
      </d:rPr>
      <d:t xml:space="preserve">HS: 09.02</d:t>
    </d:r>
    <d:r xmlns:d="http://schemas.openxmlformats.org/spreadsheetml/2006/main">
      <d:rPr>
        <d:sz val="11"/>
        <d:color rgb="FF000000"/>
        <d:rFont val="Calibri"/>
      </d:rPr>
      <d:t xml:space="preserve"/>
    </d:r>
  </si>
  <si>
    <t>G/TBT/N/BRA/824</t>
  </si>
  <si>
    <d:r xmlns:d="http://schemas.openxmlformats.org/spreadsheetml/2006/main">
      <d:rPr>
        <d:sz val="11"/>
        <d:rFont val="Calibri"/>
      </d:rPr>
      <d:t xml:space="preserve">HS Code:06</d:t>
    </d:r>
    <d:r xmlns:d="http://schemas.openxmlformats.org/spreadsheetml/2006/main">
      <d:rPr>
        <d:sz val="11"/>
        <d:color rgb="FF000000"/>
        <d:rFont val="Calibri"/>
      </d:rPr>
      <d:t xml:space="preserve"/>
    </d:r>
  </si>
  <si>
    <d:r xmlns:d="http://schemas.openxmlformats.org/spreadsheetml/2006/main">
      <d:rPr>
        <d:sz val="11"/>
        <d:rFont val="Calibri"/>
      </d:rPr>
      <d:t xml:space="preserve">06 - Live trees and other plants; bulbs, roots and the like; cut flowers and ornamental foliage; </d:t>
    </d:r>
  </si>
  <si>
    <t>G/TBT/N/USA/1371</t>
  </si>
  <si>
    <d:r xmlns:d="http://schemas.openxmlformats.org/spreadsheetml/2006/main">
      <d:rPr>
        <d:sz val="11"/>
        <d:rFont val="Calibri"/>
      </d:rPr>
      <d:t xml:space="preserve">Coffee</d:t>
    </d:r>
    <d:r xmlns:d="http://schemas.openxmlformats.org/spreadsheetml/2006/main">
      <d:rPr>
        <d:sz val="11"/>
        <d:color rgb="FF000000"/>
        <d:rFont val="Calibri"/>
      </d:rPr>
      <d:t xml:space="preserve"/>
    </d:r>
  </si>
  <si>
    <t>G/TBT/N/BRA/773/Add.1</t>
  </si>
  <si>
    <d:r xmlns:d="http://schemas.openxmlformats.org/spreadsheetml/2006/main">
      <d:rPr>
        <d:i/>
        <d:sz val="11"/>
        <d:rFont val="Calibri"/>
      </d:rPr>
      <d:t xml:space="preserve">HS Code(s):02</d:t>
    </d:r>
    <d:r xmlns:d="http://schemas.openxmlformats.org/spreadsheetml/2006/main">
      <d:rPr>
        <d:sz val="11"/>
        <d:color rgb="FF000000"/>
        <d:rFont val="Calibri"/>
      </d:rPr>
      <d:t xml:space="preserve"/>
    </d:r>
  </si>
  <si>
    <t>G/TBT/N/KEN/704</t>
  </si>
  <si>
    <t>G/TBT/N/KEN/708</t>
  </si>
  <si>
    <d:r xmlns:d="http://schemas.openxmlformats.org/spreadsheetml/2006/main">
      <d:rPr>
        <d:sz val="11"/>
        <d:rFont val="Calibri"/>
      </d:rPr>
      <d:t xml:space="preserve">040120 - - Of a fat content, by weight, exceeding 1% but not exceeding 6%; </d:t>
    </d:r>
  </si>
  <si>
    <t>G/TBT/N/KEN/709</t>
  </si>
  <si>
    <t>G/TBT/N/PER/104</t>
  </si>
  <si>
    <t>Cannabis seeds, resin, extract, tinctures and oil (tariff headings: 1211.90.90.99, 1301.90.90.90, 1302.19.91.00 and 1302.19.99.00)</t>
  </si>
  <si>
    <d:r xmlns:d="http://schemas.openxmlformats.org/spreadsheetml/2006/main">
      <d:rPr>
        <d:sz val="11"/>
        <d:rFont val="Calibri"/>
      </d:rPr>
      <d:t xml:space="preserve">121190 - - Other; 130190 - - Other; 130219 - -- Other; </d:t>
    </d:r>
  </si>
  <si>
    <t>G/TBT/N/THA/510/Add.1</t>
  </si>
  <si>
    <t>Thailand</t>
  </si>
  <si>
    <d:r xmlns:d="http://schemas.openxmlformats.org/spreadsheetml/2006/main">
      <d:rPr>
        <d:i/>
        <d:sz val="11"/>
        <d:rFont val="Calibri"/>
      </d:rPr>
      <d:t xml:space="preserve">Infant and young child food (HS Code: 0401, 0402) (ICS: 67.100.10). Milk and cream, not concentrated nor containing added sugar or other sweetening matter. (HS: 0401), Milk and cream, concentrated or containing added sugar or other sweetening matter. (HS: 0402)</d:t>
    </d:r>
    <d:r xmlns:d="http://schemas.openxmlformats.org/spreadsheetml/2006/main">
      <d:rPr>
        <d:sz val="11"/>
        <d:color rgb="FF000000"/>
        <d:rFont val="Calibri"/>
      </d:rPr>
      <d:t xml:space="preserve"/>
    </d:r>
  </si>
  <si>
    <d:r xmlns:d="http://schemas.openxmlformats.org/spreadsheetml/2006/main">
      <d:rPr>
        <d:i/>
        <d:sz val="11"/>
        <d:rFont val="Calibri"/>
      </d:rPr>
      <d:t xml:space="preserve">0401 - Milk and cream, not concentrated nor containing added sugar or other sweetening matter.; 0402 - Milk and cream, concentrated or containing added sugar or other sweetening matter.; </d:t>
    </d:r>
  </si>
  <si>
    <t>G/TBT/N/UGA/849</t>
  </si>
  <si>
    <d:r xmlns:d="http://schemas.openxmlformats.org/spreadsheetml/2006/main">
      <d:rPr>
        <d:sz val="11"/>
        <d:rFont val="Calibri"/>
      </d:rPr>
      <d:t xml:space="preserve">Ghee</d:t>
    </d:r>
    <d:r xmlns:d="http://schemas.openxmlformats.org/spreadsheetml/2006/main">
      <d:rPr>
        <d:sz val="11"/>
        <d:color rgb="FF000000"/>
        <d:rFont val="Calibri"/>
      </d:rPr>
      <d:t xml:space="preserve"/>
    </d:r>
  </si>
  <si>
    <d:r xmlns:d="http://schemas.openxmlformats.org/spreadsheetml/2006/main">
      <d:rPr>
        <d:sz val="11"/>
        <d:rFont val="Calibri"/>
      </d:rPr>
      <d:t xml:space="preserve">0403 - Buttermilk, curdled milk and cream, yogurt, kephir and other fermented or acidified milk and cream, whether or not concentrated or containing added sugar or other sweetening matter or flavoured or containing added fruit, nuts or cocoa.; 0405 - Butter and other fats and oils derived from milk; dairy spreads.; </d:t>
    </d:r>
  </si>
  <si>
    <t>G/TBT/N/UGA/842</t>
  </si>
  <si>
    <d:r xmlns:d="http://schemas.openxmlformats.org/spreadsheetml/2006/main">
      <d:rPr>
        <d:sz val="11"/>
        <d:rFont val="Calibri"/>
      </d:rPr>
      <d:t xml:space="preserve">UHT milk.</d:t>
    </d:r>
    <d:r xmlns:d="http://schemas.openxmlformats.org/spreadsheetml/2006/main">
      <d:rPr>
        <d:sz val="11"/>
        <d:color rgb="FF000000"/>
        <d:rFont val="Calibri"/>
      </d:rPr>
      <d:t xml:space="preserve"/>
    </d:r>
  </si>
  <si>
    <t>G/TBT/N/UGA/843</t>
  </si>
  <si>
    <d:r xmlns:d="http://schemas.openxmlformats.org/spreadsheetml/2006/main">
      <d:rPr>
        <d:sz val="11"/>
        <d:rFont val="Calibri"/>
      </d:rPr>
      <d:t xml:space="preserve">Yoghurt</d:t>
    </d:r>
    <d:r xmlns:d="http://schemas.openxmlformats.org/spreadsheetml/2006/main">
      <d:rPr>
        <d:sz val="11"/>
        <d:color rgb="FF000000"/>
        <d:rFont val="Calibri"/>
      </d:rPr>
      <d:t xml:space="preserve"/>
    </d:r>
  </si>
  <si>
    <t>G/TBT/N/UGA/845</t>
  </si>
  <si>
    <d:r xmlns:d="http://schemas.openxmlformats.org/spreadsheetml/2006/main">
      <d:rPr>
        <d:sz val="11"/>
        <d:rFont val="Calibri"/>
      </d:rPr>
      <d:t xml:space="preserve">Raw cow milk</d:t>
    </d:r>
    <d:r xmlns:d="http://schemas.openxmlformats.org/spreadsheetml/2006/main">
      <d:rPr>
        <d:sz val="11"/>
        <d:color rgb="FF000000"/>
        <d:rFont val="Calibri"/>
      </d:rPr>
      <d:t xml:space="preserve"/>
    </d:r>
  </si>
  <si>
    <t>G/TBT/N/UGA/846</t>
  </si>
  <si>
    <d:r xmlns:d="http://schemas.openxmlformats.org/spreadsheetml/2006/main">
      <d:rPr>
        <d:sz val="11"/>
        <d:rFont val="Calibri"/>
      </d:rPr>
      <d:t xml:space="preserve">Pasteurised milk</d:t>
    </d:r>
    <d:r xmlns:d="http://schemas.openxmlformats.org/spreadsheetml/2006/main">
      <d:rPr>
        <d:sz val="11"/>
        <d:color rgb="FF000000"/>
        <d:rFont val="Calibri"/>
      </d:rPr>
      <d:t xml:space="preserve"/>
    </d:r>
  </si>
  <si>
    <t>G/TBT/N/UGA/848</t>
  </si>
  <si>
    <d:r xmlns:d="http://schemas.openxmlformats.org/spreadsheetml/2006/main">
      <d:rPr>
        <d:sz val="11"/>
        <d:rFont val="Calibri"/>
      </d:rPr>
      <d:t xml:space="preserve">Sweetened condensed milk</d:t>
    </d:r>
    <d:r xmlns:d="http://schemas.openxmlformats.org/spreadsheetml/2006/main">
      <d:rPr>
        <d:sz val="11"/>
        <d:color rgb="FF000000"/>
        <d:rFont val="Calibri"/>
      </d:rPr>
      <d:t xml:space="preserve"/>
    </d:r>
  </si>
  <si>
    <d:r xmlns:d="http://schemas.openxmlformats.org/spreadsheetml/2006/main">
      <d:rPr>
        <d:sz val="11"/>
        <d:rFont val="Calibri"/>
      </d:rPr>
      <d:t xml:space="preserve">0402 - Milk and cream, concentrated or containing added sugar or other sweetening matter.; </d:t>
    </d:r>
  </si>
  <si>
    <t>G/TBT/N/THA/511/Add.1</t>
  </si>
  <si>
    <t>G/TBT/N/UGA/841</t>
  </si>
  <si>
    <t>G/TBT/N/THA/507/Add.1</t>
  </si>
  <si>
    <t>G/TBT/N/THA/508/Add.1</t>
  </si>
  <si>
    <t>G/TBT/N/THA/509/Add.1</t>
  </si>
  <si>
    <d:r xmlns:d="http://schemas.openxmlformats.org/spreadsheetml/2006/main">
      <d:rPr>
        <d:sz val="11"/>
        <d:rFont val="Calibri"/>
      </d:rPr>
      <d:t xml:space="preserve">0402 - Milk and cream, concentrated or containing added sugar or other sweetening matter.; 0401 - Milk and cream, not concentrated nor containing added sugar or other sweetening matter.;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0401 - Milk and cream, not concentrated nor containing added sugar or other sweetening matter.; 0402 - Milk and cream, concentrated or containing added sugar or other sweetening matter.; </d:t>
    </d:r>
  </si>
  <si>
    <t>G/TBT/N/PAK/114</t>
  </si>
  <si>
    <t>Pakistan</t>
  </si>
  <si>
    <d:r xmlns:d="http://schemas.openxmlformats.org/spreadsheetml/2006/main">
      <d:rPr>
        <d:sz val="11"/>
        <d:rFont val="Calibri"/>
      </d:rPr>
      <d:t xml:space="preserve">Refined Palm Olein PS: 1600-2003, (HS: 1511.9030, ICS No: 67.200:20)</d:t>
    </d:r>
    <d:r xmlns:d="http://schemas.openxmlformats.org/spreadsheetml/2006/main">
      <d:rPr>
        <d:sz val="11"/>
        <d:color rgb="FF000000"/>
        <d:rFont val="Calibri"/>
      </d:rPr>
      <d:t xml:space="preserve"/>
    </d:r>
  </si>
  <si>
    <t>G/TBT/N/BRA/813</t>
  </si>
  <si>
    <d:r xmlns:d="http://schemas.openxmlformats.org/spreadsheetml/2006/main">
      <d:rPr>
        <d:sz val="11"/>
        <d:rFont val="Calibri"/>
      </d:rPr>
      <d:t xml:space="preserve">HS Codes: 01, 02, 03.</d:t>
    </d:r>
    <d:r xmlns:d="http://schemas.openxmlformats.org/spreadsheetml/2006/main">
      <d:rPr>
        <d:sz val="11"/>
        <d:color rgb="FF000000"/>
        <d:rFont val="Calibri"/>
      </d:rPr>
      <d:t xml:space="preserve"/>
    </d:r>
  </si>
  <si>
    <d:r xmlns:d="http://schemas.openxmlformats.org/spreadsheetml/2006/main">
      <d:rPr>
        <d:sz val="11"/>
        <d:rFont val="Calibri"/>
      </d:rPr>
      <d:t xml:space="preserve">01 - Live animals; 02 - Meat and edible meat offal; 03 - Fish and crustaceans, molluscs and other aquatic invertebrates; </d:t>
    </d:r>
  </si>
  <si>
    <t>G/TBT/N/USA/1368</t>
  </si>
  <si>
    <d:r xmlns:d="http://schemas.openxmlformats.org/spreadsheetml/2006/main">
      <d:rPr>
        <d:sz val="11"/>
        <d:rFont val="Calibri"/>
      </d:rPr>
      <d:t xml:space="preserve">Crabmeat</d:t>
    </d:r>
    <d:r xmlns:d="http://schemas.openxmlformats.org/spreadsheetml/2006/main">
      <d:rPr>
        <d:sz val="11"/>
        <d:color rgb="FF000000"/>
        <d:rFont val="Calibri"/>
      </d:rPr>
      <d:t xml:space="preserve"/>
    </d:r>
  </si>
  <si>
    <d:r xmlns:d="http://schemas.openxmlformats.org/spreadsheetml/2006/main">
      <d:rPr>
        <d:sz val="11"/>
        <d:rFont val="Calibri"/>
      </d:rPr>
      <d:t xml:space="preserve">030614 - -- Crabs; 030624 - -- Crabs; 160510 - - Crab; </d:t>
    </d:r>
  </si>
  <si>
    <t>G/TBT/N/USA/1366</t>
  </si>
  <si>
    <d:r xmlns:d="http://schemas.openxmlformats.org/spreadsheetml/2006/main">
      <d:rPr>
        <d:sz val="11"/>
        <d:rFont val="Calibri"/>
      </d:rPr>
      <d:t xml:space="preserve">Irish potatoes</d:t>
    </d:r>
    <d:r xmlns:d="http://schemas.openxmlformats.org/spreadsheetml/2006/main">
      <d:rPr>
        <d:sz val="11"/>
        <d:color rgb="FF000000"/>
        <d:rFont val="Calibri"/>
      </d:rPr>
      <d:t xml:space="preserve"/>
    </d:r>
  </si>
  <si>
    <d:r xmlns:d="http://schemas.openxmlformats.org/spreadsheetml/2006/main">
      <d:rPr>
        <d:sz val="11"/>
        <d:rFont val="Calibri"/>
      </d:rPr>
      <d:t xml:space="preserve">0701 - Potatoes, fresh or chilled.; </d:t>
    </d:r>
  </si>
  <si>
    <t>G/TBT/N/MEX/308/Add.4</t>
  </si>
  <si>
    <t>G/TBT/N/USA/1358/Corr.1</t>
  </si>
  <si>
    <d:r xmlns:d="http://schemas.openxmlformats.org/spreadsheetml/2006/main">
      <d:rPr>
        <d:i/>
        <d:sz val="11"/>
        <d:rFont val="Calibri"/>
      </d:rPr>
      <d:t xml:space="preserve">Mangos</d:t>
    </d:r>
    <d:r xmlns:d="http://schemas.openxmlformats.org/spreadsheetml/2006/main">
      <d:rPr>
        <d:sz val="11"/>
        <d:color rgb="FF000000"/>
        <d:rFont val="Calibri"/>
      </d:rPr>
      <d:t xml:space="preserve"/>
    </d:r>
  </si>
  <si>
    <d:r xmlns:d="http://schemas.openxmlformats.org/spreadsheetml/2006/main">
      <d:rPr>
        <d:sz val="11"/>
        <d:rFont val="Calibri"/>
      </d:rPr>
      <d:t xml:space="preserve">080450 - - Guavas, mangoes and mangosteens;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080450 - - Guavas, mangoes and mangosteens; </d:t>
    </d:r>
  </si>
  <si>
    <t>G/TBT/N/BRA/810</t>
  </si>
  <si>
    <d:r xmlns:d="http://schemas.openxmlformats.org/spreadsheetml/2006/main">
      <d:rPr>
        <d:sz val="11"/>
        <d:rFont val="Calibri"/>
      </d:rPr>
      <d:t xml:space="preserve">HS 04.01</d:t>
    </d:r>
    <d:r xmlns:d="http://schemas.openxmlformats.org/spreadsheetml/2006/main">
      <d:rPr>
        <d:sz val="11"/>
        <d:color rgb="FF000000"/>
        <d:rFont val="Calibri"/>
      </d:rPr>
      <d:t xml:space="preserve"/>
    </d:r>
  </si>
  <si>
    <t>G/TBT/N/MEX/405</t>
  </si>
  <si>
    <t>Cannabis sativa, indica and americana or marijuana, resin, preparations, seeds, pharmacological derivatives and products for extensive industrial use containing cannabis derivatives in a concentration equal to or less than 1% of Tetrahydrocannabinol (THC). (Tariff headings concerned: 13021902, 12099907, 12119002, 30034001, 30049033, 30039005, 30044002).</t>
  </si>
  <si>
    <d:r xmlns:d="http://schemas.openxmlformats.org/spreadsheetml/2006/main">
      <d:rPr>
        <d:sz val="11"/>
        <d:rFont val="Calibri"/>
      </d:rPr>
      <d:t xml:space="preserve">120999 - -- Other; 121190 - - Other; 130219 - -- Other; 300340 - - Containing alkaloids or derivatives thereof but not containing hormones or other products of heading 29.37 or antibiotics; 300390 - - Other; 300440 - - Containing alkaloids or derivatives thereof but not containing hormones, other products of heading 29.37 or antibiotics; 300490 - - Other; </d:t>
    </d:r>
  </si>
  <si>
    <t>G/TBT/N/USA/1321/Add.1</t>
  </si>
  <si>
    <d:r xmlns:d="http://schemas.openxmlformats.org/spreadsheetml/2006/main">
      <d:rPr>
        <d:i/>
        <d:sz val="11"/>
        <d:rFont val="Calibri"/>
      </d:rPr>
      <d:t xml:space="preserve">Grapefruit</d:t>
    </d:r>
    <d:r xmlns:d="http://schemas.openxmlformats.org/spreadsheetml/2006/main">
      <d:rPr>
        <d:sz val="11"/>
        <d:color rgb="FF000000"/>
        <d:rFont val="Calibri"/>
      </d:rPr>
      <d:t xml:space="preserve"/>
    </d:r>
  </si>
  <si>
    <d:r xmlns:d="http://schemas.openxmlformats.org/spreadsheetml/2006/main">
      <d:rPr>
        <d:sz val="11"/>
        <d:rFont val="Calibri"/>
      </d:rPr>
      <d:t xml:space="preserve">080540 - - Grapefruit;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080540 - - Grapefruit; </d:t>
    </d:r>
  </si>
  <si>
    <t>G/TBT/N/MWI/17</t>
  </si>
  <si>
    <d:r xmlns:d="http://schemas.openxmlformats.org/spreadsheetml/2006/main">
      <d:rPr>
        <d:sz val="11"/>
        <d:rFont val="Calibri"/>
      </d:rPr>
      <d:t xml:space="preserve">Blend of sweetened condensed skimmed milk and vegetable fat</d:t>
    </d:r>
    <d:r xmlns:d="http://schemas.openxmlformats.org/spreadsheetml/2006/main">
      <d:rPr>
        <d:sz val="11"/>
        <d:color rgb="FF000000"/>
        <d:rFont val="Calibri"/>
      </d:rPr>
      <d:t xml:space="preserve"/>
    </d:r>
  </si>
  <si>
    <t>G/TBT/N/USA/1318/Add.1</t>
  </si>
  <si>
    <d:r xmlns:d="http://schemas.openxmlformats.org/spreadsheetml/2006/main">
      <d:rPr>
        <d:i/>
        <d:sz val="11"/>
        <d:rFont val="Calibri"/>
      </d:rPr>
      <d:t xml:space="preserve">Oranges</d:t>
    </d:r>
    <d:r xmlns:d="http://schemas.openxmlformats.org/spreadsheetml/2006/main">
      <d:rPr>
        <d:sz val="11"/>
        <d:color rgb="FF000000"/>
        <d:rFont val="Calibri"/>
      </d:rPr>
      <d:t xml:space="preserve"/>
    </d:r>
  </si>
  <si>
    <d:r xmlns:d="http://schemas.openxmlformats.org/spreadsheetml/2006/main">
      <d:rPr>
        <d:sz val="11"/>
        <d:rFont val="Calibri"/>
      </d:rPr>
      <d:t xml:space="preserve">080510 - - Oranges;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080510 - - Oranges; </d:t>
    </d:r>
  </si>
  <si>
    <t>G/TBT/N/USA/1358</t>
  </si>
  <si>
    <d:r xmlns:d="http://schemas.openxmlformats.org/spreadsheetml/2006/main">
      <d:rPr>
        <d:sz val="11"/>
        <d:rFont val="Calibri"/>
      </d:rPr>
      <d:t xml:space="preserve">Mangos</d:t>
    </d:r>
    <d:r xmlns:d="http://schemas.openxmlformats.org/spreadsheetml/2006/main">
      <d:rPr>
        <d:sz val="11"/>
        <d:color rgb="FF000000"/>
        <d:rFont val="Calibri"/>
      </d:rPr>
      <d:t xml:space="preserve"/>
    </d:r>
  </si>
  <si>
    <t>G/TBT/N/BDI/4</t>
  </si>
  <si>
    <d:r xmlns:d="http://schemas.openxmlformats.org/spreadsheetml/2006/main">
      <d:rPr>
        <d:sz val="11"/>
        <d:rFont val="Calibri"/>
      </d:rPr>
      <d:t xml:space="preserve">Edible palm oil</d:t>
    </d:r>
    <d:r xmlns:d="http://schemas.openxmlformats.org/spreadsheetml/2006/main">
      <d:rPr>
        <d:sz val="11"/>
        <d:color rgb="FF000000"/>
        <d:rFont val="Calibri"/>
      </d:rPr>
      <d:t xml:space="preserve"/>
    </d:r>
  </si>
  <si>
    <t>G/TBT/N/BRA/796/Add.1</t>
  </si>
  <si>
    <d:r xmlns:d="http://schemas.openxmlformats.org/spreadsheetml/2006/main">
      <d:rPr>
        <d:i/>
        <d:sz val="11"/>
        <d:rFont val="Calibri"/>
      </d:rPr>
      <d:t xml:space="preserve">HS 05</d:t>
    </d:r>
    <d:r xmlns:d="http://schemas.openxmlformats.org/spreadsheetml/2006/main">
      <d:rPr>
        <d:sz val="11"/>
        <d:color rgb="FF000000"/>
        <d:rFont val="Calibri"/>
      </d:rPr>
      <d:t xml:space="preserve"/>
    </d:r>
  </si>
  <si>
    <d:r xmlns:d="http://schemas.openxmlformats.org/spreadsheetml/2006/main">
      <d:rPr>
        <d:sz val="11"/>
        <d:rFont val="Calibri"/>
      </d:rPr>
      <d:t xml:space="preserve">05 - Products of animal origin, not elsewhere specified or included;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05 - Products of animal origin, not elsewhere specified or included; </d:t>
    </d:r>
  </si>
  <si>
    <t>G/TBT/N/BRA/800</t>
  </si>
  <si>
    <t>G/TBT/N/BRA/801</t>
  </si>
  <si>
    <d:r xmlns:d="http://schemas.openxmlformats.org/spreadsheetml/2006/main">
      <d:rPr>
        <d:sz val="11"/>
        <d:rFont val="Calibri"/>
      </d:rPr>
      <d:t xml:space="preserve">081040 - - Cranberries, bilberries and other fruits of the genus Vaccinium; </d:t>
    </d:r>
  </si>
  <si>
    <t>G/TBT/N/UGA/693/Add.1</t>
  </si>
  <si>
    <t>G/TBT/N/UGA/695/Add.1</t>
  </si>
  <si>
    <d:r xmlns:d="http://schemas.openxmlformats.org/spreadsheetml/2006/main">
      <d:rPr>
        <d:sz val="11"/>
        <d:rFont val="Calibri"/>
      </d:rPr>
      <d:t xml:space="preserve">020450 - - Meat of goats;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0204 - Meat of sheep or goats, fresh, chilled or frozen.; 020450 - - Meat of goats; </d:t>
    </d:r>
  </si>
  <si>
    <t>G/TBT/N/UGA/696/Add.1</t>
  </si>
  <si>
    <d:r xmlns:d="http://schemas.openxmlformats.org/spreadsheetml/2006/main">
      <d:rPr>
        <d:sz val="11"/>
        <d:rFont val="Calibri"/>
      </d:rPr>
      <d:t xml:space="preserve">0203 - Meat of swine, fresh, chilled or frozen.; 02101 - - Meat of swine:;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0203 - Meat of swine, fresh, chilled or frozen.; 02101 - - Meat of swine:; </d:t>
    </d:r>
  </si>
  <si>
    <t>G/TBT/N/MEX/308/Add.3</t>
  </si>
  <si>
    <t>G/TBT/N/UGA/730/Add.1</t>
  </si>
  <si>
    <d:r xmlns:d="http://schemas.openxmlformats.org/spreadsheetml/2006/main">
      <d:rPr>
        <d:sz val="11"/>
        <d:rFont val="Calibri"/>
      </d:rPr>
      <d:t xml:space="preserve">150810 - - Crude oil; 151110 - - Crude oil; 151211 - -- Crude oil; 151311 - -- Crude oil; 151321 - -- Crude oil; 151411 - -- Crude oil; 151491 - -- Crude oil; 151521 - -- Crude oil;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150810 - - Crude oil; 151110 - - Crude oil; 151211 - -- Crude oil; 151311 - -- Crude oil; 151321 - -- Crude oil; 151411 - -- Crude oil; 151491 - -- Crude oil; 151511 - -- Crude oil; 151521 - -- Crude oil; </d:t>
    </d:r>
  </si>
  <si>
    <d:r xmlns:d="http://schemas.openxmlformats.org/spreadsheetml/2006/main">
      <d:rPr>
        <d:sz val="11"/>
        <d:rFont val="Calibri"/>
      </d:rPr>
      <d:t xml:space="preserve">75.040 - Crude petroleum;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75.040 - Crude petroleum; </d:t>
    </d:r>
  </si>
  <si>
    <d:r xmlns:d="http://schemas.openxmlformats.org/spreadsheetml/2006/main">
      <d:rPr>
        <d:i/>
        <d:sz val="11"/>
        <d:rFont val="Calibri"/>
      </d:rPr>
      <d:t xml:space="preserve">Not specified ; </d:t>
    </d:r>
  </si>
  <si>
    <t>G/TBT/N/UGA/731/Add.1</t>
  </si>
  <si>
    <d:r xmlns:d="http://schemas.openxmlformats.org/spreadsheetml/2006/main">
      <d:rPr>
        <d:sz val="11"/>
        <d:rFont val="Calibri"/>
      </d:rPr>
      <d:t xml:space="preserve">150810 - - Crude oil; 151110 - - Crude oil; 151211 - -- Crude oil; 151311 - -- Crude oil; 151321 - -- Crude oil; 151411 - -- Crude oil; 151491 - -- Crude oil; 151521 - -- Crude oil; 151511 - -- Crude oil; </d:t>
    </d:r>
  </si>
  <si>
    <d:r xmlns:d="http://schemas.openxmlformats.org/spreadsheetml/2006/main">
      <d:rPr>
        <d:sz val="11"/>
        <d:rFont val="Calibri"/>
      </d:rPr>
      <d:t xml:space="preserve">75.040 - Crude petroleum; </d:t>
    </d:r>
  </si>
  <si>
    <t>G/TBT/N/UGA/732/Add.1</t>
  </si>
  <si>
    <d:r xmlns:d="http://schemas.openxmlformats.org/spreadsheetml/2006/main">
      <d:rPr>
        <d:i/>
        <d:sz val="11"/>
        <d:rFont val="Calibri"/>
      </d:rPr>
      <d:t xml:space="preserve">Crude Oils, Fuel Oils</d:t>
    </d:r>
    <d:r xmlns:d="http://schemas.openxmlformats.org/spreadsheetml/2006/main">
      <d:rPr>
        <d:sz val="11"/>
        <d:color rgb="FF000000"/>
        <d:rFont val="Calibri"/>
      </d:rPr>
      <d:t xml:space="preserve"/>
    </d:r>
  </si>
  <si>
    <d:r xmlns:d="http://schemas.openxmlformats.org/spreadsheetml/2006/main">
      <d:rPr>
        <d:sz val="11"/>
        <d:rFont val="Calibri"/>
      </d:rPr>
      <d:t xml:space="preserve">150810 - - Crude oil; 151110 - - Crude oil; 151211 - -- Crude oil; 151311 - -- Crude oil; 151321 - -- Crude oil; 151411 - -- Crude oil; 151491 - -- Crude oil; 151521 - -- Crude oil; 841330 - - Fuel, lubricating or cooling medium pumps for internal combustion piston engines; 151511 - -- Crude oil;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150810 - - Crude oil; 151110 - - Crude oil; 151211 - -- Crude oil; 151311 - -- Crude oil; 151321 - -- Crude oil; 151411 - -- Crude oil; 151491 - -- Crude oil; 151511 - -- Crude oil; 151521 - -- Crude oil; 841330 - - Fuel, lubricating or cooling medium pumps for internal combustion piston engines; </d:t>
    </d:r>
  </si>
  <si>
    <d:r xmlns:d="http://schemas.openxmlformats.org/spreadsheetml/2006/main">
      <d:rPr>
        <d:sz val="11"/>
        <d:rFont val="Calibri"/>
      </d:rPr>
      <d:t xml:space="preserve">75.160.20 - Liquid fuels;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75.160.20 - Liquid fuels; </d:t>
    </d:r>
  </si>
  <si>
    <t>G/TBT/N/UGA/777/Add.1</t>
  </si>
  <si>
    <d:r xmlns:d="http://schemas.openxmlformats.org/spreadsheetml/2006/main">
      <d:rPr>
        <d:i/>
        <d:sz val="11"/>
        <d:rFont val="Calibri"/>
      </d:rPr>
      <d:t xml:space="preserve">Residual fuels</d:t>
    </d:r>
    <d:r xmlns:d="http://schemas.openxmlformats.org/spreadsheetml/2006/main">
      <d:rPr>
        <d:sz val="11"/>
        <d:color rgb="FF000000"/>
        <d:rFont val="Calibri"/>
      </d:rPr>
      <d:t xml:space="preserve"/>
    </d:r>
  </si>
  <si>
    <d:r xmlns:d="http://schemas.openxmlformats.org/spreadsheetml/2006/main">
      <d:rPr>
        <d:sz val="11"/>
        <d:rFont val="Calibri"/>
      </d:rPr>
      <d:t xml:space="preserve">150810 - - Crude oil; 151110 - - Crude oil; 151211 - -- Crude oil; 151311 - -- Crude oil; 151321 - -- Crude oil; 151411 - -- Crude oil; 151491 - -- Crude oil; 151521 - -- Crude oil;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150810 - - Crude oil; 151110 - - Crude oil; 151211 - -- Crude oil; 151311 - -- Crude oil; 151321 - -- Crude oil; 151411 - -- Crude oil; 151491 - -- Crude oil; 151521 - -- Crude oil; </d:t>
    </d:r>
  </si>
  <si>
    <d:r xmlns:d="http://schemas.openxmlformats.org/spreadsheetml/2006/main">
      <d:rPr>
        <d:i/>
        <d:sz val="11"/>
        <d:rFont val="Calibri"/>
      </d:rPr>
      <d:t xml:space="preserve">Protection of the environment; </d:t>
    </d:r>
  </si>
  <si>
    <t>G/TBT/N/EU/556</t>
  </si>
  <si>
    <t>European Union</t>
  </si>
  <si>
    <d:r xmlns:d="http://schemas.openxmlformats.org/spreadsheetml/2006/main">
      <d:rPr>
        <d:sz val="11"/>
        <d:rFont val="Calibri"/>
      </d:rPr>
      <d:t xml:space="preserve">HS codes: 15.09.10 virgin olive oil, 15.09.90 olive oil not chemically modified other than virgin, 15.10.00 other oils obtained solely from olives (crude or refined olive-pomace oil and its blends with virgin olive oils)</d:t>
    </d:r>
    <d:r xmlns:d="http://schemas.openxmlformats.org/spreadsheetml/2006/main">
      <d:rPr>
        <d:sz val="11"/>
        <d:color rgb="FF000000"/>
        <d:rFont val="Calibri"/>
      </d:rPr>
      <d:t xml:space="preserve"/>
    </d:r>
  </si>
  <si>
    <d:r xmlns:d="http://schemas.openxmlformats.org/spreadsheetml/2006/main">
      <d:rPr>
        <d:sz val="11"/>
        <d:rFont val="Calibri"/>
      </d:rPr>
      <d:t xml:space="preserve">1509 - Olive oil and its fractions, whether or not refined, but not chemically modified.; 150910 - - Virgin; 150990 - - Other; </d:t>
    </d:r>
  </si>
  <si>
    <t>G/TBT/N/MEX/401</t>
  </si>
  <si>
    <t>Totoaba (Totoaba macdonaldi) fish - National tariff heading: 03028901</t>
  </si>
  <si>
    <d:r xmlns:d="http://schemas.openxmlformats.org/spreadsheetml/2006/main">
      <d:rPr>
        <d:sz val="11"/>
        <d:rFont val="Calibri"/>
      </d:rPr>
      <d:t xml:space="preserve">65.150 - Fishing and fish breeding; 67.120.30 - Fish and fishery products; </d:t>
    </d:r>
  </si>
  <si>
    <t>G/TBT/N/MEX/390/Corr.1</t>
  </si>
  <si>
    <t>G/TBT/N/UGA/812</t>
  </si>
  <si>
    <t>G/TBT/N/BRA/793</t>
  </si>
  <si>
    <d:r xmlns:d="http://schemas.openxmlformats.org/spreadsheetml/2006/main">
      <d:rPr>
        <d:sz val="11"/>
        <d:rFont val="Calibri"/>
      </d:rPr>
      <d:t xml:space="preserve">Net content of frozen fish fillet, toothpaste, bar wash soap and solid bleach – HS: 0304 Fish fillets frozen (whether or not minced); 3306 Preparations for oral or dental hygiene toothpaste 340211 Soap bars; 2828 Hypochlorites; commercial calcium hypochlorite; chlorites; hypobromites.</d:t>
    </d:r>
    <d:r xmlns:d="http://schemas.openxmlformats.org/spreadsheetml/2006/main">
      <d:rPr>
        <d:sz val="11"/>
        <d:color rgb="FF000000"/>
        <d:rFont val="Calibri"/>
      </d:rPr>
      <d:t xml:space="preserve"/>
    </d:r>
  </si>
  <si>
    <d:r xmlns:d="http://schemas.openxmlformats.org/spreadsheetml/2006/main">
      <d:rPr>
        <d:sz val="11"/>
        <d:rFont val="Calibri"/>
      </d:rPr>
      <d:t xml:space="preserve">0304 - Fish fillets and other fish meat (whether or not minced), fresh, chilled or frozen.; 2828 - Hypochlorites; commercial calcium hypochlorite; chlorites; hypobromites.; 3306 - Preparations for oral or dental hygiene, including denture fixative pastes and powders; yarn used to clean between the teeth (dental floss), in individual retail packages.; 340211 - -- Anionic; </d:t>
    </d:r>
  </si>
  <si>
    <d:r xmlns:d="http://schemas.openxmlformats.org/spreadsheetml/2006/main">
      <d:rPr>
        <d:sz val="11"/>
        <d:rFont val="Calibri"/>
      </d:rPr>
      <d:t xml:space="preserve">01.060 - Quantities and units; 67.120.30 - Fish and fishery products; 71.100.40 - Surface active agents; 71.100.70 - Cosmetics. Toiletries; </d:t>
    </d:r>
  </si>
  <si>
    <t>G/TBT/N/BRA/794</t>
  </si>
  <si>
    <d:r xmlns:d="http://schemas.openxmlformats.org/spreadsheetml/2006/main">
      <d:rPr>
        <d:sz val="11"/>
        <d:rFont val="Calibri"/>
      </d:rPr>
      <d:t xml:space="preserve">HS 0511 animal origin products</d:t>
    </d:r>
    <d:r xmlns:d="http://schemas.openxmlformats.org/spreadsheetml/2006/main">
      <d:rPr>
        <d:sz val="11"/>
        <d:color rgb="FF000000"/>
        <d:rFont val="Calibri"/>
      </d:rPr>
      <d:t xml:space="preserve"/>
    </d:r>
  </si>
  <si>
    <d:r xmlns:d="http://schemas.openxmlformats.org/spreadsheetml/2006/main">
      <d:rPr>
        <d:sz val="11"/>
        <d:rFont val="Calibri"/>
      </d:rPr>
      <d:t xml:space="preserve">0511 - Animal products not elsewhere specified or included; dead animals of Chapter 1 or 3, unfit for human consumption.; </d:t>
    </d:r>
  </si>
  <si>
    <t>G/TBT/N/BRA/795</t>
  </si>
  <si>
    <d:r xmlns:d="http://schemas.openxmlformats.org/spreadsheetml/2006/main">
      <d:rPr>
        <d:sz val="11"/>
        <d:rFont val="Calibri"/>
      </d:rPr>
      <d:t xml:space="preserve">HS 01.02</d:t>
    </d:r>
    <d:r xmlns:d="http://schemas.openxmlformats.org/spreadsheetml/2006/main">
      <d:rPr>
        <d:sz val="11"/>
        <d:color rgb="FF000000"/>
        <d:rFont val="Calibri"/>
      </d:rPr>
      <d:t xml:space="preserve"/>
    </d:r>
  </si>
  <si>
    <d:r xmlns:d="http://schemas.openxmlformats.org/spreadsheetml/2006/main">
      <d:rPr>
        <d:sz val="11"/>
        <d:rFont val="Calibri"/>
      </d:rPr>
      <d:t xml:space="preserve">0102 - Live bovine animals.; </d:t>
    </d:r>
  </si>
  <si>
    <t>G/TBT/N/BRA/796</t>
  </si>
  <si>
    <d:r xmlns:d="http://schemas.openxmlformats.org/spreadsheetml/2006/main">
      <d:rPr>
        <d:sz val="11"/>
        <d:rFont val="Calibri"/>
      </d:rPr>
      <d:t xml:space="preserve">HS 05</d:t>
    </d:r>
    <d:r xmlns:d="http://schemas.openxmlformats.org/spreadsheetml/2006/main">
      <d:rPr>
        <d:sz val="11"/>
        <d:color rgb="FF000000"/>
        <d:rFont val="Calibri"/>
      </d:rPr>
      <d:t xml:space="preserve"/>
    </d:r>
  </si>
  <si>
    <d:r xmlns:d="http://schemas.openxmlformats.org/spreadsheetml/2006/main">
      <d:rPr>
        <d:sz val="11"/>
        <d:rFont val="Calibri"/>
      </d:rPr>
      <d:t xml:space="preserve">05 - Products of animal origin, not elsewhere specified or included; </d:t>
    </d:r>
  </si>
  <si>
    <t>G/TBT/N/BRA/772/Add.1</t>
  </si>
  <si>
    <t>G/TBT/N/EU/551</t>
  </si>
  <si>
    <d:r xmlns:d="http://schemas.openxmlformats.org/spreadsheetml/2006/main">
      <d:rPr>
        <d:sz val="11"/>
        <d:rFont val="Calibri"/>
      </d:rPr>
      <d:t xml:space="preserve">Fruit and vegetables. HS codes: 080810; 0805; 081050; 0705; 080930; 080830; 081010; 070960; 080610; 070200</d:t>
    </d:r>
    <d:r xmlns:d="http://schemas.openxmlformats.org/spreadsheetml/2006/main">
      <d:rPr>
        <d:sz val="11"/>
        <d:color rgb="FF000000"/>
        <d:rFont val="Calibri"/>
      </d:rPr>
      <d:t xml:space="preserve"/>
    </d:r>
  </si>
  <si>
    <d:r xmlns:d="http://schemas.openxmlformats.org/spreadsheetml/2006/main">
      <d:rPr>
        <d:sz val="11"/>
        <d:rFont val="Calibri"/>
      </d:rPr>
      <d:t xml:space="preserve">0702 - Tomatoes, fresh or chilled.; 070200 - Tomatoes, fresh or chilled.; 0705 - Lettuce (Lactuca sativa) and chicory (Cichorium spp.), fresh or chilled.; 070960 - - Fruits of the genus Capsicum or of the genus Pimenta; 0805 - Citrus fruit, fresh or dried.; 080610 - - Fresh; 0808 - Apples, pears and quinces, fresh.; 080810 - - Apples; 080820 - - Pears and quinces; 080930 - - Peaches, including nectarines; 081010 - - Strawberries; 081050 - - Kiwifruit; </d:t>
    </d:r>
  </si>
  <si>
    <t>G/TBT/N/MEX/235/Add.5</t>
  </si>
  <si>
    <t>G/TBT/N/UGA/811</t>
  </si>
  <si>
    <t>G/TBT/N/LBR/1</t>
  </si>
  <si>
    <t>Liberia</t>
  </si>
  <si>
    <d:r xmlns:d="http://schemas.openxmlformats.org/spreadsheetml/2006/main">
      <d:rPr>
        <d:sz val="11"/>
        <d:rFont val="Calibri"/>
      </d:rPr>
      <d:t xml:space="preserve">A new regulation for the Agriculture Commodities Sector in the Republic of Liberia. This regulation is relating to the processes, measures, methods and procedures for handling and trading in Agricultural Commodities. Cocoa Harmonized tariff schedule code / Harmonized system code for coffee, 0901-21.0065;  Coffee, ICS 67.140.20; Cocoa HS code 18010000 and ICS 67.140.03</d:t>
    </d:r>
    <d:r xmlns:d="http://schemas.openxmlformats.org/spreadsheetml/2006/main">
      <d:rPr>
        <d:sz val="11"/>
        <d:color rgb="FF000000"/>
        <d:rFont val="Calibri"/>
      </d:rPr>
      <d:t xml:space="preserve"/>
    </d:r>
  </si>
  <si>
    <d:r xmlns:d="http://schemas.openxmlformats.org/spreadsheetml/2006/main">
      <d:rPr>
        <d:sz val="11"/>
        <d:rFont val="Calibri"/>
      </d:rPr>
      <d:t xml:space="preserve">1801 - Cocoa beans, whole or broken, raw or roasted.; 090121 - -- Not decaffeinated; 180100 - Cocoa beans, whole or broken, raw or roasted.; </d:t>
    </d:r>
  </si>
  <si>
    <d:r xmlns:d="http://schemas.openxmlformats.org/spreadsheetml/2006/main">
      <d:rPr>
        <d:sz val="11"/>
        <d:rFont val="Calibri"/>
      </d:rPr>
      <d:t xml:space="preserve">67.140.20 - Coffee and coffee substitutes; 67.140.30 - Cocoa; </d:t>
    </d:r>
  </si>
  <si>
    <t>G/TBT/N/ZAF/224/Add.1</t>
  </si>
  <si>
    <t>G/TBT/N/MEX/235/Add.4</t>
  </si>
  <si>
    <t>G/TBT/N/ESP/37</t>
  </si>
  <si>
    <t>Live animals (HS code 01.06)</t>
  </si>
  <si>
    <d:r xmlns:d="http://schemas.openxmlformats.org/spreadsheetml/2006/main">
      <d:rPr>
        <d:sz val="11"/>
        <d:rFont val="Calibri"/>
      </d:rPr>
      <d:t xml:space="preserve">Protection of animal or plant life or health; </d:t>
    </d:r>
  </si>
  <si>
    <t>G/TBT/N/MEX/390</t>
  </si>
  <si>
    <t>Yoghurt, national tariff heading: 04031001</t>
  </si>
  <si>
    <d:r xmlns:d="http://schemas.openxmlformats.org/spreadsheetml/2006/main">
      <d:rPr>
        <d:sz val="11"/>
        <d:rFont val="Calibri"/>
      </d:rPr>
      <d:t xml:space="preserve">040310 - - Yogurt; </d:t>
    </d:r>
  </si>
  <si>
    <t>G/TBT/N/MEX/391</t>
  </si>
  <si>
    <t>Milk powder or dried milk</t>
  </si>
  <si>
    <t>G/TBT/N/THA/507</t>
  </si>
  <si>
    <d:r xmlns:d="http://schemas.openxmlformats.org/spreadsheetml/2006/main">
      <d:rPr>
        <d:sz val="11"/>
        <d:rFont val="Calibri"/>
      </d:rPr>
      <d:t xml:space="preserve">Infant and young child food (HS Code: 0401, 0402) (ICS: 67.100.10). Milk and cream, not concentrated nor containing added sugar or other sweetening matter. (HS: 0401), Milk and cream, concentrated or containing added sugar or other sweetening matter. (HS: 0402)</d:t>
    </d:r>
    <d:r xmlns:d="http://schemas.openxmlformats.org/spreadsheetml/2006/main">
      <d:rPr>
        <d:sz val="11"/>
        <d:color rgb="FF000000"/>
        <d:rFont val="Calibri"/>
      </d:rPr>
      <d:t xml:space="preserve"/>
    </d:r>
  </si>
  <si>
    <t>G/TBT/N/THA/508</t>
  </si>
  <si>
    <t>G/TBT/N/THA/509</t>
  </si>
  <si>
    <t>G/TBT/N/THA/510</t>
  </si>
  <si>
    <t>G/TBT/N/THA/511</t>
  </si>
  <si>
    <t>G/TBT/N/ISR/805/Add.1</t>
  </si>
  <si>
    <d:r xmlns:d="http://schemas.openxmlformats.org/spreadsheetml/2006/main">
      <d:rPr>
        <d:i/>
        <d:sz val="11"/>
        <d:rFont val="Calibri"/>
      </d:rPr>
      <d:t xml:space="preserve">Rice</d:t>
    </d:r>
    <d:r xmlns:d="http://schemas.openxmlformats.org/spreadsheetml/2006/main">
      <d:rPr>
        <d:sz val="11"/>
        <d:color rgb="FF000000"/>
        <d:rFont val="Calibri"/>
      </d:rPr>
      <d:t xml:space="preserve"/>
    </d:r>
  </si>
  <si>
    <d:r xmlns:d="http://schemas.openxmlformats.org/spreadsheetml/2006/main">
      <d:rPr>
        <d:sz val="11"/>
        <d:rFont val="Calibri"/>
      </d:rPr>
      <d:t xml:space="preserve">1006 - Rice.;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1006 - Rice.; </d:t>
    </d:r>
  </si>
  <si>
    <t>G/TBT/N/MEX/308/Add.2</t>
  </si>
  <si>
    <t>G/TBT/N/UGA/805</t>
  </si>
  <si>
    <t>G/TBT/N/CHN/1246</t>
  </si>
  <si>
    <d:r xmlns:d="http://schemas.openxmlformats.org/spreadsheetml/2006/main">
      <d:rPr>
        <d:sz val="11"/>
        <d:rFont val="Calibri"/>
      </d:rPr>
      <d:t xml:space="preserve">Food（HS Code: 0201-0210；0302-0308；0401-0410；0504，0507-0508，0510-0511；0602；0702-0714；0801-0806，0811-0814；0901-0910；1002，1004，1006-1008；1101-1109；1202-1212；1301-1302；1501-1504，1506-1518，1521；1601-1605；1701-1704；1801，1803-1806；1901-1905；2001-2009；2101-2106；2201-2209； 2501；2853；2923；2936； 3004；3501；3502；3504；3505；7116）</d:t>
    </d:r>
    <d:r xmlns:d="http://schemas.openxmlformats.org/spreadsheetml/2006/main">
      <d:rPr>
        <d:sz val="11"/>
        <d:color rgb="FF000000"/>
        <d:rFont val="Calibri"/>
      </d:rPr>
      <d:t xml:space="preserve"/>
    </d:r>
  </si>
  <si>
    <d:r xmlns:d="http://schemas.openxmlformats.org/spreadsheetml/2006/main">
      <d:rPr>
        <d:sz val="11"/>
        <d:rFont val="Calibri"/>
      </d:rPr>
      <d:t xml:space="preserve">11 - Products of the milling industry; malt; starches; inulin; wheat gluten; 13 - Lac; gums, resins and other vegetable saps and extracts; 16 - Preparations of meat, of fish or of crustaceans, molluscs or other aquatic invertebrates; 17 - Sugars and sugar confectionery; 18 - Cocoa and cocoa preparations; 19 - Preparations of cereals, flour, starch or milk; pastrycooks' products; 20 - Preparations of vegetables, fruit, nuts or other parts of plants; 21 - Miscellaneous edible preparations; 22 - Beverages, spirits and vinegar; 02 - Meat and edible meat offal; 04 - Dairy produce; birds' eggs; natural honey; edible products of animal origin, not elsewhere specified or included; 08 - Edible fruit and nuts; peel of citrus fruit or melons; 09 - Coffee, tea, mate and spices; 0201 - Meat of bovine animals, fresh or chilled.; 0202 - Meat of bovine animals, frozen.; 0203 - Meat of swine, fresh, chilled or frozen.; 0204 - Meat of sheep or goats, fresh, chilled or frozen.; 0205 - Meat of horses, asses, mules or hinnies, fresh, chilled or frozen.; 0206 - Edible offal of bovine animals, swine, sheep, goats, horses, asses, mules or hinnies, fresh, chilled or frozen.; 0207 - Meat and edible offal, of the poultry of heading 01.05, fresh, chilled or frozen.; 0208 - Other meat and edible meat offal, fresh, chilled or frozen.; 0209 - Pig fat, free of lean meat, and poultry fat, not rendered or otherwise extracted, fresh, chilled, frozen, salted, in brine, dried or smoked.; 0210 - Meat and edible meat offal, salted, in brine, dried or smoked; edible flours and meals of meat or meat offal.; 0302 - Fish, fresh or chilled, excluding fish fillets and other fish meat of heading 03.04.; 0303 - Fish, frozen, excluding fish fillets and other fish meat of heading 03.04.; 0304 - Fish fillets and other fish meat (whether or not minced), fresh, chilled or frozen.; 0305 - Fish, dried, salted or in brine; smoked fish, whether or not cooked before or during the smoking process; flours, meals and pellets of fish, fit for human consumption.; 0306 - Crustaceans, whether in shell or not, live, fresh, chilled, frozen, dried, salted or in brine; crustaceans, in shell, cooked by steaming or by boiling in water, whether or not chilled, frozen, dried, salted or in brine; flours, meals and pellets of crustaceans, fit for human consumption.;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0405 - Butter and other fats and oils derived from milk; dairy spreads.; 0406 - Cheese and curd.; 0407 - Birds' eggs, in shell, fresh, preserved or cooked.; 0408 - Birds' eggs, not in shell, and egg yolks, fresh, dried, cooked by steaming or by boiling in water, moulded, frozen or otherwise preserved, whether or not containing added sugar or other sweetening matter.; 0409 - Natural honey.; 0410 - Edible products of animal origin, not elsewhere specified or included.; 0504 - Guts, bladders and stomachs of animals (other than fish), whole and pieces thereof, fresh, chilled, frozen, salted, in brine, dried or smoked.; 0507 - Ivory, tortoise-shell, whalebone and whalebone hair, horns, antlers, hooves, nails, claws and beaks, unworked or simply prepared but not cut to shape; powder and waste of these products.; 0508 - Coral and similar materials, unworked or simply prepared but not otherwise worked; shells of molluscs, crustaceans or echinoderms and cuttle-bone, unworked or simply prepared but not cut to shape, powder and waste thereof.; 0510 - Ambergris, castoreum, civet and musk; cantharides; bile, whether or not dried; glands and other animal products used in the preparation of pharmaceutical products, fresh, chilled, frozen or otherwise provisionally preserved.; 0511 - Animal products not elsewhere specified or included; dead animals of Chapter 1 or 3, unfit for human consumption.; 0602 - Other live plants (including their roots), cuttings and slips; mushroom spawn.; 0702 - Tomatoes, fresh or chilled.; 0703 - Onions, shallots, garlic, leeks and other alliaceous vegetables, fresh or chilled.; 0704 - Cabbages, cauliflowers, kohlrabi, kale and similar edible brassicas, fresh or chilled.; 0705 - Lettuce (Lactuca sativa) and chicory (Cichorium spp.), fresh or chilled.; 0706 - Carrots, turnips, salad beetroot, salsify, celeriac, radishes and similar edible roots, fresh or chilled.; 0707 - Cucumbers and gherkins, fresh or chilled.; 0708 - Leguminous vegetables, shelled or unshelled, fresh or chilled.; 0709 - Other vegetables, fresh or chilled.; 0710 - Vegetables (uncooked or cooked by steaming or boiling in water), frozen.; 0711 - Vegetables provisionally preserved (for example, by sulphur dioxide gas, in brine, in sulphur water or in other preservative solutions), but unsuitable in that state for immediate consumption.; 0712 - Dried vegetables, whole, cut, sliced, broken or in powder, but not further prepared.; 0713 - Dried leguminous vegetables, shelled, whether or not skinned or split.; 0714 - Manioc, arrowroot, salep, Jerusalem artichokes, sweet potatoes and similar roots and tubers with high starch or inulin content, fresh, chilled, frozen or dried, whether or not sliced or in the form of pellets; sago pith.; 0801 - Coconuts, Brazil nuts and cashew nuts, fresh or dried, whether or not shelled or peeled.; 0802 - Other nuts, fresh or dried, whether or not shelled or peeled.; 0803 - Bananas, including plantains, fresh or dried.; 0804 - Dates, figs, pineapples, avocados, guavas, mangoes and mangosteens, fresh or dried.; 0805 - Citrus fruit, fresh or dried.; 0806 - Grapes, fresh or dried.; 0811 - Fruit and nuts, uncooked or cooked by steaming or boiling in water, frozen, whether or not containing added sugar or other sweetening matter.; 0812 - Fruit and nuts, provisionally preserved (for example, by sulphur dioxide gas, in brine, in sulphur water or in other preservative solutions), but unsuitable in that state for immediate consumption.; 0813 - Fruit, dried, other than that of headings 08.01 to 08.06; mixtures of nuts or dried fruits of this Chapter.; 0814 - Peel of citrus fruit or melons (including watermelons), fresh, frozen, dried or provisionally preserved in brine, in sulphur water or in other preservative solutions.; 0901 - Coffee, whether or not roasted or decaffeinated; coffee husks and skins; coffee substitutes containing coffee in any proportion.; 0902 - Tea, whether or not flavoured.; 0903 - Maté; 0904 - Pepper of the genus Piper; dried or crushed or ground fruits of the genus Capsicum or of the genus Pimenta.; 0905 - Vanilla.; 0906 - Cinnamon and cinnamon-tree flowers.; 0907 - Cloves (whole fruit, cloves and stems).; 0908 - Nutmeg, mace and cardamoms.; 0909 - Seeds of anise, badian, fennel, coriander, cumin or caraway; juniper berries.; 0910 - Ginger, saffron, turmeric (curcuma), thyme, bay leaves, curry and other spices.; 1002 - Rye.; 1004 - Oats.; 1006 - Rice.; 1007 - Grain sorghum.; 1008 - Buckwheat, millet and canary seed; other cereals.; 1101 - Wheat or meslin flour.; 1102 - Cereal flours other than of wheat or meslin.; 1103 - Cereal groats, meal and pellets.; 1104 - Cereal grains otherwise worked (for example, hulled, rolled, flaked, pearled, sliced or kibbled), except rice of heading 10.06; germ of cereals, whole, rolled, flaked or ground.; 1105 - Flour, meal, powder, flakes, granules and pellets of potatoes.; 1106 - Flour, meal and powder of the dried leguminous vegetables of heading 07.13, of sago or of roots or tubers of heading 07.14 or of the products of Chapter 8.; 1107 - Malt, whether or not roasted.; 1108 - Starches; inulin.; 1109 - Wheat gluten, whether or not dried.; 1202 - Ground-nuts, not roasted or otherwise cooked, whether or not shelled or broken.; 1203 - Copra.; 1204 - Linseed, whether or not broken.; 1205 - Rape or colza seeds, whether or not broken.; 1206 - Sunflower seeds, whether or not broken.; 1207 - Other oil seeds and oleaginous fruits, whether or not broken.; 1208 - Flours and meals of oil seeds or oleaginous fruits, other than those of mustard.; 1209 - Seeds, fruit and spores, of a kind used for sowing.; 1210 - Hop cones, fresh or dried, whether or not ground, powdered or in the form of pellets; lupulin.; 1211 - Plants and parts of plants (including seeds and fruits), of a kind used primarily in perfumery, in pharmacy or for insecticidal, fungicidal or similar purposes, fresh or dried, whether or not cut, crushed or powdered.; 1212 - 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1301 - Lac; natural gums, resins, gum-resins and oleoresins (for example, balsams).; 1302 - Vegetable saps and extracts; pectic substances, pectinates and pectates; agar-agar and other mucilages and thickeners, whether or not modified, derived from vegetable products.; 1501 - Pig fat (including lard) and poultry fat, other than that of heading 02.09 or 15.03.; 1502 - Fats of bovine animals, sheep or goats, other than those of heading 15.03.; 1503 - Lard stearin, lard oil, oleostearin, oleo-oil and tallow oil, not emulsified or mixed or otherwise prepared; 1504 - Fats and oils and their fractions, of fish or marine mammals, whether or not refined, but not chemically modified.; 1506 - Other animal fats and oils and their fractions, whether or not refined, but not chemically modified.; 1507 - Soya- Bean oil and its fractions, whether or not refined, but not chemically modified.; 1508 - Ground-nut oil and its fractions, whether or not refined, but not chemically modified.; 1509 - Olive oil and its fractions, whether or not refined, but not chemically modified.; 1510 - Other oils and their fractions, obtained solely from olives, whether or not refined, but not chemically modified, including blends of these oils or fractions with oils or fractions of heading 15.09.; 1511 - Palm oil and its fractions, whether or not refined, but not chemically modified.; 1512 - Sunflower-seed, safflower or cotton-seed oil and fractions thereof, whether or not refined, but not chemically modified.; 1513 - Coconut (copra), palm kernel or babassu oil and fractions thereof, whether or not refined, but not chemically modified.; 1514 - Rape (canola), colza or mustard oil and fractions thereof, whether or not refined, but not chemically modified.; 1515 - Other fixed vegetable fats and oils (including jojoba oil) and their fractions, whether or not refined, but not chemically modified.; 1516 - Animal or vegetable fats and oils and their fractions, partly or wholly hydrogenated, inter-esterified, re-esterified or elaidinized, whether or not refined, but not further prepared.; 1517 - Margarine; edible mixtures or preparations of animal or vegetable fats or oils or of fractions of different fats or oils of this Chapter, other than edible fats or oils or their fractions of heading 15.16.; 1518 - Animal or vegetable fats and oils and their fractions, boiled, oxidized, dehydrated, sulphurized, blown, polymerized by heat in vacuum or in inert gas or otherwise chemically modified, excluding those of heading 15.16; inedible mixtures or preparations of animal or vegetable fats or oils or of fractions of different fats or oils of this Chapter, not elsewhere specified or included.; 1521 - Vegetable waxes (other than triglycerides), beeswax, other insect waxes and spermaceti, whether or not refined or coloured.; 1601 - Sausages and similar products, of meat, meat offal or blood; food preparations based on these products.; 1602 - Other prepared or preserved meat, meat offal or blood.; 1603 - Extracts and juices of meat, fish or crustaceans, molluscs or other aquatic invertebrates.; 1604 - Prepared or preserved fish; caviar and caviar substitutes prepared from fish eggs.; 1605 - Crustaceans, molluscs and other aquatic invertebrates, prepared or preserved.; 1701 - Cane or beet sugar and chemically pure sucrose, in solid form.; 1702 - Other sugars, including chemically pure lactose, maltose, glucose and fructose, in solid form; sugar syrups not containing added flavouring or colouring matter; artificial honey, whether or not mixed with natural honey; caramel.; 1703 - Molasses resulting from the extraction or refining of sugar.; 1704 - Sugar confectionery (including white chocolate), not containing cocoa.; 1801 - Cocoa beans, whole or broken, raw or roasted.; 1803 - Cocoa paste, whether or not defatted.; 1804 - Cocoa butter, fat and oil.; 1805 - Cocoa powder, not containing added sugar or other sweetening matter.; 1806 - Chocolate and other food preparations containing cocoa.; 1901 - 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1902 - Pasta, whether or not cooked or stuffed (with meat or other substances) or otherwise prepared, such as spaghetti, macaroni, noodles, lasagna, gnocchi, ravioli, cannelloni; couscous, whether or not prepared.; 1903 - Tapioca and substitutes therefor prepared from starch, in the form of flakes, grains, pearls, siftings or in similar forms.; 1904 - 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1905 - Bread, pastry, cakes, biscuits and other bakers' wares, whether or not containing cocoa; communion wafers, empty cachets of a kind suitable for pharmaceutical use, sealing wafers, rice paper and similar products.; 2001 - Vegetables, fruit, nuts and other edible parts of plants, prepared or preserved by vinegar or acetic acid.; 2002 - Tomatoes prepared or preserved otherwise than by vinegar or acetic acid.; 2003 - Mushrooms and truffles, prepared or preserved otherwise than by vinegar or acetic acid.; 2004 - Other vegetables prepared or preserved otherwise than by vinegar or acetic acid, frozen, other than products of heading 20.06.; 2005 - Other vegetables prepared or preserved otherwise than by vinegar or acetic acid, not frozen, other than products of heading 20.06.; 2006 - Vegetables, fruit, nuts, fruit-peel and other parts of plants, preserved by sugar (drained, glacé or crystallised).; 2007 - Jams, fruit jellies, marmalades, fruit or nut purée and fruit or nut pastes, obtained by cooking, whether or not containing added sugar or other sweetening matter.; 2008 - Fruit, nuts and other edible parts of plants, otherwise prepared or preserved, whether or not containing added sugar or other sweetening matter or spirit, not elsewhere specified or included.; 2009 - Fruit juices (including grape must) and vegetable juices, unfermented and not containing added spirit, whether or not containing added sugar or other sweetening matter.; 2101 - Extracts, essences and concentrates, of coffee, tea or maté and preparations with a basis of these products or with a basis of coffee, tea or maté; roasted chicory and other roasted coffee substitutes, and extracts, essences and concentrates thereof.; 2102 - Yeasts (active or inactive); other single-cell micro-organisms, dead (but not including vaccines of heading 30.02); prepared baking powders.; 2103 - Sauces and preparations therefor; mixed condiments and mixed seasonings; mustard flour and meal and prepared mustard.; 2104 - Soups and broths and preparations therefor; homogenised composite food preparations.; 2105 - Ice cream and other edible ice, whether or not containing cocoa.; 2106 - Food preparations not elsewhere specified or included.; 2201 - Waters, including natural or artificial mineral waters and aerated waters, not containing added sugar or other sweetening matter nor flavoured; ice and snow.; 2202 - Waters, including mineral waters and aerated waters, containing added sugar or other sweetening matter or flavoured, and other non-alcoholic beverages, not including fruit or vegetable juices of heading 20.09.; 2203 - Beer made from malt.; 2204 - Wine of fresh grapes, including fortified wines; grape must other than that of heading 20.09.; 2205 - Vermouth and other wine of fresh grapes flavoured with plants or aromatic substances.; 2206 - Other fermented beverages (for example, cider, perry, mead); mixtures of fermented beverages and mixtures of fermented beverages and non-alcoholic beverages, not elsewhere specified or included.; 2207 - Undenatured ethyl alcohol of an alcoholic strength by volume of 80% vol or higher; ethyl alcohol and other spirits, denatured, of any strength.; 2208 - Undenatured ethyl alcohol of an alcoholic strength by volume of less than 80% vol; spirits, liqueurs and other spirituous beverages.; 2209 - Vinegar and substitutes for vinegar obtained from acetic acid.; 2501 - Salt (including table salt and denatured salt) and pure sodium chloride, whether or not in aqueous solution or containing added anti-caking or free-flowing agents; sea water.; 2923 - Quaternary ammonium salts and hydroxides; lecithins and other phosphoaminolipids, whether or not chemically defined.; 2936 - Provitamins and vitamins, natural or reproduced by synthesis (including natural concentrates), derivatives thereof used primarily as vitamins, and intermixtures of the foregoing, whether or not in any solvent.; 3004 - Medicaments (excluding goods of heading 30.02, 30.05 or 30.06) consisting of mixed or unmixed products for therapeutic or prophylactic uses, put up in measured doses (including those in the form of transdermal administration systems) or in forms or packings for retail sale.; 3501 - Casein, caseinates and other casein derivatives; casein glues.; 3502 - Albumins (including concentrates of two or more whey proteins, containing by weight more than 80% whey proteins, calculated on the dry matter), albuminates and other albumin derivatives.; 3504 - Peptones and their derivatives; other protein substances and their derivatives, not elsewhere specified or included; hide powder, whether or not chromed.; 3505 - Dextrins and other modified starches (for example, pregelatinized or esterified starches); glues based on starches, or on dextrins or other modified starches.; 7116 - Articles of natural or cultured pearls, precious or semi-precious stones (natural, synthetic or reconstructed).; </d:t>
    </d:r>
  </si>
  <si>
    <d:r xmlns:d="http://schemas.openxmlformats.org/spreadsheetml/2006/main">
      <d:rPr>
        <d:sz val="11"/>
        <d:rFont val="Calibri"/>
      </d:rPr>
      <d:t xml:space="preserve">67.060 - Cereals, pulses and derived products; 67.080 - Fruits. Vegetables; 67.100 - Milk and milk products; 67.120 - Meat, meat products and other animal produce; 67.140 - Tea. Coffee. Cocoa; 67.180 - Sugar. Sugar products. Starch; 67.200 - Edible oils and fats. Oilseeds; 67.220 - Spices and condiments. Food additives; 71.060 - Inorganic chemicals; 71.080 - Organic chemicals; </d:t>
    </d:r>
  </si>
  <si>
    <d:r xmlns:d="http://schemas.openxmlformats.org/spreadsheetml/2006/main">
      <d:rPr>
        <d:sz val="11"/>
        <d:rFont val="Calibri"/>
      </d:rPr>
      <d:t xml:space="preserve">Consumer information, labelling; Prevention of deceptive practices and consumer protection; Protection of human health or safety; Protection of the environment; Quality requirements; Harmonization; Reducing trade barriers and facilitating trade; </d:t>
    </d:r>
  </si>
  <si>
    <t>G/TBT/N/BRA/771</t>
  </si>
  <si>
    <d:r xmlns:d="http://schemas.openxmlformats.org/spreadsheetml/2006/main">
      <d:rPr>
        <d:sz val="11"/>
        <d:rFont val="Calibri"/>
      </d:rPr>
      <d:t xml:space="preserve">HS Code(s):06</d:t>
    </d:r>
    <d:r xmlns:d="http://schemas.openxmlformats.org/spreadsheetml/2006/main">
      <d:rPr>
        <d:sz val="11"/>
        <d:color rgb="FF000000"/>
        <d:rFont val="Calibri"/>
      </d:rPr>
      <d:t xml:space="preserve"/>
    </d:r>
  </si>
  <si>
    <t>G/TBT/N/BRA/772</t>
  </si>
  <si>
    <d:r xmlns:d="http://schemas.openxmlformats.org/spreadsheetml/2006/main">
      <d:rPr>
        <d:sz val="11"/>
        <d:rFont val="Calibri"/>
      </d:rPr>
      <d:t xml:space="preserve">HS Code(s):03</d:t>
    </d:r>
    <d:r xmlns:d="http://schemas.openxmlformats.org/spreadsheetml/2006/main">
      <d:rPr>
        <d:sz val="11"/>
        <d:color rgb="FF000000"/>
        <d:rFont val="Calibri"/>
      </d:rPr>
      <d:t xml:space="preserve"/>
    </d:r>
  </si>
  <si>
    <d:r xmlns:d="http://schemas.openxmlformats.org/spreadsheetml/2006/main">
      <d:rPr>
        <d:sz val="11"/>
        <d:rFont val="Calibri"/>
      </d:rPr>
      <d:t xml:space="preserve">03 - Fish and crustaceans, molluscs and other aquatic invertebrates; </d:t>
    </d:r>
  </si>
  <si>
    <t>G/TBT/N/BRA/773</t>
  </si>
  <si>
    <d:r xmlns:d="http://schemas.openxmlformats.org/spreadsheetml/2006/main">
      <d:rPr>
        <d:sz val="11"/>
        <d:rFont val="Calibri"/>
      </d:rPr>
      <d:t xml:space="preserve">HS Code(s):02</d:t>
    </d:r>
    <d:r xmlns:d="http://schemas.openxmlformats.org/spreadsheetml/2006/main">
      <d:rPr>
        <d:sz val="11"/>
        <d:color rgb="FF000000"/>
        <d:rFont val="Calibri"/>
      </d:rPr>
      <d:t xml:space="preserve"/>
    </d:r>
  </si>
  <si>
    <t>G/TBT/N/MEX/308/Add.1</t>
  </si>
  <si>
    <t>G/TBT/N/PER/98</t>
  </si>
  <si>
    <t>06.02.90.90 Other live plants (including their roots), cuttings and slips; mushroom spawn;
0602.10.90.00 Unrooted cuttings and slips;
0602.20.00.00 Trees, shrubs and bushes, grafted or not, of kinds which bear edible fruit or nuts;
1209.99.10.00 Seeds of fruit trees or forest trees.</t>
  </si>
  <si>
    <d:r xmlns:d="http://schemas.openxmlformats.org/spreadsheetml/2006/main">
      <d:rPr>
        <d:sz val="11"/>
        <d:rFont val="Calibri"/>
      </d:rPr>
      <d:t xml:space="preserve">65.020 - Farming and forestry; </d:t>
    </d:r>
  </si>
  <si>
    <t>G/TBT/N/BDI/2</t>
  </si>
  <si>
    <t>G/TBT/N/BDI/3</t>
  </si>
  <si>
    <d:r xmlns:d="http://schemas.openxmlformats.org/spreadsheetml/2006/main">
      <d:rPr>
        <d:sz val="11"/>
        <d:rFont val="Calibri"/>
      </d:rPr>
      <d:t xml:space="preserve">1005 - Maize (corn).; </d:t>
    </d:r>
  </si>
  <si>
    <t>G/TBT/N/ISR/844/Add.1</t>
  </si>
  <si>
    <d:r xmlns:d="http://schemas.openxmlformats.org/spreadsheetml/2006/main">
      <d:rPr>
        <d:i/>
        <d:sz val="11"/>
        <d:rFont val="Calibri"/>
      </d:rPr>
      <d:t xml:space="preserve">Fresh sardines</d:t>
    </d:r>
    <d:r xmlns:d="http://schemas.openxmlformats.org/spreadsheetml/2006/main">
      <d:rPr>
        <d:sz val="11"/>
        <d:color rgb="FF000000"/>
        <d:rFont val="Calibri"/>
      </d:rPr>
      <d:t xml:space="preserve"/>
    </d:r>
  </si>
  <si>
    <d:r xmlns:d="http://schemas.openxmlformats.org/spreadsheetml/2006/main">
      <d:rPr>
        <d:sz val="11"/>
        <d:rFont val="Calibri"/>
      </d:rPr>
      <d:t xml:space="preserve">0302 - Fish, fresh or chilled, excluding fish fillets and other fish meat of heading 03.04.; 0304 - Fish fillets and other fish meat (whether or not minced), fresh, chilled or frozen.;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0302 - Fish, fresh or chilled, excluding fish fillets and other fish meat of heading 03.04.; 0304 - Fish fillets and other fish meat (whether or not minced), fresh, chilled or frozen.; </d:t>
    </d:r>
  </si>
  <si>
    <t>G/TBT/N/UGA/793</t>
  </si>
  <si>
    <d:r xmlns:d="http://schemas.openxmlformats.org/spreadsheetml/2006/main">
      <d:rPr>
        <d:sz val="11"/>
        <d:rFont val="Calibri"/>
      </d:rPr>
      <d:t xml:space="preserve">Butcheries</d:t>
    </d:r>
    <d:r xmlns:d="http://schemas.openxmlformats.org/spreadsheetml/2006/main">
      <d:rPr>
        <d:sz val="11"/>
        <d:color rgb="FF000000"/>
        <d:rFont val="Calibri"/>
      </d:rPr>
      <d:t xml:space="preserve"/>
    </d:r>
  </si>
  <si>
    <t>G/TBT/N/UGA/794</t>
  </si>
  <si>
    <d:r xmlns:d="http://schemas.openxmlformats.org/spreadsheetml/2006/main">
      <d:rPr>
        <d:sz val="11"/>
        <d:rFont val="Calibri"/>
      </d:rPr>
      <d:t xml:space="preserve">Domestic ungulates, ratite, domestic solipeds.</d:t>
    </d:r>
    <d:r xmlns:d="http://schemas.openxmlformats.org/spreadsheetml/2006/main">
      <d:rPr>
        <d:sz val="11"/>
        <d:color rgb="FF000000"/>
        <d:rFont val="Calibri"/>
      </d:rPr>
      <d:t xml:space="preserve"/>
    </d:r>
  </si>
  <si>
    <d:r xmlns:d="http://schemas.openxmlformats.org/spreadsheetml/2006/main">
      <d:rPr>
        <d:sz val="11"/>
        <d:rFont val="Calibri"/>
      </d:rPr>
      <d:t xml:space="preserve">01 - Live animals; 0105 - Live poultry, that is to say, fowls of the species Gallus domesticus, ducks, geese, turkeys and guinea fowls.; </d:t>
    </d:r>
  </si>
  <si>
    <d:r xmlns:d="http://schemas.openxmlformats.org/spreadsheetml/2006/main">
      <d:rPr>
        <d:sz val="11"/>
        <d:rFont val="Calibri"/>
      </d:rPr>
      <d:t xml:space="preserve">Protection of animal or plant life or health; Quality requirements; </d:t>
    </d:r>
  </si>
  <si>
    <t>G/TBT/N/UGA/795</t>
  </si>
  <si>
    <t>G/TBT/N/UGA/796</t>
  </si>
  <si>
    <d:r xmlns:d="http://schemas.openxmlformats.org/spreadsheetml/2006/main">
      <d:rPr>
        <d:sz val="11"/>
        <d:rFont val="Calibri"/>
      </d:rPr>
      <d:t xml:space="preserve">Packaged meat products, processed meat products.</d:t>
    </d:r>
    <d:r xmlns:d="http://schemas.openxmlformats.org/spreadsheetml/2006/main">
      <d:rPr>
        <d:sz val="11"/>
        <d:color rgb="FF000000"/>
        <d:rFont val="Calibri"/>
      </d:rPr>
      <d:t xml:space="preserve"/>
    </d:r>
  </si>
  <si>
    <t>G/TBT/N/UGA/797</t>
  </si>
  <si>
    <t>G/TBT/N/UGA/798</t>
  </si>
  <si>
    <d:r xmlns:d="http://schemas.openxmlformats.org/spreadsheetml/2006/main">
      <d:rPr>
        <d:sz val="11"/>
        <d:rFont val="Calibri"/>
      </d:rPr>
      <d:t xml:space="preserve">Protection of human health or safety; Protection of animal or plant life or health; </d:t>
    </d:r>
  </si>
  <si>
    <t>G/TBT/N/ZAF/224</t>
  </si>
  <si>
    <t>G/TBT/N/USA/1318/Corr.1</t>
  </si>
  <si>
    <t>G/TBT/N/USA/1321</t>
  </si>
  <si>
    <d:r xmlns:d="http://schemas.openxmlformats.org/spreadsheetml/2006/main">
      <d:rPr>
        <d:sz val="11"/>
        <d:rFont val="Calibri"/>
      </d:rPr>
      <d:t xml:space="preserve">Grapefruit</d:t>
    </d:r>
    <d:r xmlns:d="http://schemas.openxmlformats.org/spreadsheetml/2006/main">
      <d:rPr>
        <d:sz val="11"/>
        <d:color rgb="FF000000"/>
        <d:rFont val="Calibri"/>
      </d:rPr>
      <d:t xml:space="preserve"/>
    </d:r>
  </si>
  <si>
    <d:r xmlns:d="http://schemas.openxmlformats.org/spreadsheetml/2006/main">
      <d:rPr>
        <d:sz val="11"/>
        <d:rFont val="Calibri"/>
      </d:rPr>
      <d:t xml:space="preserve">080540 - - Grapefruit; </d:t>
    </d:r>
  </si>
  <si>
    <t>G/TBT/N/TPKM/297</t>
  </si>
  <si>
    <d:r xmlns:d="http://schemas.openxmlformats.org/spreadsheetml/2006/main">
      <d:rPr>
        <d:sz val="11"/>
        <d:rFont val="Calibri"/>
      </d:rPr>
      <d:t xml:space="preserve">Agricultural products including plant, algae original, no matter fresh, freeze, frozen, fried, and processing by other methods, other food products and box meal.</d:t>
    </d:r>
    <d:r xmlns:d="http://schemas.openxmlformats.org/spreadsheetml/2006/main">
      <d:rPr>
        <d:sz val="11"/>
        <d:color rgb="FF000000"/>
        <d:rFont val="Calibri"/>
      </d:rPr>
      <d:t xml:space="preserve"/>
    </d:r>
  </si>
  <si>
    <d:r xmlns:d="http://schemas.openxmlformats.org/spreadsheetml/2006/main">
      <d:rPr>
        <d:sz val="11"/>
        <d:rFont val="Calibri"/>
      </d:rPr>
      <d:t xml:space="preserve">121220 - - Seaweeds and other algae; </d:t>
    </d:r>
  </si>
  <si>
    <d:r xmlns:d="http://schemas.openxmlformats.org/spreadsheetml/2006/main">
      <d:rPr>
        <d:sz val="11"/>
        <d:rFont val="Calibri"/>
      </d:rPr>
      <d:t xml:space="preserve">67.040 - Food products in general; 67.080 - Fruits. Vegetables; </d:t>
    </d:r>
  </si>
  <si>
    <t>G/TBT/N/UGA/785</t>
  </si>
  <si>
    <d:r xmlns:d="http://schemas.openxmlformats.org/spreadsheetml/2006/main">
      <d:rPr>
        <d:sz val="11"/>
        <d:rFont val="Calibri"/>
      </d:rPr>
      <d:t xml:space="preserve">Fortified wheat flour</d:t>
    </d:r>
    <d:r xmlns:d="http://schemas.openxmlformats.org/spreadsheetml/2006/main">
      <d:rPr>
        <d:sz val="11"/>
        <d:color rgb="FF000000"/>
        <d:rFont val="Calibri"/>
      </d:rPr>
      <d:t xml:space="preserve"/>
    </d:r>
  </si>
  <si>
    <d:r xmlns:d="http://schemas.openxmlformats.org/spreadsheetml/2006/main">
      <d:rPr>
        <d:sz val="11"/>
        <d:rFont val="Calibri"/>
      </d:rPr>
      <d:t xml:space="preserve">Consumer information, labelling; Prevention of deceptive practices and consumer protection; Quality requirements; Reducing trade barriers and facilitating trade; </d:t>
    </d:r>
  </si>
  <si>
    <t>G/TBT/N/UGA/786</t>
  </si>
  <si>
    <d:r xmlns:d="http://schemas.openxmlformats.org/spreadsheetml/2006/main">
      <d:rPr>
        <d:sz val="11"/>
        <d:rFont val="Calibri"/>
      </d:rPr>
      <d:t xml:space="preserve">Fortified milled maize (corn) products</d:t>
    </d:r>
    <d:r xmlns:d="http://schemas.openxmlformats.org/spreadsheetml/2006/main">
      <d:rPr>
        <d:sz val="11"/>
        <d:color rgb="FF000000"/>
        <d:rFont val="Calibri"/>
      </d:rPr>
      <d:t xml:space="preserve"/>
    </d:r>
  </si>
  <si>
    <t>G/TBT/N/UGA/787</t>
  </si>
  <si>
    <d:r xmlns:d="http://schemas.openxmlformats.org/spreadsheetml/2006/main">
      <d:rPr>
        <d:sz val="11"/>
        <d:rFont val="Calibri"/>
      </d:rPr>
      <d:t xml:space="preserve">Fortified edible fats and oils.</d:t>
    </d:r>
    <d:r xmlns:d="http://schemas.openxmlformats.org/spreadsheetml/2006/main">
      <d:rPr>
        <d:sz val="11"/>
        <d:color rgb="FF000000"/>
        <d:rFont val="Calibri"/>
      </d:rPr>
      <d:t xml:space="preserve"/>
    </d:r>
  </si>
  <si>
    <t>G/TBT/N/ISR/977</t>
  </si>
  <si>
    <d:r xmlns:d="http://schemas.openxmlformats.org/spreadsheetml/2006/main">
      <d:rPr>
        <d:sz val="11"/>
        <d:rFont val="Calibri"/>
      </d:rPr>
      <d:t xml:space="preserve">Roasted Coffee</d:t>
    </d:r>
    <d:r xmlns:d="http://schemas.openxmlformats.org/spreadsheetml/2006/main">
      <d:rPr>
        <d:sz val="11"/>
        <d:color rgb="FF000000"/>
        <d:rFont val="Calibri"/>
      </d:rPr>
      <d:t xml:space="preserve"/>
    </d:r>
  </si>
  <si>
    <t>G/TBT/N/USA/1318</t>
  </si>
  <si>
    <d:r xmlns:d="http://schemas.openxmlformats.org/spreadsheetml/2006/main">
      <d:rPr>
        <d:sz val="11"/>
        <d:rFont val="Calibri"/>
      </d:rPr>
      <d:t xml:space="preserve">Oranges</d:t>
    </d:r>
    <d:r xmlns:d="http://schemas.openxmlformats.org/spreadsheetml/2006/main">
      <d:rPr>
        <d:sz val="11"/>
        <d:color rgb="FF000000"/>
        <d:rFont val="Calibri"/>
      </d:rPr>
      <d:t xml:space="preserve"/>
    </d:r>
  </si>
  <si>
    <d:r xmlns:d="http://schemas.openxmlformats.org/spreadsheetml/2006/main">
      <d:rPr>
        <d:sz val="11"/>
        <d:rFont val="Calibri"/>
      </d:rPr>
      <d:t xml:space="preserve">080510 - - Oranges; </d:t>
    </d:r>
  </si>
  <si>
    <t>G/TBT/N/MWI/16</t>
  </si>
  <si>
    <d:r xmlns:d="http://schemas.openxmlformats.org/spreadsheetml/2006/main">
      <d:rPr>
        <d:sz val="11"/>
        <d:rFont val="Calibri"/>
      </d:rPr>
      <d:t xml:space="preserve">High protein cereal based foods</d:t>
    </d:r>
    <d:r xmlns:d="http://schemas.openxmlformats.org/spreadsheetml/2006/main">
      <d:rPr>
        <d:sz val="11"/>
        <d:color rgb="FF000000"/>
        <d:rFont val="Calibri"/>
      </d:rPr>
      <d:t xml:space="preserve"/>
    </d:r>
  </si>
  <si>
    <d:r xmlns:d="http://schemas.openxmlformats.org/spreadsheetml/2006/main">
      <d:rPr>
        <d:sz val="11"/>
        <d:rFont val="Calibri"/>
      </d:rPr>
      <d:t xml:space="preserve">1102 - Cereal flours other than of wheat or meslin.; 190110 - - Preparations for infant use, put up for retail sale; </d:t>
    </d:r>
  </si>
  <si>
    <t>G/TBT/N/ISR/971</t>
  </si>
  <si>
    <d:r xmlns:d="http://schemas.openxmlformats.org/spreadsheetml/2006/main">
      <d:rPr>
        <d:sz val="11"/>
        <d:rFont val="Calibri"/>
      </d:rPr>
      <d:t xml:space="preserve">Minced meat and minced meat products</d:t>
    </d:r>
    <d:r xmlns:d="http://schemas.openxmlformats.org/spreadsheetml/2006/main">
      <d:rPr>
        <d:sz val="11"/>
        <d:color rgb="FF000000"/>
        <d:rFont val="Calibri"/>
      </d:rPr>
      <d:t xml:space="preserve"/>
    </d:r>
  </si>
  <si>
    <d:r xmlns:d="http://schemas.openxmlformats.org/spreadsheetml/2006/main">
      <d:rPr>
        <d:sz val="11"/>
        <d:rFont val="Calibri"/>
      </d:rPr>
      <d:t xml:space="preserve">02 - Meat and edible meat offal; 1601 - Sausages and similar products, of meat, meat offal or blood; food preparations based on these products.; 1602 - Other prepared or preserved meat, meat offal or blood.; </d:t>
    </d:r>
  </si>
  <si>
    <d:r xmlns:d="http://schemas.openxmlformats.org/spreadsheetml/2006/main">
      <d:rPr>
        <d:sz val="11"/>
        <d:rFont val="Calibri"/>
      </d:rPr>
      <d:t xml:space="preserve">67.120.01 - Animal produce in general; 67.120.10 - Meat and meat products; </d:t>
    </d:r>
  </si>
  <si>
    <t>G/TBT/N/ZAF/222</t>
  </si>
  <si>
    <d:r xmlns:d="http://schemas.openxmlformats.org/spreadsheetml/2006/main">
      <d:rPr>
        <d:sz val="11"/>
        <d:rFont val="Calibri"/>
      </d:rPr>
      <d:t xml:space="preserve">Frozen fish, frozen marine molluscs and frozen products derived therefrom - VC 8017 Frozen Shrimps (Prawns), Langoustines and Crabs, and Products Derived Therefrom – VC 8031 Canned fish, canned marine molluscs and canned crustaceans - VC 8014 Canned meat products – VC 8019 Live Lobster - VC 9104 Smoked snoek, smoked fiifish and smoke-flavoured finfish - VC 8021 Frozen rock lobster and frozen lobster products derived therefrom - VC 8020 Live aquacultured abalone - VC 9001 Live and raw chilled bivalves Other fishery products regulated under the NRCS Act.</d:t>
    </d:r>
    <d:r xmlns:d="http://schemas.openxmlformats.org/spreadsheetml/2006/main">
      <d:rPr>
        <d:sz val="11"/>
        <d:color rgb="FF000000"/>
        <d:rFont val="Calibri"/>
      </d:rPr>
      <d:t xml:space="preserve"/>
    </d:r>
  </si>
  <si>
    <d:r xmlns:d="http://schemas.openxmlformats.org/spreadsheetml/2006/main">
      <d:rPr>
        <d:sz val="11"/>
        <d:rFont val="Calibri"/>
      </d:rPr>
      <d:t xml:space="preserve">0304 - Fish fillets and other fish meat (whether or not minced), fresh, chilled or frozen.; 030420 - - Frozen fillets; 0305 - Fish, dried, salted or in brine; smoked fish, whether or not cooked before or during the smoking process; flours, meals and pellets of fish, fit for human consumption.; </d:t>
    </d:r>
  </si>
  <si>
    <t>G/TBT/N/BRA/753</t>
  </si>
  <si>
    <d:r xmlns:d="http://schemas.openxmlformats.org/spreadsheetml/2006/main">
      <d:rPr>
        <d:sz val="11"/>
        <d:rFont val="Calibri"/>
      </d:rPr>
      <d:t xml:space="preserve">HS - 0805 Citrus fruit, fresh: like oranges, mandarins, lemons, grapefruit.</d:t>
    </d:r>
    <d:r xmlns:d="http://schemas.openxmlformats.org/spreadsheetml/2006/main">
      <d:rPr>
        <d:sz val="11"/>
        <d:color rgb="FF000000"/>
        <d:rFont val="Calibri"/>
      </d:rPr>
      <d:t xml:space="preserve"/>
    </d:r>
  </si>
  <si>
    <d:r xmlns:d="http://schemas.openxmlformats.org/spreadsheetml/2006/main">
      <d:rPr>
        <d:sz val="11"/>
        <d:rFont val="Calibri"/>
      </d:rPr>
      <d:t xml:space="preserve">0805 - Citrus fruit, fresh or dried.; </d:t>
    </d:r>
  </si>
  <si>
    <t>G/TBT/N/MEX/376</t>
  </si>
  <si>
    <d:r xmlns:d="http://schemas.openxmlformats.org/spreadsheetml/2006/main">
      <d:rPr>
        <d:sz val="11"/>
        <d:rFont val="Calibri"/>
      </d:rPr>
      <d:t xml:space="preserve">Bovine meat (national tariff heading 02021001)</d:t>
    </d:r>
    <d:r xmlns:d="http://schemas.openxmlformats.org/spreadsheetml/2006/main">
      <d:rPr>
        <d:sz val="11"/>
        <d:color rgb="FF000000"/>
        <d:rFont val="Calibri"/>
      </d:rPr>
      <d:t xml:space="preserve"/>
    </d:r>
  </si>
  <si>
    <d:r xmlns:d="http://schemas.openxmlformats.org/spreadsheetml/2006/main">
      <d:rPr>
        <d:sz val="11"/>
        <d:rFont val="Calibri"/>
      </d:rPr>
      <d:t xml:space="preserve">020210 - - Carcasses and half-carcasses; </d:t>
    </d:r>
  </si>
  <si>
    <t>G/TBT/N/UGA/777</t>
  </si>
  <si>
    <d:r xmlns:d="http://schemas.openxmlformats.org/spreadsheetml/2006/main">
      <d:rPr>
        <d:sz val="11"/>
        <d:rFont val="Calibri"/>
      </d:rPr>
      <d:t xml:space="preserve">Residual fuels</d:t>
    </d:r>
    <d:r xmlns:d="http://schemas.openxmlformats.org/spreadsheetml/2006/main">
      <d:rPr>
        <d:sz val="11"/>
        <d:color rgb="FF000000"/>
        <d:rFont val="Calibri"/>
      </d:rPr>
      <d:t xml:space="preserve"/>
    </d:r>
  </si>
  <si>
    <d:r xmlns:d="http://schemas.openxmlformats.org/spreadsheetml/2006/main">
      <d:rPr>
        <d:sz val="11"/>
        <d:rFont val="Calibri"/>
      </d:rPr>
      <d:t xml:space="preserve">150810 - - Crude oil; 151110 - - Crude oil; 151211 - -- Crude oil; 151311 - -- Crude oil; 151321 - -- Crude oil; 151411 - -- Crude oil; 151491 - -- Crude oil; 151521 - -- Crude oil; </d:t>
    </d:r>
  </si>
  <si>
    <d:r xmlns:d="http://schemas.openxmlformats.org/spreadsheetml/2006/main">
      <d:rPr>
        <d:sz val="11"/>
        <d:rFont val="Calibri"/>
      </d:rPr>
      <d:t xml:space="preserve">Protection of the environment; </d:t>
    </d:r>
  </si>
  <si>
    <t>G/TBT/N/UGA/778</t>
  </si>
  <si>
    <t>G/TBT/N/USA/424/Add.4</t>
  </si>
  <si>
    <d:r xmlns:d="http://schemas.openxmlformats.org/spreadsheetml/2006/main">
      <d:rPr>
        <d:i/>
        <d:sz val="11"/>
        <d:rFont val="Calibri"/>
      </d:rPr>
      <d:t xml:space="preserve">Plants, plant products  (HS: 6-1, 0602, 4403;  ICS:  13.020, 79.020)</d:t>
    </d:r>
    <d:r xmlns:d="http://schemas.openxmlformats.org/spreadsheetml/2006/main">
      <d:rPr>
        <d:sz val="11"/>
        <d:color rgb="FF000000"/>
        <d:rFont val="Calibri"/>
      </d:rPr>
      <d:t xml:space="preserve"/>
    </d:r>
  </si>
  <si>
    <d:r xmlns:d="http://schemas.openxmlformats.org/spreadsheetml/2006/main">
      <d:rPr>
        <d:sz val="11"/>
        <d:rFont val="Calibri"/>
      </d:rPr>
      <d:t xml:space="preserve">0601 - Bulbs, tubers, tuberous roots, corms, crowns and rhizomes, dormant, in growth or in flower; chicory plants and roots other than roots of heading 12.12.; 0602 - Other live plants (including their roots), cuttings and slips; mushroom spawn.; 4403 - Wood in the rough, whether or not stripped of bark or sapwood, or roughly squared.;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0601 - Bulbs, tubers, tuberous roots, corms, crowns and rhizomes, dormant, in growth or in flower; chicory plants and roots other than roots of heading 12.12.; 0602 - Other live plants (including their roots), cuttings and slips; mushroom spawn.; 4403 - Wood in the rough, whether or not stripped of bark or sapwood, or roughly squared.; </d:t>
    </d:r>
  </si>
  <si>
    <d:r xmlns:d="http://schemas.openxmlformats.org/spreadsheetml/2006/main">
      <d:rPr>
        <d:sz val="11"/>
        <d:rFont val="Calibri"/>
      </d:rPr>
      <d:t xml:space="preserve">13.020 - Environmental protection; 79.020 - Wood technology processes;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13.020 - Environmental protection; 79.020 - Wood technology processes; </d:t>
    </d:r>
  </si>
  <si>
    <t>G/TBT/N/ZAF/221</t>
  </si>
  <si>
    <d:r xmlns:d="http://schemas.openxmlformats.org/spreadsheetml/2006/main">
      <d:rPr>
        <d:sz val="11"/>
        <d:rFont val="Calibri"/>
      </d:rPr>
      <d:t xml:space="preserve">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d:t>
    </d:r>
  </si>
  <si>
    <d:r xmlns:d="http://schemas.openxmlformats.org/spreadsheetml/2006/main">
      <d:rPr>
        <d:sz val="11"/>
        <d:rFont val="Calibri"/>
      </d:rPr>
      <d:t xml:space="preserve">07.100.30 - Food microbiology; 67.120.30 - Fish and fishery products; </d:t>
    </d:r>
  </si>
  <si>
    <t>G/TBT/N/BRA/747</t>
  </si>
  <si>
    <d:r xmlns:d="http://schemas.openxmlformats.org/spreadsheetml/2006/main">
      <d:rPr>
        <d:sz val="11"/>
        <d:rFont val="Calibri"/>
      </d:rPr>
      <d:t xml:space="preserve">HS Code(s): 02, 03, 04, 05, ICS Code 65, 67.</d:t>
    </d:r>
    <d:r xmlns:d="http://schemas.openxmlformats.org/spreadsheetml/2006/main">
      <d:rPr>
        <d:sz val="11"/>
        <d:color rgb="FF000000"/>
        <d:rFont val="Calibri"/>
      </d:rPr>
      <d:t xml:space="preserve"/>
    </d:r>
  </si>
  <si>
    <d:r xmlns:d="http://schemas.openxmlformats.org/spreadsheetml/2006/main">
      <d:rPr>
        <d:sz val="11"/>
        <d:rFont val="Calibri"/>
      </d:rPr>
      <d:t xml:space="preserve">02 - Meat and edible meat offal; 03 - Fish and crustaceans, molluscs and other aquatic invertebrates; 05 - Products of animal origin, not elsewhere specified or included; 04 - Dairy produce; birds' eggs; natural honey; edible products of animal origin, not elsewhere specified or included; </d:t>
    </d:r>
  </si>
  <si>
    <d:r xmlns:d="http://schemas.openxmlformats.org/spreadsheetml/2006/main">
      <d:rPr>
        <d:sz val="11"/>
        <d:rFont val="Calibri"/>
      </d:rPr>
      <d:t xml:space="preserve">65 - AGRICULTURE; 67 - FOOD TECHNOLOGY; </d:t>
    </d:r>
  </si>
  <si>
    <t>G/TBT/N/MWI/13</t>
  </si>
  <si>
    <d:r xmlns:d="http://schemas.openxmlformats.org/spreadsheetml/2006/main">
      <d:rPr>
        <d:sz val="11"/>
        <d:rFont val="Calibri"/>
      </d:rPr>
      <d:t xml:space="preserve">1201 - Soya beans, whether or not broken.; </d:t>
    </d:r>
  </si>
  <si>
    <d:r xmlns:d="http://schemas.openxmlformats.org/spreadsheetml/2006/main">
      <d:rPr>
        <d:sz val="11"/>
        <d:rFont val="Calibri"/>
      </d:rPr>
      <d:t xml:space="preserve">67.060 - Cereals, pulses and derived products; 67.200.20 - Oilseeds; </d:t>
    </d:r>
  </si>
  <si>
    <t>G/TBT/N/MWI/15</t>
  </si>
  <si>
    <d:r xmlns:d="http://schemas.openxmlformats.org/spreadsheetml/2006/main">
      <d:rPr>
        <d:sz val="11"/>
        <d:rFont val="Calibri"/>
      </d:rPr>
      <d:t xml:space="preserve">1006 - Rice.; </d:t>
    </d:r>
  </si>
  <si>
    <t>G/TBT/N/BRA/701/Add.4</t>
  </si>
  <si>
    <d:r xmlns:d="http://schemas.openxmlformats.org/spreadsheetml/2006/main">
      <d:rPr>
        <d:sz val="11"/>
        <d:rFont val="Calibri"/>
      </d:rPr>
      <d:t xml:space="preserve">0303 - Fish, frozen, excluding fish fillets and other fish meat of heading 03.04.; 0304 - Fish fillets and other fish meat (whether or not minced), fresh, chilled or frozen.;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0303 - Fish, frozen, excluding fish fillets and other fish meat of heading 03.04.; 0304 - Fish fillets and other fish meat (whether or not minced), fresh, chilled or frozen.; </d:t>
    </d:r>
  </si>
  <si>
    <d:r xmlns:d="http://schemas.openxmlformats.org/spreadsheetml/2006/main">
      <d:rPr>
        <d:i/>
        <d:sz val="11"/>
        <d:rFont val="Calibri"/>
      </d:rPr>
      <d:t xml:space="preserve">Consumer information, labelling; Quality requirements; </d:t>
    </d:r>
  </si>
  <si>
    <t>G/TBT/N/BRA/746</t>
  </si>
  <si>
    <t>HS Code(s): 01.</t>
  </si>
  <si>
    <t>G/TBT/N/MWI/6</t>
  </si>
  <si>
    <d:r xmlns:d="http://schemas.openxmlformats.org/spreadsheetml/2006/main">
      <d:rPr>
        <d:sz val="11"/>
        <d:rFont val="Calibri"/>
      </d:rPr>
      <d:t xml:space="preserve">Dehydrated green pepper</d:t>
    </d:r>
    <d:r xmlns:d="http://schemas.openxmlformats.org/spreadsheetml/2006/main">
      <d:rPr>
        <d:sz val="11"/>
        <d:color rgb="FF000000"/>
        <d:rFont val="Calibri"/>
      </d:rPr>
      <d:t xml:space="preserve"/>
    </d:r>
  </si>
  <si>
    <t>G/TBT/N/MWI/7</t>
  </si>
  <si>
    <d:r xmlns:d="http://schemas.openxmlformats.org/spreadsheetml/2006/main">
      <d:rPr>
        <d:sz val="11"/>
        <d:rFont val="Calibri"/>
      </d:rPr>
      <d:t xml:space="preserve">Ground paprika</d:t>
    </d:r>
    <d:r xmlns:d="http://schemas.openxmlformats.org/spreadsheetml/2006/main">
      <d:rPr>
        <d:sz val="11"/>
        <d:color rgb="FF000000"/>
        <d:rFont val="Calibri"/>
      </d:rPr>
      <d:t xml:space="preserve"/>
    </d:r>
  </si>
  <si>
    <d:r xmlns:d="http://schemas.openxmlformats.org/spreadsheetml/2006/main">
      <d:rPr>
        <d:sz val="11"/>
        <d:rFont val="Calibri"/>
      </d:rPr>
      <d:t xml:space="preserve">090420 - - Fruits of the genus Capsicum or of the genus Pimenta, dried or crushed or ground; </d:t>
    </d:r>
  </si>
  <si>
    <t>G/TBT/N/MWI/1</t>
  </si>
  <si>
    <d:r xmlns:d="http://schemas.openxmlformats.org/spreadsheetml/2006/main">
      <d:rPr>
        <d:sz val="11"/>
        <d:rFont val="Calibri"/>
      </d:rPr>
      <d:t xml:space="preserve">Maizer grain (Zea mays)</d:t>
    </d:r>
    <d:r xmlns:d="http://schemas.openxmlformats.org/spreadsheetml/2006/main">
      <d:rPr>
        <d:sz val="11"/>
        <d:color rgb="FF000000"/>
        <d:rFont val="Calibri"/>
      </d:rPr>
      <d:t xml:space="preserve"/>
    </d:r>
  </si>
  <si>
    <t>G/TBT/N/MWI/2</t>
  </si>
  <si>
    <d:r xmlns:d="http://schemas.openxmlformats.org/spreadsheetml/2006/main">
      <d:rPr>
        <d:sz val="11"/>
        <d:rFont val="Calibri"/>
      </d:rPr>
      <d:t xml:space="preserve">070320 - - Garlic; 071290 - - Other vegetables; mixtures of vegetables; </d:t>
    </d:r>
  </si>
  <si>
    <t>G/TBT/N/MWI/3</t>
  </si>
  <si>
    <d:r xmlns:d="http://schemas.openxmlformats.org/spreadsheetml/2006/main">
      <d:rPr>
        <d:sz val="11"/>
        <d:rFont val="Calibri"/>
      </d:rPr>
      <d:t xml:space="preserve">07095 - - Mushrooms and truffles:; 07115 - - Mushrooms and truffles:; 071231 - -- Mushrooms of the genus Agaricus; 200310 - - Mushrooms of the genus Agaricus; </d:t>
    </d:r>
  </si>
  <si>
    <d:r xmlns:d="http://schemas.openxmlformats.org/spreadsheetml/2006/main">
      <d:rPr>
        <d:sz val="11"/>
        <d:rFont val="Calibri"/>
      </d:rPr>
      <d:t xml:space="preserve">67.080.01 - Fruits, vegetables and derived products in general; </d:t>
    </d:r>
  </si>
  <si>
    <t>G/TBT/N/MWI/4</t>
  </si>
  <si>
    <t>G/TBT/N/MWI/5</t>
  </si>
  <si>
    <t>G/TBT/N/BRA/701/Add.3</t>
  </si>
  <si>
    <d:r xmlns:d="http://schemas.openxmlformats.org/spreadsheetml/2006/main">
      <d:rPr>
        <d:sz val="11"/>
        <d:rFont val="Calibri"/>
      </d:rPr>
      <d:t xml:space="preserve">0304 - Fish fillets and other fish meat (whether or not minced), fresh, chilled or frozen.; 0303 - Fish, frozen, excluding fish fillets and other fish meat of heading 03.04.;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0303 - Fish, frozen, excluding fish fillets and other fish meat of heading 03.04.; 0304 - Fish fillets and other fish meat (whether or not minced), fresh, chilled or frozen.; </d:t>
    </d:r>
  </si>
  <si>
    <t>G/TBT/N/BRA/745</t>
  </si>
  <si>
    <d:r xmlns:d="http://schemas.openxmlformats.org/spreadsheetml/2006/main">
      <d:rPr>
        <d:sz val="11"/>
        <d:rFont val="Calibri"/>
      </d:rPr>
      <d:t xml:space="preserve">HS Code(s): 02, 03, 04, 05, 15.01, 15.02, 15.03, 15.04, 15.05, 15.06</d:t>
    </d:r>
    <d:r xmlns:d="http://schemas.openxmlformats.org/spreadsheetml/2006/main">
      <d:rPr>
        <d:sz val="11"/>
        <d:color rgb="FF000000"/>
        <d:rFont val="Calibri"/>
      </d:rPr>
      <d:t xml:space="preserve"/>
    </d:r>
  </si>
  <si>
    <d:r xmlns:d="http://schemas.openxmlformats.org/spreadsheetml/2006/main">
      <d:rPr>
        <d:sz val="11"/>
        <d:rFont val="Calibri"/>
      </d:rPr>
      <d:t xml:space="preserve">02 - Meat and edible meat offal; 03 - Fish and crustaceans, molluscs and other aquatic invertebrates; 04 - Dairy produce; birds' eggs; natural honey; edible products of animal origin, not elsewhere specified or included; 05 - Products of animal origin, not elsewhere specified or included; 1501 - Pig fat (including lard) and poultry fat, other than that of heading 02.09 or 15.03.; 1502 - Fats of bovine animals, sheep or goats, other than those of heading 15.03.; 1503 - Lard stearin, lard oil, oleostearin, oleo-oil and tallow oil, not emulsified or mixed or otherwise prepared; 1505 - Wool grease and fatty substances derived therefrom (including lanolin).; 1504 - Fats and oils and their fractions, of fish or marine mammals, whether or not refined, but not chemically modified.; 1506 - Other animal fats and oils and their fractions, whether or not refined, but not chemically modified.; </d:t>
    </d:r>
  </si>
  <si>
    <d:r xmlns:d="http://schemas.openxmlformats.org/spreadsheetml/2006/main">
      <d:rPr>
        <d:sz val="11"/>
        <d:rFont val="Calibri"/>
      </d:rPr>
      <d:t xml:space="preserve">67.040 - Food products in general; 67.100 - Milk and milk products; 67.120 - Meat, meat products and other animal produce; 67.200 - Edible oils and fats. Oilseeds; </d:t>
    </d:r>
  </si>
  <si>
    <t>G/TBT/N/UGA/756</t>
  </si>
  <si>
    <d:r xmlns:d="http://schemas.openxmlformats.org/spreadsheetml/2006/main">
      <d:rPr>
        <d:sz val="11"/>
        <d:rFont val="Calibri"/>
      </d:rPr>
      <d:t xml:space="preserve">Dry roasted silver cyprinid</d:t>
    </d:r>
    <d:r xmlns:d="http://schemas.openxmlformats.org/spreadsheetml/2006/main">
      <d:rPr>
        <d:sz val="11"/>
        <d:color rgb="FF000000"/>
        <d:rFont val="Calibri"/>
      </d:rPr>
      <d:t xml:space="preserve"/>
    </d:r>
  </si>
  <si>
    <t>G/TBT/N/CHN/1209/Add.1</t>
  </si>
  <si>
    <d:r xmlns:d="http://schemas.openxmlformats.org/spreadsheetml/2006/main">
      <d:rPr>
        <d:i/>
        <d:sz val="11"/>
        <d:rFont val="Calibri"/>
      </d:rPr>
      <d:t xml:space="preserve">Food (Contains some of the 0308 HS code products) HS: 02；0302-0307；04；0504，0507-0511；0712-0713；0813；0902-0910；1210-1211；130213；1501-1503，1506；16；17；1801，1803-1806；19；2001-2009；2101-2106；22</d:t>
    </d:r>
    <d:r xmlns:d="http://schemas.openxmlformats.org/spreadsheetml/2006/main">
      <d:rPr>
        <d:sz val="11"/>
        <d:color rgb="FF000000"/>
        <d:rFont val="Calibri"/>
      </d:rPr>
      <d:t xml:space="preserve"/>
    </d:r>
  </si>
  <si>
    <d:r xmlns:d="http://schemas.openxmlformats.org/spreadsheetml/2006/main">
      <d:rPr>
        <d:sz val="11"/>
        <d:rFont val="Calibri"/>
      </d:rPr>
      <d:t xml:space="preserve">02 - Meat and edible meat offal; 0302 - Fish, fresh or chilled, excluding fish fillets and other fish meat of heading 03.04.; 0303 - Fish, frozen, excluding fish fillets and other fish meat of heading 03.04.; 0304 - Fish fillets and other fish meat (whether or not minced), fresh, chilled or frozen.; 0305 - Fish, dried, salted or in brine; smoked fish, whether or not cooked before or during the smoking process; flours, meals and pellets of fish, fit for human consumption.; 0306 - Crustaceans, whether in shell or not, live, fresh, chilled, frozen, dried, salted or in brine; crustaceans, in shell, cooked by steaming or by boiling in water, whether or not chilled, frozen, dried, salted or in brine; flours, meals and pellets of crustaceans, fit for human consumption.;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04 - Dairy produce; birds' eggs; natural honey; edible products of animal origin, not elsewhere specified or included; 0504 - Guts, bladders and stomachs of animals (other than fish), whole and pieces thereof, fresh, chilled, frozen, salted, in brine, dried or smoked.; 0507 - Ivory, tortoise-shell, whalebone and whalebone hair, horns, antlers, hooves, nails, claws and beaks, unworked or simply prepared but not cut to shape; powder and waste of these products.; 0508 - Coral and similar materials, unworked or simply prepared but not otherwise worked; shells of molluscs, crustaceans or echinoderms and cuttle-bone, unworked or simply prepared but not cut to shape, powder and waste thereof.; 0509 - Natural sponges of animal origin.; 0510 - Ambergris, castoreum, civet and musk; cantharides; bile, whether or not dried; glands and other animal products used in the preparation of pharmaceutical products, fresh, chilled, frozen or otherwise provisionally preserved.; 0511 - Animal products not elsewhere specified or included; dead animals of Chapter 1 or 3, unfit for human consumption.; 0712 - Dried vegetables, whole, cut, sliced, broken or in powder, but not further prepared.; 0713 - Dried leguminous vegetables, shelled, whether or not skinned or split.; 0813 - Fruit, dried, other than that of headings 08.01 to 08.06; mixtures of nuts or dried fruits of this Chapter.; 0902 - Tea, whether or not flavoured.; 0903 - Maté; 0904 - Pepper of the genus Piper; dried or crushed or ground fruits of the genus Capsicum or of the genus Pimenta.; 0905 - Vanilla.; 0906 - Cinnamon and cinnamon-tree flowers.; 0907 - Cloves (whole fruit, cloves and stems).; 0908 - Nutmeg, mace and cardamoms.; 0909 - Seeds of anise, badian, fennel, coriander, cumin or caraway; juniper berries.; 0910 - Ginger, saffron, turmeric (curcuma), thyme, bay leaves, curry and other spices.; 1210 - Hop cones, fresh or dried, whether or not ground, powdered or in the form of pellets; lupulin.; 1211 - Plants and parts of plants (including seeds and fruits), of a kind used primarily in perfumery, in pharmacy or for insecticidal, fungicidal or similar purposes, fresh or dried, whether or not cut, crushed or powdered.; 130213 - -- Of hops; 1501 - Pig fat (including lard) and poultry fat, other than that of heading 02.09 or 15.03.; 1502 - Fats of bovine animals, sheep or goats, other than those of heading 15.03.; 1503 - Lard stearin, lard oil, oleostearin, oleo-oil and tallow oil, not emulsified or mixed or otherwise prepared; 1506 - Other animal fats and oils and their fractions, whether or not refined, but not chemically modified.; 16 - Preparations of meat, of fish or of crustaceans, molluscs or other aquatic invertebrates; 17 - Sugars and sugar confectionery; 1801 - Cocoa beans, whole or broken, raw or roasted.; 1803 - Cocoa paste, whether or not defatted.; 1804 - Cocoa butter, fat and oil.; 1805 - Cocoa powder, not containing added sugar or other sweetening matter.; 1806 - Chocolate and other food preparations containing cocoa.; 19 - Preparations of cereals, flour, starch or milk; pastrycooks' products; 2001 - Vegetables, fruit, nuts and other edible parts of plants, prepared or preserved by vinegar or acetic acid.; 2002 - Tomatoes prepared or preserved otherwise than by vinegar or acetic acid.; 2003 - Mushrooms and truffles, prepared or preserved otherwise than by vinegar or acetic acid.; 2004 - Other vegetables prepared or preserved otherwise than by vinegar or acetic acid, frozen, other than products of heading 20.06.; 2005 - Other vegetables prepared or preserved otherwise than by vinegar or acetic acid, not frozen, other than products of heading 20.06.; 2006 - Vegetables, fruit, nuts, fruit-peel and other parts of plants, preserved by sugar (drained, glacé or crystallised).; 2007 - Jams, fruit jellies, marmalades, fruit or nut purée and fruit or nut pastes, obtained by cooking, whether or not containing added sugar or other sweetening matter.; 2008 - Fruit, nuts and other edible parts of plants, otherwise prepared or preserved, whether or not containing added sugar or other sweetening matter or spirit, not elsewhere specified or included.; 2009 - Fruit juices (including grape must) and vegetable juices, unfermented and not containing added spirit, whether or not containing added sugar or other sweetening matter.; 2101 - Extracts, essences and concentrates, of coffee, tea or maté and preparations with a basis of these products or with a basis of coffee, tea or maté; roasted chicory and other roasted coffee substitutes, and extracts, essences and concentrates thereof.; 2102 - Yeasts (active or inactive); other single-cell micro-organisms, dead (but not including vaccines of heading 30.02); prepared baking powders.; 2103 - Sauces and preparations therefor; mixed condiments and mixed seasonings; mustard flour and meal and prepared mustard.; 2104 - Soups and broths and preparations therefor; homogenised composite food preparations.; 2105 - Ice cream and other edible ice, whether or not containing cocoa.; 2106 - Food preparations not elsewhere specified or included.; 22 - Beverages, spirits and vinegar;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02 - Meat and edible meat offal; 0302 - Fish, fresh or chilled, excluding fish fillets and other fish meat of heading 03.04.; 0303 - Fish, frozen, excluding fish fillets and other fish meat of heading 03.04.; 0304 - Fish fillets and other fish meat (whether or not minced), fresh, chilled or frozen.; 0305 - Fish, dried, salted or in brine; smoked fish, whether or not cooked before or during the smoking process; flours, meals and pellets of fish, fit for human consumption.; 0306 - Crustaceans, whether in shell or not, live, fresh, chilled, frozen, dried, salted or in brine; crustaceans, in shell, cooked by steaming or by boiling in water, whether or not chilled, frozen, dried, salted or in brine; flours, meals and pellets of crustaceans, fit for human consumption.;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04 - Dairy produce; birds' eggs; natural honey; edible products of animal origin, not elsewhere specified or included; 0504 - Guts, bladders and stomachs of animals (other than fish), whole and pieces thereof, fresh, chilled, frozen, salted, in brine, dried or smoked.; 0507 - Ivory, tortoise-shell, whalebone and whalebone hair, horns, antlers, hooves, nails, claws and beaks, unworked or simply prepared but not cut to shape; powder and waste of these products.; 0508 - Coral and similar materials, unworked or simply prepared but not otherwise worked; shells of molluscs, crustaceans or echinoderms and cuttle-bone, unworked or simply prepared but not cut to shape, powder and waste thereof.; 0509 - Natural sponges of animal origin.; 0510 - Ambergris, castoreum, civet and musk; cantharides; bile, whether or not dried; glands and other animal products used in the preparation of pharmaceutical products, fresh, chilled, frozen or otherwise provisionally preserved.; 0511 - Animal products not elsewhere specified or included; dead animals of Chapter 1 or 3, unfit for human consumption.; 0712 - Dried vegetables, whole, cut, sliced, broken or in powder, but not further prepared.; 0713 - Dried leguminous vegetables, shelled, whether or not skinned or split.; 0813 - Fruit, dried, other than that of headings 08.01 to 08.06; mixtures of nuts or dried fruits of this Chapter.; 0902 - Tea, whether or not flavoured.; 0903 - Maté; 0904 - Pepper of the genus Piper; dried or crushed or ground fruits of the genus Capsicum or of the genus Pimenta.; 0905 - Vanilla.; 0906 - Cinnamon and cinnamon-tree flowers.; 0907 - Cloves (whole fruit, cloves and stems).; 0908 - Nutmeg, mace and cardamoms.; 0909 - Seeds of anise, badian, fennel, coriander, cumin or caraway; juniper berries.; 0910 - Ginger, saffron, turmeric (curcuma), thyme, bay leaves, curry and other spices.; 1210 - Hop cones, fresh or dried, whether or not ground, powdered or in the form of pellets; lupulin.; 1211 - Plants and parts of plants (including seeds and fruits), of a kind used primarily in perfumery, in pharmacy or for insecticidal, fungicidal or similar purposes, fresh or dried, whether or not cut, crushed or powdered.; 130213 - -- Of hops; 1501 - Pig fat (including lard) and poultry fat, other than that of heading 02.09 or 15.03.; 1502 - Fats of bovine animals, sheep or goats, other than those of heading 15.03.; 1503 - Lard stearin, lard oil, oleostearin, oleo-oil and tallow oil, not emulsified or mixed or otherwise prepared; 1506 - Other animal fats and oils and their fractions, whether or not refined, but not chemically modified.; 16 - Preparations of meat, of fish or of crustaceans, molluscs or other aquatic invertebrates; 17 - Sugars and sugar confectionery; 1801 - Cocoa beans, whole or broken, raw or roasted.; 1803 - Cocoa paste, whether or not defatted.; 1804 - Cocoa butter, fat and oil.; 1805 - Cocoa powder, not containing added sugar or other sweetening matter.; 1806 - Chocolate and other food preparations containing cocoa.; 19 - Preparations of cereals, flour, starch or milk; pastrycooks' products; 2001 - Vegetables, fruit, nuts and other edible parts of plants, prepared or preserved by vinegar or acetic acid.; 2002 - Tomatoes prepared or preserved otherwise than by vinegar or acetic acid.; 2003 - Mushrooms and truffles, prepared or preserved otherwise than by vinegar or acetic acid.; 2004 - Other vegetables prepared or preserved otherwise than by vinegar or acetic acid, frozen, other than products of heading 20.06.; 2005 - Other vegetables prepared or preserved otherwise than by vinegar or acetic acid, not frozen, other than products of heading 20.06.; 2006 - Vegetables, fruit, nuts, fruit-peel and other parts of plants, preserved by sugar (drained, glacé or crystallised).; 2007 - Jams, fruit jellies, marmalades, fruit or nut purée and fruit or nut pastes, obtained by cooking, whether or not containing added sugar or other sweetening matter.; 2008 - Fruit, nuts and other edible parts of plants, otherwise prepared or preserved, whether or not containing added sugar or other sweetening matter or spirit, not elsewhere specified or included.; 2009 - Fruit juices (including grape must) and vegetable juices, unfermented and not containing added spirit, whether or not containing added sugar or other sweetening matter.; 2101 - Extracts, essences and concentrates, of coffee, tea or maté and preparations with a basis of these products or with a basis of coffee, tea or maté; roasted chicory and other roasted coffee substitutes, and extracts, essences and concentrates thereof.; 2102 - Yeasts (active or inactive); other single-cell micro-organisms, dead (but not including vaccines of heading 30.02); prepared baking powders.; 2103 - Sauces and preparations therefor; mixed condiments and mixed seasonings; mustard flour and meal and prepared mustard.; 2104 - Soups and broths and preparations therefor; homogenised composite food preparations.; 2105 - Ice cream and other edible ice, whether or not containing cocoa.; 2106 - Food preparations not elsewhere specified or included.; 22 - Beverages, spirits and vinegar; </d:t>
    </d:r>
  </si>
  <si>
    <d:r xmlns:d="http://schemas.openxmlformats.org/spreadsheetml/2006/main">
      <d:rPr>
        <d:sz val="11"/>
        <d:rFont val="Calibri"/>
      </d:rPr>
      <d:t xml:space="preserve">67.080 - Fruits. Vegetables; 67.100 - Milk and milk products; 67.120 - Meat, meat products and other animal produce; 67.140 - Tea. Coffee. Cocoa; 67.180 - Sugar. Sugar products. Starch; 67.190 - Chocolate; 67.200 - Edible oils and fats. Oilseeds; 67.220 - Spices and condiments. Food additives;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67.080 - Fruits. Vegetables; 67.100 - Milk and milk products; 67.120 - Meat, meat products and other animal produce; 67.140 - Tea. Coffee. Cocoa; 67.180 - Sugar. Sugar products. Starch; 67.190 - Chocolate; 67.200 - Edible oils and fats. Oilseeds; 67.220 - Spices and condiments. Food additives; </d:t>
    </d:r>
  </si>
  <si>
    <d:r xmlns:d="http://schemas.openxmlformats.org/spreadsheetml/2006/main">
      <d:rPr>
        <d:i/>
        <d:sz val="11"/>
        <d:rFont val="Calibri"/>
      </d:rPr>
      <d:t xml:space="preserve">Prevention of deceptive practices and consumer protection; Protection of human health or safety; Protection of the environment; </d:t>
    </d:r>
  </si>
  <si>
    <t>G/TBT/N/BRA/743</t>
  </si>
  <si>
    <d:r xmlns:d="http://schemas.openxmlformats.org/spreadsheetml/2006/main">
      <d:rPr>
        <d:sz val="11"/>
        <d:rFont val="Calibri"/>
      </d:rPr>
      <d:t xml:space="preserve">HS code 02</d:t>
    </d:r>
    <d:r xmlns:d="http://schemas.openxmlformats.org/spreadsheetml/2006/main">
      <d:rPr>
        <d:sz val="11"/>
        <d:color rgb="FF000000"/>
        <d:rFont val="Calibri"/>
      </d:rPr>
      <d:t xml:space="preserve"/>
    </d:r>
  </si>
  <si>
    <t>G/TBT/N/THA/471/Rev.2/Add.1</t>
  </si>
  <si>
    <d:r xmlns:d="http://schemas.openxmlformats.org/spreadsheetml/2006/main">
      <d:rPr>
        <d:i/>
        <d:sz val="11"/>
        <d:rFont val="Calibri"/>
      </d:rPr>
      <d:t xml:space="preserve">Infant formula,  follow-on formula and  complementary food for infant (HS 0401, 0402) (ICS : 67.100.10)</d:t>
    </d:r>
    <d:r xmlns:d="http://schemas.openxmlformats.org/spreadsheetml/2006/main">
      <d:rPr>
        <d:sz val="11"/>
        <d:color rgb="FF000000"/>
        <d:rFont val="Calibri"/>
      </d:rPr>
      <d:t xml:space="preserve"/>
    </d:r>
  </si>
  <si>
    <d:r xmlns:d="http://schemas.openxmlformats.org/spreadsheetml/2006/main">
      <d:rPr>
        <d:sz val="11"/>
        <d:rFont val="Calibri"/>
      </d:rPr>
      <d:t xml:space="preserve">0401 - Milk and cream, not concentrated nor containing added sugar or other sweetening matter.; 0402 - Milk and cream, concentrated or containing added sugar or other sweetening matter.; 190110 - - Preparations for infant use, put up for retail sale;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0401 - Milk and cream, not concentrated nor containing added sugar or other sweetening matter.; 0402 - Milk and cream, concentrated or containing added sugar or other sweetening matter.; 190110 - - Preparations for infant use, put up for retail sale; </d:t>
    </d:r>
  </si>
  <si>
    <d:r xmlns:d="http://schemas.openxmlformats.org/spreadsheetml/2006/main">
      <d:rPr>
        <d:sz val="11"/>
        <d:rFont val="Calibri"/>
      </d:rPr>
      <d:t xml:space="preserve">67.100.10 - Milk and processed milk products; 67.230 - Prepackaged and prepared foods;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67.100.10 - Milk and processed milk products; 67.230 - Prepackaged and prepared foods; </d:t>
    </d:r>
  </si>
  <si>
    <t>G/TBT/N/PER/97</t>
  </si>
  <si>
    <t>TARIFF ITEM NUMBER
DESCRIPTION
0209
Pig fat, free of lean meat, and poultry fat, not rendered or otherwise extracted, fresh, chilled, frozen, salted, in brine, dried or smoked.
0306
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0307
Molluscs, whether in shell or not, live, fresh, chilled, frozen, dried, salted or in brine; smoked molluscs, whether in shell or not, whether or not cooked before or during the smoking process; flours, meals and pellets of molluscs, fit for human consumption.
0401
Milk and cream, not concentrated nor containing added sugar or other sweetening matter.
0402
Milk and cream, concentrated or containing added sugar or other sweetening matter.
0405
Butter and other fats and oils derived from milk; dairy spreads.
0406
Cheese and curd.
0802
Other nuts, fresh or dried, whether or not shelled or peeled.
1604
Prepared or preserved fish; caviar and caviar substitutes prepared from fish eggs.
1701
Cane or beet sugar and chemically pure sucrose, in solid form.
1704
Sugar confectionery (including white chocolate), not containing cocoa.
1806
Chocolate and other food preparations containing cocoa.
2009
Fruit juices (including grape must) and vegetable juices, unfermented and not containing added spirit, whether or not containing added sugar or other sweetening matter.
2103
Sauces and preparations therefor; mixed condiments and mixed seasonings; mustard flour and meal and prepared mustard.
040590
Other fats and oils derived from milk.
160239
Other prepared or preserved meat, meat offal or blood of poultry of heading 01.05.
0402991000
Condensed milk.
0402999000
Other milk and cream, containing added sugar or other sweetening matter.
0403100020
Yogurt, flavoured or containing added fruit, nuts or cocoa, whether or not containing added sugar or other sweetening matter.
0406909000
Other cheese.
1517100000
Margarine, excluding liquid margarine.
1517900000
Other margarine; edible mixtures or preparations of animal or vegetable fats or oils or of fractions of different fats or oils of this Chapter, other than edible fats or oils or their fractions of heading 15.16.
1601000000
Sausages and similar products, of meat, meat offal or blood; food preparations based on these products.
1602100000
Homogenised preparations.
1602200000
Prepared or preserved liver of any animal.
1602321090
Other prepared or preserved meat, meat offal or blood of fowls of the species Gallus domesticus, seasoned and frozen.
1602500000
Prepared or preserved meat, meat offal or blood of bovine animals.
1602900000
Other, including preparations of blood of any animal.
1702200000
Maple sugar and maple syrup.
1702309000
Glucose, not containing fructose or containing in the dry state less than 20% by weight of fructose.
1702901000
Artificial honey, whether or not mixed with natural honey.
1702903000
Sugars containing added flavouring or colouring matter, containing in the dry state 50% by weight of fructose.
1702904000
Other syrup containing in the dry state 50% by weight of fructose.
1704101000
Chewing gum, sugar-coated.
1704901000
Boiled sweets, pastilles and similar sugar confectionery.
1704909000
Other sugar confectionery (including white chocolate), not containing cocoa.
1806310000
Preparations in blocks, slabs or bars, other than those weighing more than 2 kg, or in liquid, paste, powder, granular or other bulk form in containers or immediate packings of a content exceeding 2 kg, filled.
1806320000
Preparations in blocks, slabs or bars, other than those weighing more than 2 kg, or in liquid, paste, powder, granular or other bulk form in containers or immediate packings of a content exceeding 2 kg, not filled.
1901909000
Food preparations of flour, groats, meal, starch or malt extract, not containing cocoa or containing less than 40% by weight of cocoa calculated on a totally defatted basis, not elsewhere specified or included; food preparations of goods of headings 04.01 to 04.04, not containing cocoa or containing less than 5% by weight of cocoa calculated on a totally defatted basis, not elsewhere specified or included.
1902200000
Stuffed pasta, whether or not cooked or otherwise prepared.
1904200000
Prepared foods obtained from unroasted cereal flakes or from mixtures of unroasted cereal flakes and roasted cereal flakes or swelled cereals.
1904900000
Cereals (other than maize (corn)) in grain form or in the form of flakes or other worked grains (except flour, groats and meal), pre-cooked, or otherwise prepared, not elsewhere specified or included.
1905100000
Crispbread (also known as knäckebrot).
1905200000
Gingerbread and the like.
1905310000
Sweet biscuits.
1905400000
Rusks, toasted bread and similar toasted products.
1905901000
Salted or flavoured biscuits.
1905909000
Other bread, pastry, cakes, biscuits and other bakers' wares, whether or not containing cocoa; communion wafers, empty cachets of a kind suitable for pharmaceutical use, sealing wafers, rice paper and similar products.
2005200000
Potatoes, prepared or preserved otherwise than by vinegar or acetic acid, not frozen.
2005590000
Other beans (Vigna spp., Phaseolus spp.) prepared or preserved otherwise than by vinegar or acetic acid, not frozen.
2005600000
Asparagus, prepared or preserved otherwise than by vinegar or acetic acid, not frozen.
2005700000
Olives, prepared or preserved otherwise than by vinegar or acetic acid, not frozen.
2005800000
Sweet corn (Zea mays var. saccharata), prepared or preserved otherwise than by vinegar or acetic acid, not frozen.
2005991000
Artichokes, prepared or preserved otherwise than by vinegar or acetic acid, not frozen.
2005992000
Paprika (Capsicum annuum), prepared or preserved otherwise than by vinegar or acetic acid, not frozen.
2005999000
Other vegetables and mixtures of vegetables, prepared or preserved otherwise than by vinegar or acetic acid, not frozen.
2006000000
Vegetables, fruit, nuts, fruit-peel and other parts of plants, preserved by sugar (drained, glacé or crystallised).
2007911000
Jams, fruit jellies and marmalades of citrus fruit, obtained by cooking, whether or not containing added sugar or other sweetening matter.
2007991100
Jams, fruit jellies and marmalades of pineapple, obtained by cooking, whether or not containing added sugar or other sweetening matter.
2007999100
Jams, fruit jellies and marmalades of other fruits or nuts, obtained by cooking, whether or not containing added sugar or other sweetening matter.
2103100000
Soya sauce.
2103200000
Tomato ketchup and other tomato sauces.
2103302000
Prepared mustard.
2103901000
Mayonnaise.
2103902000
Mixed condiments and mixed seasonings.
2103909000
Other sauces and preparations therefor.
2104101000
Preparations for soups and broths.
2104102000
Soups and broths.
2104200000
Homogenized composite food preparations.
2105001000
Ice cream not containing milk or dairy products.
2105009000
Other ice cream and other edible ice, whether or not containing cocoa.
2106901000
Powders for table creams, jellies, ice creams, or similar preparations.
2106906000
Sweetening preparations made using synthetic or artificial substances.
2106907900
Other food supplements.
2106908000
Formula, other than milk formula, for infants up to 12 months old.
2202100000
Waters, including mineral waters and aerated waters, containing added sugar or other sweetening matter or flavoured.
2202900000
Other non-alcoholic beverages, not including fruit or vegetable juices of heading 20.09.
</t>
  </si>
  <si>
    <d:r xmlns:d="http://schemas.openxmlformats.org/spreadsheetml/2006/main">
      <d:rPr>
        <d:sz val="11"/>
        <d:rFont val="Calibri"/>
      </d:rPr>
      <d:t xml:space="preserve">1517 - Margarine; edible mixtures or preparations of animal or vegetable fats or oils or of fractions of different fats or oils of this Chapter, other than edible fats or oils or their fractions of heading 15.16.; 1601 - Sausages and similar products, of meat, meat offal or blood; food preparations based on these products.; 2006 - Vegetables, fruit, nuts, fruit-peel and other parts of plants, preserved by sugar (drained, glacé or crystallised).; 2104 - Soups and broths and preparations therefor; homogenised composite food preparations.; 2105 - Ice cream and other edible ice, whether or not containing cocoa.; 2202 - Waters, including mineral waters and aerated waters, containing added sugar or other sweetening matter or flavoured, and other non-alcoholic beverages, not including fruit or vegetable juices of heading 20.09.; 18063 - - Other, in blocks, slabs or bars:; 20079 - - Other:; 0209 - Pig fat, free of lean meat, and poultry fat, not rendered or otherwise extracted, fresh, chilled, frozen, salted, in brine, dried or smoked.; 0306 - Crustaceans, whether in shell or not, live, fresh, chilled, frozen, dried, salted or in brine; crustaceans, in shell, cooked by steaming or by boiling in water, whether or not chilled, frozen, dried, salted or in brine; flours, meals and pellets of crustaceans, fit for human consumption.;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0401 - Milk and cream, not concentrated nor containing added sugar or other sweetening matter.; 0402 - Milk and cream, concentrated or containing added sugar or other sweetening matter.; 040299 - -- Other; 040310 - - Yogurt; 0405 - Butter and other fats and oils derived from milk; dairy spreads.; 040590 - - Other; 0406 - Cheese and curd.; 040690 - - Other cheese; 0802 - Other nuts, fresh or dried, whether or not shelled or peeled.; 151710 - - Margarine, excluding liquid margarine; 151790 - - Other; 160100 - Sausages and similar products, of meat, meat offal or blood; food preparations based on these products.; 160210 - - Homogenised preparations; 160220 - - Of liver of any animal; 160232 - -- Of fowls of the species Gallus domesticus; 160250 - - Of bovine animals; 160290 - - Other, including preparations of blood of any animal; 1604 - Prepared or preserved fish; caviar and caviar substitutes prepared from fish eggs.; 1701 - Cane or beet sugar and chemically pure sucrose, in solid form.; 170220 - - Maple sugar and maple syrup; 170230 - - Glucose and glucose syrup, not containing fructose or containing in the dry state less than 20% by weight of fructose; 170290 - - Other, including invert sugar and other sugar and sugar syrup blends containing in the dry state 50% by weight of fructose; 1704 - Sugar confectionery (including white chocolate), not containing cocoa.; 170410 - - Chewing gum, whether or not sugar-coated; 170490 - - Other; 1806 - Chocolate and other food preparations containing cocoa.; 180631 - -- Filled; 180632 - -- Not filled; 190190 - - Other; 190220 - - Stuffed pasta, whether or not cooked or otherwise prepared; 190420 - - Prepared foods obtained from unroasted cereal flakes or from mixtures of unroasted cereal flakes and roasted cereal flakes or swelled cereals; 190490 - - Other; 190510 - - Crispbread; 190520 - - Gingerbread and the like; 190531 - -- Sweet biscuits; 190540 - - Rusks, toasted bread and similar toasted products; 190590 - - Other; 200520 - - Potatoes; 200559 - -- Other; 200560 - - Asparagus; 200570 - - Olives; 200580 - - Sweet corn (Zea mays var. saccharata); 200600 - Vegetables, fruit, nuts, fruit-peel and other parts of plants, preserved by sugar (drained, glacé or crystallized).; 200791 - -- Citrus fruit; 200799 - -- Other; 2009 - Fruit juices (including grape must) and vegetable juices, unfermented and not containing added spirit, whether or not containing added sugar or other sweetening matter.; 2103 - Sauces and preparations therefor; mixed condiments and mixed seasonings; mustard flour and meal and prepared mustard.; 210310 - - Soya sauce; 210320 - - Tomato ketchup and other tomato sauces; 210330 - - Mustard flour and meal and prepared mustard; 210390 - - Other; 210410 - - Soups and broths and preparations therefor; 210420 - - Homogenised composite food preparations; 210500 - Ice cream and other edible ice, whether or not containing cocoa.; 210690 - - Other; 220210 - - Waters, including mineral waters and aerated waters, containing added sugar or other sweetening matter or flavoured; 220290 - - Other; </d:t>
    </d:r>
  </si>
  <si>
    <t>G/TBT/N/BRA/739</t>
  </si>
  <si>
    <d:r xmlns:d="http://schemas.openxmlformats.org/spreadsheetml/2006/main">
      <d:rPr>
        <d:sz val="11"/>
        <d:rFont val="Calibri"/>
      </d:rPr>
      <d:t xml:space="preserve">HS 06, 07 and 08</d:t>
    </d:r>
    <d:r xmlns:d="http://schemas.openxmlformats.org/spreadsheetml/2006/main">
      <d:rPr>
        <d:sz val="11"/>
        <d:color rgb="FF000000"/>
        <d:rFont val="Calibri"/>
      </d:rPr>
      <d:t xml:space="preserve"/>
    </d:r>
  </si>
  <si>
    <t>G/TBT/N/USA/1231/Add.2</t>
  </si>
  <si>
    <d:r xmlns:d="http://schemas.openxmlformats.org/spreadsheetml/2006/main">
      <d:rPr>
        <d:i/>
        <d:sz val="11"/>
        <d:rFont val="Calibri"/>
      </d:rPr>
      <d:t xml:space="preserve">Onions</d:t>
    </d:r>
    <d:r xmlns:d="http://schemas.openxmlformats.org/spreadsheetml/2006/main">
      <d:rPr>
        <d:sz val="11"/>
        <d:color rgb="FF000000"/>
        <d:rFont val="Calibri"/>
      </d:rPr>
      <d:t xml:space="preserve"/>
    </d:r>
  </si>
  <si>
    <d:r xmlns:d="http://schemas.openxmlformats.org/spreadsheetml/2006/main">
      <d:rPr>
        <d:i/>
        <d:sz val="11"/>
        <d:rFont val="Calibri"/>
      </d:rPr>
      <d:t xml:space="preserve">0703 - Onions, shallots, garlic, leeks and other alliaceous vegetables, fresh or chilled.; </d:t>
    </d:r>
  </si>
  <si>
    <d:r xmlns:d="http://schemas.openxmlformats.org/spreadsheetml/2006/main">
      <d:rPr>
        <d:i/>
        <d:sz val="11"/>
        <d:rFont val="Calibri"/>
      </d:rPr>
      <d:t xml:space="preserve">67.080 - Fruits. Vegetables; </d:t>
    </d:r>
  </si>
  <si>
    <t>G/TBT/N/USA/1235/Add.2</t>
  </si>
  <si>
    <d:r xmlns:d="http://schemas.openxmlformats.org/spreadsheetml/2006/main">
      <d:rPr>
        <d:i/>
        <d:sz val="11"/>
        <d:rFont val="Calibri"/>
      </d:rPr>
      <d:t xml:space="preserve">Shelled walnuts</d:t>
    </d:r>
    <d:r xmlns:d="http://schemas.openxmlformats.org/spreadsheetml/2006/main">
      <d:rPr>
        <d:sz val="11"/>
        <d:color rgb="FF000000"/>
        <d:rFont val="Calibri"/>
      </d:rPr>
      <d:t xml:space="preserve"/>
    </d:r>
  </si>
  <si>
    <d:r xmlns:d="http://schemas.openxmlformats.org/spreadsheetml/2006/main">
      <d:rPr>
        <d:sz val="11"/>
        <d:rFont val="Calibri"/>
      </d:rPr>
      <d:t xml:space="preserve">08023 - - Walnuts:;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08023 - - Walnuts:; </d:t>
    </d:r>
  </si>
  <si>
    <t>G/TBT/N/UGA/730</t>
  </si>
  <si>
    <d:r xmlns:d="http://schemas.openxmlformats.org/spreadsheetml/2006/main">
      <d:rPr>
        <d:sz val="11"/>
        <d:rFont val="Calibri"/>
      </d:rPr>
      <d:t xml:space="preserve">150810 - - Crude oil; 151110 - - Crude oil; 151211 - -- Crude oil; 151311 - -- Crude oil; 151321 - -- Crude oil; 151411 - -- Crude oil; 151491 - -- Crude oil; 151511 - -- Crude oil; 151521 - -- Crude oil; </d:t>
    </d:r>
  </si>
  <si>
    <d:r xmlns:d="http://schemas.openxmlformats.org/spreadsheetml/2006/main">
      <d:rPr>
        <d:sz val="11"/>
        <d:rFont val="Calibri"/>
      </d:rPr>
      <d:t xml:space="preserve">Not specified ; </d:t>
    </d:r>
  </si>
  <si>
    <t>G/TBT/N/UGA/731</t>
  </si>
  <si>
    <t>G/TBT/N/UGA/732</t>
  </si>
  <si>
    <d:r xmlns:d="http://schemas.openxmlformats.org/spreadsheetml/2006/main">
      <d:rPr>
        <d:sz val="11"/>
        <d:rFont val="Calibri"/>
      </d:rPr>
      <d:t xml:space="preserve">Crude Oils, Fuel Oils</d:t>
    </d:r>
    <d:r xmlns:d="http://schemas.openxmlformats.org/spreadsheetml/2006/main">
      <d:rPr>
        <d:sz val="11"/>
        <d:color rgb="FF000000"/>
        <d:rFont val="Calibri"/>
      </d:rPr>
      <d:t xml:space="preserve"/>
    </d:r>
  </si>
  <si>
    <d:r xmlns:d="http://schemas.openxmlformats.org/spreadsheetml/2006/main">
      <d:rPr>
        <d:sz val="11"/>
        <d:rFont val="Calibri"/>
      </d:rPr>
      <d:t xml:space="preserve">150810 - - Crude oil; 151110 - - Crude oil; 151211 - -- Crude oil; 151311 - -- Crude oil; 151321 - -- Crude oil; 151411 - -- Crude oil; 151491 - -- Crude oil; 151511 - -- Crude oil; 151521 - -- Crude oil; 841330 - - Fuel, lubricating or cooling medium pumps for internal combustion piston engines; </d:t>
    </d:r>
  </si>
  <si>
    <d:r xmlns:d="http://schemas.openxmlformats.org/spreadsheetml/2006/main">
      <d:rPr>
        <d:sz val="11"/>
        <d:rFont val="Calibri"/>
      </d:rPr>
      <d:t xml:space="preserve">75.160.20 - Liquid fuels; </d:t>
    </d:r>
  </si>
  <si>
    <t>G/TBT/N/BRA/737</t>
  </si>
  <si>
    <d:r xmlns:d="http://schemas.openxmlformats.org/spreadsheetml/2006/main">
      <d:rPr>
        <d:sz val="11"/>
        <d:rFont val="Calibri"/>
      </d:rPr>
      <d:t xml:space="preserve">HS 04.02 powdered milk</d:t>
    </d:r>
    <d:r xmlns:d="http://schemas.openxmlformats.org/spreadsheetml/2006/main">
      <d:rPr>
        <d:sz val="11"/>
        <d:color rgb="FF000000"/>
        <d:rFont val="Calibri"/>
      </d:rPr>
      <d:t xml:space="preserve"/>
    </d:r>
  </si>
  <si>
    <t>G/TBT/N/BRA/738</t>
  </si>
  <si>
    <t>G/TBT/N/PER/49/Add.1</t>
  </si>
  <si>
    <d:r xmlns:d="http://schemas.openxmlformats.org/spreadsheetml/2006/main">
      <d:rPr>
        <d:i/>
        <d:sz val="11"/>
        <d:rFont val="Calibri"/>
      </d:rPr>
      <d:t xml:space="preserve">Chapter 4: Dairy produce; edible products of animal origin, not elsewhere specified or included. ;0401.10: Of a fat content, by weight, not exceeding 1% ;0401.20: Of a fat content, by weight, exceeding 1% but not exceeding 6% ;0402.10: In powder, granules or other solid forms, of a fat content, by weight, not exceeding 1.5% ;0402.21: Not containing added sugar or other sweetening matter ;0402.29: Other ;0402.91: Evaporated milk ;0403.10: Yogurt ;0406.10: Fresh cheese ;</d:t>
    </d:r>
    <d:r xmlns:d="http://schemas.openxmlformats.org/spreadsheetml/2006/main">
      <d:rPr>
        <d:sz val="11"/>
        <d:color rgb="FF000000"/>
        <d:rFont val="Calibri"/>
      </d:rPr>
      <d:t xml:space="preserve"/>
    </d:r>
  </si>
  <si>
    <d:r xmlns:d="http://schemas.openxmlformats.org/spreadsheetml/2006/main">
      <d:rPr>
        <d:sz val="11"/>
        <d:rFont val="Calibri"/>
      </d:rPr>
      <d:t xml:space="preserve">04022 - - In powder, granules or other solid forms, of a fat content, by weight, exceeding 1.5%:; 040110 - - Of a fat content, by weight, not exceeding 1%; 040120 - - Of a fat content, by weight, exceeding 1% but not exceeding 6%; 040210 - - In powder, granules or other solid forms, of a fat content, by weight, not exceeding 1.5%; 040221 - -- Not containing added sugar or other sweetening matter; 040229 - -- Other; 040291 - -- Not containing added sugar or other sweetening matter; 040310 - - Yogurt; 040610 - - Fresh (unripened or uncured) cheese, including whey cheese, and curd;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040110 - - Of a fat content, by weight, not exceeding 1%; 040120 - - Of a fat content, by weight, exceeding 1% but not exceeding 6%; 040210 - - In powder, granules or other solid forms, of a fat content, by weight, not exceeding 1.5%; 040221 - -- Not containing added sugar or other sweetening matter; 040229 - -- Other; 040291 - -- Not containing added sugar or other sweetening matter; 040310 - - Yogurt; 040610 - - Fresh (unripened or uncured) cheese, including whey cheese, and curd; </d:t>
    </d:r>
  </si>
  <si>
    <t>G/TBT/N/BRA/642/Add.1</t>
  </si>
  <si>
    <d:r xmlns:d="http://schemas.openxmlformats.org/spreadsheetml/2006/main">
      <d:rPr>
        <d:i/>
        <d:sz val="11"/>
        <d:rFont val="Calibri"/>
      </d:rPr>
      <d:t xml:space="preserve">Potatoes (HS: 0701)</d:t>
    </d:r>
    <d:r xmlns:d="http://schemas.openxmlformats.org/spreadsheetml/2006/main">
      <d:rPr>
        <d:sz val="11"/>
        <d:color rgb="FF000000"/>
        <d:rFont val="Calibri"/>
      </d:rPr>
      <d:t xml:space="preserve"/>
    </d:r>
  </si>
  <si>
    <t>G/TBT/N/USA/1292/Add.1/Corr.1</t>
  </si>
  <si>
    <d:r xmlns:d="http://schemas.openxmlformats.org/spreadsheetml/2006/main">
      <d:rPr>
        <d:i/>
        <d:sz val="11"/>
        <d:rFont val="Calibri"/>
      </d:rPr>
      <d:t xml:space="preserve">Lentils</d:t>
    </d:r>
    <d:r xmlns:d="http://schemas.openxmlformats.org/spreadsheetml/2006/main">
      <d:rPr>
        <d:sz val="11"/>
        <d:color rgb="FF000000"/>
        <d:rFont val="Calibri"/>
      </d:rPr>
      <d:t xml:space="preserve"/>
    </d:r>
  </si>
  <si>
    <d:r xmlns:d="http://schemas.openxmlformats.org/spreadsheetml/2006/main">
      <d:rPr>
        <d:i/>
        <d:sz val="11"/>
        <d:rFont val="Calibri"/>
      </d:rPr>
      <d:t xml:space="preserve">071340 - - Lentils; </d:t>
    </d:r>
  </si>
  <si>
    <t>G/TBT/N/UGA/325/Add.1</t>
  </si>
  <si>
    <d:r xmlns:d="http://schemas.openxmlformats.org/spreadsheetml/2006/main">
      <d:rPr>
        <d:i/>
        <d:sz val="11"/>
        <d:rFont val="Calibri"/>
      </d:rPr>
      <d:t xml:space="preserve">Fruits, vegetables and derived products; 65.020.20</d:t>
    </d:r>
    <d:r xmlns:d="http://schemas.openxmlformats.org/spreadsheetml/2006/main">
      <d:rPr>
        <d:sz val="11"/>
        <d:color rgb="FF000000"/>
        <d:rFont val="Calibri"/>
      </d:rPr>
      <d:t xml:space="preserve"/>
    </d:r>
  </si>
  <si>
    <d:r xmlns:d="http://schemas.openxmlformats.org/spreadsheetml/2006/main">
      <d:rPr>
        <d:i/>
        <d:sz val="11"/>
        <d:rFont val="Calibri"/>
      </d:rPr>
      <d:t xml:space="preserve">65.020.20 - Plant growing; </d:t>
    </d:r>
  </si>
  <si>
    <d:r xmlns:d="http://schemas.openxmlformats.org/spreadsheetml/2006/main">
      <d:rPr>
        <d:i/>
        <d:sz val="11"/>
        <d:rFont val="Calibri"/>
      </d:rPr>
      <d:t xml:space="preserve">Protection of human health or safety; Reducing trade barriers and facilitating trade; </d:t>
    </d:r>
  </si>
  <si>
    <t>G/TBT/N/UGA/551/Add.1</t>
  </si>
  <si>
    <d:r xmlns:d="http://schemas.openxmlformats.org/spreadsheetml/2006/main">
      <d:rPr>
        <d:sz val="11"/>
        <d:rFont val="Calibri"/>
      </d:rPr>
      <d:t xml:space="preserve">0701 - Potatoes, fresh or chilled.; 071010 - - Potatoes; 200520 - - Potatoes; 200410 - - Potatoes;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0701 - Potatoes, fresh or chilled.; 071010 - - Potatoes; 200410 - - Potatoes; 200520 - - Potatoes; </d:t>
    </d:r>
  </si>
  <si>
    <d:r xmlns:d="http://schemas.openxmlformats.org/spreadsheetml/2006/main">
      <d:rPr>
        <d:i/>
        <d:sz val="11"/>
        <d:rFont val="Calibri"/>
      </d:rPr>
      <d:t xml:space="preserve">67.080.20 - Vegetables and derived products; </d:t>
    </d:r>
  </si>
  <si>
    <t>G/TBT/N/UGA/702</t>
  </si>
  <si>
    <d:r xmlns:d="http://schemas.openxmlformats.org/spreadsheetml/2006/main">
      <d:rPr>
        <d:sz val="11"/>
        <d:rFont val="Calibri"/>
      </d:rPr>
      <d:t xml:space="preserve">Heavy hydrocarbon mixtures, heavy crude oils, petroleum distillates, residues, and synthetic mixtures.</d:t>
    </d:r>
    <d:r xmlns:d="http://schemas.openxmlformats.org/spreadsheetml/2006/main">
      <d:rPr>
        <d:sz val="11"/>
        <d:color rgb="FF000000"/>
        <d:rFont val="Calibri"/>
      </d:rPr>
      <d:t xml:space="preserve"/>
    </d:r>
  </si>
  <si>
    <d:r xmlns:d="http://schemas.openxmlformats.org/spreadsheetml/2006/main">
      <d:rPr>
        <d:sz val="11"/>
        <d:rFont val="Calibri"/>
      </d:rPr>
      <d:t xml:space="preserve">150810 - - Crude oil; </d:t>
    </d:r>
  </si>
  <si>
    <d:r xmlns:d="http://schemas.openxmlformats.org/spreadsheetml/2006/main">
      <d:rPr>
        <d:sz val="11"/>
        <d:rFont val="Calibri"/>
      </d:rPr>
      <d:t xml:space="preserve">71.080.10 - Aliphatic hydrocarbons; 71.080.15 - Aromatic hydrocarbons; 71.080.20 - Halogenated hydrocarbons; </d:t>
    </d:r>
  </si>
  <si>
    <t>G/TBT/N/UGA/524/Add.1</t>
  </si>
  <si>
    <d:r xmlns:d="http://schemas.openxmlformats.org/spreadsheetml/2006/main">
      <d:rPr>
        <d:i/>
        <d:sz val="11"/>
        <d:rFont val="Calibri"/>
      </d:rPr>
      <d:t xml:space="preserve">67.120.30 - Fish and fishery products; </d:t>
    </d:r>
  </si>
  <si>
    <t>G/TBT/N/UGA/548/Add.1</t>
  </si>
  <si>
    <d:r xmlns:d="http://schemas.openxmlformats.org/spreadsheetml/2006/main">
      <d:rPr>
        <d:i/>
        <d:sz val="11"/>
        <d:rFont val="Calibri"/>
      </d:rPr>
      <d:t xml:space="preserve">0702 - Tomatoes, fresh or chilled.; 070200 - Tomatoes, fresh or chilled.; </d:t>
    </d:r>
  </si>
  <si>
    <t>G/TBT/N/UGA/550/Add.1</t>
  </si>
  <si>
    <d:r xmlns:d="http://schemas.openxmlformats.org/spreadsheetml/2006/main">
      <d:rPr>
        <d:i/>
        <d:sz val="11"/>
        <d:rFont val="Calibri"/>
      </d:rPr>
      <d:t xml:space="preserve">0804 - Dates, figs, pineapples, avocados, guavas, mangoes and mangosteens, fresh or dried.; 080450 - - Guavas, mangoes and mangosteens; </d:t>
    </d:r>
  </si>
  <si>
    <d:r xmlns:d="http://schemas.openxmlformats.org/spreadsheetml/2006/main">
      <d:rPr>
        <d:i/>
        <d:sz val="11"/>
        <d:rFont val="Calibri"/>
      </d:rPr>
      <d:t xml:space="preserve">67.080.10 - Fruits and derived products; </d:t>
    </d:r>
  </si>
  <si>
    <t>G/TBT/N/UGA/552/Add.1</t>
  </si>
  <si>
    <d:r xmlns:d="http://schemas.openxmlformats.org/spreadsheetml/2006/main">
      <d:rPr>
        <d:i/>
        <d:sz val="11"/>
        <d:rFont val="Calibri"/>
      </d:rPr>
      <d:t xml:space="preserve">0706 - Carrots, turnips, salad beetroot, salsify, celeriac, radishes and similar edible roots, fresh or chilled.; 070610 - - Carrots and turnips; </d:t>
    </d:r>
  </si>
  <si>
    <t>G/TBT/N/UGA/553/Add.1</t>
  </si>
  <si>
    <d:r xmlns:d="http://schemas.openxmlformats.org/spreadsheetml/2006/main">
      <d:rPr>
        <d:i/>
        <d:sz val="11"/>
        <d:rFont val="Calibri"/>
      </d:rPr>
      <d:t xml:space="preserve">0803 - Bananas, including plantains, fresh or dried.; 080300 - Bananas, including plantains, fresh or dried.; </d:t>
    </d:r>
  </si>
  <si>
    <t>G/TBT/N/UGA/555/Add.1</t>
  </si>
  <si>
    <t>G/TBT/N/UGA/590/Add.1</t>
  </si>
  <si>
    <d:r xmlns:d="http://schemas.openxmlformats.org/spreadsheetml/2006/main">
      <d:rPr>
        <d:sz val="11"/>
        <d:rFont val="Calibri"/>
      </d:rPr>
      <d:t xml:space="preserve">03023 - - Tunas (of the genus Thunnus), skipjack or stripe-bellied bonito (Euthynnus (Katsuwonus) pelamis), excluding livers and roes:; 030621 - -- Rock lobster and other sea crawfish (Palinurus spp., Panulirus spp., Jasus spp.); 030611 - -- Rock lobster and other sea crawfish (Palinurus spp., Panulirus spp., Jasus spp.); 160530 - - Lobster;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03023 - - Tunas (of the genus Thunnus), skipjack or stripe-bellied bonito (Euthynnus (Katsuwonus) pelamis), excluding livers and roes:; 030611 - -- Rock lobster and other sea crawfish (Palinurus spp., Panulirus spp., Jasus spp.); 030621 - -- Rock lobster and other sea crawfish (Palinurus spp., Panulirus spp., Jasus spp.); 160530 - - Lobster; </d:t>
    </d:r>
  </si>
  <si>
    <t>G/TBT/N/UGA/593/Add.1</t>
  </si>
  <si>
    <d:r xmlns:d="http://schemas.openxmlformats.org/spreadsheetml/2006/main">
      <d:rPr>
        <d:sz val="11"/>
        <d:rFont val="Calibri"/>
      </d:rPr>
      <d:t xml:space="preserve">0402 - Milk and cream, concentrated or containing added sugar or other sweetening matter.;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0401 - Milk and cream, not concentrated nor containing added sugar or other sweetening matter.; 0402 - Milk and cream, concentrated or containing added sugar or other sweetening matter.; </d:t>
    </d:r>
  </si>
  <si>
    <d:r xmlns:d="http://schemas.openxmlformats.org/spreadsheetml/2006/main">
      <d:rPr>
        <d:i/>
        <d:sz val="11"/>
        <d:rFont val="Calibri"/>
      </d:rPr>
      <d:t xml:space="preserve">67.100.10 - Milk and processed milk products; </d:t>
    </d:r>
  </si>
  <si>
    <t>G/TBT/N/UGA/684/Add.1</t>
  </si>
  <si>
    <d:r xmlns:d="http://schemas.openxmlformats.org/spreadsheetml/2006/main">
      <d:rPr>
        <d:i/>
        <d:sz val="11"/>
        <d:rFont val="Calibri"/>
      </d:rPr>
      <d:t xml:space="preserve">Edible eggs in shell.</d:t>
    </d:r>
    <d:r xmlns:d="http://schemas.openxmlformats.org/spreadsheetml/2006/main">
      <d:rPr>
        <d:sz val="11"/>
        <d:color rgb="FF000000"/>
        <d:rFont val="Calibri"/>
      </d:rPr>
      <d:t xml:space="preserve"/>
    </d:r>
  </si>
  <si>
    <d:r xmlns:d="http://schemas.openxmlformats.org/spreadsheetml/2006/main">
      <d:rPr>
        <d:i/>
        <d:sz val="11"/>
        <d:rFont val="Calibri"/>
      </d:rPr>
      <d:t xml:space="preserve">67.120.20 - Poultry and eggs; </d:t>
    </d:r>
  </si>
  <si>
    <t>G/TBT/N/USA/1292/Add.1</t>
  </si>
  <si>
    <t>G/TBT/N/UGA/695</t>
  </si>
  <si>
    <d:r xmlns:d="http://schemas.openxmlformats.org/spreadsheetml/2006/main">
      <d:rPr>
        <d:sz val="11"/>
        <d:rFont val="Calibri"/>
      </d:rPr>
      <d:t xml:space="preserve">Caprine (goat) meat, Caprine (goat) carcasses and cuts.</d:t>
    </d:r>
    <d:r xmlns:d="http://schemas.openxmlformats.org/spreadsheetml/2006/main">
      <d:rPr>
        <d:sz val="11"/>
        <d:color rgb="FF000000"/>
        <d:rFont val="Calibri"/>
      </d:rPr>
      <d:t xml:space="preserve"/>
    </d:r>
  </si>
  <si>
    <d:r xmlns:d="http://schemas.openxmlformats.org/spreadsheetml/2006/main">
      <d:rPr>
        <d:sz val="11"/>
        <d:rFont val="Calibri"/>
      </d:rPr>
      <d:t xml:space="preserve">0204 - Meat of sheep or goats, fresh, chilled or frozen.; 020450 - - Meat of goats; </d:t>
    </d:r>
  </si>
  <si>
    <t>G/TBT/N/UGA/696</t>
  </si>
  <si>
    <d:r xmlns:d="http://schemas.openxmlformats.org/spreadsheetml/2006/main">
      <d:rPr>
        <d:sz val="11"/>
        <d:rFont val="Calibri"/>
      </d:rPr>
      <d:t xml:space="preserve">Porcine (pig) meat, Porcine (pig) meat Carcasses and cuts.</d:t>
    </d:r>
    <d:r xmlns:d="http://schemas.openxmlformats.org/spreadsheetml/2006/main">
      <d:rPr>
        <d:sz val="11"/>
        <d:color rgb="FF000000"/>
        <d:rFont val="Calibri"/>
      </d:rPr>
      <d:t xml:space="preserve"/>
    </d:r>
  </si>
  <si>
    <d:r xmlns:d="http://schemas.openxmlformats.org/spreadsheetml/2006/main">
      <d:rPr>
        <d:sz val="11"/>
        <d:rFont val="Calibri"/>
      </d:rPr>
      <d:t xml:space="preserve">0203 - Meat of swine, fresh, chilled or frozen.; 02101 - - Meat of swine:; </d:t>
    </d:r>
  </si>
  <si>
    <t>G/TBT/N/PER/89/Add.1</t>
  </si>
  <si>
    <d:r xmlns:d="http://schemas.openxmlformats.org/spreadsheetml/2006/main">
      <d:rPr>
        <d:sz val="11"/>
        <d:rFont val="Calibri"/>
      </d:rPr>
      <d:t xml:space="preserve">1517 - Margarine; edible mixtures or preparations of animal or vegetable fats or oils or of fractions of different fats or oils of this Chapter, other than edible fats or oils or their fractions of heading 15.16.; 1601 - Sausages and similar products, of meat, meat offal or blood; food preparations based on these products.; 2006 - Vegetables, fruit, nuts, fruit-peel and other parts of plants, preserved by sugar (drained, glacé or crystallised).; 2104 - Soups and broths and preparations therefor; homogenised composite food preparations.; 2105 - Ice cream and other edible ice, whether or not containing cocoa.; 2202 - Waters, including mineral waters and aerated waters, containing added sugar or other sweetening matter or flavoured, and other non-alcoholic beverages, not including fruit or vegetable juices of heading 20.09.; 20055 - - Beans (Vigna spp., Phaseolus spp.):; 20079 - - Other:; 0306 - Crustaceans, whether in shell or not, live, fresh, chilled, frozen, dried, salted or in brine; crustaceans, in shell, cooked by steaming or by boiling in water, whether or not chilled, frozen, dried, salted or in brine; flours, meals and pellets of crustaceans, fit for human consumption.; 0209 - Pig fat, free of lean meat, and poultry fat, not rendered or otherwise extracted, fresh, chilled, frozen, salted, in brine, dried or smoked.;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0401 - Milk and cream, not concentrated nor containing added sugar or other sweetening matter.; 0402 - Milk and cream, concentrated or containing added sugar or other sweetening matter.; 040299 - -- Other; 040310 - - Yogurt; 040590 - - Other; 0405 - Butter and other fats and oils derived from milk; dairy spreads.; 0406 - Cheese and curd.; 040690 - - Other cheese; 0802 - Other nuts, fresh or dried, whether or not shelled or peeled.; 151710 - - Margarine, excluding liquid margarine; 151790 - - Other; 160100 - Sausages and similar products, of meat, meat offal or blood; food preparations based on these products.; 160210 - - Homogenised preparations; 160220 - - Of liver of any animal; 160232 - -- Of fowls of the species Gallus domesticus; 160250 - - Of bovine animals; 160290 - - Other, including preparations of blood of any animal; 1701 - Cane or beet sugar and chemically pure sucrose, in solid form.; 1604 - Prepared or preserved fish; caviar and caviar substitutes prepared from fish eggs.; 170220 - - Maple sugar and maple syrup; 170230 - - Glucose and glucose syrup, not containing fructose or containing in the dry state less than 20% by weight of fructose; 1704 - Sugar confectionery (including white chocolate), not containing cocoa.; 170290 - - Other, including invert sugar and other sugar and sugar syrup blends containing in the dry state 50% by weight of fructose; 170410 - - Chewing gum, whether or not sugar-coated; 170490 - - Other; 1806 - Chocolate and other food preparations containing cocoa.; 180631 - -- Filled; 180632 - -- Not filled; 190220 - - Stuffed pasta, whether or not cooked or otherwise prepared; 190190 - - Other; 190420 - - Prepared foods obtained from unroasted cereal flakes or from mixtures of unroasted cereal flakes and roasted cereal flakes or swelled cereals; 190490 - - Other; 190520 - - Gingerbread and the like; 190510 - - Crispbread; 190531 - -- Sweet biscuits; 190540 - - Rusks, toasted bread and similar toasted products; 190590 - - Other; 200520 - - Potatoes; 200560 - - Asparagus; 200559 - -- Other; 200570 - - Olives; 200580 - - Sweet corn (Zea mays var. saccharata); 200600 - Vegetables, fruit, nuts, fruit-peel and other parts of plants, preserved by sugar (drained, glacé or crystallized).; 200791 - -- Citrus fruit; 200799 - -- Other; 2009 - Fruit juices (including grape must) and vegetable juices, unfermented and not containing added spirit, whether or not containing added sugar or other sweetening matter.; 2103 - Sauces and preparations therefor; mixed condiments and mixed seasonings; mustard flour and meal and prepared mustard.; 210310 - - Soya sauce; 210320 - - Tomato ketchup and other tomato sauces; 210390 - - Other; 210330 - - Mustard flour and meal and prepared mustard; 210410 - - Soups and broths and preparations therefor; 210420 - - Homogenised composite food preparations; 210500 - Ice cream and other edible ice, whether or not containing cocoa.; 210690 - - Other; 220210 - - Waters, including mineral waters and aerated waters, containing added sugar or other sweetening matter or flavoured; 220290 -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0209 - Pig fat, free of lean meat, and poultry fat, not rendered or otherwise extracted, fresh, chilled, frozen, salted, in brine, dried or smoked.; 0306 - Crustaceans, whether in shell or not, live, fresh, chilled, frozen, dried, salted or in brine; crustaceans, in shell, cooked by steaming or by boiling in water, whether or not chilled, frozen, dried, salted or in brine; flours, meals and pellets of crustaceans, fit for human consumption.;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0401 - Milk and cream, not concentrated nor containing added sugar or other sweetening matter.; 0402 - Milk and cream, concentrated or containing added sugar or other sweetening matter.; 040299 - -- Other; 040310 - - Yogurt; 0405 - Butter and other fats and oils derived from milk; dairy spreads.; 040590 - - Other; 0406 - Cheese and curd.; 040690 - - Other cheese; 0802 - Other nuts, fresh or dried, whether or not shelled or peeled.; 151710 - - Margarine, excluding liquid margarine; 151790 - - Other; 160100 - Sausages and similar products, of meat, meat offal or blood; food preparations based on these products.; 160210 - - Homogenised preparations; 160220 - - Of liver of any animal; 160232 - -- Of fowls of the species Gallus domesticus; 160250 - - Of bovine animals; 160290 - - Other, including preparations of blood of any animal; 1604 - Prepared or preserved fish; caviar and caviar substitutes prepared from fish eggs.; 1701 - Cane or beet sugar and chemically pure sucrose, in solid form.; 170220 - - Maple sugar and maple syrup; 170230 - - Glucose and glucose syrup, not containing fructose or containing in the dry state less than 20% by weight of fructose; 170290 - - Other, including invert sugar and other sugar and sugar syrup blends containing in the dry state 50% by weight of fructose; 1704 - Sugar confectionery (including white chocolate), not containing cocoa.; 170410 - - Chewing gum, whether or not sugar-coated; 170490 - - Other; 1806 - Chocolate and other food preparations containing cocoa.; 180631 - -- Filled; 180632 - -- Not filled; 190190 - - Other; 190220 - - Stuffed pasta, whether or not cooked or otherwise prepared; 190420 - - Prepared foods obtained from unroasted cereal flakes or from mixtures of unroasted cereal flakes and roasted cereal flakes or swelled cereals; 190490 - - Other; 190510 - - Crispbread; 190520 - - Gingerbread and the like; 190531 - -- Sweet biscuits; 190540 - - Rusks, toasted bread and similar toasted products; 190590 - - Other; 200520 - - Potatoes; 200559 - -- Other; 200560 - - Asparagus; 200570 - - Olives; 200580 - - Sweet corn (Zea mays var. saccharata); 200600 - Vegetables, fruit, nuts, fruit-peel and other parts of plants, preserved by sugar (drained, glacé or crystallized).; 200791 - -- Citrus fruit; 200799 - -- Other; 2009 - Fruit juices (including grape must) and vegetable juices, unfermented and not containing added spirit, whether or not containing added sugar or other sweetening matter.; 2103 - Sauces and preparations therefor; mixed condiments and mixed seasonings; mustard flour and meal and prepared mustard.; 210310 - - Soya sauce; 210320 - - Tomato ketchup and other tomato sauces; 210330 - - Mustard flour and meal and prepared mustard; 210390 - - Other; 210410 - - Soups and broths and preparations therefor; 210420 - - Homogenised composite food preparations; 210500 - Ice cream and other edible ice, whether or not containing cocoa.; 210690 - - Other; 220210 - - Waters, including mineral waters and aerated waters, containing added sugar or other sweetening matter or flavoured; 220290 - - Other; </d:t>
    </d:r>
  </si>
  <si>
    <t>G/TBT/N/UGA/619/Add.1</t>
  </si>
  <si>
    <t>G/TBT/N/UGA/622/Add.1</t>
  </si>
  <si>
    <d:r xmlns:d="http://schemas.openxmlformats.org/spreadsheetml/2006/main">
      <d:rPr>
        <d:sz val="11"/>
        <d:rFont val="Calibri"/>
      </d:rPr>
      <d:t xml:space="preserve">0801 - Coconuts, Brazil nuts and cashew nuts, fresh or dried, whether or not shelled or peeled.; 08013 - - Cashew nuts:;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0801 - Coconuts, Brazil nuts and cashew nuts, fresh or dried, whether or not shelled or peeled.; 08013 - - Cashew nuts:; </d:t>
    </d:r>
  </si>
  <si>
    <t>G/TBT/N/UGA/624/Add.1</t>
  </si>
  <si>
    <t>G/TBT/N/USA/1296</t>
  </si>
  <si>
    <d:r xmlns:d="http://schemas.openxmlformats.org/spreadsheetml/2006/main">
      <d:rPr>
        <d:sz val="11"/>
        <d:rFont val="Calibri"/>
      </d:rPr>
      <d:t xml:space="preserve">Grapes</d:t>
    </d:r>
    <d:r xmlns:d="http://schemas.openxmlformats.org/spreadsheetml/2006/main">
      <d:rPr>
        <d:sz val="11"/>
        <d:color rgb="FF000000"/>
        <d:rFont val="Calibri"/>
      </d:rPr>
      <d:t xml:space="preserve"/>
    </d:r>
  </si>
  <si>
    <d:r xmlns:d="http://schemas.openxmlformats.org/spreadsheetml/2006/main">
      <d:rPr>
        <d:sz val="11"/>
        <d:rFont val="Calibri"/>
      </d:rPr>
      <d:t xml:space="preserve">0806 - Grapes, fresh or dried.; </d:t>
    </d:r>
  </si>
  <si>
    <t>G/TBT/N/UGA/670/Add.1</t>
  </si>
  <si>
    <d:r xmlns:d="http://schemas.openxmlformats.org/spreadsheetml/2006/main">
      <d:rPr>
        <d:i/>
        <d:sz val="11"/>
        <d:rFont val="Calibri"/>
      </d:rPr>
      <d:t xml:space="preserve">Crude oils, lubricating oils</d:t>
    </d:r>
    <d:r xmlns:d="http://schemas.openxmlformats.org/spreadsheetml/2006/main">
      <d:rPr>
        <d:sz val="11"/>
        <d:color rgb="FF000000"/>
        <d:rFont val="Calibri"/>
      </d:rPr>
      <d:t xml:space="preserve"/>
    </d:r>
  </si>
  <si>
    <d:r xmlns:d="http://schemas.openxmlformats.org/spreadsheetml/2006/main">
      <d:rPr>
        <d:sz val="11"/>
        <d:rFont val="Calibri"/>
      </d:rPr>
      <d:t xml:space="preserve">150810 - - Crude oil;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150810 - - Crude oil; </d:t>
    </d:r>
  </si>
  <si>
    <d:r xmlns:d="http://schemas.openxmlformats.org/spreadsheetml/2006/main">
      <d:rPr>
        <d:i/>
        <d:sz val="11"/>
        <d:rFont val="Calibri"/>
      </d:rPr>
      <d:t xml:space="preserve">75.180.01 - Equipment for petroleum and natural gas industries in general; </d:t>
    </d:r>
  </si>
  <si>
    <t>G/TBT/N/UGA/671/Add.1</t>
  </si>
  <si>
    <d:r xmlns:d="http://schemas.openxmlformats.org/spreadsheetml/2006/main">
      <d:rPr>
        <d:i/>
        <d:sz val="11"/>
        <d:rFont val="Calibri"/>
      </d:rPr>
      <d:t xml:space="preserve">Petroleum, Petroleum Products.</d:t>
    </d:r>
    <d:r xmlns:d="http://schemas.openxmlformats.org/spreadsheetml/2006/main">
      <d:rPr>
        <d:sz val="11"/>
        <d:color rgb="FF000000"/>
        <d:rFont val="Calibri"/>
      </d:rPr>
      <d:t xml:space="preserve"/>
    </d:r>
  </si>
  <si>
    <d:r xmlns:d="http://schemas.openxmlformats.org/spreadsheetml/2006/main">
      <d:rPr>
        <d:i/>
        <d:sz val="11"/>
        <d:rFont val="Calibri"/>
      </d:rPr>
      <d:t xml:space="preserve">150810 - - Crude oil; </d:t>
    </d:r>
  </si>
  <si>
    <d:r xmlns:d="http://schemas.openxmlformats.org/spreadsheetml/2006/main">
      <d:rPr>
        <d:i/>
        <d:sz val="11"/>
        <d:rFont val="Calibri"/>
      </d:rPr>
      <d:t xml:space="preserve">75.040 - Crude petroleum; 75.080 - Petroleum products in general; 75.100 - Lubricants, industrial oils and related products; </d:t>
    </d:r>
  </si>
  <si>
    <t>G/TBT/N/UGA/693</t>
  </si>
  <si>
    <d:r xmlns:d="http://schemas.openxmlformats.org/spreadsheetml/2006/main">
      <d:rPr>
        <d:sz val="11"/>
        <d:rFont val="Calibri"/>
      </d:rPr>
      <d:t xml:space="preserve">Flavoured milk.</d:t>
    </d:r>
    <d:r xmlns:d="http://schemas.openxmlformats.org/spreadsheetml/2006/main">
      <d:rPr>
        <d:sz val="11"/>
        <d:color rgb="FF000000"/>
        <d:rFont val="Calibri"/>
      </d:rPr>
      <d:t xml:space="preserve"/>
    </d:r>
  </si>
  <si>
    <d:r xmlns:d="http://schemas.openxmlformats.org/spreadsheetml/2006/main">
      <d:rPr>
        <d:sz val="11"/>
        <d:rFont val="Calibri"/>
      </d:rPr>
      <d:t xml:space="preserve">67.100.10 - Milk and processed milk products; 67.100.99 - Other milk products; </d:t>
    </d:r>
  </si>
  <si>
    <t>G/TBT/N/ZAF/195/Add.1</t>
  </si>
  <si>
    <d:r xmlns:d="http://schemas.openxmlformats.org/spreadsheetml/2006/main">
      <d:rPr>
        <d:sz val="11"/>
        <d:rFont val="Calibri"/>
      </d:rPr>
      <d:t xml:space="preserve">0804 - Dates, figs, pineapples, avocados, guavas, mangoes and mangosteens, fresh or dried.;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0804 - Dates, figs, pineapples, avocados, guavas, mangoes and mangosteens, fresh or dried.; </d:t>
    </d:r>
  </si>
  <si>
    <t>G/TBT/N/CHN/1209</t>
  </si>
  <si>
    <d:r xmlns:d="http://schemas.openxmlformats.org/spreadsheetml/2006/main">
      <d:rPr>
        <d:sz val="11"/>
        <d:rFont val="Calibri"/>
      </d:rPr>
      <d:t xml:space="preserve">Food (Contains some of the 0308 HS code products) HS: 02；0302-0307；04；0504，0507-0511；0712-0713；0813；0902-0910；1210-1211；130213；1501-1503，1506；16；17；1801，1803-1806；19；2001-2009；2101-2106；22</d:t>
    </d:r>
    <d:r xmlns:d="http://schemas.openxmlformats.org/spreadsheetml/2006/main">
      <d:rPr>
        <d:sz val="11"/>
        <d:color rgb="FF000000"/>
        <d:rFont val="Calibri"/>
      </d:rPr>
      <d:t xml:space="preserve"/>
    </d:r>
  </si>
  <si>
    <d:r xmlns:d="http://schemas.openxmlformats.org/spreadsheetml/2006/main">
      <d:rPr>
        <d:sz val="11"/>
        <d:rFont val="Calibri"/>
      </d:rPr>
      <d:t xml:space="preserve">02 - Meat and edible meat offal; 0302 - Fish, fresh or chilled, excluding fish fillets and other fish meat of heading 03.04.; 0303 - Fish, frozen, excluding fish fillets and other fish meat of heading 03.04.; 0304 - Fish fillets and other fish meat (whether or not minced), fresh, chilled or frozen.; 0305 - Fish, dried, salted or in brine; smoked fish, whether or not cooked before or during the smoking process; flours, meals and pellets of fish, fit for human consumption.; 0306 - Crustaceans, whether in shell or not, live, fresh, chilled, frozen, dried, salted or in brine; crustaceans, in shell, cooked by steaming or by boiling in water, whether or not chilled, frozen, dried, salted or in brine; flours, meals and pellets of crustaceans, fit for human consumption.;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04 - Dairy produce; birds' eggs; natural honey; edible products of animal origin, not elsewhere specified or included; 0504 - Guts, bladders and stomachs of animals (other than fish), whole and pieces thereof, fresh, chilled, frozen, salted, in brine, dried or smoked.; 0507 - Ivory, tortoise-shell, whalebone and whalebone hair, horns, antlers, hooves, nails, claws and beaks, unworked or simply prepared but not cut to shape; powder and waste of these products.; 0508 - Coral and similar materials, unworked or simply prepared but not otherwise worked; shells of molluscs, crustaceans or echinoderms and cuttle-bone, unworked or simply prepared but not cut to shape, powder and waste thereof.; 0509 - Natural sponges of animal origin.; 0510 - Ambergris, castoreum, civet and musk; cantharides; bile, whether or not dried; glands and other animal products used in the preparation of pharmaceutical products, fresh, chilled, frozen or otherwise provisionally preserved.; 0511 - Animal products not elsewhere specified or included; dead animals of Chapter 1 or 3, unfit for human consumption.; 0712 - Dried vegetables, whole, cut, sliced, broken or in powder, but not further prepared.; 0713 - Dried leguminous vegetables, shelled, whether or not skinned or split.; 0813 - Fruit, dried, other than that of headings 08.01 to 08.06; mixtures of nuts or dried fruits of this Chapter.; 0902 - Tea, whether or not flavoured.; 0903 - Maté; 0904 - Pepper of the genus Piper; dried or crushed or ground fruits of the genus Capsicum or of the genus Pimenta.; 0905 - Vanilla.; 0906 - Cinnamon and cinnamon-tree flowers.; 0907 - Cloves (whole fruit, cloves and stems).; 0908 - Nutmeg, mace and cardamoms.; 0909 - Seeds of anise, badian, fennel, coriander, cumin or caraway; juniper berries.; 0910 - Ginger, saffron, turmeric (curcuma), thyme, bay leaves, curry and other spices.; 1210 - Hop cones, fresh or dried, whether or not ground, powdered or in the form of pellets; lupulin.; 1211 - Plants and parts of plants (including seeds and fruits), of a kind used primarily in perfumery, in pharmacy or for insecticidal, fungicidal or similar purposes, fresh or dried, whether or not cut, crushed or powdered.; 130213 - -- Of hops; 1501 - Pig fat (including lard) and poultry fat, other than that of heading 02.09 or 15.03.; 1502 - Fats of bovine animals, sheep or goats, other than those of heading 15.03.; 1503 - Lard stearin, lard oil, oleostearin, oleo-oil and tallow oil, not emulsified or mixed or otherwise prepared; 1506 - Other animal fats and oils and their fractions, whether or not refined, but not chemically modified.; 16 - Preparations of meat, of fish or of crustaceans, molluscs or other aquatic invertebrates; 17 - Sugars and sugar confectionery; 1801 - Cocoa beans, whole or broken, raw or roasted.; 1803 - Cocoa paste, whether or not defatted.; 1804 - Cocoa butter, fat and oil.; 1805 - Cocoa powder, not containing added sugar or other sweetening matter.; 1806 - Chocolate and other food preparations containing cocoa.; 19 - Preparations of cereals, flour, starch or milk; pastrycooks' products; 2001 - Vegetables, fruit, nuts and other edible parts of plants, prepared or preserved by vinegar or acetic acid.; 2002 - Tomatoes prepared or preserved otherwise than by vinegar or acetic acid.; 2003 - Mushrooms and truffles, prepared or preserved otherwise than by vinegar or acetic acid.; 2004 - Other vegetables prepared or preserved otherwise than by vinegar or acetic acid, frozen, other than products of heading 20.06.; 2005 - Other vegetables prepared or preserved otherwise than by vinegar or acetic acid, not frozen, other than products of heading 20.06.; 2006 - Vegetables, fruit, nuts, fruit-peel and other parts of plants, preserved by sugar (drained, glacé or crystallised).; 2007 - Jams, fruit jellies, marmalades, fruit or nut purée and fruit or nut pastes, obtained by cooking, whether or not containing added sugar or other sweetening matter.; 2008 - Fruit, nuts and other edible parts of plants, otherwise prepared or preserved, whether or not containing added sugar or other sweetening matter or spirit, not elsewhere specified or included.; 2009 - Fruit juices (including grape must) and vegetable juices, unfermented and not containing added spirit, whether or not containing added sugar or other sweetening matter.; 2101 - Extracts, essences and concentrates, of coffee, tea or maté and preparations with a basis of these products or with a basis of coffee, tea or maté; roasted chicory and other roasted coffee substitutes, and extracts, essences and concentrates thereof.; 2102 - Yeasts (active or inactive); other single-cell micro-organisms, dead (but not including vaccines of heading 30.02); prepared baking powders.; 2103 - Sauces and preparations therefor; mixed condiments and mixed seasonings; mustard flour and meal and prepared mustard.; 2104 - Soups and broths and preparations therefor; homogenised composite food preparations.; 2105 - Ice cream and other edible ice, whether or not containing cocoa.; 2106 - Food preparations not elsewhere specified or included.; 22 - Beverages, spirits and vinegar; </d:t>
    </d:r>
  </si>
  <si>
    <d:r xmlns:d="http://schemas.openxmlformats.org/spreadsheetml/2006/main">
      <d:rPr>
        <d:sz val="11"/>
        <d:rFont val="Calibri"/>
      </d:rPr>
      <d:t xml:space="preserve">67.080 - Fruits. Vegetables; 67.100 - Milk and milk products; 67.120 - Meat, meat products and other animal produce; 67.140 - Tea. Coffee. Cocoa; 67.180 - Sugar. Sugar products. Starch; 67.190 - Chocolate; 67.200 - Edible oils and fats. Oilseeds; 67.220 - Spices and condiments. Food additives; </d:t>
    </d:r>
  </si>
  <si>
    <d:r xmlns:d="http://schemas.openxmlformats.org/spreadsheetml/2006/main">
      <d:rPr>
        <d:sz val="11"/>
        <d:rFont val="Calibri"/>
      </d:rPr>
      <d:t xml:space="preserve">Prevention of deceptive practices and consumer protection; Protection of human health or safety; Protection of the environment; </d:t>
    </d:r>
  </si>
  <si>
    <t>G/TBT/N/CHN/1208</t>
  </si>
  <si>
    <d:r xmlns:d="http://schemas.openxmlformats.org/spreadsheetml/2006/main">
      <d:rPr>
        <d:sz val="11"/>
        <d:rFont val="Calibri"/>
      </d:rPr>
      <d:t xml:space="preserve">Completed vehicle and electrical/electronic sub-assembly</d:t>
    </d:r>
    <d:r xmlns:d="http://schemas.openxmlformats.org/spreadsheetml/2006/main">
      <d:rPr>
        <d:sz val="11"/>
        <d:color rgb="FF000000"/>
        <d:rFont val="Calibri"/>
      </d:rPr>
      <d:t xml:space="preserve"/>
    </d:r>
  </si>
  <si>
    <d:r xmlns:d="http://schemas.openxmlformats.org/spreadsheetml/2006/main">
      <d:rPr>
        <d:sz val="11"/>
        <d:rFont val="Calibri"/>
      </d:rPr>
      <d:t xml:space="preserve">87 - Vehicles other than railway or tramway rolling- stock, and parts and accessories thereof; 02 - Meat and edible meat offal; 0302 - Fish, fresh or chilled, excluding fish fillets and other fish meat of heading 03.04.; 0303 - Fish, frozen, excluding fish fillets and other fish meat of heading 03.04.; 0304 - Fish fillets and other fish meat (whether or not minced), fresh, chilled or frozen.; 0305 - Fish, dried, salted or in brine; smoked fish, whether or not cooked before or during the smoking process; flours, meals and pellets of fish, fit for human consumption.; 0306 - Crustaceans, whether in shell or not, live, fresh, chilled, frozen, dried, salted or in brine; crustaceans, in shell, cooked by steaming or by boiling in water, whether or not chilled, frozen, dried, salted or in brine; flours, meals and pellets of crustaceans, fit for human consumption.;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0504 - Guts, bladders and stomachs of animals (other than fish), whole and pieces thereof, fresh, chilled, frozen, salted, in brine, dried or smoked.; 04 - Dairy produce; birds' eggs; natural honey; edible products of animal origin, not elsewhere specified or included; 0507 - Ivory, tortoise-shell, whalebone and whalebone hair, horns, antlers, hooves, nails, claws and beaks, unworked or simply prepared but not cut to shape; powder and waste of these products.; 0509 - Natural sponges of animal origin.; 0510 - Ambergris, castoreum, civet and musk; cantharides; bile, whether or not dried; glands and other animal products used in the preparation of pharmaceutical products, fresh, chilled, frozen or otherwise provisionally preserved.; 0712 - Dried vegetables, whole, cut, sliced, broken or in powder, but not further prepared.; 0511 - Animal products not elsewhere specified or included; dead animals of Chapter 1 or 3, unfit for human consumption.; 0713 - Dried leguminous vegetables, shelled, whether or not skinned or split.; 0813 - Fruit, dried, other than that of headings 08.01 to 08.06; mixtures of nuts or dried fruits of this Chapter.; 0902 - Tea, whether or not flavoured.; 0903 - Maté; 0904 - Pepper of the genus Piper; dried or crushed or ground fruits of the genus Capsicum or of the genus Pimenta.; 0906 - Cinnamon and cinnamon-tree flowers.; 0905 - Vanilla.; 0907 - Cloves (whole fruit, cloves and stems).; 0908 - Nutmeg, mace and cardamoms.; 0909 - Seeds of anise, badian, fennel, coriander, cumin or caraway; juniper berries.; 0910 - Ginger, saffron, turmeric (curcuma), thyme, bay leaves, curry and other spices.; 1210 - Hop cones, fresh or dried, whether or not ground, powdered or in the form of pellets; lupulin.; 1211 - Plants and parts of plants (including seeds and fruits), of a kind used primarily in perfumery, in pharmacy or for insecticidal, fungicidal or similar purposes, fresh or dried, whether or not cut, crushed or powdered.; 130213 - -- Of hops; 1501 - Pig fat (including lard) and poultry fat, other than that of heading 02.09 or 15.03.; 1503 - Lard stearin, lard oil, oleostearin, oleo-oil and tallow oil, not emulsified or mixed or otherwise prepared; 1502 - Fats of bovine animals, sheep or goats, other than those of heading 15.03.; 1506 - Other animal fats and oils and their fractions, whether or not refined, but not chemically modified.; 16 - Preparations of meat, of fish or of crustaceans, molluscs or other aquatic invertebrates; 17 - Sugars and sugar confectionery; 1801 - Cocoa beans, whole or broken, raw or roasted.; 1803 - Cocoa paste, whether or not defatted.; 1804 - Cocoa butter, fat and oil.; 1806 - Chocolate and other food preparations containing cocoa.; 1805 - Cocoa powder, not containing added sugar or other sweetening matter.; </d:t>
    </d:r>
  </si>
  <si>
    <d:r xmlns:d="http://schemas.openxmlformats.org/spreadsheetml/2006/main">
      <d:rPr>
        <d:sz val="11"/>
        <d:rFont val="Calibri"/>
      </d:rPr>
      <d:t xml:space="preserve">43.040.10 - Electrical and electronic equipment; 67.080 - Fruits. Vegetables; 67.100 - Milk and milk products; 67.120 - Meat, meat products and other animal produce; 67.140 - Tea. Coffee. Cocoa; 67.180 - Sugar. Sugar products. Starch; 67.190 - Chocolate; 67.200 - Edible oils and fats. Oilseeds; 67.220 - Spices and condiments. Food additives; </d:t>
    </d:r>
  </si>
  <si>
    <t>G/TBT/N/BRA/701/Add.2</t>
  </si>
  <si>
    <d:r xmlns:d="http://schemas.openxmlformats.org/spreadsheetml/2006/main">
      <d:rPr>
        <d:sz val="11"/>
        <d:rFont val="Calibri"/>
      </d:rPr>
      <d:t xml:space="preserve">0304 - Fish fillets and other fish meat (whether or not minced), fresh, chilled or frozen.; 0303 - Fish, frozen, excluding fish fillets and other fish meat of heading 03.04.; </d:t>
    </d:r>
  </si>
  <si>
    <t>G/TBT/N/PER/95</t>
  </si>
  <si>
    <t xml:space="preserve">1108.12.00.00:	Maize (corn) starch.
1201.00.90.00:	Soya beans, whether or not broken, other than for sowing.
1205.10.90.00:	Low erucic acid rape or colza seeds, other than for sowing.
1205.90.90.00:	Rape or colza seeds, whether or not broken, other than for sowing.
1207.20.90.00:	Cotton seeds, whether or not broken, other than for sowing.
1208.10.00.00:	Flours and meals of soya beans.
1209.10.00.00:	Sugar beet seed.
1212.91.00.00:	Sugar beet.
1214.90.00.00:	Swedes, mangolds, fodder roots, hay, clover, sainfoin, forage kale, lupines, vetches and similar forage products, whether or not in the form of pellets.
1302.19.20.00:	Soyabean extract, whether or not in powder.
1507.10.00.00:	Crude soyabean oil, whether or not degummed.
1507.90.10.00:	Refined soyabean oil, containing added denaturalizing substances not exceeding 1%.
1507.90.90.00:	Soyabean oil, refined, other than containing added denaturalizing substances not exceeding 1%.
1512.21.00.00:	Crude cottonseed oil, whether or not gossypol has been removed.
1512.29.00.00:	Other cottonseed oil, other than crude, whether or not gossypol has been removed.
1514.11.00.00:	Low erucic acid rape or colza oil, crude.
1514.19.00.00:	Other low erucic acid rape or colza oil, other than crude.
1515.21.00.00:	Maize (corn) oil, crude.
1515.29.00.00:	Maize (corn) oil, other than crude.
1701.12.00.00:	Raw beet sugar not containing added flavouring or colouring matter.
1701.91.00.00:	Refined cane or beet sugar and chemically pure sucrose, in solid form, containing added flavouring or colouring matter.
1701.99.90.00:	Other cane or beet sugar, in solid form.
2005.80.00.00:	Sweet corn (Zea mays var. saccharata) prepared or preserved otherwise than by vinegar or acetic acid, not frozen.
2103.10.00.00:	Soya sauce.
2106.10.11.00:	Soya protein concentrate, containing 65% to 75% protein on a dry basis.
3203.00.16.00:	Colouring matter of purple maize/corn (anthocyanin).</t>
  </si>
  <si>
    <d:r xmlns:d="http://schemas.openxmlformats.org/spreadsheetml/2006/main">
      <d:rPr>
        <d:sz val="11"/>
        <d:rFont val="Calibri"/>
      </d:rPr>
      <d:t xml:space="preserve">110812 - -- Maize (corn) starch; 1201 - Soya beans, whether or not broken.; 120810 - - Of soya beans; 120720 - - Cotton seeds; 120910 - - Sugar beet seed; 121291 - -- Sugar beet; 130219 - -- Other; 121490 - - Other; 151419 - -- Other; 151411 - -- Crude oil; 170112 - -- Beet sugar; 200580 - - Sweet corn (Zea mays var. saccharata); 3203 - Colouring matter of vegetable or animal origin (including dyeing extracts but excluding animal black), whether or not chemically defined; preparations as specified in Note 3 to this Chapter based on colouring matter of vegetable or animal origin.; 1205 - Rape or colza seeds, whether or not broken.; 1507 - Soya- Bean oil and its fractions, whether or not refined, but not chemically modified.; 2103 - Sauces and preparations therefor; mixed condiments and mixed seasonings; mustard flour and meal and prepared mustard.; 2106 - Food preparations not elsewhere specified or included.; 15122 - - Cotton-seed oil and its fractions:; 15141 - - Low erucic acid rape or colza oil and its fractions:; 15152 - - Maize (corn) oil and its fractions:; 17019 - - Other:; </d:t>
    </d:r>
  </si>
  <si>
    <t>G/TBT/N/CHL/406</t>
  </si>
  <si>
    <t>Honey</t>
  </si>
  <si>
    <t>G/TBT/N/ISR/949</t>
  </si>
  <si>
    <d:r xmlns:d="http://schemas.openxmlformats.org/spreadsheetml/2006/main">
      <d:rPr>
        <d:sz val="11"/>
        <d:rFont val="Calibri"/>
      </d:rPr>
      <d:t xml:space="preserve">Food starch</d:t>
    </d:r>
    <d:r xmlns:d="http://schemas.openxmlformats.org/spreadsheetml/2006/main">
      <d:rPr>
        <d:sz val="11"/>
        <d:color rgb="FF000000"/>
        <d:rFont val="Calibri"/>
      </d:rPr>
      <d:t xml:space="preserve"/>
    </d:r>
  </si>
  <si>
    <d:r xmlns:d="http://schemas.openxmlformats.org/spreadsheetml/2006/main">
      <d:rPr>
        <d:sz val="11"/>
        <d:rFont val="Calibri"/>
      </d:rPr>
      <d:t xml:space="preserve">1901 - 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1108 - Starches; inulin.; </d:t>
    </d:r>
  </si>
  <si>
    <d:r xmlns:d="http://schemas.openxmlformats.org/spreadsheetml/2006/main">
      <d:rPr>
        <d:sz val="11"/>
        <d:rFont val="Calibri"/>
      </d:rPr>
      <d:t xml:space="preserve">Reducing trade barriers and facilitating trade; </d:t>
    </d:r>
  </si>
  <si>
    <t>G/TBT/N/UGA/684</t>
  </si>
  <si>
    <d:r xmlns:d="http://schemas.openxmlformats.org/spreadsheetml/2006/main">
      <d:rPr>
        <d:sz val="11"/>
        <d:rFont val="Calibri"/>
      </d:rPr>
      <d:t xml:space="preserve">Edible eggs in shell.</d:t>
    </d:r>
    <d:r xmlns:d="http://schemas.openxmlformats.org/spreadsheetml/2006/main">
      <d:rPr>
        <d:sz val="11"/>
        <d:color rgb="FF000000"/>
        <d:rFont val="Calibri"/>
      </d:rPr>
      <d:t xml:space="preserve"/>
    </d:r>
  </si>
  <si>
    <t>G/TBT/N/USA/1292</t>
  </si>
  <si>
    <d:r xmlns:d="http://schemas.openxmlformats.org/spreadsheetml/2006/main">
      <d:rPr>
        <d:sz val="11"/>
        <d:rFont val="Calibri"/>
      </d:rPr>
      <d:t xml:space="preserve">Lentils</d:t>
    </d:r>
    <d:r xmlns:d="http://schemas.openxmlformats.org/spreadsheetml/2006/main">
      <d:rPr>
        <d:sz val="11"/>
        <d:color rgb="FF000000"/>
        <d:rFont val="Calibri"/>
      </d:rPr>
      <d:t xml:space="preserve"/>
    </d:r>
  </si>
  <si>
    <d:r xmlns:d="http://schemas.openxmlformats.org/spreadsheetml/2006/main">
      <d:rPr>
        <d:sz val="11"/>
        <d:rFont val="Calibri"/>
      </d:rPr>
      <d:t xml:space="preserve">071340 - - Lentils; </d:t>
    </d:r>
  </si>
  <si>
    <t>G/TBT/N/BRA/714</t>
  </si>
  <si>
    <t xml:space="preserve">HS - 081040  blueberries, etc, fresh.</t>
  </si>
  <si>
    <t>G/TBT/N/UGA/670</t>
  </si>
  <si>
    <t>Crude oils, lubricating oils</t>
  </si>
  <si>
    <d:r xmlns:d="http://schemas.openxmlformats.org/spreadsheetml/2006/main">
      <d:rPr>
        <d:sz val="11"/>
        <d:rFont val="Calibri"/>
      </d:rPr>
      <d:t xml:space="preserve">75.180.01 - Equipment for petroleum and natural gas industries in general; </d:t>
    </d:r>
  </si>
  <si>
    <t>G/TBT/N/UGA/671</t>
  </si>
  <si>
    <t>Petroleum, Petroleum Products.</t>
  </si>
  <si>
    <d:r xmlns:d="http://schemas.openxmlformats.org/spreadsheetml/2006/main">
      <d:rPr>
        <d:sz val="11"/>
        <d:rFont val="Calibri"/>
      </d:rPr>
      <d:t xml:space="preserve">75.040 - Crude petroleum; 75.080 - Petroleum products in general; 75.100 - Lubricants, industrial oils and related products; </d:t>
    </d:r>
  </si>
  <si>
    <t>G/TBT/N/THA/471/Rev.2</t>
  </si>
  <si>
    <t xml:space="preserve">Infant formula,  follow-on formula and  complementary food for infant (HS 0401, 0402) (ICS : 67.100.10)</t>
  </si>
  <si>
    <d:r xmlns:d="http://schemas.openxmlformats.org/spreadsheetml/2006/main">
      <d:rPr>
        <d:sz val="11"/>
        <d:rFont val="Calibri"/>
      </d:rPr>
      <d:t xml:space="preserve">0401 - Milk and cream, not concentrated nor containing added sugar or other sweetening matter.; 0402 - Milk and cream, concentrated or containing added sugar or other sweetening matter.; 190110 - - Preparations for infant use, put up for retail sale; </d:t>
    </d:r>
  </si>
  <si>
    <d:r xmlns:d="http://schemas.openxmlformats.org/spreadsheetml/2006/main">
      <d:rPr>
        <d:sz val="11"/>
        <d:rFont val="Calibri"/>
      </d:rPr>
      <d:t xml:space="preserve">67.100.10 - Milk and processed milk products; 67.230 - Prepackaged and prepared foods; </d:t>
    </d:r>
  </si>
  <si>
    <t>G/TBT/N/UGA/530/Add.1</t>
  </si>
  <si>
    <d:r xmlns:d="http://schemas.openxmlformats.org/spreadsheetml/2006/main">
      <d:rPr>
        <d:i/>
        <d:sz val="11"/>
        <d:rFont val="Calibri"/>
      </d:rPr>
      <d:t xml:space="preserve">Sesame seeds</d:t>
    </d:r>
    <d:r xmlns:d="http://schemas.openxmlformats.org/spreadsheetml/2006/main">
      <d:rPr>
        <d:sz val="11"/>
        <d:color rgb="FF000000"/>
        <d:rFont val="Calibri"/>
      </d:rPr>
      <d:t xml:space="preserve"/>
    </d:r>
  </si>
  <si>
    <d:r xmlns:d="http://schemas.openxmlformats.org/spreadsheetml/2006/main">
      <d:rPr>
        <d:sz val="11"/>
        <d:rFont val="Calibri"/>
      </d:rPr>
      <d:t xml:space="preserve">12 - Oil seeds and oleaginous fruits; miscellaneous grains, seeds and fruit; industrial or medicinal plants; straw and fodder;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12 - Oil seeds and oleaginous fruits; miscellaneous grains, seeds and fruit; industrial or medicinal plants; straw and fodder; </d:t>
    </d:r>
  </si>
  <si>
    <d:r xmlns:d="http://schemas.openxmlformats.org/spreadsheetml/2006/main">
      <d:rPr>
        <d:i/>
        <d:sz val="11"/>
        <d:rFont val="Calibri"/>
      </d:rPr>
      <d:t xml:space="preserve">67.200.20 - Oilseeds; </d:t>
    </d:r>
  </si>
  <si>
    <t>G/TBT/N/UGA/532/Add.1</t>
  </si>
  <si>
    <d:r xmlns:d="http://schemas.openxmlformats.org/spreadsheetml/2006/main">
      <d:rPr>
        <d:sz val="11"/>
        <d:rFont val="Calibri"/>
      </d:rPr>
      <d:t xml:space="preserve">67.200.20 - Oilseeds;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21.060.20 - Nuts; </d:t>
    </d:r>
  </si>
  <si>
    <t>G/TBT/N/UGA/613/Corr.1</t>
  </si>
  <si>
    <d:r xmlns:d="http://schemas.openxmlformats.org/spreadsheetml/2006/main">
      <d:rPr>
        <d:i/>
        <d:sz val="11"/>
        <d:rFont val="Calibri"/>
      </d:rPr>
      <d:t xml:space="preserve">0408 - Birds' eggs, not in shell, and egg yolks, fresh, dried, cooked by steaming or by boiling in water, moulded, frozen or otherwise preserved, whether or not containing added sugar or other sweetening matter.; </d:t>
    </d:r>
  </si>
  <si>
    <t>G/TBT/N/USA/1235/Add.1</t>
  </si>
  <si>
    <d:r xmlns:d="http://schemas.openxmlformats.org/spreadsheetml/2006/main">
      <d:rPr>
        <d:i/>
        <d:sz val="11"/>
        <d:rFont val="Calibri"/>
      </d:rPr>
      <d:t xml:space="preserve">08023 - - Walnuts:; </d:t>
    </d:r>
  </si>
  <si>
    <t>G/TBT/N/UGA/619</t>
  </si>
  <si>
    <t>Macadamia kernels.</t>
  </si>
  <si>
    <t>G/TBT/N/UGA/621</t>
  </si>
  <si>
    <t>Cashew kernels.</t>
  </si>
  <si>
    <d:r xmlns:d="http://schemas.openxmlformats.org/spreadsheetml/2006/main">
      <d:rPr>
        <d:sz val="11"/>
        <d:rFont val="Calibri"/>
      </d:rPr>
      <d:t xml:space="preserve">0801 - Coconuts, Brazil nuts and cashew nuts, fresh or dried, whether or not shelled or peeled.; 08013 - - Cashew nuts:; </d:t>
    </d:r>
  </si>
  <si>
    <t>G/TBT/N/UGA/622</t>
  </si>
  <si>
    <t>Roasted cashew kernels.</t>
  </si>
  <si>
    <t>G/TBT/N/UGA/624</t>
  </si>
  <si>
    <t>Plant protein-based yoghurt.</t>
  </si>
  <si>
    <t>G/TBT/N/ECU/333</t>
  </si>
  <si>
    <t>0406.10.00.00</t>
  </si>
  <si>
    <t>G/TBT/N/UGA/613</t>
  </si>
  <si>
    <t>Egg powder.</t>
  </si>
  <si>
    <d:r xmlns:d="http://schemas.openxmlformats.org/spreadsheetml/2006/main">
      <d:rPr>
        <d:sz val="11"/>
        <d:rFont val="Calibri"/>
      </d:rPr>
      <d:t xml:space="preserve">0408 - Birds' eggs, not in shell, and egg yolks, fresh, dried, cooked by steaming or by boiling in water, moulded, frozen or otherwise preserved, whether or not containing added sugar or other sweetening matter.; </d:t>
    </d:r>
  </si>
  <si>
    <d:r xmlns:d="http://schemas.openxmlformats.org/spreadsheetml/2006/main">
      <d:rPr>
        <d:sz val="11"/>
        <d:rFont val="Calibri"/>
      </d:rPr>
      <d:t xml:space="preserve">Prevention of deceptive practices and consumer protection; Quality requirements; Harmonization; </d:t>
    </d:r>
  </si>
  <si>
    <t>G/TBT/N/USA/1231/Add.1</t>
  </si>
  <si>
    <d:r xmlns:d="http://schemas.openxmlformats.org/spreadsheetml/2006/main">
      <d:rPr>
        <d:i/>
        <d:sz val="11"/>
        <d:rFont val="Calibri"/>
      </d:rPr>
      <d:t xml:space="preserve">0703 - Onions, shallots, garlic, leeks and other alliaceous vegetables, fresh or chilled.; 071080 - - Other vegetables; </d:t>
    </d:r>
  </si>
  <si>
    <t>G/TBT/N/TZA/75</t>
  </si>
  <si>
    <t>Oilseeds (ICS: 67.200)</t>
  </si>
  <si>
    <t>G/TBT/N/BRA/701/Add.1</t>
  </si>
  <si>
    <d:r xmlns:d="http://schemas.openxmlformats.org/spreadsheetml/2006/main">
      <d:rPr>
        <d:sz val="11"/>
        <d:rFont val="Calibri"/>
      </d:rPr>
      <d:t xml:space="preserve">0303 - Fish, frozen, excluding fish fillets and other fish meat of heading 03.04.; 0304 - Fish fillets and other fish meat (whether or not minced), fresh, chilled or frozen.;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0304 - Fish fillets and other fish meat (whether or not minced), fresh, chilled or frozen.; 0303 - Fish, frozen, excluding fish fillets and other fish meat of heading 03.04.; </d:t>
    </d:r>
  </si>
  <si>
    <t>G/TBT/N/UGA/606</t>
  </si>
  <si>
    <t>Maize</t>
  </si>
  <si>
    <t>G/TBT/N/ZAF/215</t>
  </si>
  <si>
    <d:r xmlns:d="http://schemas.openxmlformats.org/spreadsheetml/2006/main">
      <d:rPr>
        <d:sz val="11"/>
        <d:rFont val="Calibri"/>
      </d:rPr>
      <d:t xml:space="preserve">65 - AGRICULTURE; </d:t>
    </d:r>
  </si>
  <si>
    <d:r xmlns:d="http://schemas.openxmlformats.org/spreadsheetml/2006/main">
      <d:rPr>
        <d:sz val="11"/>
        <d:rFont val="Calibri"/>
      </d:rPr>
      <d:t xml:space="preserve">National security requirements; </d:t>
    </d:r>
  </si>
  <si>
    <t>G/TBT/N/ZAF/116/Rev.1</t>
  </si>
  <si>
    <t>G/TBT/N/ZAF/83/Add.1</t>
  </si>
  <si>
    <d:r xmlns:d="http://schemas.openxmlformats.org/spreadsheetml/2006/main">
      <d:rPr>
        <d:i/>
        <d:sz val="11"/>
        <d:rFont val="Calibri"/>
      </d:rPr>
      <d:t xml:space="preserve">Fresh apples  (HS: 08.08.10, National Tariff Heading: Apples, pears and quinces, fresh)</d:t>
    </d:r>
    <d:r xmlns:d="http://schemas.openxmlformats.org/spreadsheetml/2006/main">
      <d:rPr>
        <d:sz val="11"/>
        <d:color rgb="FF000000"/>
        <d:rFont val="Calibri"/>
      </d:rPr>
      <d:t xml:space="preserve"/>
    </d:r>
  </si>
  <si>
    <d:r xmlns:d="http://schemas.openxmlformats.org/spreadsheetml/2006/main">
      <d:rPr>
        <d:sz val="11"/>
        <d:rFont val="Calibri"/>
      </d:rPr>
      <d:t xml:space="preserve">080810 - - Apples;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080810 - - Apples; </d:t>
    </d:r>
  </si>
  <si>
    <t>G/TBT/N/ECU/93/Add.5</t>
  </si>
  <si>
    <d:r xmlns:d="http://schemas.openxmlformats.org/spreadsheetml/2006/main">
      <d:rPr>
        <d:sz val="11"/>
        <d:rFont val="Calibri"/>
      </d:rPr>
      <d:t xml:space="preserve">090411 - -- Neither crushed nor ground; 090412 - -- Crushed or ground; 090420 - - Fruits of the genus Capsicum or of the genus Pimenta, dried or crushed or ground; 090500 - Vanilla.; 090620 - - Crushed or ground; 090700 - Cloves (whole fruit, cloves and stems).; 090810 - - Nutmeg; 090820 - - Mace; 090830 - - Cardamoms; 090910 - - Seeds of anise or badian; 090920 - - Seeds of coriander; 090930 - - Seeds of cumin; 090940 - - Seeds of caraway; 090950 - - Seeds of fennel; juniper berries; 091010 - - Ginger; 091020 - - Saffron; 091030 - - Turmeric (curcuma); 91091 - - Electrically operated:; 091099 -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91091 - - Electrically operated:; 090950 - - Seeds of fennel; juniper berries; 090940 - - Seeds of caraway; 090830 - - Cardamoms; 090810 - - Nutmeg; 090820 - - Mace; 090910 - - Seeds of anise or badian; 090412 - -- Crushed or ground; 091030 - - Turmeric (curcuma); 090700 - Cloves (whole fruit, cloves and stems).; 091010 - - Ginger; 090411 - -- Neither crushed nor ground; 091099 - -- Other; 090500 - Vanilla.; 090620 - - Crushed or ground; 091020 - - Saffron; 090930 - - Seeds of cumin; 090420 - - Fruits of the genus Capsicum or of the genus Pimenta, dried or crushed or ground; 090920 - - Seeds of coriander; </d:t>
    </d:r>
  </si>
  <si>
    <t>G/TBT/N/MEX/350</t>
  </si>
  <si>
    <t>Pacific bluefin tuna (Thunnus orientalis) (Tariff heading 03.04.29.45)</t>
  </si>
  <si>
    <t>G/TBT/N/MEX/346/Add.1</t>
  </si>
  <si>
    <d:r xmlns:d="http://schemas.openxmlformats.org/spreadsheetml/2006/main">
      <d:rPr>
        <d:i/>
        <d:sz val="11"/>
        <d:rFont val="Calibri"/>
      </d:rPr>
      <d:t xml:space="preserve">Rice (HS tariff subheading 1006.10) ;</d:t>
    </d:r>
    <d:r xmlns:d="http://schemas.openxmlformats.org/spreadsheetml/2006/main">
      <d:rPr>
        <d:sz val="11"/>
        <d:color rgb="FF000000"/>
        <d:rFont val="Calibri"/>
      </d:rPr>
      <d:t xml:space="preserve"/>
    </d:r>
  </si>
  <si>
    <d:r xmlns:d="http://schemas.openxmlformats.org/spreadsheetml/2006/main">
      <d:rPr>
        <d:sz val="11"/>
        <d:rFont val="Calibri"/>
      </d:rPr>
      <d:t xml:space="preserve">100610 - - Rice in the husk (paddy or rough);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100610 - - Rice in the husk (paddy or rough); </d:t>
    </d:r>
  </si>
  <si>
    <t>G/TBT/N/TZA/58</t>
  </si>
  <si>
    <t>Fresh melons (ICS: 67.080)</t>
  </si>
  <si>
    <d:r xmlns:d="http://schemas.openxmlformats.org/spreadsheetml/2006/main">
      <d:rPr>
        <d:sz val="11"/>
        <d:rFont val="Calibri"/>
      </d:rPr>
      <d:t xml:space="preserve">08071 - - Melons (including watermelons):; </d:t>
    </d:r>
  </si>
  <si>
    <t>G/TBT/N/BRA/676/Add.1</t>
  </si>
  <si>
    <d:r xmlns:d="http://schemas.openxmlformats.org/spreadsheetml/2006/main">
      <d:rPr>
        <d:sz val="11"/>
        <d:rFont val="Calibri"/>
      </d:rPr>
      <d:t xml:space="preserve">02 - Meat and edible meat offal; 03 - Fish and crustaceans, molluscs and other aquatic invertebrates; 04 - Dairy produce; birds' eggs; natural honey; edible products of animal origin, not elsewhere specified or included; 0504 - Guts, bladders and stomachs of animals (other than fish), whole and pieces thereof, fresh, chilled, frozen, salted, in brine, dried or smoked.; </d:t>
    </d:r>
  </si>
  <si>
    <t>G/TBT/N/KEN/541</t>
  </si>
  <si>
    <d:r xmlns:d="http://schemas.openxmlformats.org/spreadsheetml/2006/main">
      <d:rPr>
        <d:sz val="11"/>
        <d:rFont val="Calibri"/>
      </d:rPr>
      <d:t xml:space="preserve">070410 - - Cauliflowers and headed broccoli; </d:t>
    </d:r>
  </si>
  <si>
    <t>G/TBT/N/KEN/545</t>
  </si>
  <si>
    <d:r xmlns:d="http://schemas.openxmlformats.org/spreadsheetml/2006/main">
      <d:rPr>
        <d:sz val="11"/>
        <d:rFont val="Calibri"/>
      </d:rPr>
      <d:t xml:space="preserve">070990 - - Other; </d:t>
    </d:r>
  </si>
  <si>
    <t>G/TBT/N/KEN/547</t>
  </si>
  <si>
    <d:r xmlns:d="http://schemas.openxmlformats.org/spreadsheetml/2006/main">
      <d:rPr>
        <d:sz val="11"/>
        <d:rFont val="Calibri"/>
      </d:rPr>
      <d:t xml:space="preserve">070820 - - Beans (Vigna spp., Phaseolus spp.); </d:t>
    </d:r>
  </si>
  <si>
    <t>G/TBT/N/MEX/346</t>
  </si>
  <si>
    <t>Rice (HS tariff subheading 1006.10)</t>
  </si>
  <si>
    <d:r xmlns:d="http://schemas.openxmlformats.org/spreadsheetml/2006/main">
      <d:rPr>
        <d:sz val="11"/>
        <d:rFont val="Calibri"/>
      </d:rPr>
      <d:t xml:space="preserve">100610 - - Rice in the husk (paddy or rough); </d:t>
    </d:r>
  </si>
  <si>
    <t>G/TBT/N/KEN/527</t>
  </si>
  <si>
    <d:r xmlns:d="http://schemas.openxmlformats.org/spreadsheetml/2006/main">
      <d:rPr>
        <d:sz val="11"/>
        <d:rFont val="Calibri"/>
      </d:rPr>
      <d:t xml:space="preserve">081010 - - Strawberries; </d:t>
    </d:r>
  </si>
  <si>
    <t>G/TBT/N/KEN/533</t>
  </si>
  <si>
    <t>G/TBT/N/IRL/3</t>
  </si>
  <si>
    <t>Ireland</t>
  </si>
  <si>
    <t>Fresh, chilled and frozen non-prepacked cuts of meat of swine, sheep, goats and poultry offered for sale or supply</t>
  </si>
  <si>
    <d:r xmlns:d="http://schemas.openxmlformats.org/spreadsheetml/2006/main">
      <d:rPr>
        <d:sz val="11"/>
        <d:rFont val="Calibri"/>
      </d:rPr>
      <d:t xml:space="preserve">0203 - Meat of swine, fresh, chilled or frozen.; 0204 - Meat of sheep or goats, fresh, chilled or frozen.; 0207 - Meat and edible offal, of the poultry of heading 01.05, fresh, chilled or frozen.; </d:t>
    </d:r>
  </si>
  <si>
    <d:r xmlns:d="http://schemas.openxmlformats.org/spreadsheetml/2006/main">
      <d:rPr>
        <d:sz val="11"/>
        <d:rFont val="Calibri"/>
      </d:rPr>
      <d:t xml:space="preserve">67.120.10 - Meat and meat products; 67.120.20 - Poultry and eggs; </d:t>
    </d:r>
  </si>
  <si>
    <t>G/TBT/N/USA/1192/Add.1</t>
  </si>
  <si>
    <d:r xmlns:d="http://schemas.openxmlformats.org/spreadsheetml/2006/main">
      <d:rPr>
        <d:i/>
        <d:sz val="11"/>
        <d:rFont val="Calibri"/>
      </d:rPr>
      <d:t xml:space="preserve">Avocados</d:t>
    </d:r>
    <d:r xmlns:d="http://schemas.openxmlformats.org/spreadsheetml/2006/main">
      <d:rPr>
        <d:sz val="11"/>
        <d:color rgb="FF000000"/>
        <d:rFont val="Calibri"/>
      </d:rPr>
      <d:t xml:space="preserve"/>
    </d:r>
  </si>
  <si>
    <d:r xmlns:d="http://schemas.openxmlformats.org/spreadsheetml/2006/main">
      <d:rPr>
        <d:sz val="11"/>
        <d:rFont val="Calibri"/>
      </d:rPr>
      <d:t xml:space="preserve">0804 - Dates, figs, pineapples, avocados, guavas, mangoes and mangosteens, fresh or dried.; 080440 - - Avocados;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0804 - Dates, figs, pineapples, avocados, guavas, mangoes and mangosteens, fresh or dried.; 080440 - - Avocados; </d:t>
    </d:r>
  </si>
  <si>
    <t>G/TBT/N/UGA/596</t>
  </si>
  <si>
    <t>Maize grains</t>
  </si>
  <si>
    <t>G/TBT/N/UGA/597</t>
  </si>
  <si>
    <t>Dry beans.</t>
  </si>
  <si>
    <d:r xmlns:d="http://schemas.openxmlformats.org/spreadsheetml/2006/main">
      <d:rPr>
        <d:sz val="11"/>
        <d:rFont val="Calibri"/>
      </d:rPr>
      <d:t xml:space="preserve">71022 - - Industrial:; 070820 - - Beans (Vigna spp., Phaseolus spp.); 071022 - -- Beans (Vigna spp., Phaseolus spp.); 07133 - - Beans (Vigna spp., Phaseolus spp.):; 20055 - - Beans (Vigna spp., Phaseolus spp.):; 200551 - -- Beans, shelled; </d:t>
    </d:r>
  </si>
  <si>
    <t>G/TBT/N/UGA/598</t>
  </si>
  <si>
    <t>Milled rice.</t>
  </si>
  <si>
    <d:r xmlns:d="http://schemas.openxmlformats.org/spreadsheetml/2006/main">
      <d:rPr>
        <d:sz val="11"/>
        <d:rFont val="Calibri"/>
      </d:rPr>
      <d:t xml:space="preserve">100630 - - Semi-milled or wholly milled rice, whether or not polished or glazed; 110230 - - Rice flour; </d:t>
    </d:r>
  </si>
  <si>
    <t>G/TBT/N/UGA/599</t>
  </si>
  <si>
    <t>Wheat grains.</t>
  </si>
  <si>
    <t>G/TBT/N/ESP/35</t>
  </si>
  <si>
    <t>Flour, meal and other milled cereal products. Includes: 11.01.00. Wheat or meslin flour; 11.02. Cereal flours other than of wheat or meslin; 11.03.11. Groats and meal of wheat; 11.03.13. Groats and meal of maize (corn); 11.03.19. Groats and meal of other cereals; 11.04.30. Germ of cereals, whole, rolled, flaked or ground.</t>
  </si>
  <si>
    <d:r xmlns:d="http://schemas.openxmlformats.org/spreadsheetml/2006/main">
      <d:rPr>
        <d:sz val="11"/>
        <d:rFont val="Calibri"/>
      </d:rPr>
      <d:t xml:space="preserve">1101 - Wheat or meslin flour.; 1102 - Cereal flours other than of wheat or meslin.; 110311 - -- Of wheat; 110313 - -- Of maize (corn); 110319 - -- Of other cereals; 110430 - - Germ of cereals, whole, rolled, flaked or ground; </d:t>
    </d:r>
  </si>
  <si>
    <t>G/TBT/N/BRA/701</t>
  </si>
  <si>
    <d:r xmlns:d="http://schemas.openxmlformats.org/spreadsheetml/2006/main">
      <d:rPr>
        <d:sz val="11"/>
        <d:rFont val="Calibri"/>
      </d:rPr>
      <d:t xml:space="preserve">0303 - Fish, frozen, excluding fish fillets and other fish meat of heading 03.04.; 0304 - Fish fillets and other fish meat (whether or not minced), fresh, chilled or frozen.; </d:t>
    </d:r>
  </si>
  <si>
    <t>G/TBT/N/MEX/334</t>
  </si>
  <si>
    <d:r xmlns:d="http://schemas.openxmlformats.org/spreadsheetml/2006/main">
      <d:rPr>
        <d:sz val="11"/>
        <d:rFont val="Calibri"/>
      </d:rPr>
      <d:t xml:space="preserve">0401 - Milk and cream, not concentrated nor containing added sugar or other sweetening matter.; 0601 - Bulbs, tubers, tuberous roots, corms, crowns and rhizomes, dormant, in growth or in flower; chicory plants and roots other than roots of heading 12.12.; 0604 - Foliage, branches and other parts of plants, without flowers or flower buds, and grasses, mosses and lichens, being goods of a kind suitable for bouquets or for ornamental purposes, fresh, dried, dyed, bleached, impregnated or otherwise prepared.; 0801 - Coconuts, Brazil nuts and cashew nuts, fresh or dried, whether or not shelled or peeled.; 0802 - Other nuts, fresh or dried, whether or not shelled or peeled.; 0803 - Bananas, including plantains, fresh or dried.; 0804 - Dates, figs, pineapples, avocados, guavas, mangoes and mangosteens, fresh or dried.; 0805 - Citrus fruit, fresh or dried.; 0806 - Grapes, fresh or dried.; 0807 - Melons (including watermelons) and papaws (papayas), fresh.; 0808 - Apples, pears and quinces, fresh.; 0809 - Apricots, cherries, peaches (including nectarines), plums and sloes, fresh.; 0810 - Other fruit, fresh.; 0811 - Fruit and nuts, uncooked or cooked by steaming or boiling in water, frozen, whether or not containing added sugar or other sweetening matter.; 0812 - Fruit and nuts, provisionally preserved (for example, by sulphur dioxide gas, in brine, in sulphur water or in other preservative solutions), but unsuitable in that state for immediate consumption.; 0813 - Fruit, dried, other than that of headings 08.01 to 08.06; mixtures of nuts or dried fruits of this Chapter.; 0814 - Peel of citrus fruit or melons (including watermelons), fresh, frozen, dried or provisionally preserved in brine, in sulphur water or in other preservative solutions.; </d:t>
    </d:r>
  </si>
  <si>
    <t>G/TBT/N/THA/471/Rev.1/Add.1</t>
  </si>
  <si>
    <d:r xmlns:d="http://schemas.openxmlformats.org/spreadsheetml/2006/main">
      <d:rPr>
        <d:i/>
        <d:sz val="11"/>
        <d:rFont val="Calibri"/>
      </d:rPr>
      <d:t xml:space="preserve">Infant and young child food (HS: Code: 0401, 0402) (ICS: 67.100.10). Milk and cream, not concentrated nor containing added sugar or other sweetening matter (HS: 0401), Milk and cream, concentrated or containing added sugar or other sweetening matter (HS: 0402)</d:t>
    </d:r>
    <d:r xmlns:d="http://schemas.openxmlformats.org/spreadsheetml/2006/main">
      <d:rPr>
        <d:sz val="11"/>
        <d:color rgb="FF000000"/>
        <d:rFont val="Calibri"/>
      </d:rPr>
      <d:t xml:space="preserve"/>
    </d:r>
  </si>
  <si>
    <t>G/TBT/N/USA/1235</t>
  </si>
  <si>
    <t>Shelled walnuts</t>
  </si>
  <si>
    <d:r xmlns:d="http://schemas.openxmlformats.org/spreadsheetml/2006/main">
      <d:rPr>
        <d:sz val="11"/>
        <d:rFont val="Calibri"/>
      </d:rPr>
      <d:t xml:space="preserve">08023 - - Walnuts:; </d:t>
    </d:r>
  </si>
  <si>
    <t>G/TBT/N/MEX/235/Add.3</t>
  </si>
  <si>
    <t>G/TBT/N/USA/1231</t>
  </si>
  <si>
    <d:r xmlns:d="http://schemas.openxmlformats.org/spreadsheetml/2006/main">
      <d:rPr>
        <d:sz val="11"/>
        <d:rFont val="Calibri"/>
      </d:rPr>
      <d:t xml:space="preserve">0703 - Onions, shallots, garlic, leeks and other alliaceous vegetables, fresh or chilled.; </d:t>
    </d:r>
  </si>
  <si>
    <t>G/TBT/N/KEN/521</t>
  </si>
  <si>
    <t>G/TBT/N/KEN/522</t>
  </si>
  <si>
    <t>G/TBT/N/KEN/524</t>
  </si>
  <si>
    <t>G/TBT/N/THA/471/Rev.1</t>
  </si>
  <si>
    <t>Infant and young child food (HS: Code: 0401, 0402) (ICS: 67.100.10). Milk and cream, not concentrated nor containing added sugar or other sweetening matter (HS: 0401), Milk and cream, concentrated or containing added sugar or other sweetening matter (HS: 0402)</t>
  </si>
  <si>
    <t>G/TBT/N/KEN/498</t>
  </si>
  <si>
    <t>G/TBT/N/KEN/499</t>
  </si>
  <si>
    <t>G/TBT/N/TUR/86</t>
  </si>
  <si>
    <t>Turkey</t>
  </si>
  <si>
    <t>Olive oil and olive pomace oil</t>
  </si>
  <si>
    <t>G/TBT/N/UGA/593</t>
  </si>
  <si>
    <t>Dairy based beverages</t>
  </si>
  <si>
    <t>G/TBT/N/PAK/110</t>
  </si>
  <si>
    <t>Packaged Liquid Milk PS: 5344 (HS: 04.01, ICS: 67.100.10)</t>
  </si>
  <si>
    <t>G/TBT/N/PER/89/Corr.1</t>
  </si>
  <si>
    <d:r xmlns:d="http://schemas.openxmlformats.org/spreadsheetml/2006/main">
      <d:rPr>
        <d:sz val="11"/>
        <d:rFont val="Calibri"/>
      </d:rPr>
      <d:t xml:space="preserve">0209 - Pig fat, free of lean meat, and poultry fat, not rendered or otherwise extracted, fresh, chilled, frozen, salted, in brine, dried or smoked.; 0306 - Crustaceans, whether in shell or not, live, fresh, chilled, frozen, dried, salted or in brine; crustaceans, in shell, cooked by steaming or by boiling in water, whether or not chilled, frozen, dried, salted or in brine; flours, meals and pellets of crustaceans, fit for human consumption.; 0401 - Milk and cream, not concentrated nor containing added sugar or other sweetening matter.;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0402 - Milk and cream, concentrated or containing added sugar or other sweetening matter.; 040299 - -- Other; 040310 - - Yogurt; 040590 - - Other; 0405 - Butter and other fats and oils derived from milk; dairy spreads.; 0406 - Cheese and curd.; 040690 - - Other cheese; 0802 - Other nuts, fresh or dried, whether or not shelled or peeled.; 151710 - - Margarine, excluding liquid margarine; 151790 - - Other; 160100 - Sausages and similar products, of meat, meat offal or blood; food preparations based on these products.; 160210 - - Homogenised preparations; 160232 - -- Of fowls of the species Gallus domesticus; 160220 - - Of liver of any animal; 160250 - - Of bovine animals; 160290 - - Other, including preparations of blood of any animal; 1701 - Cane or beet sugar and chemically pure sucrose, in solid form.; 1604 - Prepared or preserved fish; caviar and caviar substitutes prepared from fish eggs.; 170220 - - Maple sugar and maple syrup; 170230 - - Glucose and glucose syrup, not containing fructose or containing in the dry state less than 20% by weight of fructose; 170290 - - Other, including invert sugar and other sugar and sugar syrup blends containing in the dry state 50% by weight of fructose; 1704 - Sugar confectionery (including white chocolate), not containing cocoa.; 170410 - - Chewing gum, whether or not sugar-coated; 1806 - Chocolate and other food preparations containing cocoa.; 170490 - - Other; 180631 - -- Filled; 180632 - -- Not filled; 190190 - - Other; 190220 - - Stuffed pasta, whether or not cooked or otherwise prepared; 190420 - - Prepared foods obtained from unroasted cereal flakes or from mixtures of unroasted cereal flakes and roasted cereal flakes or swelled cereals; 190510 - - Crispbread; 190490 - - Other; 190520 - - Gingerbread and the like; 190531 - -- Sweet biscuits; 190540 - - Rusks, toasted bread and similar toasted products; 190590 - - Other; 200520 - - Potatoes; 200560 - - Asparagus; 200559 - -- Other; 200570 - - Olives; 200580 - - Sweet corn (Zea mays var. saccharata); 200600 - Vegetables, fruit, nuts, fruit-peel and other parts of plants, preserved by sugar (drained, glacé or crystallized).; 200791 - -- Citrus fruit; 200799 - -- Other; 2103 - Sauces and preparations therefor; mixed condiments and mixed seasonings; mustard flour and meal and prepared mustard.; 2009 - Fruit juices (including grape must) and vegetable juices, unfermented and not containing added spirit, whether or not containing added sugar or other sweetening matter.; 210310 - - Soya sauce; 210320 - - Tomato ketchup and other tomato sauces; 210330 - - Mustard flour and meal and prepared mustard; 210390 - - Other; 210410 - - Soups and broths and preparations therefor; 210420 - - Homogenised composite food preparations; 210500 - Ice cream and other edible ice, whether or not containing cocoa.; 220210 - - Waters, including mineral waters and aerated waters, containing added sugar or other sweetening matter or flavoured; 210690 - - Other; 220290 -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0209 - Pig fat, free of lean meat, and poultry fat, not rendered or otherwise extracted, fresh, chilled, frozen, salted, in brine, dried or smoked.; 0306 - Crustaceans, whether in shell or not, live, fresh, chilled, frozen, dried, salted or in brine; crustaceans, in shell, cooked by steaming or by boiling in water, whether or not chilled, frozen, dried, salted or in brine; flours, meals and pellets of crustaceans, fit for human consumption.;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0401 - Milk and cream, not concentrated nor containing added sugar or other sweetening matter.; 0402 - Milk and cream, concentrated or containing added sugar or other sweetening matter.; 040299 - -- Other; 040310 - - Yogurt; 0405 - Butter and other fats and oils derived from milk; dairy spreads.; 040590 - - Other; 0406 - Cheese and curd.; 040690 - - Other cheese; 0802 - Other nuts, fresh or dried, whether or not shelled or peeled.; 151710 - - Margarine, excluding liquid margarine; 151790 - - Other; 160100 - Sausages and similar products, of meat, meat offal or blood; food preparations based on these products.; 160210 - - Homogenised preparations; 160220 - - Of liver of any animal; 160232 - -- Of fowls of the species Gallus domesticus; 160250 - - Of bovine animals; 160290 - - Other, including preparations of blood of any animal; 1604 - Prepared or preserved fish; caviar and caviar substitutes prepared from fish eggs.; 1701 - Cane or beet sugar and chemically pure sucrose, in solid form.; 170220 - - Maple sugar and maple syrup; 170230 - - Glucose and glucose syrup, not containing fructose or containing in the dry state less than 20% by weight of fructose; 170290 - - Other, including invert sugar and other sugar and sugar syrup blends containing in the dry state 50% by weight of fructose; 1704 - Sugar confectionery (including white chocolate), not containing cocoa.; 170410 - - Chewing gum, whether or not sugar-coated; 170490 - - Other; 1806 - Chocolate and other food preparations containing cocoa.; 180631 - -- Filled; 180632 - -- Not filled; 190190 - - Other; 190220 - - Stuffed pasta, whether or not cooked or otherwise prepared; 190420 - - Prepared foods obtained from unroasted cereal flakes or from mixtures of unroasted cereal flakes and roasted cereal flakes or swelled cereals; 190490 - - Other; 190510 - - Crispbread; 190520 - - Gingerbread and the like; 190531 - -- Sweet biscuits; 190540 - - Rusks, toasted bread and similar toasted products; 190590 - - Other; 200520 - - Potatoes; 200559 - -- Other; 200560 - - Asparagus; 200570 - - Olives; 200580 - - Sweet corn (Zea mays var. saccharata); 200600 - Vegetables, fruit, nuts, fruit-peel and other parts of plants, preserved by sugar (drained, glacé or crystallized).; 200791 - -- Citrus fruit; 200799 - -- Other; 2009 - Fruit juices (including grape must) and vegetable juices, unfermented and not containing added spirit, whether or not containing added sugar or other sweetening matter.; 2103 - Sauces and preparations therefor; mixed condiments and mixed seasonings; mustard flour and meal and prepared mustard.; 210310 - - Soya sauce; 210320 - - Tomato ketchup and other tomato sauces; 210330 - - Mustard flour and meal and prepared mustard; 210390 - - Other; 210410 - - Soups and broths and preparations therefor; 210420 - - Homogenised composite food preparations; 210500 - Ice cream and other edible ice, whether or not containing cocoa.; 210690 - - Other; 220210 - - Waters, including mineral waters and aerated waters, containing added sugar or other sweetening matter or flavoured; 220290 - - Other; </d:t>
    </d:r>
  </si>
  <si>
    <t>G/TBT/N/USA/1125/Add.1</t>
  </si>
  <si>
    <d:r xmlns:d="http://schemas.openxmlformats.org/spreadsheetml/2006/main">
      <d:rPr>
        <d:i/>
        <d:sz val="11"/>
        <d:rFont val="Calibri"/>
      </d:rPr>
      <d:t xml:space="preserve">Shell eggs</d:t>
    </d:r>
    <d:r xmlns:d="http://schemas.openxmlformats.org/spreadsheetml/2006/main">
      <d:rPr>
        <d:sz val="11"/>
        <d:color rgb="FF000000"/>
        <d:rFont val="Calibri"/>
      </d:rPr>
      <d:t xml:space="preserve"/>
    </d:r>
  </si>
  <si>
    <d:r xmlns:d="http://schemas.openxmlformats.org/spreadsheetml/2006/main">
      <d:rPr>
        <d:i/>
        <d:sz val="11"/>
        <d:rFont val="Calibri"/>
      </d:rPr>
      <d:t xml:space="preserve">67.120 - Meat, meat products and other animal produce; </d:t>
    </d:r>
  </si>
  <si>
    <t>G/TBT/N/ZAF/212</t>
  </si>
  <si>
    <t>The proposed regulations cover the quality standards, containers, packing and marking requirements, sampling procedures, methods of inspection, offences and penalties, other legislation and repeal of regulation</t>
  </si>
  <si>
    <d:r xmlns:d="http://schemas.openxmlformats.org/spreadsheetml/2006/main">
      <d:rPr>
        <d:sz val="11"/>
        <d:rFont val="Calibri"/>
      </d:rPr>
      <d:t xml:space="preserve">65 - AGRICULTURE; 67.200.20 - Oilseeds; </d:t>
    </d:r>
  </si>
  <si>
    <t>G/TBT/N/ZAF/210/Corr.1</t>
  </si>
  <si>
    <d:r xmlns:d="http://schemas.openxmlformats.org/spreadsheetml/2006/main">
      <d:rPr>
        <d:i/>
        <d:sz val="11"/>
        <d:rFont val="Calibri"/>
      </d:rPr>
      <d:t xml:space="preserve">Preparations of meat, of fish or of crustaceans, molluscs or other aquatic invertebrates (HS: 16), Sugars and sugar confectionery (HS: 17), Cocoa and cocoa preparations (HS: 18), 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(HS: 1901), Pasta, whether or not cooked or stuffed (with meat or other substances) or otherwise prepared, such as spaghetti, macaroni, noodles, lasagne, gnocchi, ravioli, cannelloni; couscous, whether or not prepared. (HS: 1902), Tapioca and substitutes there for prepared from starch, in the form of flakes, grains, pearls, siftings or in similar forms. (HS: 1903), 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(HS: 1904), Bread, pastry, cakes, biscuits and other bakers' wares, whether or not containing cocoa; communion wafers, empty cachets of a kind suitable for pharmaceutical use, sealing wafers, rice paper and similar products. (HS: 1905), Vegetables, fruit, nuts and other edible parts of plants, prepared or preserved by vinegar or acetic acid. (HS: 2001), Tomatoes prepared or preserved otherwise than by vinegar or acetic acid. (HS: 2002), Mushrooms and truffles, prepared or preserved otherwise than by vinegar or acetic acid. (HS: 2003), Other vegetables prepared or preserved otherwise than by vinegar or acetic acid, frozen, other than products of heading 20.06. (HS: 2004), Other vegetables prepared or preserved otherwise ;
Food technology (ICS: 67), Food products in general (ICS: 67.040)</d:t>
    </d:r>
    <d:r xmlns:d="http://schemas.openxmlformats.org/spreadsheetml/2006/main">
      <d:rPr>
        <d:sz val="11"/>
        <d:color rgb="FF000000"/>
        <d:rFont val="Calibri"/>
      </d:rPr>
      <d:t xml:space="preserve"/>
    </d:r>
  </si>
  <si>
    <d:r xmlns:d="http://schemas.openxmlformats.org/spreadsheetml/2006/main">
      <d:rPr>
        <d:sz val="11"/>
        <d:rFont val="Calibri"/>
      </d:rPr>
      <d:t xml:space="preserve">16 - Preparations of meat, of fish or of crustaceans, molluscs or other aquatic invertebrates; 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2003 - Mushrooms and truffles, prepared or preserved otherwise than by vinegar or acetic acid.; 1904 - 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1901 - 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2002 - Tomatoes prepared or preserved otherwise than by vinegar or acetic acid.; 0401 - Milk and cream, not concentrated nor containing added sugar or other sweetening matter.; 1903 - Tapioca and substitutes therefor prepared from starch, in the form of flakes, grains, pearls, siftings or in similar forms.; 2004 - Other vegetables prepared or preserved otherwise than by vinegar or acetic acid, frozen, other than products of heading 20.06.; 2001 - Vegetables, fruit, nuts and other edible parts of plants, prepared or preserved by vinegar or acetic acid.; 1902 - Pasta, whether or not cooked or stuffed (with meat or other substances) or otherwise prepared, such as spaghetti, macaroni, noodles, lasagna, gnocchi, ravioli, cannelloni; couscous, whether or not prepared.; 1905 - Bread, pastry, cakes, biscuits and other bakers' wares, whether or not containing cocoa; communion wafers, empty cachets of a kind suitable for pharmaceutical use, sealing wafers, rice paper and similar products.; 0404 - Whey, whether or not concentrated or containing added sugar or other sweetening matter; products consisting of natural milk constituents, whether or not containing added sugar or other sweetening matter, not elsewhere specified or included.; 0402 - Milk and cream, concentrated or containing added sugar or other sweetening matter.; 16 - Preparations of meat, of fish or of crustaceans, molluscs or other aquatic invertebrates; 17 - Sugars and sugar confectionery; 18 - Cocoa and cocoa preparations; 0403 - Buttermilk, curdled milk and cream, yogurt, kephir and other fermented or acidified milk and cream, whether or not concentrated or containing added sugar or other sweetening matter or flavoured or containing added fruit, nuts or cocoa.; </d:t>
    </d:r>
  </si>
  <si>
    <d:r xmlns:d="http://schemas.openxmlformats.org/spreadsheetml/2006/main">
      <d:rPr>
        <d:i/>
        <d:sz val="11"/>
        <d:rFont val="Calibri"/>
      </d:rPr>
      <d:t xml:space="preserve">67 - FOOD TECHNOLOGY; 67.040 - Food products in general; </d:t>
    </d:r>
  </si>
  <si>
    <t>G/TBT/N/ECU/220/Add.1</t>
  </si>
  <si>
    <d:r xmlns:d="http://schemas.openxmlformats.org/spreadsheetml/2006/main">
      <d:rPr>
        <d:i/>
        <d:sz val="11"/>
        <d:rFont val="Calibri"/>
      </d:rPr>
      <d:t xml:space="preserve">0803.10.10, 0803.90.11, 0803.90.12, 0803.90.19, 0804.30.00, 0804.40.00, 0804.50.10, 0804.50.20, 0805.10.00, 0805.20.10, 0805.20.90, 0805.40.00, 0805.50.21, 0805.90.00, 0807.11.00, 0807.19.00, 0807.20.00, 0810.10.00, 0810.20.00, 0810.90.20, 0810.90.30, 0810.90.40, 0810.90.50, 0810.90.10, 0810.90.90, 0810.90.90.20, and 0810.90.90.90. ;</d:t>
    </d:r>
    <d:r xmlns:d="http://schemas.openxmlformats.org/spreadsheetml/2006/main">
      <d:rPr>
        <d:sz val="11"/>
        <d:color rgb="FF000000"/>
        <d:rFont val="Calibri"/>
      </d:rPr>
      <d:t xml:space="preserve"/>
    </d:r>
  </si>
  <si>
    <d:r xmlns:d="http://schemas.openxmlformats.org/spreadsheetml/2006/main">
      <d:rPr>
        <d:sz val="11"/>
        <d:rFont val="Calibri"/>
      </d:rPr>
      <d:t xml:space="preserve">0803 - Bananas, including plantains, fresh or dried.; 080430 - - Pineapples; 080440 - - Avocados; 080450 - - Guavas, mangoes and mangosteens; 080510 - - Oranges; 080520 - - Mandarins (including tangerines and satsumas); clementines, wilkings and similar citrus hybrids; 080540 - - Grapefruit; 080550 - - Lemons (Citrus limon, Citrus limonum) and limes (Citrus aurantifolia, Citrus latifolia); 080590 - - Other; 080711 - -- Watermelons; 080719 - -- Other; 080720 - - Papaws (papayas); 081010 - - Strawberries; 081020 - - Raspberries, blackberries, mulberries and loganberries; 081090 -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080520 - - Mandarins (including tangerines and satsumas); clementines, wilkings and similar citrus hybrids; 081020 - - Raspberries, blackberries, mulberries and loganberries; 080550 - - Lemons (Citrus limon, Citrus limonum) and limes (Citrus aurantifolia, Citrus latifolia); 080711 - -- Watermelons; 0803 - Bananas, including plantains, fresh or dried.; 080719 - -- Other; 081090 - - Other; 080540 - - Grapefruit; 080450 - - Guavas, mangoes and mangosteens; 080440 - - Avocados; 080720 - - Papaws (papayas); 080430 - - Pineapples; 080510 - - Oranges; 081010 - - Strawberries; 080590 - - Other; </d:t>
    </d:r>
  </si>
  <si>
    <t>G/TBT/N/USA/1192</t>
  </si>
  <si>
    <t>Avocados</t>
  </si>
  <si>
    <d:r xmlns:d="http://schemas.openxmlformats.org/spreadsheetml/2006/main">
      <d:rPr>
        <d:sz val="11"/>
        <d:rFont val="Calibri"/>
      </d:rPr>
      <d:t xml:space="preserve">0804 - Dates, figs, pineapples, avocados, guavas, mangoes and mangosteens, fresh or dried.; 080440 - - Avocados; </d:t>
    </d:r>
  </si>
  <si>
    <t>G/TBT/N/CAN/496/Corr.1</t>
  </si>
  <si>
    <d:r xmlns:d="http://schemas.openxmlformats.org/spreadsheetml/2006/main">
      <d:rPr>
        <d:i/>
        <d:sz val="11"/>
        <d:rFont val="Calibri"/>
      </d:rPr>
      <d:t xml:space="preserve">Controlled substances (HS: 12.11; ICS:11.120)</d:t>
    </d:r>
    <d:r xmlns:d="http://schemas.openxmlformats.org/spreadsheetml/2006/main">
      <d:rPr>
        <d:sz val="11"/>
        <d:color rgb="FF000000"/>
        <d:rFont val="Calibri"/>
      </d:rPr>
      <d:t xml:space="preserve"/>
    </d:r>
  </si>
  <si>
    <d:r xmlns:d="http://schemas.openxmlformats.org/spreadsheetml/2006/main">
      <d:rPr>
        <d:sz val="11"/>
        <d:rFont val="Calibri"/>
      </d:rPr>
      <d:t xml:space="preserve">1211 - Plants and parts of plants (including seeds and fruits), of a kind used primarily in perfumery, in pharmacy or for insecticidal, fungicidal or similar purposes, fresh or dried, whether or not cut, crushed or powdered.; </d:t>
    </d:r>
  </si>
  <si>
    <t>G/TBT/N/PER/89</t>
  </si>
  <si>
    <d:r xmlns:d="http://schemas.openxmlformats.org/spreadsheetml/2006/main">
      <d:rPr>
        <d:sz val="11"/>
        <d:rFont val="Calibri"/>
      </d:rPr>
      <d:t xml:space="preserve">0209 - Pig fat, free of lean meat, and poultry fat, not rendered or otherwise extracted, fresh, chilled, frozen, salted, in brine, dried or smoked.; 0306 - Crustaceans, whether in shell or not, live, fresh, chilled, frozen, dried, salted or in brine; crustaceans, in shell, cooked by steaming or by boiling in water, whether or not chilled, frozen, dried, salted or in brine; flours, meals and pellets of crustaceans, fit for human consumption.; 0401 - Milk and cream, not concentrated nor containing added sugar or other sweetening matter.;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0402 - Milk and cream, concentrated or containing added sugar or other sweetening matter.; 040299 - -- Other; 040310 - - Yogurt; 0405 - Butter and other fats and oils derived from milk; dairy spreads.; 040590 - - Other; 040690 - - Other cheese; 0406 - Cheese and curd.; 0802 - Other nuts, fresh or dried, whether or not shelled or peeled.; 151710 - - Margarine, excluding liquid margarine; 151790 - - Other; 160100 - Sausages and similar products, of meat, meat offal or blood; food preparations based on these products.; 160210 - - Homogenised preparations; 160232 - -- Of fowls of the species Gallus domesticus; 160220 - - Of liver of any animal; 160250 - - Of bovine animals; 160290 - - Other, including preparations of blood of any animal; 1604 - Prepared or preserved fish; caviar and caviar substitutes prepared from fish eggs.; 1701 - Cane or beet sugar and chemically pure sucrose, in solid form.; 170220 - - Maple sugar and maple syrup; 170230 - - Glucose and glucose syrup, not containing fructose or containing in the dry state less than 20% by weight of fructose; 1704 - Sugar confectionery (including white chocolate), not containing cocoa.; 170290 - - Other, including invert sugar and other sugar and sugar syrup blends containing in the dry state 50% by weight of fructose; 170410 - - Chewing gum, whether or not sugar-coated; 170490 - - Other; 1806 - Chocolate and other food preparations containing cocoa.; 180631 - -- Filled; 180632 - -- Not filled; 190190 - - Other; 190220 - - Stuffed pasta, whether or not cooked or otherwise prepared; 190490 - - Other; 190420 - - Prepared foods obtained from unroasted cereal flakes or from mixtures of unroasted cereal flakes and roasted cereal flakes or swelled cereals; 190510 - - Crispbread; 190520 - - Gingerbread and the like; 190531 - -- Sweet biscuits; 190540 - - Rusks, toasted bread and similar toasted products; 190590 - - Other; 200520 - - Potatoes; 200559 - -- Other; 200570 - - Olives; 200560 - - Asparagus; 200580 - - Sweet corn (Zea mays var. saccharata); 200600 - Vegetables, fruit, nuts, fruit-peel and other parts of plants, preserved by sugar (drained, glacé or crystallized).; 200799 - -- Other; 200791 - -- Citrus fruit; 2009 - Fruit juices (including grape must) and vegetable juices, unfermented and not containing added spirit, whether or not containing added sugar or other sweetening matter.; 2103 - Sauces and preparations therefor; mixed condiments and mixed seasonings; mustard flour and meal and prepared mustard.; 210310 - - Soya sauce; 210330 - - Mustard flour and meal and prepared mustard; 210320 - - Tomato ketchup and other tomato sauces; 210390 - - Other; 210410 - - Soups and broths and preparations therefor; 210420 - - Homogenised composite food preparations; 210500 - Ice cream and other edible ice, whether or not containing cocoa.; 210690 - - Other; 220210 - - Waters, including mineral waters and aerated waters, containing added sugar or other sweetening matter or flavoured; 220290 - - Other; </d:t>
    </d:r>
  </si>
  <si>
    <t>G/TBT/N/UGA/590</t>
  </si>
  <si>
    <t>Frozen lobster tails.</t>
  </si>
  <si>
    <d:r xmlns:d="http://schemas.openxmlformats.org/spreadsheetml/2006/main">
      <d:rPr>
        <d:sz val="11"/>
        <d:rFont val="Calibri"/>
      </d:rPr>
      <d:t xml:space="preserve">03023 - - Tunas (of the genus Thunnus), skipjack or stripe-bellied bonito (Euthynnus (Katsuwonus) pelamis), excluding livers and roes:; 030611 - -- Rock lobster and other sea crawfish (Palinurus spp., Panulirus spp., Jasus spp.); 030621 - -- Rock lobster and other sea crawfish (Palinurus spp., Panulirus spp., Jasus spp.); 160530 - - Lobster; </d:t>
    </d:r>
  </si>
  <si>
    <t>G/TBT/N/ZAF/210</t>
  </si>
  <si>
    <t>Preparations of meat, of fish or of crustaceans, molluscs or other aquatic invertebrates (HS: 16), Sugars and sugar confectionery (HS: 17), Cocoa and cocoa preparations (HS: 18), 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(HS: 1901), Pasta, whether or not cooked or stuffed (with meat or other substances) or otherwise prepared, such as spaghetti, macaroni, noodles, lasagne, gnocchi, ravioli, cannelloni; couscous, whether or not prepared. (HS: 1902), Tapioca and substitutes there for prepared from starch, in the form of flakes, grains, pearls, siftings or in similar forms. (HS: 1903), 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(HS: 1904), Bread, pastry, cakes, biscuits and other bakers' wares, whether or not containing cocoa; communion wafers, empty cachets of a kind suitable for pharmaceutical use, sealing wafers, rice paper and similar products. (HS: 1905), Vegetables, fruit, nuts and other edible parts of plants, prepared or preserved by vinegar or acetic acid. (HS: 2001), Tomatoes prepared or preserved otherwise than by vinegar or acetic acid. (HS: 2002), Mushrooms and truffles, prepared or preserved otherwise than by vinegar or acetic acid. (HS: 2003), Other vegetables prepared or preserved otherwise than by vinegar or acetic acid, frozen, other than products of heading 20.06. (HS: 2004), Other vegetables prepared or preserved otherwise ;
Food technology (ICS: 67), Food products in general (ICS: 67.040)</t>
  </si>
  <si>
    <d:r xmlns:d="http://schemas.openxmlformats.org/spreadsheetml/2006/main">
      <d:rPr>
        <d:sz val="11"/>
        <d:rFont val="Calibri"/>
      </d:rPr>
      <d:t xml:space="preserve">16 - Preparations of meat, of fish or of crustaceans, molluscs or other aquatic invertebrates; 17 - Sugars and sugar confectionery; 18 - Cocoa and cocoa preparations; 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1901 - 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1902 - Pasta, whether or not cooked or stuffed (with meat or other substances) or otherwise prepared, such as spaghetti, macaroni, noodles, lasagna, gnocchi, ravioli, cannelloni; couscous, whether or not prepared.; 1903 - Tapioca and substitutes therefor prepared from starch, in the form of flakes, grains, pearls, siftings or in similar forms.; 1904 - 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1905 - Bread, pastry, cakes, biscuits and other bakers' wares, whether or not containing cocoa; communion wafers, empty cachets of a kind suitable for pharmaceutical use, sealing wafers, rice paper and similar products.; 2001 - Vegetables, fruit, nuts and other edible parts of plants, prepared or preserved by vinegar or acetic acid.; 2002 - Tomatoes prepared or preserved otherwise than by vinegar or acetic acid.; 2003 - Mushrooms and truffles, prepared or preserved otherwise than by vinegar or acetic acid.; 2004 - Other vegetables prepared or preserved otherwise than by vinegar or acetic acid, frozen, other than products of heading 20.06.; </d:t>
    </d:r>
  </si>
  <si>
    <d:r xmlns:d="http://schemas.openxmlformats.org/spreadsheetml/2006/main">
      <d:rPr>
        <d:sz val="11"/>
        <d:rFont val="Calibri"/>
      </d:rPr>
      <d:t xml:space="preserve">67 - FOOD TECHNOLOGY; 67.040 - Food products in general; </d:t>
    </d:r>
  </si>
  <si>
    <t>G/TBT/N/UGA/575</t>
  </si>
  <si>
    <t>Milled maize (corn) products</t>
  </si>
  <si>
    <t>G/TBT/N/UGA/576</t>
  </si>
  <si>
    <t>Wheat flour</t>
  </si>
  <si>
    <d:r xmlns:d="http://schemas.openxmlformats.org/spreadsheetml/2006/main">
      <d:rPr>
        <d:sz val="11"/>
        <d:rFont val="Calibri"/>
      </d:rPr>
      <d:t xml:space="preserve">1101 - Wheat or meslin flour.; 110100 - Wheat or meslin flour.; </d:t>
    </d:r>
  </si>
  <si>
    <t>G/TBT/N/UGA/574</t>
  </si>
  <si>
    <t>Fortified milled maize (corn) products.</t>
  </si>
  <si>
    <t>G/TBT/N/CAN/496</t>
  </si>
  <si>
    <t>Controlled substances (HS: 12.11; ICS:11.120)</t>
  </si>
  <si>
    <t>G/TBT/N/UGA/570</t>
  </si>
  <si>
    <t>Dry soybeans.</t>
  </si>
  <si>
    <t>G/TBT/N/UGA/571</t>
  </si>
  <si>
    <t>Sorghum flour.</t>
  </si>
  <si>
    <t>G/TBT/N/UGA/572</t>
  </si>
  <si>
    <t>Millet flour.</t>
  </si>
  <si>
    <t>G/TBT/N/UGA/573</t>
  </si>
  <si>
    <t>Fortified wheat flour.</t>
  </si>
  <si>
    <t>G/TBT/N/PER/36/Rev.1/Add.1</t>
  </si>
  <si>
    <d:r xmlns:d="http://schemas.openxmlformats.org/spreadsheetml/2006/main">
      <d:rPr>
        <d:sz val="11"/>
        <d:rFont val="Calibri"/>
      </d:rPr>
      <d:t xml:space="preserve">04 - Dairy produce; birds' eggs; natural honey; edible products of animal origin, not elsewhere specified or included; 15 - Animal or vegetable fats and oils and their cleavage products; prepared edible fats; animal or vegetable waxes; 19 - Preparations of cereals, flour, starch or milk; pastrycooks' products; 20 - Preparations of vegetables, fruit, nuts or other parts of plants; 330210 - - Of a kind used in the food or drink industries;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04 - Dairy produce; birds' eggs; natural honey; edible products of animal origin, not elsewhere specified or included; 15 - Animal or vegetable fats and oils and their cleavage products; prepared edible fats; animal or vegetable waxes; 19 - Preparations of cereals, flour, starch or milk; pastrycooks' products; 20 - Preparations of vegetables, fruit, nuts or other parts of plants; 330210 - - Of a kind used in the food or drink industries; </d:t>
    </d:r>
  </si>
  <si>
    <t>G/TBT/N/UGA/556</t>
  </si>
  <si>
    <t>Groundnuts for oil extraction</t>
  </si>
  <si>
    <d:r xmlns:d="http://schemas.openxmlformats.org/spreadsheetml/2006/main">
      <d:rPr>
        <d:sz val="11"/>
        <d:rFont val="Calibri"/>
      </d:rPr>
      <d:t xml:space="preserve">12 - Oil seeds and oleaginous fruits; miscellaneous grains, seeds and fruit; industrial or medicinal plants; straw and fodder; 1202 - Ground-nuts, not roasted or otherwise cooked, whether or not shelled or broken.; 200811 - -- Ground-nuts; </d:t>
    </d:r>
  </si>
  <si>
    <d:r xmlns:d="http://schemas.openxmlformats.org/spreadsheetml/2006/main">
      <d:rPr>
        <d:sz val="11"/>
        <d:rFont val="Calibri"/>
      </d:rPr>
      <d:t xml:space="preserve">67.080.10 - Fruits and derived products; 67.200 - Edible oils and fats. Oilseeds; 67.200.20 - Oilseeds; </d:t>
    </d:r>
  </si>
  <si>
    <t>G/TBT/N/UGA/557</t>
  </si>
  <si>
    <t>Palm stearin</t>
  </si>
  <si>
    <d:r xmlns:d="http://schemas.openxmlformats.org/spreadsheetml/2006/main">
      <d:rPr>
        <d:sz val="11"/>
        <d:rFont val="Calibri"/>
      </d:rPr>
      <d:t xml:space="preserve">1503 - Lard stearin, lard oil, oleostearin, oleo-oil and tallow oil, not emulsified or mixed or otherwise prepared; 15132 - - Palm kernel or babassu oil and fractions thereof:; </d:t>
    </d:r>
  </si>
  <si>
    <d:r xmlns:d="http://schemas.openxmlformats.org/spreadsheetml/2006/main">
      <d:rPr>
        <d:sz val="11"/>
        <d:rFont val="Calibri"/>
      </d:rPr>
      <d:t xml:space="preserve">67.200 - Edible oils and fats. Oilseeds; 67.200.20 - Oilseeds; </d:t>
    </d:r>
  </si>
  <si>
    <t>G/TBT/N/UGA/558</t>
  </si>
  <si>
    <t>Raw groundnuts, roasted groundnuts</t>
  </si>
  <si>
    <d:r xmlns:d="http://schemas.openxmlformats.org/spreadsheetml/2006/main">
      <d:rPr>
        <d:sz val="11"/>
        <d:rFont val="Calibri"/>
      </d:rPr>
      <d:t xml:space="preserve">1202 - Ground-nuts, not roasted or otherwise cooked, whether or not shelled or broken.; 20081 - - Nuts, ground-nuts and other seeds, whether or not mixed together:; 200811 - -- Ground-nuts; </d:t>
    </d:r>
  </si>
  <si>
    <t>G/TBT/N/UGA/559</t>
  </si>
  <si>
    <t>Blended edible oils</t>
  </si>
  <si>
    <t>G/TBT/N/UGA/560</t>
  </si>
  <si>
    <t>Palm olein</t>
  </si>
  <si>
    <t>G/TBT/N/UGA/561</t>
  </si>
  <si>
    <t>Fat spreads, blended spreads</t>
  </si>
  <si>
    <d:r xmlns:d="http://schemas.openxmlformats.org/spreadsheetml/2006/main">
      <d:rPr>
        <d:sz val="11"/>
        <d:rFont val="Calibri"/>
      </d:rPr>
      <d:t xml:space="preserve">12 - Oil seeds and oleaginous fruits; miscellaneous grains, seeds and fruit; industrial or medicinal plants; straw and fodder; 1517 - Margarine; edible mixtures or preparations of animal or vegetable fats or oils or of fractions of different fats or oils of this Chapter, other than edible fats or oils or their fractions of heading 15.16.; </d:t>
    </d:r>
  </si>
  <si>
    <d:r xmlns:d="http://schemas.openxmlformats.org/spreadsheetml/2006/main">
      <d:rPr>
        <d:sz val="11"/>
        <d:rFont val="Calibri"/>
      </d:rPr>
      <d:t xml:space="preserve">67.200 - Edible oils and fats. Oilseeds; 67.200.10 - Animal and vegetable fats and oils; </d:t>
    </d:r>
  </si>
  <si>
    <t>G/TBT/N/UGA/562</t>
  </si>
  <si>
    <t>Crude palm oil, semi refined palm oil</t>
  </si>
  <si>
    <t>G/TBT/N/UGA/563</t>
  </si>
  <si>
    <t>Edible fats, edible oils</t>
  </si>
  <si>
    <d:r xmlns:d="http://schemas.openxmlformats.org/spreadsheetml/2006/main">
      <d:rPr>
        <d:sz val="11"/>
        <d:rFont val="Calibri"/>
      </d:rPr>
      <d:t xml:space="preserve">15 - Animal or vegetable fats and oils and their cleavage products; prepared edible fats; animal or vegetable waxes; 1517 - Margarine; edible mixtures or preparations of animal or vegetable fats or oils or of fractions of different fats or oils of this Chapter, other than edible fats or oils or their fractions of heading 15.16.; </d:t>
    </d:r>
  </si>
  <si>
    <t>G/TBT/N/UGA/564</t>
  </si>
  <si>
    <t>G/TBT/N/IDN/98/Add.2</t>
  </si>
  <si>
    <d:r xmlns:d="http://schemas.openxmlformats.org/spreadsheetml/2006/main">
      <d:rPr>
        <d:sz val="11"/>
        <d:rFont val="Calibri"/>
      </d:rPr>
      <d:t xml:space="preserve">Carcasses, meat and/or its processed products
</d:t>
    </d:r>
    <d:r xmlns:d="http://schemas.openxmlformats.org/spreadsheetml/2006/main">
      <d:rPr>
        <d:i/>
        <d:sz val="11"/>
        <d:color rgb="FF000000"/>
        <d:rFont val="Calibri"/>
      </d:rPr>
      <d:t xml:space="preserve">Meat of Bovine HS: Ex 02.01.20.00.00; ex 02.01.30.00.00; ex 02.02.20.00.00; ex 02.02.30.00.00; 02.06.10.00.00; ex 02.06.21.00.00; ex 02.06.29.00.00 ; Carcass and/or Meat of non bovine, and processed Meat HS: 02.03.11.00.00; 02.03.12.00.00; 02.03.19.00.00; 02.03.21.00.00; 02.03.22.00.00; 02.03.29.00.00; 02.04.10.00.00; 02.04.21.00.00; 02.04.22.00.00; 02.04.23.00.00; 02.04.30.00.00; 02.04.41.00.00; ;
02.04.42.00.00; 02.04.43.00.00; ex 02.04.50.00.00; ex 02.07.11.00.00; Ex 02.07.12.00.00; ex 02.07.24.00.00; ex 02.07.25.00.00; ex 02.07.41.00.00; Ex 02.07.42.00.00; ex 02.08.90.90.00 ; Processed  Meat HS: Ex 16.01.00.10.00; Ex 16.01.00.90.00; Ex 16.02.10.10.00; Ex 16.02.10.90.00; Ex 16.02.20.00.00; 16.02.41.10.00; 16.02.41.90.00; 16.02.42.10.00; 16.02.42.90.00; 16.02.49.11.00; 16.02.49.19.00; 16.02.49.91.00; 16.02.49.99.00; 16.02.50.00.00; 16.02.90.10.00; Ex 16.02.90.90.00.</d:t>
    </d:r>
    <d:r xmlns:d="http://schemas.openxmlformats.org/spreadsheetml/2006/main">
      <d:rPr>
        <d:sz val="11"/>
        <d:color rgb="FF000000"/>
        <d:rFont val="Calibri"/>
      </d:rPr>
      <d:t xml:space="preserve"/>
    </d:r>
  </si>
  <si>
    <d:r xmlns:d="http://schemas.openxmlformats.org/spreadsheetml/2006/main">
      <d:rPr>
        <d:sz val="11"/>
        <d:rFont val="Calibri"/>
      </d:rPr>
      <d:t xml:space="preserve">1601 - Sausages and similar products, of meat, meat offal or blood; food preparations based on these products.; 1602 - Other prepared or preserved meat, meat offal or blood.; 020120 - - Other cuts with bone in; 020130 - - Boneless; 020220 - - Other cuts with bone in; 020230 - - Boneless; 020311 - -- Carcasses and half-carcasses; 020312 - -- Hams, shoulders and cuts thereof, with bone in; 020319 - -- Other; 020321 - -- Carcasses and half-carcasses; 020322 - -- Hams, shoulders and cuts thereof, with bone in; 020329 - -- Other; 020410 - - Carcasses and half-carcasses of lamb, fresh or chilled; 020421 - -- Carcasses and half-carcasses; 020422 - -- Other cuts with bone in; 020423 - -- Boneless; 020430 - - Carcasses and half-carcasses of lamb, frozen; 020441 - -- Carcasses and half-carcasses; 020442 - -- Other cuts with bone in; 020443 - -- Boneless; 020450 - - Meat of goats; 020610 - - Of bovine animals, fresh or chilled; 020621 - -- Tongues; 020629 - -- Other; 020711 - -- Not cut in pieces, fresh or chilled; 020712 - -- Not cut in pieces, frozen; 020724 - -- Not cut in pieces, fresh or chilled; 020725 - -- Not cut in pieces, frozen; 020890 - - Other; 160210 - - Homogenised preparations; 160220 - - Of liver of any animal; 160241 - -- Hams and cuts thereof; 160242 - -- Shoulders and cuts thereof; 160249 - -- Other, including mixtures; 160250 - - Of bovine animals; 160290 - - Other, including preparations of blood of any animal;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020322 - -- Hams, shoulders and cuts thereof, with bone in; 020319 - -- Other; 020120 - - Other cuts with bone in; 020712 - -- Not cut in pieces, frozen; 020312 - -- Hams, shoulders and cuts thereof, with bone in; 020442 - -- Other cuts with bone in; 020329 - -- Other; 020430 - - Carcasses and half-carcasses of lamb, frozen; 020311 - -- Carcasses and half-carcasses; 020220 - - Other cuts with bone in; 020130 - - Boneless; 020725 - -- Not cut in pieces, frozen; 020422 - -- Other cuts with bone in; 020621 - -- Tongues; 020421 - -- Carcasses and half-carcasses; 160249 - -- Other, including mixtures; 020711 - -- Not cut in pieces, fresh or chilled; 020610 - - Of bovine animals, fresh or chilled; 020724 - -- Not cut in pieces, fresh or chilled; 020450 - - Meat of goats; 160210 - - Homogenised preparations; 160220 - - Of liver of any animal; 020423 - -- Boneless; 160241 - -- Hams and cuts thereof; 160242 - -- Shoulders and cuts thereof; 020230 - - Boneless; 020890 - - Other; 1601 - Sausages and similar products, of meat, meat offal or blood; food preparations based on these products.; 160250 - - Of bovine animals; 160290 - - Other, including preparations of blood of any animal; 020443 - -- Boneless; 020629 - -- Other; 020441 - -- Carcasses and half-carcasses; 020321 - -- Carcasses and half-carcasses; 020410 - - Carcasses and half-carcasses of lamb, fresh or chilled; </d:t>
    </d:r>
  </si>
  <si>
    <t>G/TBT/N/UGA/548</t>
  </si>
  <si>
    <t>Fresh tomatoes</t>
  </si>
  <si>
    <d:r xmlns:d="http://schemas.openxmlformats.org/spreadsheetml/2006/main">
      <d:rPr>
        <d:sz val="11"/>
        <d:rFont val="Calibri"/>
      </d:rPr>
      <d:t xml:space="preserve">0702 - Tomatoes, fresh or chilled.; 070200 - Tomatoes, fresh or chilled.; </d:t>
    </d:r>
  </si>
  <si>
    <t>G/TBT/N/UGA/550</t>
  </si>
  <si>
    <t>Fresh mangoes</t>
  </si>
  <si>
    <d:r xmlns:d="http://schemas.openxmlformats.org/spreadsheetml/2006/main">
      <d:rPr>
        <d:sz val="11"/>
        <d:rFont val="Calibri"/>
      </d:rPr>
      <d:t xml:space="preserve">0804 - Dates, figs, pineapples, avocados, guavas, mangoes and mangosteens, fresh or dried.; 080450 - - Guavas, mangoes and mangosteens; </d:t>
    </d:r>
  </si>
  <si>
    <t>G/TBT/N/UGA/551</t>
  </si>
  <si>
    <t>Fesh potato tuber</t>
  </si>
  <si>
    <d:r xmlns:d="http://schemas.openxmlformats.org/spreadsheetml/2006/main">
      <d:rPr>
        <d:sz val="11"/>
        <d:rFont val="Calibri"/>
      </d:rPr>
      <d:t xml:space="preserve">0701 - Potatoes, fresh or chilled.; 071010 - - Potatoes; 200410 - - Potatoes; 200520 - - Potatoes; </d:t>
    </d:r>
  </si>
  <si>
    <t>G/TBT/N/UGA/552</t>
  </si>
  <si>
    <t>Fresh carrots</t>
  </si>
  <si>
    <d:r xmlns:d="http://schemas.openxmlformats.org/spreadsheetml/2006/main">
      <d:rPr>
        <d:sz val="11"/>
        <d:rFont val="Calibri"/>
      </d:rPr>
      <d:t xml:space="preserve">0706 - Carrots, turnips, salad beetroot, salsify, celeriac, radishes and similar edible roots, fresh or chilled.; 070610 - - Carrots and turnips; </d:t>
    </d:r>
  </si>
  <si>
    <t>G/TBT/N/UGA/553</t>
  </si>
  <si>
    <t>Fresh sweet bananas</t>
  </si>
  <si>
    <d:r xmlns:d="http://schemas.openxmlformats.org/spreadsheetml/2006/main">
      <d:rPr>
        <d:sz val="11"/>
        <d:rFont val="Calibri"/>
      </d:rPr>
      <d:t xml:space="preserve">080300 - Bananas, including plantains, fresh or dried.; 0803 - Bananas, including plantains, fresh or dried.; </d:t>
    </d:r>
  </si>
  <si>
    <t>G/TBT/N/UGA/555</t>
  </si>
  <si>
    <t>Fresh onions</t>
  </si>
  <si>
    <d:r xmlns:d="http://schemas.openxmlformats.org/spreadsheetml/2006/main">
      <d:rPr>
        <d:sz val="11"/>
        <d:rFont val="Calibri"/>
      </d:rPr>
      <d:t xml:space="preserve">0703 - Onions, shallots, garlic, leeks and other alliaceous vegetables, fresh or chilled.; 071220 - - Onions; </d:t>
    </d:r>
  </si>
  <si>
    <t>G/TBT/N/KEN/493</t>
  </si>
  <si>
    <t>G/TBT/N/KEN/490</t>
  </si>
  <si>
    <t>G/TBT/N/AUS/101</t>
  </si>
  <si>
    <t>Australia</t>
  </si>
  <si>
    <t>Foods sold in Australia (both imported and domestically produced) which are lupin seeds/kernels or are derived/contain ingredients derived from lupin seeds</t>
  </si>
  <si>
    <d:r xmlns:d="http://schemas.openxmlformats.org/spreadsheetml/2006/main">
      <d:rPr>
        <d:sz val="11"/>
        <d:rFont val="Calibri"/>
      </d:rPr>
      <d:t xml:space="preserve">120929 - -- Other; </d:t>
    </d:r>
  </si>
  <si>
    <t>G/TBT/N/ZAF/143/Rev.1/Add.1</t>
  </si>
  <si>
    <t>G/TBT/N/ZAF/192/Add.1</t>
  </si>
  <si>
    <t>G/TBT/N/ZAF/84/Rev.1/Add.1</t>
  </si>
  <si>
    <d:r xmlns:d="http://schemas.openxmlformats.org/spreadsheetml/2006/main">
      <d:rPr>
        <d:sz val="11"/>
        <d:rFont val="Calibri"/>
      </d:rPr>
      <d:t xml:space="preserve">080820 - - Pears and quinces;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080820 - - Pears and quinces; </d:t>
    </d:r>
  </si>
  <si>
    <t>G/TBT/N/USA/424/Add.3</t>
  </si>
  <si>
    <t>G/TBT/N/BRA/676/Corr.1</t>
  </si>
  <si>
    <t>G/TBT/N/ECU/81/Add.7</t>
  </si>
  <si>
    <d:r xmlns:d="http://schemas.openxmlformats.org/spreadsheetml/2006/main">
      <d:rPr>
        <d:i/>
        <d:sz val="11"/>
        <d:rFont val="Calibri"/>
      </d:rPr>
      <d:t xml:space="preserve">Tariff subheadings 3924.10.10.00, 4014.90.00.00 and 7013.99.00.00</d:t>
    </d:r>
    <d:r xmlns:d="http://schemas.openxmlformats.org/spreadsheetml/2006/main">
      <d:rPr>
        <d:sz val="11"/>
        <d:color rgb="FF000000"/>
        <d:rFont val="Calibri"/>
      </d:rPr>
      <d:t xml:space="preserve"/>
    </d:r>
  </si>
  <si>
    <d:r xmlns:d="http://schemas.openxmlformats.org/spreadsheetml/2006/main">
      <d:rPr>
        <d:sz val="11"/>
        <d:rFont val="Calibri"/>
      </d:rPr>
      <d:t xml:space="preserve">392410 - - Tableware and kitchenware; 401490 - - Other; 701399 -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401490 - - Other; 701399 - -- Other; 10 - Cereals; 392410 - - Tableware and kitchenware; </d:t>
    </d:r>
  </si>
  <si>
    <t>G/TBT/N/UGA/539</t>
  </si>
  <si>
    <t>Chia seed</t>
  </si>
  <si>
    <t>G/TBT/N/ISR/928</t>
  </si>
  <si>
    <t>Fat spreads and other water in oil emulsion spreads</t>
  </si>
  <si>
    <t>G/TBT/N/ISR/933</t>
  </si>
  <si>
    <t>Instant coffee</t>
  </si>
  <si>
    <d:r xmlns:d="http://schemas.openxmlformats.org/spreadsheetml/2006/main">
      <d:rPr>
        <d:sz val="11"/>
        <d:rFont val="Calibri"/>
      </d:rPr>
      <d:t xml:space="preserve">0901 - Coffee, whether or not roasted or decaffeinated; coffee husks and skins; coffee substitutes containing coffee in any proportion.; 2101 - Extracts, essences and concentrates, of coffee, tea or maté and preparations with a basis of these products or with a basis of coffee, tea or maté; roasted chicory and other roasted coffee substitutes, and extracts, essences and concentrates thereof.; </d:t>
    </d:r>
  </si>
  <si>
    <t>G/TBT/N/ISR/924</t>
  </si>
  <si>
    <t>Dried fruits</t>
  </si>
  <si>
    <d:r xmlns:d="http://schemas.openxmlformats.org/spreadsheetml/2006/main">
      <d:rPr>
        <d:sz val="11"/>
        <d:rFont val="Calibri"/>
      </d:rPr>
      <d:t xml:space="preserve">0803 - Bananas, including plantains, fresh or dried.; 0804 - Dates, figs, pineapples, avocados, guavas, mangoes and mangosteens, fresh or dried.; 0805 - Citrus fruit, fresh or dried.; 0806 - Grapes, fresh or dried.; 0813 - Fruit, dried, other than that of headings 08.01 to 08.06; mixtures of nuts or dried fruits of this Chapter.; </d:t>
    </d:r>
  </si>
  <si>
    <t>G/TBT/N/ZAF/116/Add.1</t>
  </si>
  <si>
    <d:r xmlns:d="http://schemas.openxmlformats.org/spreadsheetml/2006/main">
      <d:rPr>
        <d:i/>
        <d:sz val="11"/>
        <d:rFont val="Calibri"/>
      </d:rPr>
      <d:t xml:space="preserve">Bread Wheat (HS: 1001, ICS:  67.060) National Tariff Heading: Wheat and Meslin ;
</d:t>
    </d:r>
    <d:r xmlns:d="http://schemas.openxmlformats.org/spreadsheetml/2006/main">
      <d:rPr>
        <d:sz val="11"/>
        <d:color rgb="FF000000"/>
        <d:rFont val="Calibri"/>
      </d:rPr>
      <d:t xml:space="preserve"/>
    </d:r>
  </si>
  <si>
    <t>G/TBT/N/ZAF/88/Rev.1/Add.1</t>
  </si>
  <si>
    <d:r xmlns:d="http://schemas.openxmlformats.org/spreadsheetml/2006/main">
      <d:rPr>
        <d:i/>
        <d:sz val="11"/>
        <d:rFont val="Calibri"/>
      </d:rPr>
      <d:t xml:space="preserve">67 - FOOD TECHNOLOGY; </d:t>
    </d:r>
  </si>
  <si>
    <t>G/TBT/N/BRA/676</t>
  </si>
  <si>
    <d:r xmlns:d="http://schemas.openxmlformats.org/spreadsheetml/2006/main">
      <d:rPr>
        <d:sz val="11"/>
        <d:rFont val="Calibri"/>
      </d:rPr>
      <d:t xml:space="preserve">HS 0511 - Animal Products</d:t>
    </d:r>
    <d:r xmlns:d="http://schemas.openxmlformats.org/spreadsheetml/2006/main">
      <d:rPr>
        <d:sz val="11"/>
        <d:color rgb="FF000000"/>
        <d:rFont val="Calibri"/>
      </d:rPr>
      <d:t xml:space="preserve"/>
    </d:r>
  </si>
  <si>
    <d:r xmlns:d="http://schemas.openxmlformats.org/spreadsheetml/2006/main">
      <d:rPr>
        <d:sz val="11"/>
        <d:rFont val="Calibri"/>
      </d:rPr>
      <d:t xml:space="preserve">02 - Meat and edible meat offal; 03 - Fish and crustaceans, molluscs and other aquatic invertebrates; 04 - Dairy produce; birds' eggs; natural honey; edible products of animal origin, not elsewhere specified or included; 0504 - Guts, bladders and stomachs of animals (other than fish), whole and pieces thereof, fresh, chilled, frozen, salted, in brine, dried or smoked.; 0511 - Animal products not elsewhere specified or included; dead animals of Chapter 1 or 3, unfit for human consumption.; </d:t>
    </d:r>
  </si>
  <si>
    <t>G/TBT/N/KOR/645</t>
  </si>
  <si>
    <t>Korea, Republic of</t>
  </si>
  <si>
    <t>Environment-friendly agricultural and fishery products, processed organic foods and materials for organic farming</t>
  </si>
  <si>
    <t>G/TBT/N/USA/1125</t>
  </si>
  <si>
    <t>Shell eggs</t>
  </si>
  <si>
    <t>G/TBT/N/MEX/308</t>
  </si>
  <si>
    <t>Eggs and egg products (heading 0407) ;</t>
  </si>
  <si>
    <t>G/TBT/N/ECU/93/Add.4</t>
  </si>
  <si>
    <d:r xmlns:d="http://schemas.openxmlformats.org/spreadsheetml/2006/main">
      <d:rPr>
        <d:sz val="11"/>
        <d:rFont val="Calibri"/>
      </d:rPr>
      <d:t xml:space="preserve">090411 - -- Neither crushed nor ground; 090412 - -- Crushed or ground; 090420 - - Fruits of the genus Capsicum or of the genus Pimenta, dried or crushed or ground; 090500 - Vanilla.; 090620 - - Crushed or ground; 090700 - Cloves (whole fruit, cloves and stems).; 090810 - - Nutmeg; 090820 - - Mace; 090830 - - Cardamoms; 090910 - - Seeds of anise or badian; 090920 - - Seeds of coriander; 090930 - - Seeds of cumin; 090940 - - Seeds of caraway; 090950 - - Seeds of fennel; juniper berries; 091010 - - Ginger; 091020 - - Saffron; 091030 - - Turmeric (curcuma); 91091 - - Electrically operated:; 091099 -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091020 - - Saffron; 090810 - - Nutmeg; 090910 - - Seeds of anise or badian; 090412 - -- Crushed or ground; 090500 - Vanilla.; 091010 - - Ginger; 090940 - - Seeds of caraway; 091030 - - Turmeric (curcuma); 090420 - - Fruits of the genus Capsicum or of the genus Pimenta, dried or crushed or ground; 090920 - - Seeds of coriander; 090620 - - Crushed or ground; 090700 - Cloves (whole fruit, cloves and stems).; 090830 - - Cardamoms; 091099 - -- Other; 090820 - - Mace; 090930 - - Seeds of cumin; 91091 - - Electrically operated:; 090411 - -- Neither crushed nor ground; 090950 - - Seeds of fennel; juniper berries; </d:t>
    </d:r>
  </si>
  <si>
    <t>G/TBT/N/TPKM/236</t>
  </si>
  <si>
    <t>1) Non-genetically modified colza, colza seeds, sweet corn and sugar beet under CCC code 0704.90.90.12-7, 0709.99.10.20-0, 0710.40.00.20-9, 0710.80.90.42-5, 0712.90.29.20-3, 1205.10.00.20-5, 1205.90.00.20-8 and 1212.91.00.20-8. ;
2) Genetically modified colza, colza seeds, sweet corn and sugar beet under CCC code 0704.90.90.11-8, 0709.99.10.10-2, 0710.40.00.10-1, 0710.80.90.41-6, 0712.90.29.10-5, 1205.10.00.10-7, 1205.90.00.10-0 and 1212.91.00.10-0. ;
</t>
  </si>
  <si>
    <d:r xmlns:d="http://schemas.openxmlformats.org/spreadsheetml/2006/main">
      <d:rPr>
        <d:sz val="11"/>
        <d:rFont val="Calibri"/>
      </d:rPr>
      <d:t xml:space="preserve">070490 - - Other; 070990 - - Other; 071040 - - Sweet corn; 071080 - - Other vegetables; 071290 - - Other vegetables; mixtures of vegetables; 120510 - - Low erucic acid rape or colza seeds; 120590 - - Other; 121291 - -- Sugar beet; </d:t>
    </d:r>
  </si>
  <si>
    <d:r xmlns:d="http://schemas.openxmlformats.org/spreadsheetml/2006/main">
      <d:rPr>
        <d:sz val="11"/>
        <d:rFont val="Calibri"/>
      </d:rPr>
      <d:t xml:space="preserve">65.020.20 - Plant growing; 67.080.20 - Vegetables and derived products; </d:t>
    </d:r>
  </si>
  <si>
    <t>G/TBT/N/ISR/909/Corr.1</t>
  </si>
  <si>
    <d:r xmlns:d="http://schemas.openxmlformats.org/spreadsheetml/2006/main">
      <d:rPr>
        <d:i/>
        <d:sz val="11"/>
        <d:rFont val="Calibri"/>
      </d:rPr>
      <d:t xml:space="preserve">Pepper (Piper nigrum L.)</d:t>
    </d:r>
    <d:r xmlns:d="http://schemas.openxmlformats.org/spreadsheetml/2006/main">
      <d:rPr>
        <d:sz val="11"/>
        <d:color rgb="FF000000"/>
        <d:rFont val="Calibri"/>
      </d:rPr>
      <d:t xml:space="preserve"/>
    </d:r>
  </si>
  <si>
    <d:r xmlns:d="http://schemas.openxmlformats.org/spreadsheetml/2006/main">
      <d:rPr>
        <d:sz val="11"/>
        <d:rFont val="Calibri"/>
      </d:rPr>
      <d:t xml:space="preserve">0904 - Pepper of the genus Piper; dried or crushed or ground fruits of the genus Capsicum or of the genus Pimenta.;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0904 - Pepper of the genus Piper; dried or crushed or ground fruits of the genus Capsicum or of the genus Pimenta.; </d:t>
    </d:r>
  </si>
  <si>
    <d:r xmlns:d="http://schemas.openxmlformats.org/spreadsheetml/2006/main">
      <d:rPr>
        <d:i/>
        <d:sz val="11"/>
        <d:rFont val="Calibri"/>
      </d:rPr>
      <d:t xml:space="preserve">67.220.10 - Spices and condiments; </d:t>
    </d:r>
  </si>
  <si>
    <t>G/TBT/N/ISR/914</t>
  </si>
  <si>
    <t>Paprika and chili</t>
  </si>
  <si>
    <t>G/TBT/N/ISR/907</t>
  </si>
  <si>
    <t>Cutlery and feeding utensils for children</t>
  </si>
  <si>
    <t>G/TBT/N/ISR/909</t>
  </si>
  <si>
    <t>Pepper (Piper nigrum L.)</t>
  </si>
  <si>
    <t>G/TBT/N/ISR/903</t>
  </si>
  <si>
    <t>G/TBT/N/ISR/900</t>
  </si>
  <si>
    <t>Halwa</t>
  </si>
  <si>
    <d:r xmlns:d="http://schemas.openxmlformats.org/spreadsheetml/2006/main">
      <d:rPr>
        <d:sz val="11"/>
        <d:rFont val="Calibri"/>
      </d:rPr>
      <d:t xml:space="preserve">120740 - - Sesamum seeds; 170490 - - Other; </d:t>
    </d:r>
  </si>
  <si>
    <t>G/TBT/N/ZAF/195</t>
  </si>
  <si>
    <t>G/TBT/N/UGA/532</t>
  </si>
  <si>
    <d:r xmlns:d="http://schemas.openxmlformats.org/spreadsheetml/2006/main">
      <d:rPr>
        <d:sz val="11"/>
        <d:rFont val="Calibri"/>
      </d:rPr>
      <d:t xml:space="preserve">21.060.20 - Nuts; 67.200.20 - Oilseeds; </d:t>
    </d:r>
  </si>
  <si>
    <t>G/TBT/N/ISR/876</t>
  </si>
  <si>
    <t>Tahena</t>
  </si>
  <si>
    <t>G/TBT/N/ECU/74/Add.2</t>
  </si>
  <si>
    <d:r xmlns:d="http://schemas.openxmlformats.org/spreadsheetml/2006/main">
      <d:rPr>
        <d:i/>
        <d:sz val="11"/>
        <d:rFont val="Calibri"/>
      </d:rPr>
      <d:t xml:space="preserve">1104.22.00.00</d:t>
    </d:r>
    <d:r xmlns:d="http://schemas.openxmlformats.org/spreadsheetml/2006/main">
      <d:rPr>
        <d:sz val="11"/>
        <d:color rgb="FF000000"/>
        <d:rFont val="Calibri"/>
      </d:rPr>
      <d:t xml:space="preserve"/>
    </d:r>
  </si>
  <si>
    <d:r xmlns:d="http://schemas.openxmlformats.org/spreadsheetml/2006/main">
      <d:rPr>
        <d:sz val="11"/>
        <d:rFont val="Calibri"/>
      </d:rPr>
      <d:t xml:space="preserve">110422 - -- Of oats;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110422 - -- Of oats; </d:t>
    </d:r>
  </si>
  <si>
    <t>G/TBT/N/EGY/114</t>
  </si>
  <si>
    <t xml:space="preserve"> Milk and milk products (except for infants' milk) for retail sale in packages weighing no more than 2 kilograms (Products of HS codes from 04.01 to 04.06) ;
 Preserved and dried fruits for retail sale in packages weighing no more than 2 kilograms (Products of HS Chapter 08) ;
 Oils and fats for retail sale in packages weighing no more than 5 kilograms (Products of HS chapter 15) ;
 Chocolates and food products containing cocoa for retail sale in packages weighing no more than 2 kilograms (Products of HS code 18.06) ;
 Sugar confectionaries (HS code 17.04)  ;
 Pastas and prepared foods from cereals and bread products and pastries except for empty cachets of a kind suitable for pharmaceutical use (HS codes 19.02-19.04-19.05) ;
 Fruit juices for retail sale in packages weighing less than 10 kilograms (Products of HS code 20.09) ;
 Natural and mineral water and aerated water (HS codes 22.01-22.02) ;
 Beauty and make-up products, preparations for oral or dental hygiene, personal deodorants and antiperspirants, and perfumed preparations (HS codes from 33.03 to 33.07 )  ;
 Soap and washing preparations used as soap for retail sale (HS 3401.11  3401.19  3401.2090  3401.30 - 3402.20  3402.9090)  ;
 Cutlery and kitchen utensils (HS codes 39.24 - 4419  69.11  6912  73.23  7418.10  7615.10  8211.10 - 8211.91 - 82.15) ;
 Baths, shower baths, sinks, washbasins, bidets, lavatory pans, seats and covers ;
 Toilet Paper and similar paper,  babies and sanitary napkins (HS codes 9619 48.18 (except for 4818.1090 )  4803) ;
 Refractory bricks, blocks, tiles for household use (HS codes 6802.10  6802.2110  6802.9110  6904.40 - 6810.19  69.07  69.08) ;
 Tableware glass articles (HS code 70.13) ;
 Iron and steel bars and rods (HS codes 72.13  72.14  72.15)  ;
 Household electrical appliances (stoves, fryers, air conditioners, fans, washing machines, blenders and heaters) (Products of HS codes 73.21  73.22  8414.51 - 8415.10 8415.81 - 8415.82  8415.83  8418.10  8418.21  8418.29  8418.30  8418.40  8422.11  8450.11  8450.12  8450.19  8451.21  8508.11  8509.40  8509.80  8516.10  8516.21  8516.32  8516.40  8516.50  8516.60  8516.71  8516.72  8516.79  8527.12  8527.13  8527.19  8527.91  8527.92  8527.99  8528.71  8528.7220  8528.7290  8528.73)  ;
 Home and Office furniture (HS codes 9401.30  9401.40  9401.51  9401.59  9401.61  9401.69  9401.7190  9401.79 - 9401.8090 - 94.03  94.04 )  ;
 Bicycles, motorcycles and those with auxiliary motors (HS codes 87.11  8712)  ;
 Watches and clocks (Products of HS chapter 91) ;
 Lightening equipment for household use (HS codes9405.10  9405.20  9405.30 - 9405.4090)  ;
 Toys (HS code 9503) ;
 Textiles, clothing, and home textiles (HS chapters and codes: 50.07  51.11  51.12  5113  52.08 - 52.09  52.10  52.11  52.12  53.09  5311 - 54.07  54.08  55.12  55.13  55.14  55.15  55.16  58.01  58.02  58.04  58.05  58.09 - 5810.1090  5810.91  5810.92  5810.99 , Chapter 60 , Chapter 61 (except 6113.0010 6114.3010  6115.10  6116.1010), Chapter 62 (except 6210.1010 - 6210.2010  6210.3010  6210.4010  6210.5010 - 6211.3910  6211.4910  6212.2010  6212.9010  6216.0010  62.17), Chapter 63 (except for 63.07)  ;
 Carpets , floor and wall coverings from textiles or non- textiles materials (HS chapter 57, HS codes 39.18, 4016.91)  ;
 Footwear (HS codes 64.01  64.02  64.03  64.04  64.05)</t>
  </si>
  <si>
    <d:r xmlns:d="http://schemas.openxmlformats.org/spreadsheetml/2006/main">
      <d:rPr>
        <d:sz val="11"/>
        <d:rFont val="Calibri"/>
      </d:rPr>
      <d:t xml:space="preserve">62 - Articles of apparel and clothing accessories, not knitted or crocheted; 96 - Miscellaneous manufactured articles; 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0405 - Butter and other fats and oils derived from milk; dairy spreads.; 0404 - Whey, whether or not concentrated or containing added sugar or other sweetening matter; products consisting of natural milk constituents, whether or not containing added sugar or other sweetening matter, not elsewhere specified or included.; 0406 - Cheese and curd.; 08 - Edible fruit and nuts; peel of citrus fruit or melons; 15 - Animal or vegetable fats and oils and their cleavage products; prepared edible fats; animal or vegetable waxes; 1704 - Sugar confectionery (including white chocolate), not containing cocoa.; 1902 - Pasta, whether or not cooked or stuffed (with meat or other substances) or otherwise prepared, such as spaghetti, macaroni, noodles, lasagna, gnocchi, ravioli, cannelloni; couscous, whether or not prepared.; 1806 - Chocolate and other food preparations containing cocoa.; 1905 - Bread, pastry, cakes, biscuits and other bakers' wares, whether or not containing cocoa; communion wafers, empty cachets of a kind suitable for pharmaceutical use, sealing wafers, rice paper and similar products.; 1904 - 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2009 - Fruit juices (including grape must) and vegetable juices, unfermented and not containing added spirit, whether or not containing added sugar or other sweetening matter.; 2201 - Waters, including natural or artificial mineral waters and aerated waters, not containing added sugar or other sweetening matter nor flavoured; ice and snow.; 2202 - Waters, including mineral waters and aerated waters, containing added sugar or other sweetening matter or flavoured, and other non-alcoholic beverages, not including fruit or vegetable juices of heading 20.09.; 3303 - Perfumes and toilet waters.; 3304 - Beauty or make-up preparations and preparations for the care of the skin (other than medicaments), including sunscreen or sun tan preparations; manicure or pedicure preparations.; 3305 - Preparations for use on the hair.; 3307 - Pre-shave, shaving or after-shave preparations, personal deodorants, bath preparations, depilatories and other perfumery, cosmetic or toilet preparations, not elsewhere specified or included; prepared room deodorizers, whether or not perfumed or having disinfectant properties.; 3306 - Preparations for oral or dental hygiene, including denture fixative pastes and powders; yarn used to clean between the teeth (dental floss), in individual retail packages.; 340111 - -- For toilet use (including medicated products); 340119 - -- Other; 340120 - - Soap in other forms; 340130 - - Organic surface- Active products and preparations for washing the skin, in the form of liquid or cream and put up for retail sale, whether or not containing soap; 340220 - - Preparations put up for retail sale; 340290 - - Other; 3918 - Floor coverings of plastics, whether or not self- Adhesive, in rolls or in the form of tiles; wall or ceiling coverings of plastics, as defined in Note 9 to this Chapter.; 3924 - Tableware, kitchenware, other household articles and toilet articles, of plastics.; 401691 - -- Floor coverings and mats; 4419 - Tableware and kitchenware, of wood.; 4803 - Toilet or facial tissue stock, towel or napkin stock and similar paper of a kind used for household or sanitary purposes, cellulose wadding and webs of cellulose fibres, whether or not creped, crinkled, embossed, perforated, surface-coloured, surface-decorated or printed, in rolls or sheets.; 4818 - Toilet paper and similar paper, cellulose wadding or webs of cellulose fibres, of a kind used for household or sanitary purposes, in rolls of a width not exceeding 36 cm, or cut to size or shape; handkerchiefs, cleansing tissues, towels, tablecloths, serviettes, napkins for babies, tampons, bed sheets and similar household, sanitary or hospital articles, articles of apparel and clothing accessories, of paper pulp, paper, cellulose wadding or webs of cellulose fibres.; 5111 - Woven fabrics of carded wool or of carded fine animal hair.; 5007 - Woven fabrics of silk or of silk waste.; 5112 - Woven fabrics of combed wool or of combed fine animal hair.; 5113 - Woven fabrics of coarse animal hair or of horsehair.; 5208 - Woven fabrics of cotton, containing 85% or more by weight of cotton, weighing not more than 200 g/m².; 5209 - Woven fabrics of cotton, containing 85% or more by weight of cotton, weighing more than 200 g/m².; 5210 - Woven fabrics of cotton, containing less than 85% by weight of cotton, mixed mainly or solely with man-made fibres, weighing not more than 200 g/m².; 5212 - Other woven fabrics of cotton.; 5211 - Woven fabrics of cotton, containing less than 85% by weight of cotton, mixed mainly or solely with man-made fibres, weighing more than 200 g/m².; 5309 - Woven fabrics of flax.; 5311 - Woven fabrics of other vegetable textile fibres; woven fabrics of paper yarn.; 5407 - Woven fabrics of synthetic filament yarn, including woven fabrics obtained from materials of heading 54.04.; 5408 - Woven fabrics of artificial filament yarn, including woven fabrics obtained from materials of heading 54.05.; 5512 - Woven fabrics of synthetic staple fibres, containing 85% or more by weight of synthetic staple fibres.; 5513 - Woven fabrics of synthetic staple fibres, containing less than 85% by weight of such fibres, mixed mainly or solely with cotton, of a weight not exceeding 170 g/m².; 5514 - Woven fabrics of synthetic staple fibres, containing less than 85% by weight of such fibres, mixed mainly or solely with cotton, of a weight exceeding 170 g/m².; 5515 - Other woven fabrics of synthetic staple fibres.; 5516 - Woven fabrics of artificial staple fibres.; 57 - Carpets and other textile floor coverings; 5801 - Woven pile fabrics and chenille fabrics, other than fabrics of heading 58.02 or 58.06.; 5802 - Terry towelling and similar woven terry fabrics, other than narrow fabrics of heading 58.06; tufted textile fabrics, other than products of heading 57.03.; 5805 - Hand- Woven tapestries of the type Gobelins, Flanders, Aubusson, Beauvais and the like, and needle- Worked tapestries (for example, petit point, cross stitch), whether or not made up.; 5804 - Tulles and other net fabrics, not including woven, knitted or crocheted fabrics; lace in the piece, in strips or in motifs, other than fabrics of headings 60.02 to 60.06.; 581010 - - Embroidery without visible ground; 5809 - Woven fabrics of metal thread and woven fabrics of metallized yarn of heading 56.05, of a kind used in apparel, as furnishing fabrics or for similar purposes, not elsewhere specified or included.; 581091 - -- Of cotton; 581092 - -- Of man-made fibres; 581099 - -- Of other textile materials; 60 - Knitted or crocheted fabrics; 61 - Articles of apparel and clothing accessories, knitted or crocheted; 6401 - Waterproof footwear with outer soles and uppers of rubber or of plastics, the uppers of which are neither fixed to the sole nor assembled by stitching, riveting, nailing, screwing, plugging or similar processes.; 63 - Other made up textile articles; sets; worn clothing and worn textile articles; rags; 6402 - Other footwear with outer soles and uppers of rubber or plastics.; 6403 - Footwear with outer soles of rubber, plastics, leather or composition leather and uppers of leather.; 6404 - Footwear with outer soles of rubber, plastics, leather or composition leather and uppers of textile materials.; 680210 - - Tiles, cubes and similar articles, whether or not rectangular (including square), the largest surface area of which is capable of being enclosed in a square the side of which is less than 7 cm; artificially coloured granules, chippings and powder; 6405 - Other footwear.; 680291 - -- Marble, travertine and alabaster; 680221 - -- Marble, travertine and alabaster; 681019 - -- Other; 6904 - Ceramic building bricks, flooring blocks, support or filler tiles and the like.; 6907 - Unglazed ceramic flags and paving, hearth or wall tiles; unglazed ceramic mosaic cubes and the like, whether or not on a backing.; 6908 - Glazed ceramic flags and paving, hearth or wall tiles; glazed ceramic mosaic cubes and the like, whether or not on a backing.; 6911 - Tableware, kitchenware, other household articles and toilet articles, of porcelain or china.; 7013 - Glassware of a kind used for table, kitchen, toilet, office, indoor decoration or similar purposes (other than that of heading 70.10 or 70.18).; 6912 - Ceramic tableware, kitchenware, other household articles and toilet articles, other than of porcelain or china.; 7213 - Bars and rods, hot-rolled, in irregularly wound coils, of iron or non-alloy steel.; 7214 - Other bars and rods of iron or non-alloy steel, not further worked than forged, hot-rolled, hot-drawn or hot-extruded, but including those twisted after rolling.; 7215 - Other bars and rods of iron or non-alloy steel.; 7321 - Stoves, ranges, grates, cookers (including those with subsidiary boilers for central heating), barbecues, braziers, gas-rings, plate warmers and similar non-electric domestic appliances, and parts thereof, of iron or steel.; 7322 - 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 7323 - Table, kitchen or other household articles and parts thereof, of iron or steel; iron or steel wool; pot scourers and scouring or polishing pads, gloves and the like, of iron or steel.; 74181 - - Table, kitchen or other household articles and parts thereof; pot scourers and scouring or polishing pads, gloves and the like:; 76151 - - Table, kitchen or other household articles and parts thereof; pot scourers and scouring or polishing pads, gloves and the like:; 821191 - -- Table knives having fixed blades; 821110 - - Sets of assorted articles; 8215 - Spoons, forks, ladles, skimmers, cake-servers, fish-knives, butter-knives, sugar tongs and similar kitchen or tableware.; 841510 - - Window or wall types, self-contained or "split-system"; 841451 - -- Table, floor, wall, window, ceiling or roof fans, with a self-contained electric motor of an output not exceeding 125 W; 841581 - -- Incorporating a refrigerating unit and a valve for reversal of the cooling/heat cycle (reversible heat pumps); 841582 - -- Other, incorporating a refrigerating unit; 841583 - -- Not incorporating a refrigerating unit; 841810 - - Combined refrigerator-freezers, fitted with separate external doors; 841821 - -- Compression-type; 841830 - - Freezers of the chest type, not exceeding 800 litres capacity; 841829 - -- Other; 841840 - - Freezers of the upright type, not exceeding 900 litres capacity; 842211 - -- Of the household type; 845011 - -- Fully- Automatic machines; 845012 - -- Other machines, with built-in centrifugal dryer; 845019 - -- Other; 845121 - -- Each of a dry linen capacity not exceeding 10 kg; 850940 - - Food grinders and mixers; fruit or vegetable juice extractors; 851610 - - Electric instantaneous or storage water heaters and immersion heaters; 850980 - - Other appliances; 851621 - -- Storage heating radiators; 851632 - -- Other hair-dressing apparatus; 851640 - - Electric smoothing irons; 851650 - - Microwave ovens; 851660 - - Other ovens; cookers, cooking plates, boiling rings, grillers and roasters; 851671 - -- Coffee or tea makers; 851672 - -- Toasters; 851679 - -- Other; 852713 - -- Other apparatus combined with sound recording or reproducing apparatus; 852712 - -- Pocket-size radio cassette-players; 852719 - -- Other; 8711 - Motorcycles (including mopeds) and cycles fitted with an auxiliary motor, with or without side-cars; side-cars.; 8712 - Bicycles and other cycles (including delivery tricycles), not motorized.; 91 - Clocks and watches and parts thereof; 940130 - - Swivel seats with variable height adjustment; 940140 - - Seats other than garden seats or camping equipment, convertible into beds; 940161 - -- Upholstered; 940169 - -- Other; 940179 - -- Other; 940171 - -- Upholstered; 940180 - - Other seats; 9403 - Other furniture and parts thereof.; 9404 - Mattress supports; articles of bedding and similar furnishing (for example, mattresses, quilts, eiderdowns, cushions, pouffes and pillows) fitted with springs or stuffed or internally fitted with any material or of cellular rubber or plastics, whether or not covered.; 940510 - - Chandeliers and other electric ceiling or wall lighting fittings, excluding those of a kind used for lighting public open spaces or thoroughfares; 940520 - - Electric table, desk, bedside or floor-standing lamps; 940540 - - Other electric lamps and lighting fittings; 940530 - - Lighting sets of a kind used for Christmas trees; 9503 - Other toys; reduced-size ("scale") models and similar recreational models, working or not; puzzles of all kinds.; </d:t>
    </d:r>
  </si>
  <si>
    <d:r xmlns:d="http://schemas.openxmlformats.org/spreadsheetml/2006/main">
      <d:rPr>
        <d:sz val="11"/>
        <d:rFont val="Calibri"/>
      </d:rPr>
      <d:t xml:space="preserve">29 - ELECTRICAL ENGINEERING; 33 - TELECOMMUNICATIONS. AUDIO AND VIDEO ENGINEERING; 39 - PRECISION MECHANICS. JEWELLERY; 43 - ROAD VEHICLES ENGINEERING; 59 - TEXTILE AND LEATHER TECHNOLOGY; 61 - CLOTHING INDUSTRY; 67 - FOOD TECHNOLOGY; 71 - CHEMICAL TECHNOLOGY; 77 - METALLURGY; 85 - PAPER TECHNOLOGY; 91 - CONSTRUCTION MATERIALS AND BUILDING; 97 - DOMESTIC AND COMMERCIAL EQUIPMENT. ENTERTAINMENT. SPORTS; </d:t>
    </d:r>
  </si>
  <si>
    <t>G/TBT/N/USA/565/Add.5</t>
  </si>
  <si>
    <d:r xmlns:d="http://schemas.openxmlformats.org/spreadsheetml/2006/main">
      <d:rPr>
        <d:i/>
        <d:sz val="11"/>
        <d:rFont val="Calibri"/>
      </d:rPr>
      <d:t xml:space="preserve">Plants, plant products (HS 6-1, 44; ICS: 01.020, 01.120)</d:t>
    </d:r>
    <d:r xmlns:d="http://schemas.openxmlformats.org/spreadsheetml/2006/main">
      <d:rPr>
        <d:sz val="11"/>
        <d:color rgb="FF000000"/>
        <d:rFont val="Calibri"/>
      </d:rPr>
      <d:t xml:space="preserve"/>
    </d:r>
  </si>
  <si>
    <d:r xmlns:d="http://schemas.openxmlformats.org/spreadsheetml/2006/main">
      <d:rPr>
        <d:sz val="11"/>
        <d:rFont val="Calibri"/>
      </d:rPr>
      <d:t xml:space="preserve">44 - Wood and articles of wood; wood charcoal; 0601 - Bulbs, tubers, tuberous roots, corms, crowns and rhizomes, dormant, in growth or in flower; chicory plants and roots other than roots of heading 12.12.;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0601 - Bulbs, tubers, tuberous roots, corms, crowns and rhizomes, dormant, in growth or in flower; chicory plants and roots other than roots of heading 12.12.; 0604 - Foliage, branches and other parts of plants, without flowers or flower buds, and grasses, mosses and lichens, being goods of a kind suitable for bouquets or for ornamental purposes, fresh, dried, dyed, bleached, impregnated or otherwise prepared.; 44 - Wood and articles of wood; wood charcoal; </d:t>
    </d:r>
  </si>
  <si>
    <d:r xmlns:d="http://schemas.openxmlformats.org/spreadsheetml/2006/main">
      <d:rPr>
        <d:i/>
        <d:sz val="11"/>
        <d:rFont val="Calibri"/>
      </d:rPr>
      <d:t xml:space="preserve">01.020 - Terminology (principles and coordination); 01.120 - Standardization. General rules; </d:t>
    </d:r>
  </si>
  <si>
    <t>G/TBT/N/ISR/844</t>
  </si>
  <si>
    <t>Fresh sardines</t>
  </si>
  <si>
    <t>G/TBT/N/ECU/85/Add.1</t>
  </si>
  <si>
    <d:r xmlns:d="http://schemas.openxmlformats.org/spreadsheetml/2006/main">
      <d:rPr>
        <d:sz val="11"/>
        <d:rFont val="Calibri"/>
      </d:rPr>
      <d:t xml:space="preserve">130190 - - Other; 251010 - - Unground; 251020 - - Ground; 283220 - - Other sulphites; 310390 - - Other; 320419 - -- Other, including mixtures of colouring matter of two or more of the subheadings 3204.11 to 3204.19; 390720 - - Other polyethers;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130190 - - Other; 310390 - - Other; 390720 - - Other polyethers; 251010 - - Unground; 320419 - -- Other, including mixtures of colouring matter of two or more of the subheadings 3204.11 to 3204.19; 251020 - - Ground; 283220 - - Other sulphites; </d:t>
    </d:r>
  </si>
  <si>
    <t>G/TBT/N/IDN/98/Add.1</t>
  </si>
  <si>
    <d:r xmlns:d="http://schemas.openxmlformats.org/spreadsheetml/2006/main">
      <d:rPr>
        <d:i/>
        <d:sz val="11"/>
        <d:rFont val="Calibri"/>
      </d:rPr>
      <d:t xml:space="preserve">Meat of Bovine HS: Ex 02.01.20.00.00; ex 02.01.30.00.00; ex 02.02.20.00.00; ex 02.02.30.00.00; 02.06.10.00.00; ex 02.06.21.00.00; ex 02.06.29.00.00 ; Carcass and/or Meat of non bovine, and processed Meat HS: 02.03.11.00.00; 02.03.12.00.00; 02.03.19.00.00; 02.03.21.00.00; 02.03.22.00.00; 02.03.29.00.00; 02.04.10.00.00; 02.04.21.00.00; 02.04.22.00.00; 02.04.23.00.00; 02.04.30.00.00; 02.04.41.00.00; ;
02.04.42.00.00; 02.04.43.00.00; ex 02.04.50.00.00; ex 02.07.11.00.00; Ex 02.07.12.00.00; ex 02.07.24.00.00; ex 02.07.25.00.00; ex 02.07.41.00.00; Ex 02.07.42.00.00; ex 02.08.90.90.00 ; Processed  Meat HS: Ex 16.01.00.10.00; Ex 16.01.00.90.00; Ex 16.02.10.10.00; Ex 16.02.10.90.00; Ex 16.02.20.00.00; 16.02.41.10.00; 16.02.41.90.00; 16.02.42.10.00; 16.02.42.90.00; 16.02.49.11.00; 16.02.49.19.00; 16.02.49.91.00; 16.02.49.99.00; 16.02.50.00.00; 16.02.90.10.00; Ex 16.02.90.90.00.</d:t>
    </d:r>
    <d:r xmlns:d="http://schemas.openxmlformats.org/spreadsheetml/2006/main">
      <d:rPr>
        <d:sz val="11"/>
        <d:color rgb="FF000000"/>
        <d:rFont val="Calibri"/>
      </d:rPr>
      <d:t xml:space="preserve"/>
    </d:r>
  </si>
  <si>
    <d:r xmlns:d="http://schemas.openxmlformats.org/spreadsheetml/2006/main">
      <d:rPr>
        <d:sz val="11"/>
        <d:rFont val="Calibri"/>
      </d:rPr>
      <d:t xml:space="preserve">020110 - - Carcasses and half-carcasses; 020130 - - Boneless; 020210 - - Carcasses and half-carcasses; 020230 - - Boneless;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020610 - - Of bovine animals, fresh or chilled; 020421 - -- Carcasses and half-carcasses; 020725 - -- Not cut in pieces, frozen; 020230 - - Boneless; 020724 - -- Not cut in pieces, fresh or chilled; 160210 - - Homogenised preparations; 020322 - -- Hams, shoulders and cuts thereof, with bone in; 020711 - -- Not cut in pieces, fresh or chilled; 020430 - - Carcasses and half-carcasses of lamb, frozen; 020130 - - Boneless; 020450 - - Meat of goats; 020321 - -- Carcasses and half-carcasses; 020712 - -- Not cut in pieces, frozen; 160249 - -- Other, including mixtures; 020621 - -- Tongues; 020120 - - Other cuts with bone in; 160242 - -- Shoulders and cuts thereof; 020312 - -- Hams, shoulders and cuts thereof, with bone in; 020441 - -- Carcasses and half-carcasses; 020443 - -- Boneless; 160241 - -- Hams and cuts thereof; 020890 - - Other; 160250 - - Of bovine animals; 160290 - - Other, including preparations of blood of any animal; 020220 - - Other cuts with bone in; 020319 - -- Other; 160220 - - Of liver of any animal; 020329 - -- Other; 020442 - -- Other cuts with bone in; 1601 - Sausages and similar products, of meat, meat offal or blood; food preparations based on these products.; 020422 - -- Other cuts with bone in; 020410 - - Carcasses and half-carcasses of lamb, fresh or chilled; 020629 - -- Other; 020311 - -- Carcasses and half-carcasses; 020423 - -- Boneless; </d:t>
    </d:r>
  </si>
  <si>
    <t>G/TBT/N/KEN/456</t>
  </si>
  <si>
    <t>G/TBT/N/ISR/823</t>
  </si>
  <si>
    <t>Frozen fruits and vegetables</t>
  </si>
  <si>
    <d:r xmlns:d="http://schemas.openxmlformats.org/spreadsheetml/2006/main">
      <d:rPr>
        <d:sz val="11"/>
        <d:rFont val="Calibri"/>
      </d:rPr>
      <d:t xml:space="preserve">0811 - Fruit and nuts, uncooked or cooked by steaming or boiling in water, frozen, whether or not containing added sugar or other sweetening matter.; </d:t>
    </d:r>
  </si>
  <si>
    <t>G/TBT/N/UGA/530</t>
  </si>
  <si>
    <t>Sesame seeds</t>
  </si>
  <si>
    <t>G/TBT/N/THA/471</t>
  </si>
  <si>
    <t>Infant and young child food (HS Code: 0401, 0402) (ICS: 67.100.10)</t>
  </si>
  <si>
    <t>G/TBT/N/MEX/288/Add.1</t>
  </si>
  <si>
    <d:r xmlns:d="http://schemas.openxmlformats.org/spreadsheetml/2006/main">
      <d:rPr>
        <d:sz val="11"/>
        <d:rFont val="Calibri"/>
      </d:rPr>
      <d:t xml:space="preserve">120710 - - Palm nuts and kernels;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120710 - - Palm nuts and kernels; </d:t>
    </d:r>
  </si>
  <si>
    <t>G/TBT/N/ZAF/194</t>
  </si>
  <si>
    <t>Preparations of meat, of fish or of crustaceans, molluscs or other aquatic invertebrates (HS: 16), sugars and sugar confectionery (HS: 17), Cocoa and cocoa preparations (HS: 18), 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 (HS: 1901), Pasta, whether or not cooked or stuffed (with meat or other substances) or otherwise prepared, such as spaghetti, macaroni, noodles, lasagne, gnocchi, ravioli, cannelloni; couscous, whether or not prepared. (HS: 1902), Tapioca and substitutes there for prepared from starch, in the form of flakes, grains, pearls, siftings or in similar forms. (HS: 1903), 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(HS: 1904), Bread, pastry, cakes, biscuits and other bakers' wares, whether or not containing cocoa; communion wafers, empty cachets of a kind suitable for pharmaceutical use, sealing wafers, rice paper and similar products. (HS 1905), Vegetables, fruit, nuts and other edible parts of plants, prepared or preserved by vinegar or acetic acid. (HS: 2001), Tomatoes prepared or preserved otherwise than by vinegar or acetic acid. (HS: 2002), Mushrooms and truffles, prepared or preserved otherwise than by vinegar or acetic acid. (HS: 2003), Other vegetables prepared or preserved otherwise than by vinegar or acetic acid, frozen, other than products of heading 20.06. (HS 2004), Other vegetables prepared or preserved otherwise.</t>
  </si>
  <si>
    <t>G/TBT/N/KEN/112/Rev.1</t>
  </si>
  <si>
    <d:r xmlns:d="http://schemas.openxmlformats.org/spreadsheetml/2006/main">
      <d:rPr>
        <d:sz val="11"/>
        <d:rFont val="Calibri"/>
      </d:rPr>
      <d:t xml:space="preserve">Tea. Tea, whether or not flavoured (HS: 0902). Tea (ICS: 67.140.10)</d:t>
    </d:r>
    <d:r xmlns:d="http://schemas.openxmlformats.org/spreadsheetml/2006/main">
      <d:rPr>
        <d:sz val="11"/>
        <d:color rgb="FF000000"/>
        <d:rFont val="Calibri"/>
      </d:rPr>
      <d:t xml:space="preserve"/>
    </d:r>
  </si>
  <si>
    <t>G/TBT/N/KEN/452/Corr.1</t>
  </si>
  <si>
    <t>G/TBT/N/KEN/451</t>
  </si>
  <si>
    <t>Instant tea</t>
  </si>
  <si>
    <t>G/TBT/N/ZAF/189/Add.1</t>
  </si>
  <si>
    <d:r xmlns:d="http://schemas.openxmlformats.org/spreadsheetml/2006/main">
      <d:rPr>
        <d:i/>
        <d:sz val="11"/>
        <d:rFont val="Calibri"/>
      </d:rPr>
      <d:t xml:space="preserve">Granadillas and litchis (0810.90.10)</d:t>
    </d:r>
    <d:r xmlns:d="http://schemas.openxmlformats.org/spreadsheetml/2006/main">
      <d:rPr>
        <d:sz val="11"/>
        <d:color rgb="FF000000"/>
        <d:rFont val="Calibri"/>
      </d:rPr>
      <d:t xml:space="preserve"/>
    </d:r>
  </si>
  <si>
    <d:r xmlns:d="http://schemas.openxmlformats.org/spreadsheetml/2006/main">
      <d:rPr>
        <d:sz val="11"/>
        <d:rFont val="Calibri"/>
      </d:rPr>
      <d:t xml:space="preserve">081090 -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081090 - - Other; </d:t>
    </d:r>
  </si>
  <si>
    <t>G/TBT/N/UGA/524</t>
  </si>
  <si>
    <t>Smoked fish; Smoke flavoured fish; Smoked dried fish</t>
  </si>
  <si>
    <t>G/TBT/N/ZAF/88/Rev.1</t>
  </si>
  <si>
    <t>Maize and maize products</t>
  </si>
  <si>
    <t>G/TBT/N/IDN/1/Add.3</t>
  </si>
  <si>
    <d:r xmlns:d="http://schemas.openxmlformats.org/spreadsheetml/2006/main">
      <d:rPr>
        <d:i/>
        <d:sz val="11"/>
        <d:rFont val="Calibri"/>
      </d:rPr>
      <d:t xml:space="preserve">Wheat flour for foodstuff</d:t>
    </d:r>
    <d:r xmlns:d="http://schemas.openxmlformats.org/spreadsheetml/2006/main">
      <d:rPr>
        <d:sz val="11"/>
        <d:color rgb="FF000000"/>
        <d:rFont val="Calibri"/>
      </d:rPr>
      <d:t xml:space="preserve"/>
    </d:r>
  </si>
  <si>
    <d:r xmlns:d="http://schemas.openxmlformats.org/spreadsheetml/2006/main">
      <d:rPr>
        <d:sz val="11"/>
        <d:rFont val="Calibri"/>
      </d:rPr>
      <d:t xml:space="preserve">110100 - Wheat or meslin flour.; 230230 - - Of wheat; </d:t>
    </d:r>
  </si>
  <si>
    <t>G/TBT/N/ZAF/192</t>
  </si>
  <si>
    <t>G/TBT/N/ZAF/131/Rev.1</t>
  </si>
  <si>
    <t>Birds' eggs, in shell, fresh, preserved or cooked. (HS: 040700); Poultry and eggs (ICS: 67.120.20)</t>
  </si>
  <si>
    <t>G/TBT/N/ZAF/143/Rev.1</t>
  </si>
  <si>
    <t>G/TBT/N/ZAF/83/Rev.1</t>
  </si>
  <si>
    <d:r xmlns:d="http://schemas.openxmlformats.org/spreadsheetml/2006/main">
      <d:rPr>
        <d:sz val="11"/>
        <d:rFont val="Calibri"/>
      </d:rPr>
      <d:t xml:space="preserve">080810 - - Apples; </d:t>
    </d:r>
  </si>
  <si>
    <t>G/TBT/N/ZAF/84/Rev.1</t>
  </si>
  <si>
    <d:r xmlns:d="http://schemas.openxmlformats.org/spreadsheetml/2006/main">
      <d:rPr>
        <d:sz val="11"/>
        <d:rFont val="Calibri"/>
      </d:rPr>
      <d:t xml:space="preserve">080820 - - Pears and quinces; </d:t>
    </d:r>
  </si>
  <si>
    <t>G/TBT/N/ZAF/190/Corr.1</t>
  </si>
  <si>
    <d:r xmlns:d="http://schemas.openxmlformats.org/spreadsheetml/2006/main">
      <d:rPr>
        <d:sz val="11"/>
        <d:rFont val="Calibri"/>
      </d:rPr>
      <d:t xml:space="preserve">040700 - Birds' eggs, in shell, fresh, preserved or cooked.;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040700 - Birds' eggs, in shell, fresh, preserved or cooked.; </d:t>
    </d:r>
  </si>
  <si>
    <t>G/TBT/N/BRA/642</t>
  </si>
  <si>
    <t>Potatoes (HS: 0701)</t>
  </si>
  <si>
    <t>G/TBT/N/ISR/819</t>
  </si>
  <si>
    <t>Vegetable oils</t>
  </si>
  <si>
    <t>G/TBT/N/BRA/641</t>
  </si>
  <si>
    <t>Honey requirements intended for industrial use</t>
  </si>
  <si>
    <t>G/TBT/N/ZAF/190</t>
  </si>
  <si>
    <d:r xmlns:d="http://schemas.openxmlformats.org/spreadsheetml/2006/main">
      <d:rPr>
        <d:sz val="11"/>
        <d:rFont val="Calibri"/>
      </d:rPr>
      <d:t xml:space="preserve">040700 - Birds' eggs, in shell, fresh, preserved or cooked.; </d:t>
    </d:r>
  </si>
  <si>
    <t>G/TBT/N/IDN/77/Add.2</t>
  </si>
  <si>
    <t>G/TBT/N/ZAF/189</t>
  </si>
  <si>
    <t>Granadillas and litchis (0810.90.10)</t>
  </si>
  <si>
    <d:r xmlns:d="http://schemas.openxmlformats.org/spreadsheetml/2006/main">
      <d:rPr>
        <d:sz val="11"/>
        <d:rFont val="Calibri"/>
      </d:rPr>
      <d:t xml:space="preserve">081090 - - Other; </d:t>
    </d:r>
  </si>
  <si>
    <t>G/TBT/N/USA/909/Add.1</t>
  </si>
  <si>
    <d:r xmlns:d="http://schemas.openxmlformats.org/spreadsheetml/2006/main">
      <d:rPr>
        <d:sz val="11"/>
        <d:rFont val="Calibri"/>
      </d:rPr>
      <d:t xml:space="preserve">080440 - - Avocados;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080440 - - Avocados; </d:t>
    </d:r>
  </si>
  <si>
    <t>G/TBT/N/ZAF/178/Add.1</t>
  </si>
  <si>
    <t>G/TBT/N/ZAF/180/Add.1</t>
  </si>
  <si>
    <d:r xmlns:d="http://schemas.openxmlformats.org/spreadsheetml/2006/main">
      <d:rPr>
        <d:sz val="11"/>
        <d:rFont val="Calibri"/>
      </d:rPr>
      <d:t xml:space="preserve">030613 - -- Shrimps and prawns; 030614 - -- Crabs;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030613 - -- Shrimps and prawns; 030614 - -- Crabs; </d:t>
    </d:r>
  </si>
  <si>
    <t>G/TBT/N/USA/928/Add.1</t>
  </si>
  <si>
    <t>G/TBT/N/MEX/288</t>
  </si>
  <si>
    <d:r xmlns:d="http://schemas.openxmlformats.org/spreadsheetml/2006/main">
      <d:rPr>
        <d:sz val="11"/>
        <d:rFont val="Calibri"/>
      </d:rPr>
      <d:t xml:space="preserve">120710 - - Palm nuts and kernels; </d:t>
    </d:r>
  </si>
  <si>
    <t>G/TBT/N/PRY/71/Add.1</t>
  </si>
  <si>
    <d:r xmlns:d="http://schemas.openxmlformats.org/spreadsheetml/2006/main">
      <d:rPr>
        <d:i/>
        <d:sz val="11"/>
        <d:rFont val="Calibri"/>
      </d:rPr>
      <d:t xml:space="preserve">Watermelons (Citrullus vulgaris): tariff subheading 0807.11.00 ;</d:t>
    </d:r>
    <d:r xmlns:d="http://schemas.openxmlformats.org/spreadsheetml/2006/main">
      <d:rPr>
        <d:sz val="11"/>
        <d:color rgb="FF000000"/>
        <d:rFont val="Calibri"/>
      </d:rPr>
      <d:t xml:space="preserve"/>
    </d:r>
  </si>
  <si>
    <d:r xmlns:d="http://schemas.openxmlformats.org/spreadsheetml/2006/main">
      <d:rPr>
        <d:sz val="11"/>
        <d:rFont val="Calibri"/>
      </d:rPr>
      <d:t xml:space="preserve">080711 - -- Watermelons;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080711 - -- Watermelons; </d:t>
    </d:r>
  </si>
  <si>
    <t>G/TBT/N/PRY/74/Add.1</t>
  </si>
  <si>
    <d:r xmlns:d="http://schemas.openxmlformats.org/spreadsheetml/2006/main">
      <d:rPr>
        <d:i/>
        <d:sz val="11"/>
        <d:rFont val="Calibri"/>
      </d:rPr>
      <d:t xml:space="preserve">HS tariff subheading 0703.20: Garlic (Allium sativum)  ;</d:t>
    </d:r>
    <d:r xmlns:d="http://schemas.openxmlformats.org/spreadsheetml/2006/main">
      <d:rPr>
        <d:sz val="11"/>
        <d:color rgb="FF000000"/>
        <d:rFont val="Calibri"/>
      </d:rPr>
      <d:t xml:space="preserve"/>
    </d:r>
  </si>
  <si>
    <d:r xmlns:d="http://schemas.openxmlformats.org/spreadsheetml/2006/main">
      <d:rPr>
        <d:sz val="11"/>
        <d:rFont val="Calibri"/>
      </d:rPr>
      <d:t xml:space="preserve">070320 - - Garlic;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070320 - - Garlic; </d:t>
    </d:r>
  </si>
  <si>
    <t>G/TBT/N/ZAF/176/Add.1</t>
  </si>
  <si>
    <d:r xmlns:d="http://schemas.openxmlformats.org/spreadsheetml/2006/main">
      <d:rPr>
        <d:i/>
        <d:sz val="11"/>
        <d:rFont val="Calibri"/>
      </d:rPr>
      <d:t xml:space="preserve">Dairy produce; birds' eggs; natural honey; edible products of animal origin, not elsewhere specified or included (HS 04) ;
Milk and milk products in general (ICS 67.100.01), Milk and processed milk products (ICS 67.100.10) ;
</d:t>
    </d:r>
    <d:r xmlns:d="http://schemas.openxmlformats.org/spreadsheetml/2006/main">
      <d:rPr>
        <d:sz val="11"/>
        <d:color rgb="FF000000"/>
        <d:rFont val="Calibri"/>
      </d:rPr>
      <d:t xml:space="preserve"/>
    </d:r>
  </si>
  <si>
    <d:r xmlns:d="http://schemas.openxmlformats.org/spreadsheetml/2006/main">
      <d:rPr>
        <d:i/>
        <d:sz val="11"/>
        <d:rFont val="Calibri"/>
      </d:rPr>
      <d:t xml:space="preserve">67.100.01 - Milk and milk products in general; 67.100.10 - Milk and processed milk products; </d:t>
    </d:r>
  </si>
  <si>
    <t>G/TBT/N/ZAF/179/Add.1</t>
  </si>
  <si>
    <d:r xmlns:d="http://schemas.openxmlformats.org/spreadsheetml/2006/main">
      <d:rPr>
        <d:i/>
        <d:sz val="11"/>
        <d:rFont val="Calibri"/>
      </d:rPr>
      <d:t xml:space="preserve">Onions and shallots (HS 070310)</d:t>
    </d:r>
    <d:r xmlns:d="http://schemas.openxmlformats.org/spreadsheetml/2006/main">
      <d:rPr>
        <d:sz val="11"/>
        <d:color rgb="FF000000"/>
        <d:rFont val="Calibri"/>
      </d:rPr>
      <d:t xml:space="preserve"/>
    </d:r>
  </si>
  <si>
    <d:r xmlns:d="http://schemas.openxmlformats.org/spreadsheetml/2006/main">
      <d:rPr>
        <d:sz val="11"/>
        <d:rFont val="Calibri"/>
      </d:rPr>
      <d:t xml:space="preserve">070310 - - Onions and shallots;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070310 - - Onions and shallots; </d:t>
    </d:r>
  </si>
  <si>
    <t>G/TBT/N/PER/68</t>
  </si>
  <si>
    <t>G/TBT/N/ECU/261/Add.1</t>
  </si>
  <si>
    <t>G/TBT/N/IDN/98</t>
  </si>
  <si>
    <t xml:space="preserve">Meat of Bovine HS: Ex 02.01.20.00.00; ex 02.01.30.00.00; ex 02.02.20.00.00; ex 02.02.30.00.00; 02.06.10.00.00; ex 02.06.21.00.00; ex 02.06.29.00.00 ; Carcass and/or Meat of non bovine, and processed Meat HS: 02.03.11.00.00; 02.03.12.00.00; 02.03.19.00.00; 02.03.21.00.00; 02.03.22.00.00; 02.03.29.00.00; 02.04.10.00.00; 02.04.21.00.00; 02.04.22.00.00; 02.04.23.00.00; 02.04.30.00.00; 02.04.41.00.00; ;
02.04.42.00.00; 02.04.43.00.00; ex 02.04.50.00.00; ex 02.07.11.00.00; Ex 02.07.12.00.00; ex 02.07.24.00.00; ex 02.07.25.00.00; ex 02.07.41.00.00; Ex 02.07.42.00.00; ex 02.08.90.90.00 ; Processed  Meat HS: Ex 16.01.00.10.00; Ex 16.01.00.90.00; Ex 16.02.10.10.00; Ex 16.02.10.90.00; Ex 16.02.20.00.00; 16.02.41.10.00; 16.02.41.90.00; 16.02.42.10.00; 16.02.42.90.00; 16.02.49.11.00; 16.02.49.19.00; 16.02.49.91.00; 16.02.49.99.00; 16.02.50.00.00; 16.02.90.10.00; Ex 16.02.90.90.00.</t>
  </si>
  <si>
    <d:r xmlns:d="http://schemas.openxmlformats.org/spreadsheetml/2006/main">
      <d:rPr>
        <d:sz val="11"/>
        <d:rFont val="Calibri"/>
      </d:rPr>
      <d:t xml:space="preserve">1601 - Sausages and similar products, of meat, meat offal or blood; food preparations based on these products.; 020120 - - Other cuts with bone in; 020130 - - Boneless; 020220 - - Other cuts with bone in; 020230 - - Boneless; 020311 - -- Carcasses and half-carcasses; 020312 - -- Hams, shoulders and cuts thereof, with bone in; 020319 - -- Other; 020321 - -- Carcasses and half-carcasses; 020322 - -- Hams, shoulders and cuts thereof, with bone in; 020329 - -- Other; 020410 - - Carcasses and half-carcasses of lamb, fresh or chilled; 020421 - -- Carcasses and half-carcasses; 020422 - -- Other cuts with bone in; 020423 - -- Boneless; 020430 - - Carcasses and half-carcasses of lamb, frozen; 020441 - -- Carcasses and half-carcasses; 020442 - -- Other cuts with bone in; 020443 - -- Boneless; 020450 - - Meat of goats; 020610 - - Of bovine animals, fresh or chilled; 020621 - -- Tongues; 020629 - -- Other; 020711 - -- Not cut in pieces, fresh or chilled; 020712 - -- Not cut in pieces, frozen; 020724 - -- Not cut in pieces, fresh or chilled; 020725 - -- Not cut in pieces, frozen; 020890 - - Other; 160210 - - Homogenised preparations; 160220 - - Of liver of any animal; 160241 - -- Hams and cuts thereof; 160242 - -- Shoulders and cuts thereof; 160249 - -- Other, including mixtures; 160250 - - Of bovine animals; 160290 - - Other, including preparations of blood of any animal; </d:t>
    </d:r>
  </si>
  <si>
    <t>G/TBT/N/USA/565/Add.4</t>
  </si>
  <si>
    <t>G/TBT/N/USA/643/Add.2</t>
  </si>
  <si>
    <d:r xmlns:d="http://schemas.openxmlformats.org/spreadsheetml/2006/main">
      <d:rPr>
        <d:i/>
        <d:sz val="11"/>
        <d:rFont val="Calibri"/>
      </d:rPr>
      <d:t xml:space="preserve">Meat and poultry products (HS 0207; ICS 67.120)</d:t>
    </d:r>
    <d:r xmlns:d="http://schemas.openxmlformats.org/spreadsheetml/2006/main">
      <d:rPr>
        <d:sz val="11"/>
        <d:color rgb="FF000000"/>
        <d:rFont val="Calibri"/>
      </d:rPr>
      <d:t xml:space="preserve"/>
    </d:r>
  </si>
  <si>
    <d:r xmlns:d="http://schemas.openxmlformats.org/spreadsheetml/2006/main">
      <d:rPr>
        <d:i/>
        <d:sz val="11"/>
        <d:rFont val="Calibri"/>
      </d:rPr>
      <d:t xml:space="preserve">0207 - Meat and edible offal, of the poultry of heading 01.05, fresh, chilled or frozen.; </d:t>
    </d:r>
  </si>
  <si>
    <t>G/TBT/N/KEN/439</t>
  </si>
  <si>
    <d:r xmlns:d="http://schemas.openxmlformats.org/spreadsheetml/2006/main">
      <d:rPr>
        <d:sz val="11"/>
        <d:rFont val="Calibri"/>
      </d:rPr>
      <d:t xml:space="preserve">150200 - Fats of bovine animals, sheep or goats, other than those of heading 15.03.; </d:t>
    </d:r>
  </si>
  <si>
    <t>G/TBT/N/KEN/440</t>
  </si>
  <si>
    <t>G/TBT/N/KEN/441</t>
  </si>
  <si>
    <t>G/TBT/N/BRA/486/Add.1</t>
  </si>
  <si>
    <d:r xmlns:d="http://schemas.openxmlformats.org/spreadsheetml/2006/main">
      <d:rPr>
        <d:i/>
        <d:sz val="11"/>
        <d:rFont val="Calibri"/>
      </d:rPr>
      <d:t xml:space="preserve">Live Animals  and genetic material (HS Section I - Chapter 1); (HS 05.11)</d:t>
    </d:r>
    <d:r xmlns:d="http://schemas.openxmlformats.org/spreadsheetml/2006/main">
      <d:rPr>
        <d:sz val="11"/>
        <d:color rgb="FF000000"/>
        <d:rFont val="Calibri"/>
      </d:rPr>
      <d:t xml:space="preserve"/>
    </d:r>
  </si>
  <si>
    <t>G/TBT/N/TPKM/190</t>
  </si>
  <si>
    <t xml:space="preserve">1) Non-genetically modified maize (corn), and soybean under CCC code 1005.90.00.92-3, 1102.20.00.20-7, 1103.13.00.20-5, 1104.23.00.20-2, 1201.90.00.92-5 and 1208.10.00.20-2.  ;
2) Genetically modified maize (corn), and soybean under CCC code 1005.90.00.91-4, 1102.20.00.10-9, 1103.13.00.10-7, 1104.23.00.10-4, 1201.90.00.91-6 and 1208.10.00.10-4.</t>
  </si>
  <si>
    <d:r xmlns:d="http://schemas.openxmlformats.org/spreadsheetml/2006/main">
      <d:rPr>
        <d:sz val="11"/>
        <d:rFont val="Calibri"/>
      </d:rPr>
      <d:t xml:space="preserve">100590 - - Other; 110220 - - Maize (corn) flour; 110313 - -- Of maize (corn); 110423 - -- Of maize (corn); 120100 - Soya beans, whether or not broken.; 120810 - - Of soya beans; </d:t>
    </d:r>
  </si>
  <si>
    <t>G/TBT/N/KEN/438</t>
  </si>
  <si>
    <t>G/TBT/N/KEN/431</t>
  </si>
  <si>
    <t>G/TBT/N/KEN/429</t>
  </si>
  <si>
    <t>G/TBT/N/ZAF/175/Add.1</t>
  </si>
  <si>
    <d:r xmlns:d="http://schemas.openxmlformats.org/spreadsheetml/2006/main">
      <d:rPr>
        <d:i/>
        <d:sz val="11"/>
        <d:rFont val="Calibri"/>
      </d:rPr>
      <d:t xml:space="preserve">1006 - Rice.; </d:t>
    </d:r>
  </si>
  <si>
    <t>G/TBT/N/PAN/64</t>
  </si>
  <si>
    <t>Panama</t>
  </si>
  <si>
    <t>International Classification for Standards (ICS) code 67.120.20 ;</t>
  </si>
  <si>
    <t>G/TBT/N/USA/928</t>
  </si>
  <si>
    <t>Irish potatoes</t>
  </si>
  <si>
    <t>G/TBT/N/ZAF/180</t>
  </si>
  <si>
    <d:r xmlns:d="http://schemas.openxmlformats.org/spreadsheetml/2006/main">
      <d:rPr>
        <d:sz val="11"/>
        <d:rFont val="Calibri"/>
      </d:rPr>
      <d:t xml:space="preserve">030613 - -- Shrimps and prawns; 030614 - -- Crabs; </d:t>
    </d:r>
  </si>
  <si>
    <t>G/TBT/N/NIC/142</t>
  </si>
  <si>
    <t>Nicaragua</t>
  </si>
  <si>
    <t>International Classification for Standards (ICS) code 65.020.20 ;</t>
  </si>
  <si>
    <t>G/TBT/N/ZAF/174/Add.1</t>
  </si>
  <si>
    <d:r xmlns:d="http://schemas.openxmlformats.org/spreadsheetml/2006/main">
      <d:rPr>
        <d:sz val="11"/>
        <d:rFont val="Calibri"/>
      </d:rPr>
      <d:t xml:space="preserve">0702 - Tomatoes, fresh or chilled.;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0702 - Tomatoes, fresh or chilled.; </d:t>
    </d:r>
  </si>
  <si>
    <t>G/TBT/N/ARE/232</t>
  </si>
  <si>
    <t>Fruits. Vegetables (ICS 67.080)</t>
  </si>
  <si>
    <d:r xmlns:d="http://schemas.openxmlformats.org/spreadsheetml/2006/main">
      <d:rPr>
        <d:sz val="11"/>
        <d:rFont val="Calibri"/>
      </d:rPr>
      <d:t xml:space="preserve">0710 - Vegetables (uncooked or cooked by steaming or boiling in water), frozen.; </d:t>
    </d:r>
  </si>
  <si>
    <t>G/TBT/N/ZAF/179</t>
  </si>
  <si>
    <t>Onions and shallots (HS 070310)</t>
  </si>
  <si>
    <t>G/TBT/N/ZAF/148/Add.1</t>
  </si>
  <si>
    <d:r xmlns:d="http://schemas.openxmlformats.org/spreadsheetml/2006/main">
      <d:rPr>
        <d:i/>
        <d:sz val="11"/>
        <d:rFont val="Calibri"/>
      </d:rPr>
      <d:t xml:space="preserve">Dried Fruit. ;
HS: 08.13 ;
CCCN: ;
ICS :  67.080 ;
National Tariff Heading:  Fruit, dried ;
</d:t>
    </d:r>
    <d:r xmlns:d="http://schemas.openxmlformats.org/spreadsheetml/2006/main">
      <d:rPr>
        <d:sz val="11"/>
        <d:color rgb="FF000000"/>
        <d:rFont val="Calibri"/>
      </d:rPr>
      <d:t xml:space="preserve"/>
    </d:r>
  </si>
  <si>
    <d:r xmlns:d="http://schemas.openxmlformats.org/spreadsheetml/2006/main">
      <d:rPr>
        <d:sz val="11"/>
        <d:rFont val="Calibri"/>
      </d:rPr>
      <d:t xml:space="preserve">0813 - Fruit, dried, other than that of headings 08.01 to 08.06; mixtures of nuts or dried fruits of this Chapter.;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0813 - Fruit, dried, other than that of headings 08.01 to 08.06; mixtures of nuts or dried fruits of this Chapter.; </d:t>
    </d:r>
  </si>
  <si>
    <t>G/TBT/N/UGA/432</t>
  </si>
  <si>
    <t>Fish fillets and other fish meat (whether or not minced), fresh, chilled or frozen</t>
  </si>
  <si>
    <t>G/TBT/N/ECU/69/Add.6</t>
  </si>
  <si>
    <d:r xmlns:d="http://schemas.openxmlformats.org/spreadsheetml/2006/main">
      <d:rPr>
        <d:i/>
        <d:sz val="11"/>
        <d:rFont val="Calibri"/>
      </d:rPr>
      <d:t xml:space="preserve">0201.10.00.00, 0201.20.00.00, 0201.30.00.10, 0201.30.00.90, 0202.10.00.00, 0202.20.00.00, 0202.30.00.10, 0202.30.00.90, 0203.11.00.00, 0203.12.00.00, 0203.19.00.00, 0203.21.00.00, 0203.22.00.00, 0203.29.00.00, 0204.10.00.00, 0204.21.00.00, 0204.22.00.00, 0204.23.00.00, 0204.30.00.00, 0204.41.00.00, 0204.42.00.00, 0204.43.00.00, 0204.50.00.00, 0206.10.00.00, 0206.21.00.00, 0206.22.00.00, 0206.29.00.00, 0206.30.00.00, 0206.41.00.00</d:t>
    </d:r>
    <d:r xmlns:d="http://schemas.openxmlformats.org/spreadsheetml/2006/main">
      <d:rPr>
        <d:sz val="11"/>
        <d:color rgb="FF000000"/>
        <d:rFont val="Calibri"/>
      </d:rPr>
      <d:t xml:space="preserve"/>
    </d:r>
  </si>
  <si>
    <d:r xmlns:d="http://schemas.openxmlformats.org/spreadsheetml/2006/main">
      <d:rPr>
        <d:sz val="11"/>
        <d:rFont val="Calibri"/>
      </d:rPr>
      <d:t xml:space="preserve">020110 - - Carcasses and half-carcasses; 020120 - - Other cuts with bone in; 020130 - - Boneless; 020210 - - Carcasses and half-carcasses; 020220 - - Other cuts with bone in; 020230 - - Boneless; 020311 - -- Carcasses and half-carcasses; 020312 - -- Hams, shoulders and cuts thereof, with bone in; 020319 - -- Other; 020321 - -- Carcasses and half-carcasses; 020322 - -- Hams, shoulders and cuts thereof, with bone in; 020329 - -- Other; 020410 - - Carcasses and half-carcasses of lamb, fresh or chilled; 020421 - -- Carcasses and half-carcasses; 020422 - -- Other cuts with bone in; 020423 - -- Boneless; 020430 - - Carcasses and half-carcasses of lamb, frozen; 020441 - -- Carcasses and half-carcasses; 020442 - -- Other cuts with bone in; 020443 - -- Boneless; 020450 - - Meat of goats; 020610 - - Of bovine animals, fresh or chilled; 020621 - -- Tongues; 020622 - -- Livers; 020629 - -- Other; 020630 - - Of swine, fresh or chilled; 020641 - -- Livers;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020410 - - Carcasses and half-carcasses of lamb, fresh or chilled; 020230 - - Boneless; 020130 - - Boneless; 020321 - -- Carcasses and half-carcasses; 020622 - -- Livers; 020319 - -- Other; 020430 - - Carcasses and half-carcasses of lamb, frozen; 020621 - -- Tongues; 020641 - -- Livers; 020311 - -- Carcasses and half-carcasses; 0206 - Edible offal of bovine animals, swine, sheep, goats, horses, asses, mules or hinnies, fresh, chilled or frozen.; 020443 - -- Boneless; 020630 - - Of swine, fresh or chilled; 020423 - -- Boneless; 020312 - -- Hams, shoulders and cuts thereof, with bone in; 020322 - -- Hams, shoulders and cuts thereof, with bone in; 020210 - - Carcasses and half-carcasses; 020442 - -- Other cuts with bone in; 020220 - - Other cuts with bone in; 020422 - -- Other cuts with bone in; 020421 - -- Carcasses and half-carcasses; 020329 - -- Other; 020120 - - Other cuts with bone in; 020610 - - Of bovine animals, fresh or chilled; 020450 - - Meat of goats; 020629 - -- Other; 020110 - - Carcasses and half-carcasses; 020441 - -- Carcasses and half-carcasses; </d:t>
    </d:r>
  </si>
  <si>
    <t>G/TBT/N/ECU/72/Add.4</t>
  </si>
  <si>
    <d:r xmlns:d="http://schemas.openxmlformats.org/spreadsheetml/2006/main">
      <d:rPr>
        <d:i/>
        <d:sz val="11"/>
        <d:rFont val="Calibri"/>
      </d:rPr>
      <d:t xml:space="preserve">0407.00.90.00, 0408.11.00.00, 0408.19.00.00, 0408.91.00.00, 0408.99.00.00</d:t>
    </d:r>
    <d:r xmlns:d="http://schemas.openxmlformats.org/spreadsheetml/2006/main">
      <d:rPr>
        <d:sz val="11"/>
        <d:color rgb="FF000000"/>
        <d:rFont val="Calibri"/>
      </d:rPr>
      <d:t xml:space="preserve"/>
    </d:r>
  </si>
  <si>
    <d:r xmlns:d="http://schemas.openxmlformats.org/spreadsheetml/2006/main">
      <d:rPr>
        <d:sz val="11"/>
        <d:rFont val="Calibri"/>
      </d:rPr>
      <d:t xml:space="preserve">0407 - Birds' eggs, in shell, fresh, preserved or cooked.; 040811 - -- Dried; 040819 - -- Other; 040891 - -- Dried; 040899 -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040819 - -- Other; 0407 - Birds' eggs, in shell, fresh, preserved or cooked.; 040899 - -- Other; 040811 - -- Dried; 040891 - -- Dried; </d:t>
    </d:r>
  </si>
  <si>
    <t>G/TBT/N/ECU/76/Add.3</t>
  </si>
  <si>
    <d:r xmlns:d="http://schemas.openxmlformats.org/spreadsheetml/2006/main">
      <d:rPr>
        <d:i/>
        <d:sz val="11"/>
        <d:rFont val="Calibri"/>
      </d:rPr>
      <d:t xml:space="preserve">1103110000, 1103130000, 1904100000, 1904200000, 2301101000</d:t>
    </d:r>
    <d:r xmlns:d="http://schemas.openxmlformats.org/spreadsheetml/2006/main">
      <d:rPr>
        <d:sz val="11"/>
        <d:color rgb="FF000000"/>
        <d:rFont val="Calibri"/>
      </d:rPr>
      <d:t xml:space="preserve"/>
    </d:r>
  </si>
  <si>
    <d:r xmlns:d="http://schemas.openxmlformats.org/spreadsheetml/2006/main">
      <d:rPr>
        <d:sz val="11"/>
        <d:rFont val="Calibri"/>
      </d:rPr>
      <d:t xml:space="preserve">110311 - -- Of wheat; 110313 - -- Of maize (corn); 190410 - - Prepared foods obtained by the swelling or roasting of cereals or cereal products; 190420 - - Prepared foods obtained from unroasted cereal flakes or from mixtures of unroasted cereal flakes and roasted cereal flakes or swelled cereals; 230110 - - Flours, meals and pellets, of meat or meat offal; greaves;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110311 - -- Of wheat; 110313 - -- Of maize (corn); 190410 - - Prepared foods obtained by the swelling or roasting of cereals or cereal products; 190420 - - Prepared foods obtained from unroasted cereal flakes or from mixtures of unroasted cereal flakes and roasted cereal flakes or swelled cereals; 230110 - - Flours, meals and pellets, of meat or meat offal; greaves; </d:t>
    </d:r>
  </si>
  <si>
    <d:r xmlns:d="http://schemas.openxmlformats.org/spreadsheetml/2006/main">
      <d:rPr>
        <d:i/>
        <d:sz val="11"/>
        <d:rFont val="Calibri"/>
      </d:rPr>
      <d:t xml:space="preserve">67.040 - Food products in general; </d:t>
    </d:r>
  </si>
  <si>
    <t>G/TBT/N/ECU/80/Add.6</t>
  </si>
  <si>
    <d:r xmlns:d="http://schemas.openxmlformats.org/spreadsheetml/2006/main">
      <d:rPr>
        <d:i/>
        <d:sz val="11"/>
        <d:rFont val="Calibri"/>
      </d:rPr>
      <d:t xml:space="preserve">Tariff subheadings 0209.00.90.00, 1501.00.10.00, 1507.90.10.00, 1508.90.00.00, 1509.10.00.00, 1509.90.00.00, 1510.00.00.00, 1511.90.00.00, 1512.19.10.00, 1512.29.00.00, 1514.19.00.00, 1514.99.00.00, 151</d:t>
    </d:r>
    <d:r xmlns:d="http://schemas.openxmlformats.org/spreadsheetml/2006/main">
      <d:rPr>
        <d:sz val="11"/>
        <d:color rgb="FF000000"/>
        <d:rFont val="Calibri"/>
      </d:rPr>
      <d:t xml:space="preserve"/>
    </d:r>
  </si>
  <si>
    <d:r xmlns:d="http://schemas.openxmlformats.org/spreadsheetml/2006/main">
      <d:rPr>
        <d:sz val="11"/>
        <d:rFont val="Calibri"/>
      </d:rPr>
      <d:t xml:space="preserve">020900 - Pig fat, free of lean meat, and poultry fat, not rendered or otherwise extracted, fresh, chilled, frozen, salted, in brine, dried or smoked.; 150100 - Pig fat (including lard) and poultry fat, other than that of heading 02.09 or 15.03.; 150790 - - Other; 150890 - - Other; 150910 - - Virgin; 150990 - - Other; 151000 - Other oils and their fractions, obtained solely from olives, whether or not refined, but not chemically modified, including blends of these oils or fractions with oils or fractions of heading 15.09.; 151190 - - Other; 151219 - -- Other; 151229 - -- Other; 151419 - -- Other; 151499 - -- Other; 151529 - -- Other; 151550 - - Sesame oil and its fractions; 151590 - - Other; 151710 - - Margarine, excluding liquid margarine; 151790 - - Other; 151800 - Animal or vegetable fats and oils and their fractions, boiled, oxidized, dehydrated, sulphurized, blown, polymerized by heat in vacuum or in inert gas or otherwise chemically modified, excluding those of heading 15.16; inedible mixtures or preparations of animal or vegetable fats or oils or of fractions of different fats or oils of this Chapter, not elsewhere specified or included.;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151800 - Animal or vegetable fats and oils and their fractions, boiled, oxidized, dehydrated, sulphurized, blown, polymerized by heat in vacuum or in inert gas or otherwise chemically modified, excluding those of heading 15.16; inedible mixtures or preparations of animal or vegetable fats or oils or of fractions of different fats or oils of this Chapter, not elsewhere specified or included.; 150910 - - Virgin; 151190 - - Other; 151550 - - Sesame oil and its fractions; 020900 - Pig fat, free of lean meat, and poultry fat, not rendered or otherwise extracted, fresh, chilled, frozen, salted, in brine, dried or smoked.; 150990 - - Other; 151229 - -- Other; 151219 - -- Other; 151000 - Other oils and their fractions, obtained solely from olives, whether or not refined, but not chemically modified, including blends of these oils or fractions with oils or fractions of heading 15.09.; 151499 - -- Other; 150100 - Pig fat (including lard) and poultry fat, other than that of heading 02.09 or 15.03.; 150890 - - Other; 151790 - - Other; 150790 - - Other; 151590 - - Other; 151529 - -- Other; </d:t>
    </d:r>
  </si>
  <si>
    <t>G/TBT/N/ECU/89/Add.4</t>
  </si>
  <si>
    <d:r xmlns:d="http://schemas.openxmlformats.org/spreadsheetml/2006/main">
      <d:rPr>
        <d:sz val="11"/>
        <d:rFont val="Calibri"/>
      </d:rPr>
      <d:t xml:space="preserve">040291 - -- Not containing added sugar or other sweetening matter; 040299 - -- Other; 040310 - - Yogurt; 040390 - - Other; 040510 - - Butter; 040520 - - Dairy spreads; 040590 - - Other; 040610 - - Fresh (unripened or uncured) cheese, including whey cheese, and curd; 040620 - - Grated or powdered cheese, of all kinds; 040630 - - Processed cheese, not grated or powdered; 040640 - - Blue-veined cheese; 040690 - - Other cheese; 190190 -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040510 - - Butter; 040299 - -- Other; 040520 - - Dairy spreads; 040690 - - Other cheese; 040390 - - Other; 040590 - - Other; 190190 - - Other; 040640 - - Blue-veined cheese; 040310 - - Yogurt; 040610 - - Fresh (unripened or uncured) cheese, including whey cheese, and curd; 040620 - - Grated or powdered cheese, of all kinds; 040291 - -- Not containing added sugar or other sweetening matter; 040630 - - Processed cheese, not grated or powdered; </d:t>
    </d:r>
  </si>
  <si>
    <t>G/TBT/N/ECU/93/Add.3</t>
  </si>
  <si>
    <d:r xmlns:d="http://schemas.openxmlformats.org/spreadsheetml/2006/main">
      <d:rPr>
        <d:sz val="11"/>
        <d:rFont val="Calibri"/>
      </d:rPr>
      <d:t xml:space="preserve">090411 - -- Neither crushed nor ground; 090412 - -- Crushed or ground; 090420 - - Fruits of the genus Capsicum or of the genus Pimenta, dried or crushed or ground; 090500 - Vanilla.; 090620 - - Crushed or ground; 090700 - Cloves (whole fruit, cloves and stems).; 090810 - - Nutmeg; 090820 - - Mace; 090830 - - Cardamoms; 090910 - - Seeds of anise or badian; 090920 - - Seeds of coriander; 090930 - - Seeds of cumin; 090940 - - Seeds of caraway; 090950 - - Seeds of fennel; juniper berries; 091010 - - Ginger; 091020 - - Saffron; 091030 - - Turmeric (curcuma); 91091 - - Electrically operated:; 091099 -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090830 - - Cardamoms; 091010 - - Ginger; 091099 - -- Other; 091020 - - Saffron; 91091 - - Electrically operated:; 090910 - - Seeds of anise or badian; 091030 - - Turmeric (curcuma); 090700 - Cloves (whole fruit, cloves and stems).; 090940 - - Seeds of caraway; 090620 - - Crushed or ground; 090411 - -- Neither crushed nor ground; 090420 - - Fruits of the genus Capsicum or of the genus Pimenta, dried or crushed or ground; 090820 - - Mace; 090920 - - Seeds of coriander; 090930 - - Seeds of cumin; 090950 - - Seeds of fennel; juniper berries; 090810 - - Nutmeg; 090500 - Vanilla.; 090412 - -- Crushed or ground; </d:t>
    </d:r>
  </si>
  <si>
    <t>G/TBT/N/ECU/84/Add.5</t>
  </si>
  <si>
    <d:r xmlns:d="http://schemas.openxmlformats.org/spreadsheetml/2006/main">
      <d:rPr>
        <d:i/>
        <d:sz val="11"/>
        <d:rFont val="Calibri"/>
      </d:rPr>
      <d:t xml:space="preserve">0901212000, 0901220000, 0901900000, 0902100000, 0902200000, 0902300000, 0902400000, 0903000000, 0905000000, 0906110000, 0906190000, 0906200000, 0907000000, 0909100000, 0909209000, 0910991000, 0910999000, 1211200000, 1211300000, 1211903000, 1211905000, 1211906000, 1211909000, 2101110000, 2101120000, 2101200000, 2202900000</d:t>
    </d:r>
    <d:r xmlns:d="http://schemas.openxmlformats.org/spreadsheetml/2006/main">
      <d:rPr>
        <d:sz val="11"/>
        <d:color rgb="FF000000"/>
        <d:rFont val="Calibri"/>
      </d:rPr>
      <d:t xml:space="preserve"/>
    </d:r>
  </si>
  <si>
    <d:r xmlns:d="http://schemas.openxmlformats.org/spreadsheetml/2006/main">
      <d:rPr>
        <d:sz val="11"/>
        <d:rFont val="Calibri"/>
      </d:rPr>
      <d:t xml:space="preserve">090121 - -- Not decaffeinated; 090122 - -- Decaffeinated; 090190 - - Other; 090210 - - Green tea (not fermented) in immediate packings of a content not exceeding 3 kg; 090220 - - Other green tea (not fermented); 090230 - - Black tea (fermented) and partly fermented tea, in immediate packings of a content not exceeding 3 kg; 090240 - - Other black tea (fermented) and other partly fermented tea; 090300 - Maté; 090500 - Vanilla.; 090620 - - Crushed or ground; 090700 - Cloves (whole fruit, cloves and stems).; 091010 - - Ginger; 091020 - - Saffron; 091099 - -- Other; 121120 - - Ginseng roots; 121130 - - Coca leaf; 121190 - - Other; 210111 - -- Extracts, essences and concentrates; 210112 - -- Preparations with a basis of extracts, essences or concentrates or with a basis of coffee; 220290 -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090121 - -- Not decaffeinated; 090122 - -- Decaffeinated; 090190 - - Other; 090210 - - Green tea (not fermented) in immediate packings of a content not exceeding 3 kg; 090220 - - Other green tea (not fermented); 090230 - - Black tea (fermented) and partly fermented tea, in immediate packings of a content not exceeding 3 kg; 090240 - - Other black tea (fermented) and other partly fermented tea; 090300 - Maté; 090500 - Vanilla.; 090620 - - Crushed or ground; 090700 - Cloves (whole fruit, cloves and stems).; 090910 - - Seeds of anise or badian; 090920 - - Seeds of coriander; 091099 - -- Other; 121120 - - Ginseng roots; 121130 - - Coca leaf; 121190 - - Other; 210111 - -- Extracts, essences and concentrates; 210112 - -- Preparations with a basis of extracts, essences or concentrates or with a basis of coffee; 210120 - - Extracts, essences and concentrates, of tea or maté, and preparations with a basis of these extracts, essences or concentrates or with a basis of tea or maté; 220290 - - Other; </d:t>
    </d:r>
  </si>
  <si>
    <t>G/TBT/N/ECU/221/Add.1</t>
  </si>
  <si>
    <d:r xmlns:d="http://schemas.openxmlformats.org/spreadsheetml/2006/main">
      <d:rPr>
        <d:i/>
        <d:sz val="11"/>
        <d:rFont val="Calibri"/>
      </d:rPr>
      <d:t xml:space="preserve">0801.11.90, 0801.19.00, 0804.10.00, and 0813.10.00. ;</d:t>
    </d:r>
    <d:r xmlns:d="http://schemas.openxmlformats.org/spreadsheetml/2006/main">
      <d:rPr>
        <d:sz val="11"/>
        <d:color rgb="FF000000"/>
        <d:rFont val="Calibri"/>
      </d:rPr>
      <d:t xml:space="preserve"/>
    </d:r>
  </si>
  <si>
    <d:r xmlns:d="http://schemas.openxmlformats.org/spreadsheetml/2006/main">
      <d:rPr>
        <d:sz val="11"/>
        <d:rFont val="Calibri"/>
      </d:rPr>
      <d:t xml:space="preserve">080111 - -- Dessicated; 080119 - -- Other; 080410 - - Dates; 081310 - - Apricots;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081310 - - Apricots; 080111 - -- Dessicated; 080119 - -- Other; 080410 - - Dates; </d:t>
    </d:r>
  </si>
  <si>
    <t>G/TBT/N/ECU/222/Add.1</t>
  </si>
  <si>
    <d:r xmlns:d="http://schemas.openxmlformats.org/spreadsheetml/2006/main">
      <d:rPr>
        <d:i/>
        <d:sz val="11"/>
        <d:rFont val="Calibri"/>
      </d:rPr>
      <d:t xml:space="preserve">0811.10.90, 0811.20.00, 0811.90.99, and 2004.90.00. ;</d:t>
    </d:r>
    <d:r xmlns:d="http://schemas.openxmlformats.org/spreadsheetml/2006/main">
      <d:rPr>
        <d:sz val="11"/>
        <d:color rgb="FF000000"/>
        <d:rFont val="Calibri"/>
      </d:rPr>
      <d:t xml:space="preserve"/>
    </d:r>
  </si>
  <si>
    <d:r xmlns:d="http://schemas.openxmlformats.org/spreadsheetml/2006/main">
      <d:rPr>
        <d:sz val="11"/>
        <d:rFont val="Calibri"/>
      </d:rPr>
      <d:t xml:space="preserve">081110 - - Strawberries; 081120 - - Raspberries, blackberries, mulberries, loganberries, black, white or red currants and gooseberries; 081190 - - Other; 200490 - - Other vegetables and mixtures of vegetables;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081190 - - Other; 200490 - - Other vegetables and mixtures of vegetables; 081110 - - Strawberries; 081120 - - Raspberries, blackberries, mulberries, loganberries, black, white or red currants and gooseberries; </d:t>
    </d:r>
  </si>
  <si>
    <t>G/TBT/N/JPN/463</t>
  </si>
  <si>
    <t>Japan</t>
  </si>
  <si>
    <t>Stearidonic acid-containing soybean and processed foods containing it as a main ingredient. (HS: 12.01)</t>
  </si>
  <si>
    <t>G/TBT/N/ECU/81/Add.6</t>
  </si>
  <si>
    <d:r xmlns:d="http://schemas.openxmlformats.org/spreadsheetml/2006/main">
      <d:rPr>
        <d:sz val="11"/>
        <d:rFont val="Calibri"/>
      </d:rPr>
      <d:t xml:space="preserve">392410 - - Tableware and kitchenware; 401490 - - Other; 701399 -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392410 - - Tableware and kitchenware; 10 - Cereals; 401490 - - Other; 701399 - -- Other; </d:t>
    </d:r>
  </si>
  <si>
    <t>G/TBT/N/ZAF/178</t>
  </si>
  <si>
    <t>G/TBT/N/CAN/385/Add.1</t>
  </si>
  <si>
    <d:r xmlns:d="http://schemas.openxmlformats.org/spreadsheetml/2006/main">
      <d:rPr>
        <d:i/>
        <d:sz val="11"/>
        <d:rFont val="Calibri"/>
      </d:rPr>
      <d:t xml:space="preserve">Seeds of various crop sectors (Parts of HS codes Chapters 7, 9, 10, and 12)</d:t>
    </d:r>
    <d:r xmlns:d="http://schemas.openxmlformats.org/spreadsheetml/2006/main">
      <d:rPr>
        <d:sz val="11"/>
        <d:color rgb="FF000000"/>
        <d:rFont val="Calibri"/>
      </d:rPr>
      <d:t xml:space="preserve"/>
    </d:r>
  </si>
  <si>
    <d:r xmlns:d="http://schemas.openxmlformats.org/spreadsheetml/2006/main">
      <d:rPr>
        <d:sz val="11"/>
        <d:rFont val="Calibri"/>
      </d:rPr>
      <d:t xml:space="preserve">07 - Edible vegetables and certain roots and tubers; 09 - Coffee, tea, mate and spices; 10 - Cereals; 12 - Oil seeds and oleaginous fruits; miscellaneous grains, seeds and fruit; industrial or medicinal plants; straw and fodder;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07 - Edible vegetables and certain roots and tubers; 09 - Coffee, tea, mate and spices; 12 - Oil seeds and oleaginous fruits; miscellaneous grains, seeds and fruit; industrial or medicinal plants; straw and fodder; 10 - Cereals; </d:t>
    </d:r>
  </si>
  <si>
    <t>G/TBT/N/ECU/268</t>
  </si>
  <si>
    <t>1101.00.00 and 1102.20.00. Wheat or meslin flour. (HS 1101.00); Maize (corn) flour (HS 1102.20) ;</t>
  </si>
  <si>
    <d:r xmlns:d="http://schemas.openxmlformats.org/spreadsheetml/2006/main">
      <d:rPr>
        <d:sz val="11"/>
        <d:rFont val="Calibri"/>
      </d:rPr>
      <d:t xml:space="preserve">110100 - Wheat or meslin flour.; 110220 - - Maize (corn) flour; </d:t>
    </d:r>
  </si>
  <si>
    <t>G/TBT/N/USA/909</t>
  </si>
  <si>
    <d:r xmlns:d="http://schemas.openxmlformats.org/spreadsheetml/2006/main">
      <d:rPr>
        <d:sz val="11"/>
        <d:rFont val="Calibri"/>
      </d:rPr>
      <d:t xml:space="preserve">080440 - - Avocados; </d:t>
    </d:r>
  </si>
  <si>
    <t>G/TBT/N/ZAF/85/Rev.1/Add.1</t>
  </si>
  <si>
    <d:r xmlns:d="http://schemas.openxmlformats.org/spreadsheetml/2006/main">
      <d:rPr>
        <d:i/>
        <d:sz val="11"/>
        <d:rFont val="Calibri"/>
      </d:rPr>
      <d:t xml:space="preserve">Sunflower seeds, whether or not broken. (HS 1206); FOOD TECHNOLOGY (ICS 67).</d:t>
    </d:r>
    <d:r xmlns:d="http://schemas.openxmlformats.org/spreadsheetml/2006/main">
      <d:rPr>
        <d:sz val="11"/>
        <d:color rgb="FF000000"/>
        <d:rFont val="Calibri"/>
      </d:rPr>
      <d:t xml:space="preserve"/>
    </d:r>
  </si>
  <si>
    <d:r xmlns:d="http://schemas.openxmlformats.org/spreadsheetml/2006/main">
      <d:rPr>
        <d:sz val="11"/>
        <d:rFont val="Calibri"/>
      </d:rPr>
      <d:t xml:space="preserve">1206 - Sunflower seeds, whether or not broken.;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1206 - Sunflower seeds, whether or not broken.; </d:t>
    </d:r>
  </si>
  <si>
    <t>G/TBT/N/ZAF/86/Rev.1/Add.1</t>
  </si>
  <si>
    <d:r xmlns:d="http://schemas.openxmlformats.org/spreadsheetml/2006/main">
      <d:rPr>
        <d:i/>
        <d:sz val="11"/>
        <d:rFont val="Calibri"/>
      </d:rPr>
      <d:t xml:space="preserve">Soya beans, whether or not broken. (HS 1201), FOOD TECHNOLOGY (ICS 67).</d:t>
    </d:r>
    <d:r xmlns:d="http://schemas.openxmlformats.org/spreadsheetml/2006/main">
      <d:rPr>
        <d:sz val="11"/>
        <d:color rgb="FF000000"/>
        <d:rFont val="Calibri"/>
      </d:rPr>
      <d:t xml:space="preserve"/>
    </d:r>
  </si>
  <si>
    <t>G/TBT/N/ECU/261</t>
  </si>
  <si>
    <t>0802.51.00. Pistachios (HS 0802.50) ;</t>
  </si>
  <si>
    <d:r xmlns:d="http://schemas.openxmlformats.org/spreadsheetml/2006/main">
      <d:rPr>
        <d:sz val="11"/>
        <d:rFont val="Calibri"/>
      </d:rPr>
      <d:t xml:space="preserve">080250 - - Pistachios; </d:t>
    </d:r>
  </si>
  <si>
    <t>G/TBT/N/KEN/414</t>
  </si>
  <si>
    <d:r xmlns:d="http://schemas.openxmlformats.org/spreadsheetml/2006/main">
      <d:rPr>
        <d:sz val="11"/>
        <d:rFont val="Calibri"/>
      </d:rPr>
      <d:t xml:space="preserve">Edible oil</d:t>
    </d:r>
    <d:r xmlns:d="http://schemas.openxmlformats.org/spreadsheetml/2006/main">
      <d:rPr>
        <d:sz val="11"/>
        <d:color rgb="FF000000"/>
        <d:rFont val="Calibri"/>
      </d:rPr>
      <d:t xml:space="preserve"/>
    </d:r>
  </si>
  <si>
    <d:r xmlns:d="http://schemas.openxmlformats.org/spreadsheetml/2006/main">
      <d:rPr>
        <d:sz val="11"/>
        <d:rFont val="Calibri"/>
      </d:rPr>
      <d:t xml:space="preserve">151110 - - Crude oil; </d:t>
    </d:r>
  </si>
  <si>
    <t>G/TBT/N/KEN/415</t>
  </si>
  <si>
    <d:r xmlns:d="http://schemas.openxmlformats.org/spreadsheetml/2006/main">
      <d:rPr>
        <d:sz val="11"/>
        <d:rFont val="Calibri"/>
      </d:rPr>
      <d:t xml:space="preserve">Maize samolina</d:t>
    </d:r>
    <d:r xmlns:d="http://schemas.openxmlformats.org/spreadsheetml/2006/main">
      <d:rPr>
        <d:sz val="11"/>
        <d:color rgb="FF000000"/>
        <d:rFont val="Calibri"/>
      </d:rPr>
      <d:t xml:space="preserve"/>
    </d:r>
  </si>
  <si>
    <d:r xmlns:d="http://schemas.openxmlformats.org/spreadsheetml/2006/main">
      <d:rPr>
        <d:sz val="11"/>
        <d:rFont val="Calibri"/>
      </d:rPr>
      <d:t xml:space="preserve">110423 - -- Of maize (corn); </d:t>
    </d:r>
  </si>
  <si>
    <t>G/TBT/N/DEU/12/Rev.1</t>
  </si>
  <si>
    <t xml:space="preserve">KN-Code: 2710 12 41, KN-Code: 2710 12 45, KN-Code: 2710 12 49, KN-Code: 2710 12 51, KN-Code: 2710 12 59, KN-Code: 2710 20 11, KN-Code: 2710 20 15, KN-Code: 2710 19 48, KN-Code: 3826 00 10, KN-Code: 3826 00 90, KN-Code 22 07, KN-Code 38 26,  KN-Codes: 2711 12 11  2711 19 00, KN-Code: 2711 21 00, KN-Code 2711 29 00, HS: 1507  1518, KN-Codes: 2710 19 62  2710 19 68</t>
  </si>
  <si>
    <d:r xmlns:d="http://schemas.openxmlformats.org/spreadsheetml/2006/main">
      <d:rPr>
        <d:sz val="11"/>
        <d:rFont val="Calibri"/>
      </d:rPr>
      <d:t xml:space="preserve">1507 - Soya- Bean oil and its fractions, whether or not refined, but not chemically modified.; 1508 - Ground-nut oil and its fractions, whether or not refined, but not chemically modified.; 1509 - Olive oil and its fractions, whether or not refined, but not chemically modified.; 1510 - Other oils and their fractions, obtained solely from olives, whether or not refined, but not chemically modified, including blends of these oils or fractions with oils or fractions of heading 15.09.; 1511 - Palm oil and its fractions, whether or not refined, but not chemically modified.; 1512 - Sunflower-seed, safflower or cotton-seed oil and fractions thereof, whether or not refined, but not chemically modified.; 1513 - Coconut (copra), palm kernel or babassu oil and fractions thereof, whether or not refined, but not chemically modified.; 1514 - Rape (canola), colza or mustard oil and fractions thereof, whether or not refined, but not chemically modified.; 1515 - Other fixed vegetable fats and oils (including jojoba oil) and their fractions, whether or not refined, but not chemically modified.; 1516 - Animal or vegetable fats and oils and their fractions, partly or wholly hydrogenated, inter-esterified, re-esterified or elaidinized, whether or not refined, but not further prepared.; 1517 - Margarine; edible mixtures or preparations of animal or vegetable fats or oils or of fractions of different fats or oils of this Chapter, other than edible fats or oils or their fractions of heading 15.16.; 1518 - Animal or vegetable fats and oils and their fractions, boiled, oxidized, dehydrated, sulphurized, blown, polymerized by heat in vacuum or in inert gas or otherwise chemically modified, excluding those of heading 15.16; inedible mixtures or preparations of animal or vegetable fats or oils or of fractions of different fats or oils of this Chapter, not elsewhere specified or included.; 2207 - Undenatured ethyl alcohol of an alcoholic strength by volume of 80% vol or higher; ethyl alcohol and other spirits, denatured, of any strength.; 2710 - Petroleum oils and oils obtained from bituminous minerals, other than crude; preparations not elsewhere specified or included, containing by weight 70% or more of petroleum oils or of oils obtained from bituminous minerals, these oils being the basic constituents of the preparations; waste oils.; 271019 - -- Other; 271112 - -- Propane; 271113 - -- Butanes; 271114 - -- Ethylene, propylene, butylene and butadiene; 271119 - -- Other; 271121 - -- Natural gas; 271129 - -- Other; </d:t>
    </d:r>
  </si>
  <si>
    <t>G/TBT/N/ISR/805</t>
  </si>
  <si>
    <t>Rice</t>
  </si>
  <si>
    <t>G/TBT/N/ZAF/176</t>
  </si>
  <si>
    <t>Dairy produce; birds' eggs; natural honey; edible products of animal origin, not elsewhere specified or included (HS 04) ;
Milk and milk products in general (ICS 67.100.01), Milk and processed milk products (ICS 67.100.10) ;
</t>
  </si>
  <si>
    <t>G/TBT/N/PER/59</t>
  </si>
  <si>
    <t>Industrially processed products containing added sugar, saturated fat and sodium and/or trans fats, which fall under the following tariff headings: ; Code Product description ;02.09 Pig fat, free of lean meat, and poultry fat, not rendered or otherwise extracted, fresh, chilled, frozen, salted, in brine, dried or smoked. ;02.10 Meat and edible meat offal, salted, in brine, dried or smoked; edible flours and meals of meat or meat offal. ;03.05 Fish, dried, salted or in brine; smoked fish, whether or not cooked before or during the smoking process; flours, meals and pellets of fish, fit for human consumption. ;03.06 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;03.07 Molluscs, whether in shell or not, live, fresh, chilled, frozen, dried, salted or in brine; smoked molluscs, whether in shell or not, whether or not cooked before or during the smoking process; flours, meals and pellets of molluscs, fit for human consumption. ;03.08 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;04.02 Milk and cream, concentrated or containing added sugar or other sweetening matter. ; ;04.03 Buttermilk, curdled milk and cream, yogurt, kephir and other fermented or acidified milk and cream, whether or not concentrated or containing added sugar or other sweetening matter or flavoured or containing added fruit, nuts or cocoa. ;04.04 Whey, whether or not concentrated or containing added sugar or other sweetening matter; products consisting of natural milk constituents, whether or not containing added sugar or other sweetening matter, not elsewhere specified or included. ;04.05 Butter and other fats and oils derived from milk; dairy spreads. ;04.06 Cheese and curd. ;08.11 Fruit and nuts, uncooked or cooked by steaming or boiling in water, frozen, whether or not containing added sugar or other sweetening matter. ;15.07 Soya-bean oil and its fractions, whether or not refined, but not chemically modified. ;15.16 Animal or vegetable fats and oils and their fractions, partly or wholly hydrogenated, inter-esterified, re-esterified or elaidinised, whether or not refined, but not further prepared. ;15.17 Margarine; edible mixtures or preparations of animal or vegetable fats or oils or of fractions of different fats or oils of this Chapter, other than edible fats or oils or their fractions of heading 15.16. ;1601.00.00.00 Sausages and similar products, of meat, meat offal or blood; food preparations based on these products. ;16.02 Other prepared or preserved meat, meat offal or blood. ;16.04 Prepared or preserved fish; caviar and caviar substitutes prepared from fish eggs. ;17.04 Sugar confectionery (including white chocolate), not containing cocoa. ;18.06 Chocolate and other food preparations containing cocoa. ;19.01 Malt extract; food preparations of flour, groats, meal, starch or malt extract, not containing cocoa or containing less than 40% by weight of cocoa calculated on a totally defatted basis, not elsewhere specified or included; food preparations of goods of headings 04.01 to 04.04, not containing cocoa or containing less than 5% by weight of cocoa calculated on a totally defatted basis, not elsewhere specified or included. ;19.04 Prepared foods obtained by the swelling or roasting of cereals or cereal products (for example, corn flakes); cereals (other than maize (corn)) in grain form or in the form of flakes or other worked gra</t>
  </si>
  <si>
    <d:r xmlns:d="http://schemas.openxmlformats.org/spreadsheetml/2006/main">
      <d:rPr>
        <d:sz val="11"/>
        <d:rFont val="Calibri"/>
      </d:rPr>
      <d:t xml:space="preserve">0209 - Pig fat, free of lean meat, and poultry fat, not rendered or otherwise extracted, fresh, chilled, frozen, salted, in brine, dried or smoked.; 0210 - Meat and edible meat offal, salted, in brine, dried or smoked; edible flours and meals of meat or meat offal.; 0305 - Fish, dried, salted or in brine; smoked fish, whether or not cooked before or during the smoking process; flours, meals and pellets of fish, fit for human consumption.; 0306 - Crustaceans, whether in shell or not, live, fresh, chilled, frozen, dried, salted or in brine; crustaceans, in shell, cooked by steaming or by boiling in water, whether or not chilled, frozen, dried, salted or in brine; flours, meals and pellets of crustaceans, fit for human consumption.;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0405 - Butter and other fats and oils derived from milk; dairy spreads.; 0406 - Cheese and curd.; 0811 - Fruit and nuts, uncooked or cooked by steaming or boiling in water, frozen, whether or not containing added sugar or other sweetening matter.; 1507 - Soya- Bean oil and its fractions, whether or not refined, but not chemically modified.; 1516 - Animal or vegetable fats and oils and their fractions, partly or wholly hydrogenated, inter-esterified, re-esterified or elaidinized, whether or not refined, but not further prepared.; 1517 - Margarine; edible mixtures or preparations of animal or vegetable fats or oils or of fractions of different fats or oils of this Chapter, other than edible fats or oils or their fractions of heading 15.16.; 1601 - Sausages and similar products, of meat, meat offal or blood; food preparations based on these products.; 1602 - Other prepared or preserved meat, meat offal or blood.; 1604 - Prepared or preserved fish; caviar and caviar substitutes prepared from fish eggs.; 1704 - Sugar confectionery (including white chocolate), not containing cocoa.; 1806 - Chocolate and other food preparations containing cocoa.; 1901 - 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1904 - 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1905 - Bread, pastry, cakes, biscuits and other bakers' wares, whether or not containing cocoa; communion wafers, empty cachets of a kind suitable for pharmaceutical use, sealing wafers, rice paper and similar products.; 2006 - Vegetables, fruit, nuts, fruit-peel and other parts of plants, preserved by sugar (drained, glacé or crystallised).; 2007 - Jams, fruit jellies, marmalades, fruit or nut purée and fruit or nut pastes, obtained by cooking, whether or not containing added sugar or other sweetening matter.; 2008 - Fruit, nuts and other edible parts of plants, otherwise prepared or preserved, whether or not containing added sugar or other sweetening matter or spirit, not elsewhere specified or included.; 2009 - Fruit juices (including grape must) and vegetable juices, unfermented and not containing added spirit, whether or not containing added sugar or other sweetening matter.; 2103 - Sauces and preparations therefor; mixed condiments and mixed seasonings; mustard flour and meal and prepared mustard.; 2104 - Soups and broths and preparations therefor; homogenised composite food preparations.; 2105 - Ice cream and other edible ice, whether or not containing cocoa.; 2106 - Food preparations not elsewhere specified or included.; 2202 - Waters, including mineral waters and aerated waters, containing added sugar or other sweetening matter or flavoured, and other non-alcoholic beverages, not including fruit or vegetable juices of heading 20.09.; </d:t>
    </d:r>
  </si>
  <si>
    <t>G/TBT/N/TUR/57</t>
  </si>
  <si>
    <t>The Communiqué covers green coffee beans, roasted coffee beans, ground coffee and coffee extract, soluble coffee extract, soluble coffee and instant coffee.</t>
  </si>
  <si>
    <d:r xmlns:d="http://schemas.openxmlformats.org/spreadsheetml/2006/main">
      <d:rPr>
        <d:sz val="11"/>
        <d:rFont val="Calibri"/>
      </d:rPr>
      <d:t xml:space="preserve">0901 - Coffee, whether or not roasted or decaffeinated; coffee husks and skins; coffee substitutes containing coffee in any proportion.; 090111 - -- Not decaffeinated; 21011 - - Extracts, essences and concentrates, of coffee, and preparations with a basis of these extracts, essences or concentrates or with a basis of coffee:; </d:t>
    </d:r>
  </si>
  <si>
    <t>G/TBT/N/ECU/81/Add.5</t>
  </si>
  <si>
    <d:r xmlns:d="http://schemas.openxmlformats.org/spreadsheetml/2006/main">
      <d:rPr>
        <d:sz val="11"/>
        <d:rFont val="Calibri"/>
      </d:rPr>
      <d:t xml:space="preserve">392410 - - Tableware and kitchenware; 401490 - - Other; 701399 -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701399 - -- Other; 401490 - - Other; 392410 - - Tableware and kitchenware; 10 - Cereals; </d:t>
    </d:r>
  </si>
  <si>
    <t>G/TBT/N/USA/318/Add.1</t>
  </si>
  <si>
    <d:r xmlns:d="http://schemas.openxmlformats.org/spreadsheetml/2006/main">
      <d:rPr>
        <d:i/>
        <d:sz val="11"/>
        <d:rFont val="Calibri"/>
      </d:rPr>
      <d:t xml:space="preserve">Food labelling  (HS:  Ch. 15) (ICS:  67.040, 67.120, 67.200)</d:t>
    </d:r>
    <d:r xmlns:d="http://schemas.openxmlformats.org/spreadsheetml/2006/main">
      <d:rPr>
        <d:sz val="11"/>
        <d:color rgb="FF000000"/>
        <d:rFont val="Calibri"/>
      </d:rPr>
      <d:t xml:space="preserve"/>
    </d:r>
  </si>
  <si>
    <d:r xmlns:d="http://schemas.openxmlformats.org/spreadsheetml/2006/main">
      <d:rPr>
        <d:sz val="11"/>
        <d:rFont val="Calibri"/>
      </d:rPr>
      <d:t xml:space="preserve">15 - Animal or vegetable fats and oils and their cleavage products; prepared edible fats; animal or vegetable waxes;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15 - Animal or vegetable fats and oils and their cleavage products; prepared edible fats; animal or vegetable waxes; </d:t>
    </d:r>
  </si>
  <si>
    <d:r xmlns:d="http://schemas.openxmlformats.org/spreadsheetml/2006/main">
      <d:rPr>
        <d:i/>
        <d:sz val="11"/>
        <d:rFont val="Calibri"/>
      </d:rPr>
      <d:t xml:space="preserve">67.040 - Food products in general; 67.120 - Meat, meat products and other animal produce; 67.200 - Edible oils and fats. Oilseeds; </d:t>
    </d:r>
  </si>
  <si>
    <t>G/TBT/N/ECU/80/Add.5</t>
  </si>
  <si>
    <d:r xmlns:d="http://schemas.openxmlformats.org/spreadsheetml/2006/main">
      <d:rPr>
        <d:sz val="11"/>
        <d:rFont val="Calibri"/>
      </d:rPr>
      <d:t xml:space="preserve">020900 - Pig fat, free of lean meat, and poultry fat, not rendered or otherwise extracted, fresh, chilled, frozen, salted, in brine, dried or smoked.; 150100 - Pig fat (including lard) and poultry fat, other than that of heading 02.09 or 15.03.; 150790 - - Other; 150890 - - Other; 150910 - - Virgin; 150990 - - Other; 151000 - Other oils and their fractions, obtained solely from olives, whether or not refined, but not chemically modified, including blends of these oils or fractions with oils or fractions of heading 15.09.; 151190 - - Other; 151219 - -- Other; 151229 - -- Other; 151419 - -- Other; 151499 - -- Other; 151529 - -- Other; 151550 - - Sesame oil and its fractions; 151590 - - Other; 151710 - - Margarine, excluding liquid margarine; 151790 - - Other; 151800 - Animal or vegetable fats and oils and their fractions, boiled, oxidized, dehydrated, sulphurized, blown, polymerized by heat in vacuum or in inert gas or otherwise chemically modified, excluding those of heading 15.16; inedible mixtures or preparations of animal or vegetable fats or oils or of fractions of different fats or oils of this Chapter, not elsewhere specified or included.;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151800 - Animal or vegetable fats and oils and their fractions, boiled, oxidized, dehydrated, sulphurized, blown, polymerized by heat in vacuum or in inert gas or otherwise chemically modified, excluding those of heading 15.16; inedible mixtures or preparations of animal or vegetable fats or oils or of fractions of different fats or oils of this Chapter, not elsewhere specified or included.; 150990 - - Other; 151229 - -- Other; 151190 - - Other; 150910 - - Virgin; 151550 - - Sesame oil and its fractions; 020900 - Pig fat, free of lean meat, and poultry fat, not rendered or otherwise extracted, fresh, chilled, frozen, salted, in brine, dried or smoked.; 151529 - -- Other; 151000 - Other oils and their fractions, obtained solely from olives, whether or not refined, but not chemically modified, including blends of these oils or fractions with oils or fractions of heading 15.09.; 150100 - Pig fat (including lard) and poultry fat, other than that of heading 02.09 or 15.03.; 150790 - - Other; 151590 - - Other; 151219 - -- Other; 151790 - - Other; 150890 - - Other; 151499 - -- Other; </d:t>
    </d:r>
  </si>
  <si>
    <t>G/TBT/N/BRA/589</t>
  </si>
  <si>
    <t>Peanuts (ground-nuts), not roasted or cooked (HS 1202).</t>
  </si>
  <si>
    <d:r xmlns:d="http://schemas.openxmlformats.org/spreadsheetml/2006/main">
      <d:rPr>
        <d:sz val="11"/>
        <d:rFont val="Calibri"/>
      </d:rPr>
      <d:t xml:space="preserve">1202 - Ground-nuts, not roasted or otherwise cooked, whether or not shelled or broken.; </d:t>
    </d:r>
  </si>
  <si>
    <t>G/TBT/N/ECU/220</t>
  </si>
  <si>
    <t>0803.10.10, 0803.90.11, 0803.90.12, 0803.90.19, 0804.30.00, 0804.40.00, 0804.50.10, 0804.50.20, 0805.10.00, 0805.20.10, 0805.20.90, 0805.40.00, 0805.50.21, 0805.90.00, 0807.11.00, 0807.19.00, 0807.20.00, 0810.10.00, 0810.20.00, 0810.90.20, 0810.90.30, 0810.90.40, 0810.90.50, 0810.90.10, 0810.90.90, 0810.90.90.20, and 0810.90.90.90. ;</t>
  </si>
  <si>
    <d:r xmlns:d="http://schemas.openxmlformats.org/spreadsheetml/2006/main">
      <d:rPr>
        <d:sz val="11"/>
        <d:rFont val="Calibri"/>
      </d:rPr>
      <d:t xml:space="preserve">0803 - Bananas, including plantains, fresh or dried.; 080430 - - Pineapples; 080440 - - Avocados; 080450 - - Guavas, mangoes and mangosteens; 080510 - - Oranges; 080520 - - Mandarins (including tangerines and satsumas); clementines, wilkings and similar citrus hybrids; 080540 - - Grapefruit; 080550 - - Lemons (Citrus limon, Citrus limonum) and limes (Citrus aurantifolia, Citrus latifolia); 080590 - - Other; 080711 - -- Watermelons; 080719 - -- Other; 080720 - - Papaws (papayas); 081010 - - Strawberries; 081020 - - Raspberries, blackberries, mulberries and loganberries; 081090 - - Other; </d:t>
    </d:r>
  </si>
  <si>
    <t>G/TBT/N/ECU/221</t>
  </si>
  <si>
    <t>0801.11.90, 0801.19.00, 0804.10.00, and 0813.10.00. ;</t>
  </si>
  <si>
    <d:r xmlns:d="http://schemas.openxmlformats.org/spreadsheetml/2006/main">
      <d:rPr>
        <d:sz val="11"/>
        <d:rFont val="Calibri"/>
      </d:rPr>
      <d:t xml:space="preserve">080111 - -- Dessicated; 080119 - -- Other; 080410 - - Dates; 081310 - - Apricots; </d:t>
    </d:r>
  </si>
  <si>
    <t>G/TBT/N/ECU/222</t>
  </si>
  <si>
    <t>0811.10.90, 0811.20.00, 0811.90.99, and 2004.90.00. ;</t>
  </si>
  <si>
    <d:r xmlns:d="http://schemas.openxmlformats.org/spreadsheetml/2006/main">
      <d:rPr>
        <d:sz val="11"/>
        <d:rFont val="Calibri"/>
      </d:rPr>
      <d:t xml:space="preserve">081110 - - Strawberries; 081120 - - Raspberries, blackberries, mulberries, loganberries, black, white or red currants and gooseberries; 081190 - - Other; 200490 - - Other vegetables and mixtures of vegetables; </d:t>
    </d:r>
  </si>
  <si>
    <t>G/TBT/N/ECU/223</t>
  </si>
  <si>
    <t>1005.90.11, 1005.90.12, 1005.90.20, 1005.90.30, 1005.90.40, and 1005.90.90. ;</t>
  </si>
  <si>
    <d:r xmlns:d="http://schemas.openxmlformats.org/spreadsheetml/2006/main">
      <d:rPr>
        <d:sz val="11"/>
        <d:rFont val="Calibri"/>
      </d:rPr>
      <d:t xml:space="preserve">100590 - - Other; </d:t>
    </d:r>
  </si>
  <si>
    <t>G/TBT/N/ECU/212</t>
  </si>
  <si>
    <t>HS tariff subheadings 1006.20.00.00, 1006.30.00.00 and 1006.10.90.00 ;</t>
  </si>
  <si>
    <d:r xmlns:d="http://schemas.openxmlformats.org/spreadsheetml/2006/main">
      <d:rPr>
        <d:sz val="11"/>
        <d:rFont val="Calibri"/>
      </d:rPr>
      <d:t xml:space="preserve">100610 - - Rice in the husk (paddy or rough); 100620 - - Husked (brown) rice; 100630 - - Semi-milled or wholly milled rice, whether or not polished or glazed; </d:t>
    </d:r>
  </si>
  <si>
    <t>G/TBT/N/ECU/93/Add.2</t>
  </si>
  <si>
    <d:r xmlns:d="http://schemas.openxmlformats.org/spreadsheetml/2006/main">
      <d:rPr>
        <d:sz val="11"/>
        <d:rFont val="Calibri"/>
      </d:rPr>
      <d:t xml:space="preserve">090411 - -- Neither crushed nor ground; 090412 - -- Crushed or ground; 090420 - - Fruits of the genus Capsicum or of the genus Pimenta, dried or crushed or ground; 090500 - Vanilla.; 090620 - - Crushed or ground; 090700 - Cloves (whole fruit, cloves and stems).; 090810 - - Nutmeg; 090820 - - Mace; 090830 - - Cardamoms; 090910 - - Seeds of anise or badian; 090920 - - Seeds of coriander; 090930 - - Seeds of cumin; 090940 - - Seeds of caraway; 090950 - - Seeds of fennel; juniper berries; 091010 - - Ginger; 091020 - - Saffron; 091030 - - Turmeric (curcuma); 91091 - - Electrically operated:; 091099 -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091010 - - Ginger; 090910 - - Seeds of anise or badian; 091020 - - Saffron; 090620 - - Crushed or ground; 090820 - - Mace; 090500 - Vanilla.; 090411 - -- Neither crushed nor ground; 090420 - - Fruits of the genus Capsicum or of the genus Pimenta, dried or crushed or ground; 090920 - - Seeds of coriander; 090950 - - Seeds of fennel; juniper berries; 090810 - - Nutmeg; 090930 - - Seeds of cumin; 090700 - Cloves (whole fruit, cloves and stems).; 91091 - - Electrically operated:; 090412 - -- Crushed or ground; 090940 - - Seeds of caraway; 091099 - -- Other; 090830 - - Cardamoms; 091030 - - Turmeric (curcuma); </d:t>
    </d:r>
  </si>
  <si>
    <t>G/TBT/N/THA/434</t>
  </si>
  <si>
    <t>Full fat pasteurized fresh cows milk and cows milk (HS:0401, ICS:67.100)</t>
  </si>
  <si>
    <t>G/TBT/N/TUR/56</t>
  </si>
  <si>
    <t>Black tea, green tea, flavoured black and green tea, and decaffeinated black and green tea excluding cover black and green tea to which dried herbs and/or fruits are added.</t>
  </si>
  <si>
    <t>G/TBT/N/TUR/55</t>
  </si>
  <si>
    <d:r xmlns:d="http://schemas.openxmlformats.org/spreadsheetml/2006/main">
      <d:rPr>
        <d:sz val="11"/>
        <d:rFont val="Calibri"/>
      </d:rPr>
      <d:t xml:space="preserve">1510 - Other oils and their fractions, obtained solely from olives, whether or not refined, but not chemically modified, including blends of these oils or fractions with oils or fractions of heading 15.09.; 1509 - Olive oil and its fractions, whether or not refined, but not chemically modified.; </d:t>
    </d:r>
  </si>
  <si>
    <t>G/TBT/N/ISR/372/Add.2</t>
  </si>
  <si>
    <d:r xmlns:d="http://schemas.openxmlformats.org/spreadsheetml/2006/main">
      <d:rPr>
        <d:i/>
        <d:sz val="11"/>
        <d:rFont val="Calibri"/>
      </d:rPr>
      <d:t xml:space="preserve">Milk and milk products (ICS: 67.100; HS: 0401-0406).</d:t>
    </d:r>
    <d:r xmlns:d="http://schemas.openxmlformats.org/spreadsheetml/2006/main">
      <d:rPr>
        <d:sz val="11"/>
        <d:color rgb="FF000000"/>
        <d:rFont val="Calibri"/>
      </d:rPr>
      <d:t xml:space="preserve"/>
    </d:r>
  </si>
  <si>
    <d:r xmlns:d="http://schemas.openxmlformats.org/spreadsheetml/2006/main">
      <d:rPr>
        <d:i/>
        <d:sz val="11"/>
        <d:rFont val="Calibri"/>
      </d:rPr>
      <d:t xml:space="preserve">0404 - Whey, whether or not concentrated or containing added sugar or other sweetening matter; products consisting of natural milk constituents, whether or not containing added sugar or other sweetening matter, not elsewhere specified or included.; 0403 - Buttermilk, curdled milk and cream, yogurt, kephir and other fermented or acidified milk and cream, whether or not concentrated or containing added sugar or other sweetening matter or flavoured or containing added fruit, nuts or cocoa.; 0405 - Butter and other fats and oils derived from milk; dairy spreads.; 0406 - Cheese and curd.; 0401 - Milk and cream, not concentrated nor containing added sugar or other sweetening matter.; 0402 - Milk and cream, concentrated or containing added sugar or other sweetening matter.; </d:t>
    </d:r>
  </si>
  <si>
    <d:r xmlns:d="http://schemas.openxmlformats.org/spreadsheetml/2006/main">
      <d:rPr>
        <d:i/>
        <d:sz val="11"/>
        <d:rFont val="Calibri"/>
      </d:rPr>
      <d:t xml:space="preserve">67.100 - Milk and milk products; </d:t>
    </d:r>
  </si>
  <si>
    <t>G/TBT/N/ISR/373/Add.2</t>
  </si>
  <si>
    <d:r xmlns:d="http://schemas.openxmlformats.org/spreadsheetml/2006/main">
      <d:rPr>
        <d:i/>
        <d:sz val="11"/>
        <d:rFont val="Calibri"/>
      </d:rPr>
      <d:t xml:space="preserve">0402 - Milk and cream, concentrated or containing added sugar or other sweetening matter.; 0401 - Milk and cream, not concentrated nor containing added sugar or other sweetening matter.; 0404 - Whey, whether or not concentrated or containing added sugar or other sweetening matter; products consisting of natural milk constituents, whether or not containing added sugar or other sweetening matter, not elsewhere specified or included.; 0403 - Buttermilk, curdled milk and cream, yogurt, kephir and other fermented or acidified milk and cream, whether or not concentrated or containing added sugar or other sweetening matter or flavoured or containing added fruit, nuts or cocoa.; 0405 - Butter and other fats and oils derived from milk; dairy spreads.; 0406 - Cheese and curd.; </d:t>
    </d:r>
  </si>
  <si>
    <t>G/TBT/N/ISR/374/Add.2</t>
  </si>
  <si>
    <d:r xmlns:d="http://schemas.openxmlformats.org/spreadsheetml/2006/main">
      <d:rPr>
        <d:i/>
        <d:sz val="11"/>
        <d:rFont val="Calibri"/>
      </d:rPr>
      <d:t xml:space="preserve">0402 - Milk and cream, concentrated or containing added sugar or other sweetening matter.; 0401 - Milk and cream, not concentrated nor containing added sugar or other sweetening matter.; 0406 - Cheese and curd.; 0405 - Butter and other fats and oils derived from milk; dairy spreads.;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d:t>
    </d:r>
  </si>
  <si>
    <t>G/TBT/N/ISR/375/Add.2</t>
  </si>
  <si>
    <d:r xmlns:d="http://schemas.openxmlformats.org/spreadsheetml/2006/main">
      <d:rPr>
        <d:i/>
        <d:sz val="11"/>
        <d:rFont val="Calibri"/>
      </d:rPr>
      <d:t xml:space="preserve">0406 - Cheese and curd.; 0405 - Butter and other fats and oils derived from milk; dairy spreads.; 0404 - Whey, whether or not concentrated or containing added sugar or other sweetening matter; products consisting of natural milk constituents, whether or not containing added sugar or other sweetening matter, not elsewhere specified or included.; 0403 - Buttermilk, curdled milk and cream, yogurt, kephir and other fermented or acidified milk and cream, whether or not concentrated or containing added sugar or other sweetening matter or flavoured or containing added fruit, nuts or cocoa.; 0401 - Milk and cream, not concentrated nor containing added sugar or other sweetening matter.; 0402 - Milk and cream, concentrated or containing added sugar or other sweetening matter.; </d:t>
    </d:r>
  </si>
  <si>
    <t>G/TBT/N/ISR/376/Add.2</t>
  </si>
  <si>
    <d:r xmlns:d="http://schemas.openxmlformats.org/spreadsheetml/2006/main">
      <d:rPr>
        <d:i/>
        <d:sz val="11"/>
        <d:rFont val="Calibri"/>
      </d:rPr>
      <d:t xml:space="preserve">0405 - Butter and other fats and oils derived from milk; dairy spreads.; 0404 - Whey, whether or not concentrated or containing added sugar or other sweetening matter; products consisting of natural milk constituents, whether or not containing added sugar or other sweetening matter, not elsewhere specified or included.; 0403 - Buttermilk, curdled milk and cream, yogurt, kephir and other fermented or acidified milk and cream, whether or not concentrated or containing added sugar or other sweetening matter or flavoured or containing added fruit, nuts or cocoa.; 0401 - Milk and cream, not concentrated nor containing added sugar or other sweetening matter.; 0402 - Milk and cream, concentrated or containing added sugar or other sweetening matter.; 0406 - Cheese and curd.; </d:t>
    </d:r>
  </si>
  <si>
    <t>G/TBT/N/ISR/377/Add.2</t>
  </si>
  <si>
    <d:r xmlns:d="http://schemas.openxmlformats.org/spreadsheetml/2006/main">
      <d:rPr>
        <d:i/>
        <d:sz val="11"/>
        <d:rFont val="Calibri"/>
      </d:rPr>
      <d:t xml:space="preserve">0404 - Whey, whether or not concentrated or containing added sugar or other sweetening matter; products consisting of natural milk constituents, whether or not containing added sugar or other sweetening matter, not elsewhere specified or included.; 0405 - Butter and other fats and oils derived from milk; dairy spreads.; 0401 - Milk and cream, not concentrated nor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0402 - Milk and cream, concentrated or containing added sugar or other sweetening matter.; 0406 - Cheese and curd.; </d:t>
    </d:r>
  </si>
  <si>
    <t>G/TBT/N/ISR/378/Add.2</t>
  </si>
  <si>
    <t>G/TBT/N/ISR/379/Add.2</t>
  </si>
  <si>
    <d:r xmlns:d="http://schemas.openxmlformats.org/spreadsheetml/2006/main">
      <d:rPr>
        <d:i/>
        <d:sz val="11"/>
        <d:rFont val="Calibri"/>
      </d:rPr>
      <d:t xml:space="preserve">Raw cow milk (ICS: 67.100.01; HS: 0401).</d:t>
    </d:r>
    <d:r xmlns:d="http://schemas.openxmlformats.org/spreadsheetml/2006/main">
      <d:rPr>
        <d:sz val="11"/>
        <d:color rgb="FF000000"/>
        <d:rFont val="Calibri"/>
      </d:rPr>
      <d:t xml:space="preserve"/>
    </d:r>
  </si>
  <si>
    <d:r xmlns:d="http://schemas.openxmlformats.org/spreadsheetml/2006/main">
      <d:rPr>
        <d:i/>
        <d:sz val="11"/>
        <d:rFont val="Calibri"/>
      </d:rPr>
      <d:t xml:space="preserve">0401 - Milk and cream, not concentrated nor containing added sugar or other sweetening matter.; </d:t>
    </d:r>
  </si>
  <si>
    <t>G/TBT/N/ISR/380/Add.2</t>
  </si>
  <si>
    <d:r xmlns:d="http://schemas.openxmlformats.org/spreadsheetml/2006/main">
      <d:rPr>
        <d:i/>
        <d:sz val="11"/>
        <d:rFont val="Calibri"/>
      </d:rPr>
      <d:t xml:space="preserve">Soft white cheeses (ICS: 67.100.30; HS: 0406.10).</d:t>
    </d:r>
    <d:r xmlns:d="http://schemas.openxmlformats.org/spreadsheetml/2006/main">
      <d:rPr>
        <d:sz val="11"/>
        <d:color rgb="FF000000"/>
        <d:rFont val="Calibri"/>
      </d:rPr>
      <d:t xml:space="preserve"/>
    </d:r>
  </si>
  <si>
    <d:r xmlns:d="http://schemas.openxmlformats.org/spreadsheetml/2006/main">
      <d:rPr>
        <d:i/>
        <d:sz val="11"/>
        <d:rFont val="Calibri"/>
      </d:rPr>
      <d:t xml:space="preserve">040610 - - Fresh (unripened or uncured) cheese, including whey cheese, and curd; </d:t>
    </d:r>
  </si>
  <si>
    <d:r xmlns:d="http://schemas.openxmlformats.org/spreadsheetml/2006/main">
      <d:rPr>
        <d:i/>
        <d:sz val="11"/>
        <d:rFont val="Calibri"/>
      </d:rPr>
      <d:t xml:space="preserve">67.100.30 - Cheese; </d:t>
    </d:r>
  </si>
  <si>
    <t>G/TBT/N/ISR/381/Add.2</t>
  </si>
  <si>
    <d:r xmlns:d="http://schemas.openxmlformats.org/spreadsheetml/2006/main">
      <d:rPr>
        <d:i/>
        <d:sz val="11"/>
        <d:rFont val="Calibri"/>
      </d:rPr>
      <d:t xml:space="preserve">Cream (ICS: 67.100.99; HS: 0402-0403).</d:t>
    </d:r>
    <d:r xmlns:d="http://schemas.openxmlformats.org/spreadsheetml/2006/main">
      <d:rPr>
        <d:sz val="11"/>
        <d:color rgb="FF000000"/>
        <d:rFont val="Calibri"/>
      </d:rPr>
      <d:t xml:space="preserve"/>
    </d:r>
  </si>
  <si>
    <d:r xmlns:d="http://schemas.openxmlformats.org/spreadsheetml/2006/main">
      <d:rPr>
        <d:i/>
        <d:sz val="11"/>
        <d:rFont val="Calibri"/>
      </d:rPr>
      <d:t xml:space="preserve">0403 - Buttermilk, curdled milk and cream, yogurt, kephir and other fermented or acidified milk and cream, whether or not concentrated or containing added sugar or other sweetening matter or flavoured or containing added fruit, nuts or cocoa.; 0402 - Milk and cream, concentrated or containing added sugar or other sweetening matter.; </d:t>
    </d:r>
  </si>
  <si>
    <d:r xmlns:d="http://schemas.openxmlformats.org/spreadsheetml/2006/main">
      <d:rPr>
        <d:i/>
        <d:sz val="11"/>
        <d:rFont val="Calibri"/>
      </d:rPr>
      <d:t xml:space="preserve">67.100.99 - Other milk products; </d:t>
    </d:r>
  </si>
  <si>
    <t>G/TBT/N/ISR/382/Add.2</t>
  </si>
  <si>
    <d:r xmlns:d="http://schemas.openxmlformats.org/spreadsheetml/2006/main">
      <d:rPr>
        <d:i/>
        <d:sz val="11"/>
        <d:rFont val="Calibri"/>
      </d:rPr>
      <d:t xml:space="preserve">Sour cream (ICS: 67.100.99; HS: 0403.90).</d:t>
    </d:r>
    <d:r xmlns:d="http://schemas.openxmlformats.org/spreadsheetml/2006/main">
      <d:rPr>
        <d:sz val="11"/>
        <d:color rgb="FF000000"/>
        <d:rFont val="Calibri"/>
      </d:rPr>
      <d:t xml:space="preserve"/>
    </d:r>
  </si>
  <si>
    <d:r xmlns:d="http://schemas.openxmlformats.org/spreadsheetml/2006/main">
      <d:rPr>
        <d:i/>
        <d:sz val="11"/>
        <d:rFont val="Calibri"/>
      </d:rPr>
      <d:t xml:space="preserve">0403 - Buttermilk, curdled milk and cream, yogurt, kephir and other fermented or acidified milk and cream, whether or not concentrated or containing added sugar or other sweetening matter or flavoured or containing added fruit, nuts or cocoa.; </d:t>
    </d:r>
  </si>
  <si>
    <t>G/TBT/N/ISR/383/Add.2</t>
  </si>
  <si>
    <d:r xmlns:d="http://schemas.openxmlformats.org/spreadsheetml/2006/main">
      <d:rPr>
        <d:i/>
        <d:sz val="11"/>
        <d:rFont val="Calibri"/>
      </d:rPr>
      <d:t xml:space="preserve">Cow's milk for drinking (ICS: 67.100.10; HS: 0401).</d:t>
    </d:r>
    <d:r xmlns:d="http://schemas.openxmlformats.org/spreadsheetml/2006/main">
      <d:rPr>
        <d:sz val="11"/>
        <d:color rgb="FF000000"/>
        <d:rFont val="Calibri"/>
      </d:rPr>
      <d:t xml:space="preserve"/>
    </d:r>
  </si>
  <si>
    <t>G/TBT/N/ISR/384/Add.2</t>
  </si>
  <si>
    <d:r xmlns:d="http://schemas.openxmlformats.org/spreadsheetml/2006/main">
      <d:rPr>
        <d:i/>
        <d:sz val="11"/>
        <d:rFont val="Calibri"/>
      </d:rPr>
      <d:t xml:space="preserve">Fermented milk products (ICS: 67.100.30, 67.100.99; HS: 0403, 0406).</d:t>
    </d:r>
    <d:r xmlns:d="http://schemas.openxmlformats.org/spreadsheetml/2006/main">
      <d:rPr>
        <d:sz val="11"/>
        <d:color rgb="FF000000"/>
        <d:rFont val="Calibri"/>
      </d:rPr>
      <d:t xml:space="preserve"/>
    </d:r>
  </si>
  <si>
    <d:r xmlns:d="http://schemas.openxmlformats.org/spreadsheetml/2006/main">
      <d:rPr>
        <d:i/>
        <d:sz val="11"/>
        <d:rFont val="Calibri"/>
      </d:rPr>
      <d:t xml:space="preserve">0403 - Buttermilk, curdled milk and cream, yogurt, kephir and other fermented or acidified milk and cream, whether or not concentrated or containing added sugar or other sweetening matter or flavoured or containing added fruit, nuts or cocoa.; 0406 - Cheese and curd.; </d:t>
    </d:r>
  </si>
  <si>
    <d:r xmlns:d="http://schemas.openxmlformats.org/spreadsheetml/2006/main">
      <d:rPr>
        <d:i/>
        <d:sz val="11"/>
        <d:rFont val="Calibri"/>
      </d:rPr>
      <d:t xml:space="preserve">67.100.30 - Cheese; 67.100.99 - Other milk products; </d:t>
    </d:r>
  </si>
  <si>
    <t>G/TBT/N/ISR/385/Add.2</t>
  </si>
  <si>
    <d:r xmlns:d="http://schemas.openxmlformats.org/spreadsheetml/2006/main">
      <d:rPr>
        <d:i/>
        <d:sz val="11"/>
        <d:rFont val="Calibri"/>
      </d:rPr>
      <d:t xml:space="preserve">Butter (ICS: 67.100.20; HS: 0405).</d:t>
    </d:r>
    <d:r xmlns:d="http://schemas.openxmlformats.org/spreadsheetml/2006/main">
      <d:rPr>
        <d:sz val="11"/>
        <d:color rgb="FF000000"/>
        <d:rFont val="Calibri"/>
      </d:rPr>
      <d:t xml:space="preserve"/>
    </d:r>
  </si>
  <si>
    <d:r xmlns:d="http://schemas.openxmlformats.org/spreadsheetml/2006/main">
      <d:rPr>
        <d:i/>
        <d:sz val="11"/>
        <d:rFont val="Calibri"/>
      </d:rPr>
      <d:t xml:space="preserve">0405 - Butter and other fats and oils derived from milk; dairy spreads.; </d:t>
    </d:r>
  </si>
  <si>
    <d:r xmlns:d="http://schemas.openxmlformats.org/spreadsheetml/2006/main">
      <d:rPr>
        <d:i/>
        <d:sz val="11"/>
        <d:rFont val="Calibri"/>
      </d:rPr>
      <d:t xml:space="preserve">67.100.20 - Butter; </d:t>
    </d:r>
  </si>
  <si>
    <t>G/TBT/N/ISR/611/Add.1</t>
  </si>
  <si>
    <d:r xmlns:d="http://schemas.openxmlformats.org/spreadsheetml/2006/main">
      <d:rPr>
        <d:i/>
        <d:sz val="11"/>
        <d:rFont val="Calibri"/>
      </d:rPr>
      <d:t xml:space="preserve">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0405 - Butter and other fats and oils derived from milk; dairy spreads.; 0402 - Milk and cream, concentrated or containing added sugar or other sweetening matter.; 0401 - Milk and cream, not concentrated nor containing added sugar or other sweetening matter.; 0406 - Cheese and curd.; </d:t>
    </d:r>
  </si>
  <si>
    <t>G/TBT/N/ISR/717/Add.1</t>
  </si>
  <si>
    <d:r xmlns:d="http://schemas.openxmlformats.org/spreadsheetml/2006/main">
      <d:rPr>
        <d:i/>
        <d:sz val="11"/>
        <d:rFont val="Calibri"/>
      </d:rPr>
      <d:t xml:space="preserve">Milk and milk products</d:t>
    </d:r>
    <d:r xmlns:d="http://schemas.openxmlformats.org/spreadsheetml/2006/main">
      <d:rPr>
        <d:sz val="11"/>
        <d:color rgb="FF000000"/>
        <d:rFont val="Calibri"/>
      </d:rPr>
      <d:t xml:space="preserve"/>
    </d:r>
  </si>
  <si>
    <t>G/TBT/N/ECU/81/Add.4</t>
  </si>
  <si>
    <t>G/TBT/N/ZAF/175</t>
  </si>
  <si>
    <t>G/TBT/N/ECU/72/Add.3</t>
  </si>
  <si>
    <t>G/TBT/N/ECU/84/Add.4</t>
  </si>
  <si>
    <d:r xmlns:d="http://schemas.openxmlformats.org/spreadsheetml/2006/main">
      <d:rPr>
        <d:sz val="11"/>
        <d:rFont val="Calibri"/>
      </d:rPr>
      <d:t xml:space="preserve">67.140 - Tea. Coffee. Cocoa; 67.160 - Beverages; 67.220 - Spices and condiments. Food additives; </d:t>
    </d:r>
  </si>
  <si>
    <t>G/TBT/N/ZAF/174</t>
  </si>
  <si>
    <t>G/TBT/N/ECU/69/Add.5</t>
  </si>
  <si>
    <d:r xmlns:d="http://schemas.openxmlformats.org/spreadsheetml/2006/main">
      <d:rPr>
        <d:sz val="11"/>
        <d:rFont val="Calibri"/>
      </d:rPr>
      <d:t xml:space="preserve">020110 - - Carcasses and half-carcasses; 020120 - - Other cuts with bone in; 020130 - - Boneless; 020210 - - Carcasses and half-carcasses; 020220 - - Other cuts with bone in; 020230 - - Boneless; 020311 - -- Carcasses and half-carcasses; 020312 - -- Hams, shoulders and cuts thereof, with bone in; 020319 - -- Other; 020321 - -- Carcasses and half-carcasses; 020322 - -- Hams, shoulders and cuts thereof, with bone in; 020329 - -- Other; 020410 - - Carcasses and half-carcasses of lamb, fresh or chilled; 020421 - -- Carcasses and half-carcasses; 020422 - -- Other cuts with bone in; 020423 - -- Boneless; 020430 - - Carcasses and half-carcasses of lamb, frozen; 020441 - -- Carcasses and half-carcasses; 020442 - -- Other cuts with bone in; 020443 - -- Boneless; 020450 - - Meat of goats; 020610 - - Of bovine animals, fresh or chilled; 020621 - -- Tongues; 020622 - -- Livers; 020629 - -- Other; 020630 - - Of swine, fresh or chilled; 020641 - -- Livers;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020422 - -- Other cuts with bone in; 020329 - -- Other; 020629 - -- Other; 020312 - -- Hams, shoulders and cuts thereof, with bone in; 020110 - - Carcasses and half-carcasses; 020423 - -- Boneless; 020410 - - Carcasses and half-carcasses of lamb, fresh or chilled; 020210 - - Carcasses and half-carcasses; 020319 - -- Other; 020130 - - Boneless; 020311 - -- Carcasses and half-carcasses; 020220 - - Other cuts with bone in; 020120 - - Other cuts with bone in; 020641 - -- Livers; 020610 - - Of bovine animals, fresh or chilled; 0206 - Edible offal of bovine animals, swine, sheep, goats, horses, asses, mules or hinnies, fresh, chilled or frozen.; 020441 - -- Carcasses and half-carcasses; 020622 - -- Livers; 020621 - -- Tongues; 020321 - -- Carcasses and half-carcasses; 020230 - - Boneless; 020430 - - Carcasses and half-carcasses of lamb, frozen; 020443 - -- Boneless; 020442 - -- Other cuts with bone in; 020421 - -- Carcasses and half-carcasses; 020630 - - Of swine, fresh or chilled; 020450 - - Meat of goats; 020322 - -- Hams, shoulders and cuts thereof, with bone in; </d:t>
    </d:r>
  </si>
  <si>
    <t>G/TBT/N/ECU/89/Add.3</t>
  </si>
  <si>
    <d:r xmlns:d="http://schemas.openxmlformats.org/spreadsheetml/2006/main">
      <d:rPr>
        <d:sz val="11"/>
        <d:rFont val="Calibri"/>
      </d:rPr>
      <d:t xml:space="preserve">040291 - -- Not containing added sugar or other sweetening matter; 040299 - -- Other; 040310 - - Yogurt; 040390 - - Other; 040510 - - Butter; 040520 - - Dairy spreads; 040590 - - Other; 040610 - - Fresh (unripened or uncured) cheese, including whey cheese, and curd; 040620 - - Grated or powdered cheese, of all kinds; 040630 - - Processed cheese, not grated or powdered; 040640 - - Blue-veined cheese; 040690 - - Other cheese; 190190 -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040310 - - Yogurt; 040390 - - Other; 040510 - - Butter; 040630 - - Processed cheese, not grated or powdered; 040640 - - Blue-veined cheese; 040299 - -- Other; 040620 - - Grated or powdered cheese, of all kinds; 040690 - - Other cheese; 190190 - - Other; 040520 - - Dairy spreads; 040610 - - Fresh (unripened or uncured) cheese, including whey cheese, and curd; 040291 - -- Not containing added sugar or other sweetening matter; 040590 - - Other; </d:t>
    </d:r>
  </si>
  <si>
    <t>G/TBT/N/ZAF/168/Add.1</t>
  </si>
  <si>
    <d:r xmlns:d="http://schemas.openxmlformats.org/spreadsheetml/2006/main">
      <d:rPr>
        <d:i/>
        <d:sz val="11"/>
        <d:rFont val="Calibri"/>
      </d:rPr>
      <d:t xml:space="preserve">Fruits and Vegetables</d:t>
    </d:r>
    <d:r xmlns:d="http://schemas.openxmlformats.org/spreadsheetml/2006/main">
      <d:rPr>
        <d:sz val="11"/>
        <d:color rgb="FF000000"/>
        <d:rFont val="Calibri"/>
      </d:rPr>
      <d:t xml:space="preserve"/>
    </d:r>
  </si>
  <si>
    <d:r xmlns:d="http://schemas.openxmlformats.org/spreadsheetml/2006/main">
      <d:rPr>
        <d:sz val="11"/>
        <d:rFont val="Calibri"/>
      </d:rPr>
      <d:t xml:space="preserve">07133 - - Beans (Vigna spp., Phaseolus spp.):;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07133 - - Beans (Vigna spp., Phaseolus spp.):; </d:t>
    </d:r>
  </si>
  <si>
    <t>G/TBT/N/GTM/84</t>
  </si>
  <si>
    <t>International Classification for Standards (ICS) code 67.100.01 ;</t>
  </si>
  <si>
    <t>G/TBT/N/GTM/85</t>
  </si>
  <si>
    <t>G/TBT/N/PRY/74</t>
  </si>
  <si>
    <t xml:space="preserve">HS tariff subheading 0703.20: Garlic (Allium sativum)  ;</t>
  </si>
  <si>
    <t>G/TBT/N/ZAF/160/Add.1/Corr.1</t>
  </si>
  <si>
    <d:r xmlns:d="http://schemas.openxmlformats.org/spreadsheetml/2006/main">
      <d:rPr>
        <d:i/>
        <d:sz val="11"/>
        <d:rFont val="Calibri"/>
      </d:rPr>
      <d:t xml:space="preserve">Avocados  (HS Code 0804.40) ;
Avocados (ICS 65)</d:t>
    </d:r>
    <d:r xmlns:d="http://schemas.openxmlformats.org/spreadsheetml/2006/main">
      <d:rPr>
        <d:sz val="11"/>
        <d:color rgb="FF000000"/>
        <d:rFont val="Calibri"/>
      </d:rPr>
      <d:t xml:space="preserve"/>
    </d:r>
  </si>
  <si>
    <d:r xmlns:d="http://schemas.openxmlformats.org/spreadsheetml/2006/main">
      <d:rPr>
        <d:i/>
        <d:sz val="11"/>
        <d:rFont val="Calibri"/>
      </d:rPr>
      <d:t xml:space="preserve">65 - AGRICULTURE; </d:t>
    </d:r>
  </si>
  <si>
    <t>G/TBT/N/IDN/77/Add.1</t>
  </si>
  <si>
    <t>G/TBT/N/ISR/734</t>
  </si>
  <si>
    <t>Cow's milk</t>
  </si>
  <si>
    <t>G/TBT/N/BRA/565/Corr.1</t>
  </si>
  <si>
    <t>G/TBT/N/ZAF/169/Corr.1</t>
  </si>
  <si>
    <d:r xmlns:d="http://schemas.openxmlformats.org/spreadsheetml/2006/main">
      <d:rPr>
        <d:i/>
        <d:sz val="11"/>
        <d:rFont val="Calibri"/>
      </d:rPr>
      <d:t xml:space="preserve">Food Standards</d:t>
    </d:r>
    <d:r xmlns:d="http://schemas.openxmlformats.org/spreadsheetml/2006/main">
      <d:rPr>
        <d:sz val="11"/>
        <d:color rgb="FF000000"/>
        <d:rFont val="Calibri"/>
      </d:rPr>
      <d:t xml:space="preserve"/>
    </d:r>
  </si>
  <si>
    <t>G/TBT/N/ZAF/170/Corr.1</t>
  </si>
  <si>
    <d:r xmlns:d="http://schemas.openxmlformats.org/spreadsheetml/2006/main">
      <d:rPr>
        <d:sz val="11"/>
        <d:rFont val="Calibri"/>
      </d:rPr>
      <d:t xml:space="preserve">1201 - Soya beans, whether or not broken.;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1201 - Soya beans, whether or not broken.; </d:t>
    </d:r>
  </si>
  <si>
    <d:r xmlns:d="http://schemas.openxmlformats.org/spreadsheetml/2006/main">
      <d:rPr>
        <d:sz val="11"/>
        <d:rFont val="Calibri"/>
      </d:rPr>
      <d:t xml:space="preserve">67 - FOOD TECHNOLOGY; 67.200.20 - Oilseeds;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67 - FOOD TECHNOLOGY; </d:t>
    </d:r>
  </si>
  <si>
    <t>G/TBT/N/ZAF/85/Rev.1</t>
  </si>
  <si>
    <t>Sunflower seeds, whether or not broken. (HS 1206); FOOD TECHNOLOGY (ICS 67).</t>
  </si>
  <si>
    <t>G/TBT/N/ZAF/86/Rev.1</t>
  </si>
  <si>
    <t>Soya beans, whether or not broken. (HS 1201), FOOD TECHNOLOGY (ICS 67).</t>
  </si>
  <si>
    <t>G/TBT/N/BRA/570</t>
  </si>
  <si>
    <t>Animal Products</t>
  </si>
  <si>
    <t>G/TBT/N/ISR/728</t>
  </si>
  <si>
    <t xml:space="preserve">Olive oil  ;
</t>
  </si>
  <si>
    <t>G/TBT/N/ZAF/172/Add.1</t>
  </si>
  <si>
    <d:r xmlns:d="http://schemas.openxmlformats.org/spreadsheetml/2006/main">
      <d:rPr>
        <d:sz val="11"/>
        <d:rFont val="Calibri"/>
      </d:rPr>
      <d:t xml:space="preserve">0207 - Meat and edible offal, of the poultry of heading 01.05, fresh, chilled or frozen.;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0207 - Meat and edible offal, of the poultry of heading 01.05, fresh, chilled or frozen.; </d:t>
    </d:r>
  </si>
  <si>
    <t>G/TBT/N/ZAF/172</t>
  </si>
  <si>
    <t>G/TBT/N/KEN/396</t>
  </si>
  <si>
    <t>Condensed milk (HS: 040299; ICS: 67.100.99)</t>
  </si>
  <si>
    <d:r xmlns:d="http://schemas.openxmlformats.org/spreadsheetml/2006/main">
      <d:rPr>
        <d:sz val="11"/>
        <d:rFont val="Calibri"/>
      </d:rPr>
      <d:t xml:space="preserve">040299 - -- Other; </d:t>
    </d:r>
  </si>
  <si>
    <t>G/TBT/N/ISR/717</t>
  </si>
  <si>
    <t>Milk and milk products</t>
  </si>
  <si>
    <t>G/TBT/N/PRY/71</t>
  </si>
  <si>
    <t>Watermelons (Citrullus vulgaris): tariff subheading 0807.11.00 ;</t>
  </si>
  <si>
    <d:r xmlns:d="http://schemas.openxmlformats.org/spreadsheetml/2006/main">
      <d:rPr>
        <d:sz val="11"/>
        <d:rFont val="Calibri"/>
      </d:rPr>
      <d:t xml:space="preserve">080711 - -- Watermelons; </d:t>
    </d:r>
  </si>
  <si>
    <t>G/TBT/N/ECU/76/Add.2</t>
  </si>
  <si>
    <t>G/TBT/N/ECU/80/Add.4</t>
  </si>
  <si>
    <d:r xmlns:d="http://schemas.openxmlformats.org/spreadsheetml/2006/main">
      <d:rPr>
        <d:sz val="11"/>
        <d:rFont val="Calibri"/>
      </d:rPr>
      <d:t xml:space="preserve">020900 - Pig fat, free of lean meat, and poultry fat, not rendered or otherwise extracted, fresh, chilled, frozen, salted, in brine, dried or smoked.; 150100 - Pig fat (including lard) and poultry fat, other than that of heading 02.09 or 15.03.; 150790 - - Other; 150890 - - Other; 150910 - - Virgin; 150990 - - Other; 151000 - Other oils and their fractions, obtained solely from olives, whether or not refined, but not chemically modified, including blends of these oils or fractions with oils or fractions of heading 15.09.; 151190 - - Other; 151219 - -- Other; 151229 - -- Other; 151419 - -- Other; 151499 - -- Other; 151529 - -- Other; 151550 - - Sesame oil and its fractions; 151590 - - Other; 151710 - - Margarine, excluding liquid margarine; 151790 - - Other; 151800 - Animal or vegetable fats and oils and their fractions, boiled, oxidized, dehydrated, sulphurized, blown, polymerized by heat in vacuum or in inert gas or otherwise chemically modified, excluding those of heading 15.16; inedible mixtures or preparations of animal or vegetable fats or oils or of fractions of different fats or oils of this Chapter, not elsewhere specified or included.;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151219 - -- Other; 151529 - -- Other; 150790 - - Other; 020900 - Pig fat, free of lean meat, and poultry fat, not rendered or otherwise extracted, fresh, chilled, frozen, salted, in brine, dried or smoked.; 151790 - - Other; 150100 - Pig fat (including lard) and poultry fat, other than that of heading 02.09 or 15.03.; 150990 - - Other; 151550 - - Sesame oil and its fractions; 150910 - - Virgin; 151000 - Other oils and their fractions, obtained solely from olives, whether or not refined, but not chemically modified, including blends of these oils or fractions with oils or fractions of heading 15.09.; 151499 - -- Other; 150890 - - Other; 151229 - -- Other; 151800 - Animal or vegetable fats and oils and their fractions, boiled, oxidized, dehydrated, sulphurized, blown, polymerized by heat in vacuum or in inert gas or otherwise chemically modified, excluding those of heading 15.16; inedible mixtures or preparations of animal or vegetable fats or oils or of fractions of different fats or oils of this Chapter, not elsewhere specified or included.; 151190 - - Other; 151590 - - Other; </d:t>
    </d:r>
  </si>
  <si>
    <t>G/TBT/N/ZAF/160/Add.1</t>
  </si>
  <si>
    <t>G/TBT/N/USA/667/Add.1</t>
  </si>
  <si>
    <t>G/TBT/N/KEN/392</t>
  </si>
  <si>
    <t>Processed cheese; (HS: 040630; ICS: 67.30)</t>
  </si>
  <si>
    <t>G/TBT/N/KEN/393</t>
  </si>
  <si>
    <t>Fermented milk (HS: 040390; ICS: 67.100.99)</t>
  </si>
  <si>
    <t>G/TBT/N/KEN/395</t>
  </si>
  <si>
    <t xml:space="preserve">Complimentary foods  (ICS: 67.230)</t>
  </si>
  <si>
    <t>G/TBT/N/ZAF/169</t>
  </si>
  <si>
    <t>Food Standards</t>
  </si>
  <si>
    <t>G/TBT/N/ZAF/170</t>
  </si>
  <si>
    <t>G/TBT/N/COL/67/Add.8</t>
  </si>
  <si>
    <d:r xmlns:d="http://schemas.openxmlformats.org/spreadsheetml/2006/main">
      <d:rPr>
        <d:i/>
        <d:sz val="11"/>
        <d:rFont val="Calibri"/>
      </d:rPr>
      <d:t xml:space="preserve">Milk (tariff item nos. 0401 and 0402.10)</d:t>
    </d:r>
    <d:r xmlns:d="http://schemas.openxmlformats.org/spreadsheetml/2006/main">
      <d:rPr>
        <d:sz val="11"/>
        <d:color rgb="FF000000"/>
        <d:rFont val="Calibri"/>
      </d:rPr>
      <d:t xml:space="preserve"/>
    </d:r>
  </si>
  <si>
    <d:r xmlns:d="http://schemas.openxmlformats.org/spreadsheetml/2006/main">
      <d:rPr>
        <d:sz val="11"/>
        <d:rFont val="Calibri"/>
      </d:rPr>
      <d:t xml:space="preserve">0401 - Milk and cream, not concentrated nor containing added sugar or other sweetening matter.; 040210 - - In powder, granules or other solid forms, of a fat content, by weight, not exceeding 1.5%;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0401 - Milk and cream, not concentrated nor containing added sugar or other sweetening matter.; 040210 - - In powder, granules or other solid forms, of a fat content, by weight, not exceeding 1.5%; </d:t>
    </d:r>
  </si>
  <si>
    <t>G/TBT/N/ECU/84/Add.3</t>
  </si>
  <si>
    <t>G/TBT/N/ECU/89/Add.2</t>
  </si>
  <si>
    <d:r xmlns:d="http://schemas.openxmlformats.org/spreadsheetml/2006/main">
      <d:rPr>
        <d:sz val="11"/>
        <d:rFont val="Calibri"/>
      </d:rPr>
      <d:t xml:space="preserve">040291 - -- Not containing added sugar or other sweetening matter; 040299 - -- Other; 040310 - - Yogurt; 040390 - - Other; 040510 - - Butter; 040520 - - Dairy spreads; 040590 - - Other; 040610 - - Fresh (unripened or uncured) cheese, including whey cheese, and curd; 040620 - - Grated or powdered cheese, of all kinds; 040630 - - Processed cheese, not grated or powdered; 040640 - - Blue-veined cheese; 040690 - - Other cheese; 190190 -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040510 - - Butter; 040610 - - Fresh (unripened or uncured) cheese, including whey cheese, and curd; 040299 - -- Other; 040520 - - Dairy spreads; 040620 - - Grated or powdered cheese, of all kinds; 040690 - - Other cheese; 190190 - - Other; 040291 - -- Not containing added sugar or other sweetening matter; 040390 - - Other; 040590 - - Other; 040630 - - Processed cheese, not grated or powdered; 040310 - - Yogurt; 040640 - - Blue-veined cheese; </d:t>
    </d:r>
  </si>
  <si>
    <t>G/TBT/N/ECU/69/Add.4</t>
  </si>
  <si>
    <d:r xmlns:d="http://schemas.openxmlformats.org/spreadsheetml/2006/main">
      <d:rPr>
        <d:sz val="11"/>
        <d:rFont val="Calibri"/>
      </d:rPr>
      <d:t xml:space="preserve">020110 - - Carcasses and half-carcasses; 020120 - - Other cuts with bone in; 020130 - - Boneless; 020210 - - Carcasses and half-carcasses; 020220 - - Other cuts with bone in; 020230 - - Boneless; 020311 - -- Carcasses and half-carcasses; 020312 - -- Hams, shoulders and cuts thereof, with bone in; 020319 - -- Other; 020321 - -- Carcasses and half-carcasses; 020322 - -- Hams, shoulders and cuts thereof, with bone in; 020329 - -- Other; 020410 - - Carcasses and half-carcasses of lamb, fresh or chilled; 020421 - -- Carcasses and half-carcasses; 020422 - -- Other cuts with bone in; 020423 - -- Boneless; 020430 - - Carcasses and half-carcasses of lamb, frozen; 020441 - -- Carcasses and half-carcasses; 020442 - -- Other cuts with bone in; 020443 - -- Boneless; 020450 - - Meat of goats; 020610 - - Of bovine animals, fresh or chilled; 020621 - -- Tongues; 020622 - -- Livers; 020629 - -- Other; 020630 - - Of swine, fresh or chilled; 020641 - -- Livers;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020421 - -- Carcasses and half-carcasses; 020210 - - Carcasses and half-carcasses; 020630 - - Of swine, fresh or chilled; 020321 - -- Carcasses and half-carcasses; 020610 - - Of bovine animals, fresh or chilled; 0206 - Edible offal of bovine animals, swine, sheep, goats, horses, asses, mules or hinnies, fresh, chilled or frozen.; 020422 - -- Other cuts with bone in; 020430 - - Carcasses and half-carcasses of lamb, frozen; 020629 - -- Other; 020641 - -- Livers; 020410 - - Carcasses and half-carcasses of lamb, fresh or chilled; 020312 - -- Hams, shoulders and cuts thereof, with bone in; 020423 - -- Boneless; 020319 - -- Other; 020311 - -- Carcasses and half-carcasses; 020130 - - Boneless; 020329 - -- Other; 020120 - - Other cuts with bone in; 020220 - - Other cuts with bone in; 020450 - - Meat of goats; 020322 - -- Hams, shoulders and cuts thereof, with bone in; 020442 - -- Other cuts with bone in; 020441 - -- Carcasses and half-carcasses; 020622 - -- Livers; 020110 - - Carcasses and half-carcasses; 020621 - -- Tongues; 020443 - -- Boneless; 020230 - - Boneless; </d:t>
    </d:r>
  </si>
  <si>
    <t>G/TBT/N/ZAF/168</t>
  </si>
  <si>
    <t>Fruits and Vegetables</t>
  </si>
  <si>
    <d:r xmlns:d="http://schemas.openxmlformats.org/spreadsheetml/2006/main">
      <d:rPr>
        <d:sz val="11"/>
        <d:rFont val="Calibri"/>
      </d:rPr>
      <d:t xml:space="preserve">07133 - - Beans (Vigna spp., Phaseolus spp.):; </d:t>
    </d:r>
  </si>
  <si>
    <t>G/TBT/N/EU/158</t>
  </si>
  <si>
    <d:r xmlns:d="http://schemas.openxmlformats.org/spreadsheetml/2006/main">
      <d:rPr>
        <d:sz val="11"/>
        <d:rFont val="Calibri"/>
      </d:rPr>
      <d:t xml:space="preserve">Fresh, chilled and frozen meat falling under tariff headings (CN) 0203, 0204 and ex0207-meat of animals falling under tariff headings 0105-.</d:t>
    </d:r>
    <d:r xmlns:d="http://schemas.openxmlformats.org/spreadsheetml/2006/main">
      <d:rPr>
        <d:sz val="11"/>
        <d:color rgb="FF000000"/>
        <d:rFont val="Calibri"/>
      </d:rPr>
      <d:t xml:space="preserve"/>
    </d:r>
  </si>
  <si>
    <t>G/TBT/N/UGA/376</t>
  </si>
  <si>
    <t>G/TBT/N/ECU/72/Add.2</t>
  </si>
  <si>
    <d:r xmlns:d="http://schemas.openxmlformats.org/spreadsheetml/2006/main">
      <d:rPr>
        <d:sz val="11"/>
        <d:rFont val="Calibri"/>
      </d:rPr>
      <d:t xml:space="preserve">0407 - Birds' eggs, in shell, fresh, preserved or cooked.; 040811 - -- Dried; 040819 - -- Other; 040891 - -- Dried; 040899 -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0407 - Birds' eggs, in shell, fresh, preserved or cooked.; 040811 - -- Dried; 040891 - -- Dried; 040899 - -- Other; 040819 - -- Other; </d:t>
    </d:r>
  </si>
  <si>
    <t>G/TBT/N/ECU/81/Add.3</t>
  </si>
  <si>
    <d:r xmlns:d="http://schemas.openxmlformats.org/spreadsheetml/2006/main">
      <d:rPr>
        <d:sz val="11"/>
        <d:rFont val="Calibri"/>
      </d:rPr>
      <d:t xml:space="preserve">392410 - - Tableware and kitchenware; 401490 - - Other; 701399 -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392410 - - Tableware and kitchenware; 401490 - - Other; 10 - Cereals; 701399 - -- Other; </d:t>
    </d:r>
  </si>
  <si>
    <t>G/TBT/N/UGA/370</t>
  </si>
  <si>
    <t>G/TBT/N/MLI/2</t>
  </si>
  <si>
    <t>Mali</t>
  </si>
  <si>
    <d:r xmlns:d="http://schemas.openxmlformats.org/spreadsheetml/2006/main">
      <d:rPr>
        <d:sz val="11"/>
        <d:rFont val="Calibri"/>
      </d:rPr>
      <d:t xml:space="preserve">110100 - Wheat or meslin flour.; 293500 - Sulphonamides.; 790390 - - Other; </d:t>
    </d:r>
  </si>
  <si>
    <t>G/TBT/N/ECU/93/Add.1</t>
  </si>
  <si>
    <d:r xmlns:d="http://schemas.openxmlformats.org/spreadsheetml/2006/main">
      <d:rPr>
        <d:sz val="11"/>
        <d:rFont val="Calibri"/>
      </d:rPr>
      <d:t xml:space="preserve">090411 - -- Neither crushed nor ground; 090412 - -- Crushed or ground; 090420 - - Fruits of the genus Capsicum or of the genus Pimenta, dried or crushed or ground; 090500 - Vanilla.; 090620 - - Crushed or ground; 090700 - Cloves (whole fruit, cloves and stems).; 090810 - - Nutmeg; 090820 - - Mace; 090830 - - Cardamoms; 090910 - - Seeds of anise or badian; 090920 - - Seeds of coriander; 090930 - - Seeds of cumin; 090940 - - Seeds of caraway; 090950 - - Seeds of fennel; juniper berries; 091010 - - Ginger; 091020 - - Saffron; 091030 - - Turmeric (curcuma); 91091 - - Electrically operated:; 091099 -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090940 - - Seeds of caraway; 090910 - - Seeds of anise or badian; 090820 - - Mace; 090700 - Cloves (whole fruit, cloves and stems).; 091030 - - Turmeric (curcuma); 090411 - -- Neither crushed nor ground; 090930 - - Seeds of cumin; 091099 - -- Other; 091010 - - Ginger; 91091 - - Electrically operated:; 090500 - Vanilla.; 090950 - - Seeds of fennel; juniper berries; 090420 - - Fruits of the genus Capsicum or of the genus Pimenta, dried or crushed or ground; 090920 - - Seeds of coriander; 090830 - - Cardamoms; 090620 - - Crushed or ground; 090810 - - Nutmeg; 091020 - - Saffron; 090412 - -- Crushed or ground; </d:t>
    </d:r>
  </si>
  <si>
    <t>G/TBT/N/ISR/698</t>
  </si>
  <si>
    <t xml:space="preserve">Wheat flour (HS:  1101; ICS:  67.060).</t>
  </si>
  <si>
    <t>G/TBT/N/CAN/381/Add.1</t>
  </si>
  <si>
    <d:r xmlns:d="http://schemas.openxmlformats.org/spreadsheetml/2006/main">
      <d:rPr>
        <d:i/>
        <d:sz val="11"/>
        <d:rFont val="Calibri"/>
      </d:rPr>
      <d:t xml:space="preserve">Prescription status of medicinal ingredients for human use and for veterinary use (ICS: 11.120, 11.220)</d:t>
    </d:r>
    <d:r xmlns:d="http://schemas.openxmlformats.org/spreadsheetml/2006/main">
      <d:rPr>
        <d:sz val="11"/>
        <d:color rgb="FF000000"/>
        <d:rFont val="Calibri"/>
      </d:rPr>
      <d:t xml:space="preserve"/>
    </d:r>
  </si>
  <si>
    <d:r xmlns:d="http://schemas.openxmlformats.org/spreadsheetml/2006/main">
      <d:rPr>
        <d:sz val="11"/>
        <d:rFont val="Calibri"/>
      </d:rPr>
      <d:t xml:space="preserve">1211 - Plants and parts of plants (including seeds and fruits), of a kind used primarily in perfumery, in pharmacy or for insecticidal, fungicidal or similar purposes, fresh or dried, whether or not cut, crushed or powdered.;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1211 - Plants and parts of plants (including seeds and fruits), of a kind used primarily in perfumery, in pharmacy or for insecticidal, fungicidal or similar purposes, fresh or dried, whether or not cut, crushed or powdered.; </d:t>
    </d:r>
  </si>
  <si>
    <d:r xmlns:d="http://schemas.openxmlformats.org/spreadsheetml/2006/main">
      <d:rPr>
        <d:i/>
        <d:sz val="11"/>
        <d:rFont val="Calibri"/>
      </d:rPr>
      <d:t xml:space="preserve">11.120 - Pharmaceutics; 11.220 - Veterinary medicine; </d:t>
    </d:r>
  </si>
  <si>
    <t>G/TBT/N/IDN/77</t>
  </si>
  <si>
    <t xml:space="preserve">Ex. 1511.90.92.00;  Ex. 1511.90.99.00;  Ex. 1516.20.98.00</t>
  </si>
  <si>
    <t>G/TBT/N/ISR/685/Corr.1</t>
  </si>
  <si>
    <d:r xmlns:d="http://schemas.openxmlformats.org/spreadsheetml/2006/main">
      <d:rPr>
        <d:i/>
        <d:sz val="11"/>
        <d:rFont val="Calibri"/>
      </d:rPr>
      <d:t xml:space="preserve">Honey and honey products (HS:  0409; ICS:  67.180.10).</d:t>
    </d:r>
    <d:r xmlns:d="http://schemas.openxmlformats.org/spreadsheetml/2006/main">
      <d:rPr>
        <d:sz val="11"/>
        <d:color rgb="FF000000"/>
        <d:rFont val="Calibri"/>
      </d:rPr>
      <d:t xml:space="preserve"/>
    </d:r>
  </si>
  <si>
    <d:r xmlns:d="http://schemas.openxmlformats.org/spreadsheetml/2006/main">
      <d:rPr>
        <d:i/>
        <d:sz val="11"/>
        <d:rFont val="Calibri"/>
      </d:rPr>
      <d:t xml:space="preserve">67.180.10 - Sugar and sugar products; </d:t>
    </d:r>
  </si>
  <si>
    <t>G/TBT/N/ISR/696</t>
  </si>
  <si>
    <t>Foodstuffs (HS: Section I to IV - Chapters 1 to 24; ICS: 67.040).</t>
  </si>
  <si>
    <d:r xmlns:d="http://schemas.openxmlformats.org/spreadsheetml/2006/main">
      <d:rPr>
        <d:sz val="11"/>
        <d:rFont val="Calibri"/>
      </d:rPr>
      <d:t xml:space="preserve">01 - Live animals; 02 - Meat and edible meat offal; 03 - Fish and crustaceans, molluscs and other aquatic invertebrates; 04 - Dairy produce; birds' eggs; natural honey; edible products of animal origin, not elsewhere specified or included; 05 - Products of animal origin, not elsewhere specified or included; 06 - Live trees and other plants; bulbs, roots and the like; cut flowers and ornamental foliage; 07 - Edible vegetables and certain roots and tubers; 08 - Edible fruit and nuts; peel of citrus fruit or melons; 09 - Coffee, tea, mate and spices; 10 - Cereals; 11 - Products of the milling industry; malt; starches; inulin; wheat gluten; 12 - Oil seeds and oleaginous fruits; miscellaneous grains, seeds and fruit; industrial or medicinal plants; straw and fodder; 13 - Lac; gums, resins and other vegetable saps and extracts; 14 - Vegetable plaiting materials; vegetable products not elsewhere specified or included; 15 - Animal or vegetable fats and oils and their cleavage products; prepared edible fats; animal or vegetable waxes; 16 - Preparations of meat, of fish or of crustaceans, molluscs or other aquatic invertebrates; 17 - Sugars and sugar confectionery; 18 - Cocoa and cocoa preparations; 19 - Preparations of cereals, flour, starch or milk; pastrycooks' products; 20 - Preparations of vegetables, fruit, nuts or other parts of plants; 21 - Miscellaneous edible preparations; 22 - Beverages, spirits and vinegar; 23 - Residues and waste from the food industries; prepared animal fodder; 24 - Tobacco and manufactured tobacco substitutes; </d:t>
    </d:r>
  </si>
  <si>
    <t>G/TBT/N/USA/565/Add.3</t>
  </si>
  <si>
    <t>G/TBT/N/BRA/537</t>
  </si>
  <si>
    <t>Whey, whether or not concentrated or sweetened</t>
  </si>
  <si>
    <t>G/TBT/N/PER/49</t>
  </si>
  <si>
    <t>Chapter 4: Dairy produce; edible products of animal origin, not elsewhere specified or included. ;0401.10: Of a fat content, by weight, not exceeding 1% ;0401.20: Of a fat content, by weight, exceeding 1% but not exceeding 6% ;0402.10: In powder, granules or other solid forms, of a fat content, by weight, not exceeding 1.5% ;0402.21: Not containing added sugar or other sweetening matter ;0402.29: Other ;0402.91: Evaporated milk ;0403.10: Yogurt ;0406.10: Fresh cheese ;</t>
  </si>
  <si>
    <d:r xmlns:d="http://schemas.openxmlformats.org/spreadsheetml/2006/main">
      <d:rPr>
        <d:sz val="11"/>
        <d:rFont val="Calibri"/>
      </d:rPr>
      <d:t xml:space="preserve">040110 - - Of a fat content, by weight, not exceeding 1%; 040120 - - Of a fat content, by weight, exceeding 1% but not exceeding 6%; 040210 - - In powder, granules or other solid forms, of a fat content, by weight, not exceeding 1.5%; 040221 - -- Not containing added sugar or other sweetening matter; 040229 - -- Other; 040291 - -- Not containing added sugar or other sweetening matter; 040310 - - Yogurt; 040610 - - Fresh (unripened or uncured) cheese, including whey cheese, and curd; </d:t>
    </d:r>
  </si>
  <si>
    <t>G/TBT/N/ZAF/157/Add.1</t>
  </si>
  <si>
    <d:r xmlns:d="http://schemas.openxmlformats.org/spreadsheetml/2006/main">
      <d:rPr>
        <d:i/>
        <d:sz val="11"/>
        <d:rFont val="Calibri"/>
      </d:rPr>
      <d:t xml:space="preserve">HS: 1003.00 ;
ICS:  65 ;
National Tariff Heading: Malting Barley ;
</d:t>
    </d:r>
    <d:r xmlns:d="http://schemas.openxmlformats.org/spreadsheetml/2006/main">
      <d:rPr>
        <d:sz val="11"/>
        <d:color rgb="FF000000"/>
        <d:rFont val="Calibri"/>
      </d:rPr>
      <d:t xml:space="preserve"/>
    </d:r>
  </si>
  <si>
    <d:r xmlns:d="http://schemas.openxmlformats.org/spreadsheetml/2006/main">
      <d:rPr>
        <d:sz val="11"/>
        <d:rFont val="Calibri"/>
      </d:rPr>
      <d:t xml:space="preserve">100300 - Barley.;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100300 - Barley.; </d:t>
    </d:r>
  </si>
  <si>
    <t>G/TBT/N/USA/166/Add.1</t>
  </si>
  <si>
    <d:r xmlns:d="http://schemas.openxmlformats.org/spreadsheetml/2006/main">
      <d:rPr>
        <d:i/>
        <d:sz val="11"/>
        <d:rFont val="Calibri"/>
      </d:rPr>
      <d:t xml:space="preserve">Potatoes  (HS Chapter:  0701;  ICS:  67)</d:t>
    </d:r>
    <d:r xmlns:d="http://schemas.openxmlformats.org/spreadsheetml/2006/main">
      <d:rPr>
        <d:sz val="11"/>
        <d:color rgb="FF000000"/>
        <d:rFont val="Calibri"/>
      </d:rPr>
      <d:t xml:space="preserve"/>
    </d:r>
  </si>
  <si>
    <d:r xmlns:d="http://schemas.openxmlformats.org/spreadsheetml/2006/main">
      <d:rPr>
        <d:i/>
        <d:sz val="11"/>
        <d:rFont val="Calibri"/>
      </d:rPr>
      <d:t xml:space="preserve">0701 - Potatoes, fresh or chilled.; </d:t>
    </d:r>
  </si>
  <si>
    <t>G/TBT/N/ECU/69/Add.3</t>
  </si>
  <si>
    <d:r xmlns:d="http://schemas.openxmlformats.org/spreadsheetml/2006/main">
      <d:rPr>
        <d:sz val="11"/>
        <d:rFont val="Calibri"/>
      </d:rPr>
      <d:t xml:space="preserve">020110 - - Carcasses and half-carcasses; 020120 - - Other cuts with bone in; 020130 - - Boneless; 020210 - - Carcasses and half-carcasses; 020220 - - Other cuts with bone in; 020230 - - Boneless; 020311 - -- Carcasses and half-carcasses; 020312 - -- Hams, shoulders and cuts thereof, with bone in; 020319 - -- Other; 020321 - -- Carcasses and half-carcasses; 020322 - -- Hams, shoulders and cuts thereof, with bone in; 020329 - -- Other; 020410 - - Carcasses and half-carcasses of lamb, fresh or chilled; 020421 - -- Carcasses and half-carcasses; 020422 - -- Other cuts with bone in; 020423 - -- Boneless; 020430 - - Carcasses and half-carcasses of lamb, frozen; 020441 - -- Carcasses and half-carcasses; 020442 - -- Other cuts with bone in; 020443 - -- Boneless; 020450 - - Meat of goats; 020610 - - Of bovine animals, fresh or chilled; 020621 - -- Tongues; 020622 - -- Livers; 020629 - -- Other; 020630 - - Of swine, fresh or chilled; 020641 - -- Livers;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020312 - -- Hams, shoulders and cuts thereof, with bone in; 020630 - - Of swine, fresh or chilled; 020322 - -- Hams, shoulders and cuts thereof, with bone in; 020220 - - Other cuts with bone in; 020120 - - Other cuts with bone in; 020610 - - Of bovine animals, fresh or chilled; 020629 - -- Other; 020210 - - Carcasses and half-carcasses; 020410 - - Carcasses and half-carcasses of lamb, fresh or chilled; 020329 - -- Other; 020430 - - Carcasses and half-carcasses of lamb, frozen; 020230 - - Boneless; 020442 - -- Other cuts with bone in; 020443 - -- Boneless; 020441 - -- Carcasses and half-carcasses; 020130 - - Boneless; 020421 - -- Carcasses and half-carcasses; 020110 - - Carcasses and half-carcasses; 0206 - Edible offal of bovine animals, swine, sheep, goats, horses, asses, mules or hinnies, fresh, chilled or frozen.; 020621 - -- Tongues; 020622 - -- Livers; 020319 - -- Other; 020321 - -- Carcasses and half-carcasses; 020423 - -- Boneless; 020450 - - Meat of goats; 020311 - -- Carcasses and half-carcasses; 020422 - -- Other cuts with bone in; 020641 - -- Livers; </d:t>
    </d:r>
  </si>
  <si>
    <t>G/TBT/N/ECU/80/Add.3</t>
  </si>
  <si>
    <d:r xmlns:d="http://schemas.openxmlformats.org/spreadsheetml/2006/main">
      <d:rPr>
        <d:sz val="11"/>
        <d:rFont val="Calibri"/>
      </d:rPr>
      <d:t xml:space="preserve">020900 - Pig fat, free of lean meat, and poultry fat, not rendered or otherwise extracted, fresh, chilled, frozen, salted, in brine, dried or smoked.; 150100 - Pig fat (including lard) and poultry fat, other than that of heading 02.09 or 15.03.; 150790 - - Other; 150890 - - Other; 150910 - - Virgin; 150990 - - Other; 151000 - Other oils and their fractions, obtained solely from olives, whether or not refined, but not chemically modified, including blends of these oils or fractions with oils or fractions of heading 15.09.; 151190 - - Other; 151219 - -- Other; 151229 - -- Other; 151419 - -- Other; 151499 - -- Other; 151529 - -- Other; 151550 - - Sesame oil and its fractions; 151590 - - Other; 151710 - - Margarine, excluding liquid margarine; 151790 - - Other; 151800 - Animal or vegetable fats and oils and their fractions, boiled, oxidized, dehydrated, sulphurized, blown, polymerized by heat in vacuum or in inert gas or otherwise chemically modified, excluding those of heading 15.16; inedible mixtures or preparations of animal or vegetable fats or oils or of fractions of different fats or oils of this Chapter, not elsewhere specified or included.;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151229 - -- Other; 151800 - Animal or vegetable fats and oils and their fractions, boiled, oxidized, dehydrated, sulphurized, blown, polymerized by heat in vacuum or in inert gas or otherwise chemically modified, excluding those of heading 15.16; inedible mixtures or preparations of animal or vegetable fats or oils or of fractions of different fats or oils of this Chapter, not elsewhere specified or included.; 151590 - - Other; 150910 - - Virgin; 020900 - Pig fat, free of lean meat, and poultry fat, not rendered or otherwise extracted, fresh, chilled, frozen, salted, in brine, dried or smoked.; 151190 - - Other; 151790 - - Other; 150790 - - Other; 150890 - - Other; 151550 - - Sesame oil and its fractions; 151529 - -- Other; 151000 - Other oils and their fractions, obtained solely from olives, whether or not refined, but not chemically modified, including blends of these oils or fractions with oils or fractions of heading 15.09.; 150990 - - Other; 151219 - -- Other; 150100 - Pig fat (including lard) and poultry fat, other than that of heading 02.09 or 15.03.; 151499 - -- Other; </d:t>
    </d:r>
  </si>
  <si>
    <t>G/TBT/N/BRA/430/Add.1</t>
  </si>
  <si>
    <d:r xmlns:d="http://schemas.openxmlformats.org/spreadsheetml/2006/main">
      <d:rPr>
        <d:i/>
        <d:sz val="11"/>
        <d:rFont val="Calibri"/>
      </d:rPr>
      <d:t xml:space="preserve">Mangoes (HS 0804.50.20)</d:t>
    </d:r>
    <d:r xmlns:d="http://schemas.openxmlformats.org/spreadsheetml/2006/main">
      <d:rPr>
        <d:sz val="11"/>
        <d:color rgb="FF000000"/>
        <d:rFont val="Calibri"/>
      </d:rPr>
      <d:t xml:space="preserve"/>
    </d:r>
  </si>
  <si>
    <t>G/TBT/N/ZAF/156/Add.1</t>
  </si>
  <si>
    <d:r xmlns:d="http://schemas.openxmlformats.org/spreadsheetml/2006/main">
      <d:rPr>
        <d:i/>
        <d:sz val="11"/>
        <d:rFont val="Calibri"/>
      </d:rPr>
      <d:t xml:space="preserve">HS: 07.0990  ;
CCCN:   ;
ICS:  67.080 ;
National Tariff Heading: Vegetables: Fresh or Chilled ;
</d:t>
    </d:r>
    <d:r xmlns:d="http://schemas.openxmlformats.org/spreadsheetml/2006/main">
      <d:rPr>
        <d:sz val="11"/>
        <d:color rgb="FF000000"/>
        <d:rFont val="Calibri"/>
      </d:rPr>
      <d:t xml:space="preserve"/>
    </d:r>
  </si>
  <si>
    <d:r xmlns:d="http://schemas.openxmlformats.org/spreadsheetml/2006/main">
      <d:rPr>
        <d:sz val="11"/>
        <d:rFont val="Calibri"/>
      </d:rPr>
      <d:t xml:space="preserve">070990 -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070990 - - Other; </d:t>
    </d:r>
  </si>
  <si>
    <t>G/TBT/N/COL/92/Add.2</t>
  </si>
  <si>
    <d:r xmlns:d="http://schemas.openxmlformats.org/spreadsheetml/2006/main">
      <d:rPr>
        <d:i/>
        <d:sz val="11"/>
        <d:rFont val="Calibri"/>
      </d:rPr>
      <d:t xml:space="preserve">Meat and meat products of swine (HS tariff heading 0203.00.00)</d:t>
    </d:r>
    <d:r xmlns:d="http://schemas.openxmlformats.org/spreadsheetml/2006/main">
      <d:rPr>
        <d:sz val="11"/>
        <d:color rgb="FF000000"/>
        <d:rFont val="Calibri"/>
      </d:rPr>
      <d:t xml:space="preserve"/>
    </d:r>
  </si>
  <si>
    <d:r xmlns:d="http://schemas.openxmlformats.org/spreadsheetml/2006/main">
      <d:rPr>
        <d:sz val="11"/>
        <d:rFont val="Calibri"/>
      </d:rPr>
      <d:t xml:space="preserve">0203 - Meat of swine, fresh, chilled or frozen.;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0203 - Meat of swine, fresh, chilled or frozen.; </d:t>
    </d:r>
  </si>
  <si>
    <t>G/TBT/N/ISR/685</t>
  </si>
  <si>
    <t xml:space="preserve">Honey and honey products (HS:  0409; ICS:  67.180.10).</t>
  </si>
  <si>
    <t>G/TBT/N/NIC/71/Add.3</t>
  </si>
  <si>
    <d:r xmlns:d="http://schemas.openxmlformats.org/spreadsheetml/2006/main">
      <d:rPr>
        <d:i/>
        <d:sz val="11"/>
        <d:rFont val="Calibri"/>
      </d:rPr>
      <d:t xml:space="preserve">HS tariff item numbers 0207.10, 0207.13, 0207.90, 0207.13.99, 0207.14, 0207.14.90, and 0207.14.99;  International Classification for Standards (ICS) code 67.120.20</d:t>
    </d:r>
    <d:r xmlns:d="http://schemas.openxmlformats.org/spreadsheetml/2006/main">
      <d:rPr>
        <d:sz val="11"/>
        <d:color rgb="FF000000"/>
        <d:rFont val="Calibri"/>
      </d:rPr>
      <d:t xml:space="preserve"/>
    </d:r>
  </si>
  <si>
    <d:r xmlns:d="http://schemas.openxmlformats.org/spreadsheetml/2006/main">
      <d:rPr>
        <d:sz val="11"/>
        <d:rFont val="Calibri"/>
      </d:rPr>
      <d:t xml:space="preserve">020713 - -- Cuts and offal, fresh or chilled; 020714 - -- Cuts and offal, frozen;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020713 - -- Cuts and offal, fresh or chilled; 020714 - -- Cuts and offal, frozen; </d:t>
    </d:r>
  </si>
  <si>
    <t>G/TBT/N/PER/45</t>
  </si>
  <si>
    <d:r xmlns:d="http://schemas.openxmlformats.org/spreadsheetml/2006/main">
      <d:rPr>
        <d:sz val="11"/>
        <d:rFont val="Calibri"/>
      </d:rPr>
      <d:t xml:space="preserve">0803 - Bananas, including plantains, fresh or dried.; 1008 - Buckwheat, millet and canary seed; other cereals.; 1106 - Flour, meal and powder of the dried leguminous vegetables of heading 07.13, of sago or of roots or tubers of heading 07.14 or of the products of Chapter 8.; 1801 - Cocoa beans, whole or broken, raw or roasted.; 1802 - Cocoa shells, husks, skins and other cocoa waste.; 9011 - Compound optical microscopes, including those for photomicrography, cinephotomicrography or microprojection.; 070920 - - Asparagus; 071080 - - Other vegetables; 090112 - -- Decaffeinated; 090121 - -- Not decaffeinated; 090122 - -- Decaffeinated; 090190 - - Other; 100890 - - Other cereals; </d:t>
    </d:r>
  </si>
  <si>
    <t>G/TBT/N/ZAF/161</t>
  </si>
  <si>
    <t>Processed and Packaged Meat Products and Dried and Packaged Meat Products classifiable under HS Chapters 02 and 16. ICS 67.120</t>
  </si>
  <si>
    <d:r xmlns:d="http://schemas.openxmlformats.org/spreadsheetml/2006/main">
      <d:rPr>
        <d:sz val="11"/>
        <d:rFont val="Calibri"/>
      </d:rPr>
      <d:t xml:space="preserve">02 - Meat and edible meat offal; 16 - Preparations of meat, of fish or of crustaceans, molluscs or other aquatic invertebrates; </d:t>
    </d:r>
  </si>
  <si>
    <t>G/TBT/N/BRA/405/Add.1</t>
  </si>
  <si>
    <d:r xmlns:d="http://schemas.openxmlformats.org/spreadsheetml/2006/main">
      <d:rPr>
        <d:i/>
        <d:sz val="11"/>
        <d:rFont val="Calibri"/>
      </d:rPr>
      <d:t xml:space="preserve">Barleys Malt (HS 1107)</d:t>
    </d:r>
    <d:r xmlns:d="http://schemas.openxmlformats.org/spreadsheetml/2006/main">
      <d:rPr>
        <d:sz val="11"/>
        <d:color rgb="FF000000"/>
        <d:rFont val="Calibri"/>
      </d:rPr>
      <d:t xml:space="preserve"/>
    </d:r>
  </si>
  <si>
    <d:r xmlns:d="http://schemas.openxmlformats.org/spreadsheetml/2006/main">
      <d:rPr>
        <d:sz val="11"/>
        <d:rFont val="Calibri"/>
      </d:rPr>
      <d:t xml:space="preserve">1107 - Malt, whether or not roasted.;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1107 - Malt, whether or not roasted.; </d:t>
    </d:r>
  </si>
  <si>
    <t>G/TBT/N/CAN/385</t>
  </si>
  <si>
    <t>Seeds of various crop sectors (Parts of HS codes Chapters 7, 9, 10, and 12)</t>
  </si>
  <si>
    <d:r xmlns:d="http://schemas.openxmlformats.org/spreadsheetml/2006/main">
      <d:rPr>
        <d:sz val="11"/>
        <d:rFont val="Calibri"/>
      </d:rPr>
      <d:t xml:space="preserve">07 - Edible vegetables and certain roots and tubers; 09 - Coffee, tea, mate and spices; 10 - Cereals; 12 - Oil seeds and oleaginous fruits; miscellaneous grains, seeds and fruit; industrial or medicinal plants; straw and fodder; </d:t>
    </d:r>
  </si>
  <si>
    <t>G/TBT/N/MLI/1</t>
  </si>
  <si>
    <t>G/TBT/N/NIC/71/Add.2</t>
  </si>
  <si>
    <d:r xmlns:d="http://schemas.openxmlformats.org/spreadsheetml/2006/main">
      <d:rPr>
        <d:sz val="11"/>
        <d:rFont val="Calibri"/>
      </d:rPr>
      <d:t xml:space="preserve">020713 - -- Cuts and offal, fresh or chilled; 020714 - -- Cuts and offal, frozen;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020714 - -- Cuts and offal, frozen; 020713 - -- Cuts and offal, fresh or chilled; </d:t>
    </d:r>
  </si>
  <si>
    <t>G/TBT/N/ZAF/159</t>
  </si>
  <si>
    <t xml:space="preserve">HS 0201 MEAT OF BOVINE ANIMALS, FRESH OR CHILLED; HS 0204 MEAT OF SHEEP OR GOATS, FRESH, CHILLED OR FROZEN ;HS 0209.00 PIG FAT, FREE OF LEAN MEAT, AND POULTRY FAT, NOT RENDERED OR OTHERWISE EXTRACTED, FRESH, CHILLED, FROZEN, SALTED, IN BRINE, DRIED OR SMOKED ;
  Meat (Beef, Small Stock (Sheep and Goats) and Pigs)  (ICS 67.120) ;
</t>
  </si>
  <si>
    <d:r xmlns:d="http://schemas.openxmlformats.org/spreadsheetml/2006/main">
      <d:rPr>
        <d:sz val="11"/>
        <d:rFont val="Calibri"/>
      </d:rPr>
      <d:t xml:space="preserve">0201 - Meat of bovine animals, fresh or chilled.; 0204 - Meat of sheep or goats, fresh, chilled or frozen.; 0209 - Pig fat, free of lean meat, and poultry fat, not rendered or otherwise extracted, fresh, chilled, frozen, salted, in brine, dried or smoked.; </d:t>
    </d:r>
  </si>
  <si>
    <t>G/TBT/N/ZAF/160</t>
  </si>
  <si>
    <t xml:space="preserve">Avocados  (HS Code 0804.40) ;
Avocados (ICS 65)</t>
  </si>
  <si>
    <t>G/TBT/N/ECU/69/Add.2</t>
  </si>
  <si>
    <d:r xmlns:d="http://schemas.openxmlformats.org/spreadsheetml/2006/main">
      <d:rPr>
        <d:sz val="11"/>
        <d:rFont val="Calibri"/>
      </d:rPr>
      <d:t xml:space="preserve">020110 - - Carcasses and half-carcasses; 020120 - - Other cuts with bone in; 020130 - - Boneless; 020210 - - Carcasses and half-carcasses; 020220 - - Other cuts with bone in; 020230 - - Boneless; 020311 - -- Carcasses and half-carcasses; 020312 - -- Hams, shoulders and cuts thereof, with bone in; 020319 - -- Other; 020321 - -- Carcasses and half-carcasses; 020322 - -- Hams, shoulders and cuts thereof, with bone in; 020329 - -- Other; 020410 - - Carcasses and half-carcasses of lamb, fresh or chilled; 020421 - -- Carcasses and half-carcasses; 020422 - -- Other cuts with bone in; 020423 - -- Boneless; 020430 - - Carcasses and half-carcasses of lamb, frozen; 020441 - -- Carcasses and half-carcasses; 020442 - -- Other cuts with bone in; 020443 - -- Boneless; 020450 - - Meat of goats; 020610 - - Of bovine animals, fresh or chilled; 020621 - -- Tongues; 020622 - -- Livers; 020629 - -- Other; 020630 - - Of swine, fresh or chilled; 020641 - -- Livers;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020450 - - Meat of goats; 020321 - -- Carcasses and half-carcasses; 020311 - -- Carcasses and half-carcasses; 020421 - -- Carcasses and half-carcasses; 020319 - -- Other; 020423 - -- Boneless; 020210 - - Carcasses and half-carcasses; 020629 - -- Other; 020230 - - Boneless; 020641 - -- Livers; 020422 - -- Other cuts with bone in; 020130 - - Boneless; 020110 - - Carcasses and half-carcasses; 020220 - - Other cuts with bone in; 020410 - - Carcasses and half-carcasses of lamb, fresh or chilled; 020120 - - Other cuts with bone in; 020610 - - Of bovine animals, fresh or chilled; 020430 - - Carcasses and half-carcasses of lamb, frozen; 020621 - -- Tongues; 0206 - Edible offal of bovine animals, swine, sheep, goats, horses, asses, mules or hinnies, fresh, chilled or frozen.; 020312 - -- Hams, shoulders and cuts thereof, with bone in; 020622 - -- Livers; 020443 - -- Boneless; 020322 - -- Hams, shoulders and cuts thereof, with bone in; 020329 - -- Other; 020442 - -- Other cuts with bone in; 020441 - -- Carcasses and half-carcasses; 020630 - - Of swine, fresh or chilled; </d:t>
    </d:r>
  </si>
  <si>
    <t>G/TBT/N/ECU/93</t>
  </si>
  <si>
    <d:r xmlns:d="http://schemas.openxmlformats.org/spreadsheetml/2006/main">
      <d:rPr>
        <d:sz val="11"/>
        <d:rFont val="Calibri"/>
      </d:rPr>
      <d:t xml:space="preserve">090411 - -- Neither crushed nor ground; 090412 - -- Crushed or ground; 090420 - - Fruits of the genus Capsicum or of the genus Pimenta, dried or crushed or ground; 090500 - Vanilla.; 090620 - - Crushed or ground; 090700 - Cloves (whole fruit, cloves and stems).; 090810 - - Nutmeg; 090820 - - Mace; 090830 - - Cardamoms; 090910 - - Seeds of anise or badian; 090920 - - Seeds of coriander; 090930 - - Seeds of cumin; 090940 - - Seeds of caraway; 090950 - - Seeds of fennel; juniper berries; 091010 - - Ginger; 091020 - - Saffron; 091030 - - Turmeric (curcuma); 91091 - - Electrically operated:; 091099 - -- Other; </d:t>
    </d:r>
  </si>
  <si>
    <t>G/TBT/N/ISR/232/Add.2</t>
  </si>
  <si>
    <d:r xmlns:d="http://schemas.openxmlformats.org/spreadsheetml/2006/main">
      <d:rPr>
        <d:i/>
        <d:sz val="11"/>
        <d:rFont val="Calibri"/>
      </d:rPr>
      <d:t xml:space="preserve">Olive oil  (ICS: 67.200.10; HS: 1509)</d:t>
    </d:r>
    <d:r xmlns:d="http://schemas.openxmlformats.org/spreadsheetml/2006/main">
      <d:rPr>
        <d:sz val="11"/>
        <d:color rgb="FF000000"/>
        <d:rFont val="Calibri"/>
      </d:rPr>
      <d:t xml:space="preserve"/>
    </d:r>
  </si>
  <si>
    <d:r xmlns:d="http://schemas.openxmlformats.org/spreadsheetml/2006/main">
      <d:rPr>
        <d:sz val="11"/>
        <d:rFont val="Calibri"/>
      </d:rPr>
      <d:t xml:space="preserve">1509 - Olive oil and its fractions, whether or not refined, but not chemically modified.;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1509 - Olive oil and its fractions, whether or not refined, but not chemically modified.; </d:t>
    </d:r>
  </si>
  <si>
    <d:r xmlns:d="http://schemas.openxmlformats.org/spreadsheetml/2006/main">
      <d:rPr>
        <d:i/>
        <d:sz val="11"/>
        <d:rFont val="Calibri"/>
      </d:rPr>
      <d:t xml:space="preserve">67.200 - Edible oils and fats. Oilseeds; 67.200.10 - Animal and vegetable fats and oils; </d:t>
    </d:r>
  </si>
  <si>
    <t>G/TBT/N/THA/163/Rev.1/Add.1</t>
  </si>
  <si>
    <d:r xmlns:d="http://schemas.openxmlformats.org/spreadsheetml/2006/main">
      <d:rPr>
        <d:i/>
        <d:sz val="11"/>
        <d:rFont val="Calibri"/>
      </d:rPr>
      <d:t xml:space="preserve">Cows Milk  ( HS code : 0401,  0402      ICS Code:  67.100)</d:t>
    </d:r>
    <d:r xmlns:d="http://schemas.openxmlformats.org/spreadsheetml/2006/main">
      <d:rPr>
        <d:sz val="11"/>
        <d:color rgb="FF000000"/>
        <d:rFont val="Calibri"/>
      </d:rPr>
      <d:t xml:space="preserve"/>
    </d:r>
  </si>
  <si>
    <t>G/TBT/N/ECU/89/Add.1</t>
  </si>
  <si>
    <d:r xmlns:d="http://schemas.openxmlformats.org/spreadsheetml/2006/main">
      <d:rPr>
        <d:sz val="11"/>
        <d:rFont val="Calibri"/>
      </d:rPr>
      <d:t xml:space="preserve">040291 - -- Not containing added sugar or other sweetening matter; 040299 - -- Other; 040310 - - Yogurt; 040390 - - Other; 040510 - - Butter; 040520 - - Dairy spreads; 040590 - - Other; 040610 - - Fresh (unripened or uncured) cheese, including whey cheese, and curd; 040620 - - Grated or powdered cheese, of all kinds; 040630 - - Processed cheese, not grated or powdered; 040640 - - Blue-veined cheese; 040690 - - Other cheese; 190190 -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040299 - -- Other; 040310 - - Yogurt; 040390 - - Other; 040510 - - Butter; 040520 - - Dairy spreads; 040620 - - Grated or powdered cheese, of all kinds; 040690 - - Other cheese; 190190 - - Other; 040590 - - Other; 040610 - - Fresh (unripened or uncured) cheese, including whey cheese, and curd; 040291 - -- Not containing added sugar or other sweetening matter; 040630 - - Processed cheese, not grated or powdered; 040640 - - Blue-veined cheese; </d:t>
    </d:r>
  </si>
  <si>
    <t>G/TBT/N/CAN/381</t>
  </si>
  <si>
    <t>Prescription status of medicinal ingredients for human use and for veterinary use (ICS: 11.120, 11.220)</t>
  </si>
  <si>
    <d:r xmlns:d="http://schemas.openxmlformats.org/spreadsheetml/2006/main">
      <d:rPr>
        <d:sz val="11"/>
        <d:rFont val="Calibri"/>
      </d:rPr>
      <d:t xml:space="preserve">11.120 - Pharmaceutics; 11.220 - Veterinary medicine; </d:t>
    </d:r>
  </si>
  <si>
    <t>G/TBT/N/ECU/80/Add.2</t>
  </si>
  <si>
    <d:r xmlns:d="http://schemas.openxmlformats.org/spreadsheetml/2006/main">
      <d:rPr>
        <d:sz val="11"/>
        <d:rFont val="Calibri"/>
      </d:rPr>
      <d:t xml:space="preserve">020900 - Pig fat, free of lean meat, and poultry fat, not rendered or otherwise extracted, fresh, chilled, frozen, salted, in brine, dried or smoked.; 150100 - Pig fat (including lard) and poultry fat, other than that of heading 02.09 or 15.03.; 150790 - - Other; 150890 - - Other; 150910 - - Virgin; 150990 - - Other; 151000 - Other oils and their fractions, obtained solely from olives, whether or not refined, but not chemically modified, including blends of these oils or fractions with oils or fractions of heading 15.09.; 151190 - - Other; 151219 - -- Other; 151229 - -- Other; 151419 - -- Other; 151499 - -- Other; 151529 - -- Other; 151550 - - Sesame oil and its fractions; 151590 - - Other; 151710 - - Margarine, excluding liquid margarine; 151790 - - Other; 151800 - Animal or vegetable fats and oils and their fractions, boiled, oxidized, dehydrated, sulphurized, blown, polymerized by heat in vacuum or in inert gas or otherwise chemically modified, excluding those of heading 15.16; inedible mixtures or preparations of animal or vegetable fats or oils or of fractions of different fats or oils of this Chapter, not elsewhere specified or included.;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151790 - - Other; 151219 - -- Other; 151550 - - Sesame oil and its fractions; 151499 - -- Other; 150990 - - Other; 150910 - - Virgin; 151800 - Animal or vegetable fats and oils and their fractions, boiled, oxidized, dehydrated, sulphurized, blown, polymerized by heat in vacuum or in inert gas or otherwise chemically modified, excluding those of heading 15.16; inedible mixtures or preparations of animal or vegetable fats or oils or of fractions of different fats or oils of this Chapter, not elsewhere specified or included.; 151229 - -- Other; 151190 - - Other; 151590 - - Other; 151529 - -- Other; 150790 - - Other; 150100 - Pig fat (including lard) and poultry fat, other than that of heading 02.09 or 15.03.; 150890 - - Other; 151000 - Other oils and their fractions, obtained solely from olives, whether or not refined, but not chemically modified, including blends of these oils or fractions with oils or fractions of heading 15.09.; 020900 - Pig fat, free of lean meat, and poultry fat, not rendered or otherwise extracted, fresh, chilled, frozen, salted, in brine, dried or smoked.; </d:t>
    </d:r>
  </si>
  <si>
    <t>G/TBT/N/ZAF/142/Add.1</t>
  </si>
  <si>
    <d:r xmlns:d="http://schemas.openxmlformats.org/spreadsheetml/2006/main">
      <d:rPr>
        <d:i/>
        <d:sz val="11"/>
        <d:rFont val="Calibri"/>
      </d:rPr>
      <d:t xml:space="preserve">Citrus fruit ;
HS: 08.05 ;
CCCN: ;
ICS :  67.080 ;
National Tariff Heading: Citrus Fruit, fresh or dried. ;
</d:t>
    </d:r>
    <d:r xmlns:d="http://schemas.openxmlformats.org/spreadsheetml/2006/main">
      <d:rPr>
        <d:sz val="11"/>
        <d:color rgb="FF000000"/>
        <d:rFont val="Calibri"/>
      </d:rPr>
      <d:t xml:space="preserve"/>
    </d:r>
  </si>
  <si>
    <d:r xmlns:d="http://schemas.openxmlformats.org/spreadsheetml/2006/main">
      <d:rPr>
        <d:sz val="11"/>
        <d:rFont val="Calibri"/>
      </d:rPr>
      <d:t xml:space="preserve">0805 - Citrus fruit, fresh or dried.;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0805 - Citrus fruit, fresh or dried.; </d:t>
    </d:r>
  </si>
  <si>
    <t>G/TBT/N/MEX/235/Add.2</t>
  </si>
  <si>
    <t>G/TBT/N/MEX/234/Add.2</t>
  </si>
  <si>
    <t>G/TBT/N/MEX/192/Add.6</t>
  </si>
  <si>
    <d:r xmlns:d="http://schemas.openxmlformats.org/spreadsheetml/2006/main">
      <d:rPr>
        <d:i/>
        <d:sz val="11"/>
        <d:rFont val="Calibri"/>
      </d:rPr>
      <d:t xml:space="preserve">Yogurt (HS 0403.10.01)</d:t>
    </d:r>
    <d:r xmlns:d="http://schemas.openxmlformats.org/spreadsheetml/2006/main">
      <d:rPr>
        <d:sz val="11"/>
        <d:color rgb="FF000000"/>
        <d:rFont val="Calibri"/>
      </d:rPr>
      <d:t xml:space="preserve"/>
    </d:r>
  </si>
  <si>
    <t>G/TBT/N/MEX/235/Add.1</t>
  </si>
  <si>
    <t>G/TBT/N/MEX/234/Add.1</t>
  </si>
  <si>
    <t>G/TBT/N/ZAF/157</t>
  </si>
  <si>
    <t xml:space="preserve">HS: 1003.00 ;
ICS:  65 ;
National Tariff Heading: Malting Barley ;
</t>
  </si>
  <si>
    <d:r xmlns:d="http://schemas.openxmlformats.org/spreadsheetml/2006/main">
      <d:rPr>
        <d:sz val="11"/>
        <d:rFont val="Calibri"/>
      </d:rPr>
      <d:t xml:space="preserve">100300 - Barley.; </d:t>
    </d:r>
  </si>
  <si>
    <t>G/TBT/N/ZAF/156</t>
  </si>
  <si>
    <t xml:space="preserve">HS: 07.0990  ;
CCCN:   ;
ICS:  67.080 ;
National Tariff Heading: Vegetables: Fresh or Chilled ;
</t>
  </si>
  <si>
    <t>G/TBT/N/ECU/81/Add.2</t>
  </si>
  <si>
    <d:r xmlns:d="http://schemas.openxmlformats.org/spreadsheetml/2006/main">
      <d:rPr>
        <d:sz val="11"/>
        <d:rFont val="Calibri"/>
      </d:rPr>
      <d:t xml:space="preserve">392410 - - Tableware and kitchenware; 401490 - - Other; 701399 -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401490 - - Other; 392410 - - Tableware and kitchenware; 701399 - -- Other; 10 - Cereals; </d:t>
    </d:r>
  </si>
  <si>
    <t>G/TBT/N/ECU/89</t>
  </si>
  <si>
    <d:r xmlns:d="http://schemas.openxmlformats.org/spreadsheetml/2006/main">
      <d:rPr>
        <d:sz val="11"/>
        <d:rFont val="Calibri"/>
      </d:rPr>
      <d:t xml:space="preserve">040291 - -- Not containing added sugar or other sweetening matter; 040299 - -- Other; 040310 - - Yogurt; 040390 - - Other; 040510 - - Butter; 040520 - - Dairy spreads; 040590 - - Other; 040610 - - Fresh (unripened or uncured) cheese, including whey cheese, and curd; 040620 - - Grated or powdered cheese, of all kinds; 040630 - - Processed cheese, not grated or powdered; 040640 - - Blue-veined cheese; 040690 - - Other cheese; 190190 - - Other; </d:t>
    </d:r>
  </si>
  <si>
    <t>G/TBT/N/ECU/84/Add.2</t>
  </si>
  <si>
    <d:r xmlns:d="http://schemas.openxmlformats.org/spreadsheetml/2006/main">
      <d:rPr>
        <d:sz val="11"/>
        <d:rFont val="Calibri"/>
      </d:rPr>
      <d:t xml:space="preserve">0903 - Maté; 090121 - -- Not decaffeinated; 090122 - -- Decaffeinated; 090190 - - Other; 090210 - - Green tea (not fermented) in immediate packings of a content not exceeding 3 kg; 090220 - - Other green tea (not fermented); 090230 - - Black tea (fermented) and partly fermented tea, in immediate packings of a content not exceeding 3 kg; 090240 - - Other black tea (fermented) and other partly fermented tea; 090500 - Vanilla.; 090620 - - Crushed or ground; 090700 - Cloves (whole fruit, cloves and stems).; 091010 - - Ginger; 091020 - - Saffron; 091099 - -- Other; 121120 - - Ginseng roots; 121130 - - Coca leaf; 121190 - - Other; 210111 - -- Extracts, essences and concentrates; 210112 - -- Preparations with a basis of extracts, essences or concentrates or with a basis of coffee; 220290 -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090121 - -- Not decaffeinated; 090122 - -- Decaffeinated; 090190 - - Other; 090210 - - Green tea (not fermented) in immediate packings of a content not exceeding 3 kg; 090220 - - Other green tea (not fermented); 090230 - - Black tea (fermented) and partly fermented tea, in immediate packings of a content not exceeding 3 kg; 090240 - - Other black tea (fermented) and other partly fermented tea; 090300 - Maté; 090500 - Vanilla.; 090620 - - Crushed or ground; 090700 - Cloves (whole fruit, cloves and stems).; 090910 - - Seeds of anise or badian; 090920 - - Seeds of coriander; 091099 - -- Other; 121120 - - Ginseng roots; 121130 - - Coca leaf; 121190 - - Other; 210111 - -- Extracts, essences and concentrates; 210112 - -- Preparations with a basis of extracts, essences or concentrates or with a basis of coffee; 210120 - - Extracts, essences and concentrates, of tea or maté, and preparations with a basis of these extracts, essences or concentrates or with a basis of tea or maté; 220290 - - Other; </d:t>
    </d:r>
  </si>
  <si>
    <t>G/TBT/N/PER/36/Rev.1</t>
  </si>
  <si>
    <d:r xmlns:d="http://schemas.openxmlformats.org/spreadsheetml/2006/main">
      <d:rPr>
        <d:sz val="11"/>
        <d:rFont val="Calibri"/>
      </d:rPr>
      <d:t xml:space="preserve">04 - Dairy produce; birds' eggs; natural honey; edible products of animal origin, not elsewhere specified or included; 15 - Animal or vegetable fats and oils and their cleavage products; prepared edible fats; animal or vegetable waxes; 19 - Preparations of cereals, flour, starch or milk; pastrycooks' products; 20 - Preparations of vegetables, fruit, nuts or other parts of plants; 330210 - - Of a kind used in the food or drink industries; </d:t>
    </d:r>
  </si>
  <si>
    <d:r xmlns:d="http://schemas.openxmlformats.org/spreadsheetml/2006/main">
      <d:rPr>
        <d:sz val="11"/>
        <d:rFont val="Calibri"/>
      </d:rPr>
      <d:t xml:space="preserve">Protection of human health or safety; Reducing trade barriers and facilitating trade; </d:t>
    </d:r>
  </si>
  <si>
    <t>G/TBT/N/THA/163/Rev.1</t>
  </si>
  <si>
    <t xml:space="preserve">Cows Milk  ( HS code : 0401,  0402      ICS Code:  67.100)</t>
  </si>
  <si>
    <t>G/TBT/N/CRI/36/Add.1</t>
  </si>
  <si>
    <t>Costa Rica</t>
  </si>
  <si>
    <d:r xmlns:d="http://schemas.openxmlformats.org/spreadsheetml/2006/main">
      <d:rPr>
        <d:i/>
        <d:sz val="11"/>
        <d:rFont val="Calibri"/>
      </d:rPr>
      <d:t xml:space="preserve">HS Chapters 02-38</d:t>
    </d:r>
    <d:r xmlns:d="http://schemas.openxmlformats.org/spreadsheetml/2006/main">
      <d:rPr>
        <d:sz val="11"/>
        <d:color rgb="FF000000"/>
        <d:rFont val="Calibri"/>
      </d:rPr>
      <d:t xml:space="preserve"/>
    </d:r>
  </si>
  <si>
    <d:r xmlns:d="http://schemas.openxmlformats.org/spreadsheetml/2006/main">
      <d:rPr>
        <d:sz val="11"/>
        <d:rFont val="Calibri"/>
      </d:rPr>
      <d:t xml:space="preserve">02 - Meat and edible meat offal; 03 - Fish and crustaceans, molluscs and other aquatic invertebrates; 04 - Dairy produce; birds' eggs; natural honey; edible products of animal origin, not elsewhere specified or included; 05 - Products of animal origin, not elsewhere specified or included; 06 - Live trees and other plants; bulbs, roots and the like; cut flowers and ornamental foliage; 07 - Edible vegetables and certain roots and tubers; 10 - Cereals; 11 - Products of the milling industry; malt; starches; inulin; wheat gluten; 12 - Oil seeds and oleaginous fruits; miscellaneous grains, seeds and fruit; industrial or medicinal plants; straw and fodder; 14 - Vegetable plaiting materials; vegetable products not elsewhere specified or included; 15 - Animal or vegetable fats and oils and their cleavage products; prepared edible fats; animal or vegetable waxes; 16 - Preparations of meat, of fish or of crustaceans, molluscs or other aquatic invertebrates; 17 - Sugars and sugar confectionery; 18 - Cocoa and cocoa preparations; 19 - Preparations of cereals, flour, starch or milk; pastrycooks' products; 20 - Preparations of vegetables, fruit, nuts or other parts of plants; 21 - Miscellaneous edible preparations; 22 - Beverages, spirits and vinegar; 23 - Residues and waste from the food industries; prepared animal fodder; 24 - Tobacco and manufactured tobacco substitutes; 25 - Salt; sulphur; earths and stone; plastering materials, lime and cement; 26 - Ores, slag and ash; 27 - Mineral fuels, mineral oils and products of their distillation; bituminous substances; mineral waxes; 28 - Inorganic chemicals; organic or inorganic compounds of precious metals, of rare- earth metals, of radioactive elements or of isotopes; 29 - Organic chemicals; 30 - Pharmaceutical products; 31 - Fertilisers; 32 - Tanning or dyeing extracts; tannins and their derivatives; dyes, pigments and other colouring matter; paints and varnishes; putty and other mastics; inks; 33 - Essential oils and resinoids; perfumery, cosmetic or toilet preparations; 34 - Soap, organic surface-active agents, washing preparations, lubricating preparations, artificial waxes, prepared waxes, polishing or scouring preparations, candles and similar articles, modelling pastes, "dental waxes" and dental preparations with a basis of plaster; 35 - Albuminoidal substances; modified starches; glues; enzymes; 36 - Explosives; pyrotechnic products; matches; pyrophoric alloys; certain combustible preparations; 38 - Miscellaneous chemical products; 1001 - Wheat and meslin.;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31 - Fertilisers; 21 - Miscellaneous edible preparations; 28 - Inorganic chemicals; organic or inorganic compounds of precious metals, of rare- earth metals, of radioactive elements or of isotopes; 29 - Organic chemicals; 05 - Products of animal origin, not elsewhere specified or included; 10 - Cereals; 22 - Beverages, spirits and vinegar; 33 - Essential oils and resinoids; perfumery, cosmetic or toilet preparations; 04 - Dairy produce; birds' eggs; natural honey; edible products of animal origin, not elsewhere specified or included; 34 - Soap, organic surface-active agents, washing preparations, lubricating preparations, artificial waxes, prepared waxes, polishing or scouring preparations, candles and similar articles, modelling pastes, "dental waxes" and dental preparations with a basis of plaster; 20 - Preparations of vegetables, fruit, nuts or other parts of plants; 19 - Preparations of cereals, flour, starch or milk; pastrycooks' products; 18 - Cocoa and cocoa preparations; 27 - Mineral fuels, mineral oils and products of their distillation; bituminous substances; mineral waxes; 12 - Oil seeds and oleaginous fruits; miscellaneous grains, seeds and fruit; industrial or medicinal plants; straw and fodder; 07 - Edible vegetables and certain roots and tubers; 25 - Salt; sulphur; earths and stone; plastering materials, lime and cement; 06 - Live trees and other plants; bulbs, roots and the like; cut flowers and ornamental foliage; 24 - Tobacco and manufactured tobacco substitutes; 1001 - Wheat and meslin.; 03 - Fish and crustaceans, molluscs and other aquatic invertebrates; 38 - Miscellaneous chemical products; 32 - Tanning or dyeing extracts; tannins and their derivatives; dyes, pigments and other colouring matter; paints and varnishes; putty and other mastics; inks; 02 - Meat and edible meat offal; 26 - Ores, slag and ash; 23 - Residues and waste from the food industries; prepared animal fodder; 17 - Sugars and sugar confectionery; 16 - Preparations of meat, of fish or of crustaceans, molluscs or other aquatic invertebrates; 11 - Products of the milling industry; malt; starches; inulin; wheat gluten; 30 - Pharmaceutical products; 14 - Vegetable plaiting materials; vegetable products not elsewhere specified or included; 15 - Animal or vegetable fats and oils and their cleavage products; prepared edible fats; animal or vegetable waxes; 35 - Albuminoidal substances; modified starches; glues; enzymes; 36 - Explosives; pyrotechnic products; matches; pyrophoric alloys; certain combustible preparations; </d:t>
    </d:r>
  </si>
  <si>
    <t>G/TBT/N/USA/653/Add.1</t>
  </si>
  <si>
    <d:r xmlns:d="http://schemas.openxmlformats.org/spreadsheetml/2006/main">
      <d:rPr>
        <d:i/>
        <d:sz val="11"/>
        <d:rFont val="Calibri"/>
      </d:rPr>
      <d:t xml:space="preserve">Pistachios  (HS 0802.50, ICS: 03.120, 67.080)</d:t>
    </d:r>
    <d:r xmlns:d="http://schemas.openxmlformats.org/spreadsheetml/2006/main">
      <d:rPr>
        <d:sz val="11"/>
        <d:color rgb="FF000000"/>
        <d:rFont val="Calibri"/>
      </d:rPr>
      <d:t xml:space="preserve"/>
    </d:r>
  </si>
  <si>
    <d:r xmlns:d="http://schemas.openxmlformats.org/spreadsheetml/2006/main">
      <d:rPr>
        <d:i/>
        <d:sz val="11"/>
        <d:rFont val="Calibri"/>
      </d:rPr>
      <d:t xml:space="preserve">03.120 - Quality; 67.080 - Fruits. Vegetables; </d:t>
    </d:r>
  </si>
  <si>
    <t>G/TBT/N/USA/657/Add.1</t>
  </si>
  <si>
    <d:r xmlns:d="http://schemas.openxmlformats.org/spreadsheetml/2006/main">
      <d:rPr>
        <d:i/>
        <d:sz val="11"/>
        <d:rFont val="Calibri"/>
      </d:rPr>
      <d:t xml:space="preserve">Crops and livestock (HS 0207; ICS 07.080, 65.100, 67.020, 67.040, 67.120)</d:t>
    </d:r>
    <d:r xmlns:d="http://schemas.openxmlformats.org/spreadsheetml/2006/main">
      <d:rPr>
        <d:sz val="11"/>
        <d:color rgb="FF000000"/>
        <d:rFont val="Calibri"/>
      </d:rPr>
      <d:t xml:space="preserve"/>
    </d:r>
  </si>
  <si>
    <d:r xmlns:d="http://schemas.openxmlformats.org/spreadsheetml/2006/main">
      <d:rPr>
        <d:i/>
        <d:sz val="11"/>
        <d:rFont val="Calibri"/>
      </d:rPr>
      <d:t xml:space="preserve">07.080 - Biology. Botany. Zoology; 65.100 - Pesticides and other agrochemicals; 67.020 - Processes in the food industry; 67.040 - Food products in general; 67.120 - Meat, meat products and other animal produce; </d:t>
    </d:r>
  </si>
  <si>
    <t>G/TBT/N/MEX/234/Corr.1</t>
  </si>
  <si>
    <t>G/TBT/N/ISR/611</t>
  </si>
  <si>
    <t>Milk and milk products (ICS: 67.100; HS: 0401-0406).</t>
  </si>
  <si>
    <t>G/TBT/N/ISR/612</t>
  </si>
  <si>
    <t>Milk (ICS: 67.100.01; HS: 0401).</t>
  </si>
  <si>
    <t>G/TBT/N/ISR/613</t>
  </si>
  <si>
    <t>Sour cream (ICS: 67.100.99; HS: 0403.90).</t>
  </si>
  <si>
    <d:r xmlns:d="http://schemas.openxmlformats.org/spreadsheetml/2006/main">
      <d:rPr>
        <d:sz val="11"/>
        <d:rFont val="Calibri"/>
      </d:rPr>
      <d:t xml:space="preserve">0402 - Milk and cream, concentrated or containing added sugar or other sweetening matter.; 040390 - - Other; </d:t>
    </d:r>
  </si>
  <si>
    <t>G/TBT/N/ISR/614</t>
  </si>
  <si>
    <d:r xmlns:d="http://schemas.openxmlformats.org/spreadsheetml/2006/main">
      <d:rPr>
        <d:sz val="11"/>
        <d:rFont val="Calibri"/>
      </d:rPr>
      <d:t xml:space="preserve">Fermented milk products (ICS: 67.100.01; HS: 0403).</d:t>
    </d:r>
    <d:r xmlns:d="http://schemas.openxmlformats.org/spreadsheetml/2006/main">
      <d:rPr>
        <d:sz val="11"/>
        <d:color rgb="FF000000"/>
        <d:rFont val="Calibri"/>
      </d:rPr>
      <d:t xml:space="preserve"/>
    </d:r>
  </si>
  <si>
    <t>G/TBT/N/ISR/615</t>
  </si>
  <si>
    <t>Butter (ICS: 67.100.20; HS: 0405).</t>
  </si>
  <si>
    <t>G/TBT/N/ISR/616</t>
  </si>
  <si>
    <t>Salty Cheeses (ICS: 67.100.20; HS: 0405).</t>
  </si>
  <si>
    <t>G/TBT/N/ISR/617</t>
  </si>
  <si>
    <t>G/TBT/N/ISR/618</t>
  </si>
  <si>
    <t>Cream (ICS: 67.100.99; HS: 0402-0403).</t>
  </si>
  <si>
    <t>G/TBT/N/ISR/597</t>
  </si>
  <si>
    <t>G/TBT/N/ECU/74/Add.1</t>
  </si>
  <si>
    <t>G/TBT/N/ECU/84/Add.1</t>
  </si>
  <si>
    <d:r xmlns:d="http://schemas.openxmlformats.org/spreadsheetml/2006/main">
      <d:rPr>
        <d:sz val="11"/>
        <d:rFont val="Calibri"/>
      </d:rPr>
      <d:t xml:space="preserve">090121 - -- Not decaffeinated; 090122 - -- Decaffeinated; 090190 - - Other; 090210 - - Green tea (not fermented) in immediate packings of a content not exceeding 3 kg; 090220 - - Other green tea (not fermented); 090230 - - Black tea (fermented) and partly fermented tea, in immediate packings of a content not exceeding 3 kg; 090240 - - Other black tea (fermented) and other partly fermented tea; 090300 - Maté; 090500 - Vanilla.; 090620 - - Crushed or ground; 090700 - Cloves (whole fruit, cloves and stems).; 090910 - - Seeds of anise or badian; 090920 - - Seeds of coriander; 091099 - -- Other; 121120 - - Ginseng roots; 121130 - - Coca leaf; 121190 - - Other; 210111 - -- Extracts, essences and concentrates; 210112 - -- Preparations with a basis of extracts, essences or concentrates or with a basis of coffee; 210120 - - Extracts, essences and concentrates, of tea or maté, and preparations with a basis of these extracts, essences or concentrates or with a basis of tea or maté; 220290 -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090121 - -- Not decaffeinated; 090122 - -- Decaffeinated; 090190 - - Other; 090210 - - Green tea (not fermented) in immediate packings of a content not exceeding 3 kg; 090220 - - Other green tea (not fermented); 090230 - - Black tea (fermented) and partly fermented tea, in immediate packings of a content not exceeding 3 kg; 090240 - - Other black tea (fermented) and other partly fermented tea; 090300 - Maté; 090500 - Vanilla.; 090620 - - Crushed or ground; 090700 - Cloves (whole fruit, cloves and stems).; 090910 - - Seeds of anise or badian; 090920 - - Seeds of coriander; 091099 - -- Other; 121120 - - Ginseng roots; 121130 - - Coca leaf; 121190 - - Other; 210111 - -- Extracts, essences and concentrates; 210112 - -- Preparations with a basis of extracts, essences or concentrates or with a basis of coffee; 210120 - - Extracts, essences and concentrates, of tea or maté, and preparations with a basis of these extracts, essences or concentrates or with a basis of tea or maté; 220290 - - Other; </d:t>
    </d:r>
  </si>
  <si>
    <t>G/TBT/N/MEX/234</t>
  </si>
  <si>
    <t>G/TBT/N/MEX/235</t>
  </si>
  <si>
    <d:r xmlns:d="http://schemas.openxmlformats.org/spreadsheetml/2006/main">
      <d:rPr>
        <d:sz val="11"/>
        <d:rFont val="Calibri"/>
      </d:rPr>
      <d:t xml:space="preserve">070960 - - Fruits of the genus Capsicum or of the genus Pimenta; </d:t>
    </d:r>
  </si>
  <si>
    <t>G/TBT/N/ZAF/143/Add.1</t>
  </si>
  <si>
    <d:r xmlns:d="http://schemas.openxmlformats.org/spreadsheetml/2006/main">
      <d:rPr>
        <d:i/>
        <d:sz val="11"/>
        <d:rFont val="Calibri"/>
      </d:rPr>
      <d:t xml:space="preserve">HS: 08.06 ;
CCCN: ;
ICS :  67.080 ;
National Tariff Heading: Grapes, fresh or dried ;
</d:t>
    </d:r>
    <d:r xmlns:d="http://schemas.openxmlformats.org/spreadsheetml/2006/main">
      <d:rPr>
        <d:sz val="11"/>
        <d:color rgb="FF000000"/>
        <d:rFont val="Calibri"/>
      </d:rPr>
      <d:t xml:space="preserve"/>
    </d:r>
  </si>
  <si>
    <t>G/TBT/N/ECU/80/Add.1</t>
  </si>
  <si>
    <d:r xmlns:d="http://schemas.openxmlformats.org/spreadsheetml/2006/main">
      <d:rPr>
        <d:sz val="11"/>
        <d:rFont val="Calibri"/>
      </d:rPr>
      <d:t xml:space="preserve">020900 - Pig fat, free of lean meat, and poultry fat, not rendered or otherwise extracted, fresh, chilled, frozen, salted, in brine, dried or smoked.; 150100 - Pig fat (including lard) and poultry fat, other than that of heading 02.09 or 15.03.; 150790 - - Other; 150890 - - Other; 150910 - - Virgin; 150990 - - Other; 151000 - Other oils and their fractions, obtained solely from olives, whether or not refined, but not chemically modified, including blends of these oils or fractions with oils or fractions of heading 15.09.; 151190 - - Other; 151219 - -- Other; 151229 - -- Other; 151419 - -- Other; 151499 - -- Other; 151529 - -- Other; 151550 - - Sesame oil and its fractions; 151590 - - Other; 151710 - - Margarine, excluding liquid margarine; 151790 - - Other; 151800 - Animal or vegetable fats and oils and their fractions, boiled, oxidized, dehydrated, sulphurized, blown, polymerized by heat in vacuum or in inert gas or otherwise chemically modified, excluding those of heading 15.16; inedible mixtures or preparations of animal or vegetable fats or oils or of fractions of different fats or oils of this Chapter, not elsewhere specified or included.;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151529 - -- Other; 150990 - - Other; 151499 - -- Other; 151800 - Animal or vegetable fats and oils and their fractions, boiled, oxidized, dehydrated, sulphurized, blown, polymerized by heat in vacuum or in inert gas or otherwise chemically modified, excluding those of heading 15.16; inedible mixtures or preparations of animal or vegetable fats or oils or of fractions of different fats or oils of this Chapter, not elsewhere specified or included.; 151219 - -- Other; 151550 - - Sesame oil and its fractions; 150100 - Pig fat (including lard) and poultry fat, other than that of heading 02.09 or 15.03.; 151000 - Other oils and their fractions, obtained solely from olives, whether or not refined, but not chemically modified, including blends of these oils or fractions with oils or fractions of heading 15.09.; 151590 - - Other; 151229 - -- Other; 150910 - - Virgin; 150790 - - Other; 151190 - - Other; 150890 - - Other; 151790 - - Other; 020900 - Pig fat, free of lean meat, and poultry fat, not rendered or otherwise extracted, fresh, chilled, frozen, salted, in brine, dried or smoked.; </d:t>
    </d:r>
  </si>
  <si>
    <t>G/TBT/N/BRA/486</t>
  </si>
  <si>
    <t xml:space="preserve">Live Animals  and genetic material (HS Section I - Chapter 1); (HS 05.11)</t>
  </si>
  <si>
    <t>G/TBT/N/COL/67/Add.6</t>
  </si>
  <si>
    <d:r xmlns:d="http://schemas.openxmlformats.org/spreadsheetml/2006/main">
      <d:rPr>
        <d:sz val="11"/>
        <d:rFont val="Calibri"/>
      </d:rPr>
      <d:t xml:space="preserve">0401 - Milk and cream, not concentrated nor containing added sugar or other sweetening matter.; 040210 - - In powder, granules or other solid forms, of a fat content, by weight, not exceeding 1.5%;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040210 - - In powder, granules or other solid forms, of a fat content, by weight, not exceeding 1.5%; 0401 - Milk and cream, not concentrated nor containing added sugar or other sweetening matter.; </d:t>
    </d:r>
  </si>
  <si>
    <t>G/TBT/N/COL/67/Add.7</t>
  </si>
  <si>
    <t>G/TBT/N/ISR/592</t>
  </si>
  <si>
    <t>Honey (ICS: 67.180.10; HS: 0409).</t>
  </si>
  <si>
    <t>G/TBT/N/COL/91/Add.4</t>
  </si>
  <si>
    <d:r xmlns:d="http://schemas.openxmlformats.org/spreadsheetml/2006/main">
      <d:rPr>
        <d:i/>
        <d:sz val="11"/>
        <d:rFont val="Calibri"/>
      </d:rPr>
      <d:t xml:space="preserve">Fish, molluscs and crustaceans (HS tariff heading 03)</d:t>
    </d:r>
    <d:r xmlns:d="http://schemas.openxmlformats.org/spreadsheetml/2006/main">
      <d:rPr>
        <d:sz val="11"/>
        <d:color rgb="FF000000"/>
        <d:rFont val="Calibri"/>
      </d:rPr>
      <d:t xml:space="preserve"/>
    </d:r>
  </si>
  <si>
    <t>G/TBT/N/ECU/85</t>
  </si>
  <si>
    <d:r xmlns:d="http://schemas.openxmlformats.org/spreadsheetml/2006/main">
      <d:rPr>
        <d:sz val="11"/>
        <d:rFont val="Calibri"/>
      </d:rPr>
      <d:t xml:space="preserve">130190 - - Other; 251010 - - Unground; 251020 - - Ground; 283220 - - Other sulphites; 310390 - - Other; 320419 - -- Other, including mixtures of colouring matter of two or more of the subheadings 3204.11 to 3204.19; 390720 - - Other polyethers; </d:t>
    </d:r>
  </si>
  <si>
    <t>G/TBT/N/CZE/157</t>
  </si>
  <si>
    <t>Czech Republic</t>
  </si>
  <si>
    <t xml:space="preserve">Animal products  ;
 (HS  02)   ;
</t>
  </si>
  <si>
    <t>G/TBT/N/MYS/27/Rev.1</t>
  </si>
  <si>
    <t>Food and food products and consumer products (HS: Chapters 2 to 24, 49, 61 to 67, 91, 92, 94 to 96) (ICS: Chapters 67 and 97).</t>
  </si>
  <si>
    <d:r xmlns:d="http://schemas.openxmlformats.org/spreadsheetml/2006/main">
      <d:rPr>
        <d:sz val="11"/>
        <d:rFont val="Calibri"/>
      </d:rPr>
      <d:t xml:space="preserve">02 - Meat and edible meat offal; 03 - Fish and crustaceans, molluscs and other aquatic invertebrates; 04 - Dairy produce; birds' eggs; natural honey; edible products of animal origin, not elsewhere specified or included; 05 - Products of animal origin, not elsewhere specified or included; 06 - Live trees and other plants; bulbs, roots and the like; cut flowers and ornamental foliage; 07 - Edible vegetables and certain roots and tubers; 08 - Edible fruit and nuts; peel of citrus fruit or melons; 09 - Coffee, tea, mate and spices; 10 - Cereals; 11 - Products of the milling industry; malt; starches; inulin; wheat gluten; 12 - Oil seeds and oleaginous fruits; miscellaneous grains, seeds and fruit; industrial or medicinal plants; straw and fodder; 13 - Lac; gums, resins and other vegetable saps and extracts; 14 - Vegetable plaiting materials; vegetable products not elsewhere specified or included; 15 - Animal or vegetable fats and oils and their cleavage products; prepared edible fats; animal or vegetable waxes; 16 - Preparations of meat, of fish or of crustaceans, molluscs or other aquatic invertebrates; 17 - Sugars and sugar confectionery; 18 - Cocoa and cocoa preparations; 19 - Preparations of cereals, flour, starch or milk; pastrycooks' products; 20 - Preparations of vegetables, fruit, nuts or other parts of plants; 21 - Miscellaneous edible preparations; 22 - Beverages, spirits and vinegar; 23 - Residues and waste from the food industries; prepared animal fodder; 24 - Tobacco and manufactured tobacco substitutes; 49 - Printed books, newspapers, pictures and other products of the printing industry; manuscripts, typescripts and plans; 61 - Articles of apparel and clothing accessories, knitted or crocheted; 62 - Articles of apparel and clothing accessories, not knitted or crocheted; 63 - Other made up textile articles; sets; worn clothing and worn textile articles; rags; 64 - Footwear, gaiters and the like; parts of such articles; 65 - Headgear and parts thereof; 66 - Umbrellas, sun umbrellas, walking- sticks, seat- sticks, whips, riding- crops and parts thereof; 67 - Prepared feathers and down and articles made of feathers or of down; artificial flowers; articles of human hair; 91 - Clocks and watches and parts thereof; 92 - Musical instruments; parts and accessories of such articles; 94 - Furniture; bedding, mattresses, mattress supports, cushions and similar stuffed furnishings; lamps and lighting fittings, not elsewhere specified or included; illuminated signs, illuminated name- plates and the like; prefabricated buildings; 96 - Miscellaneous manufactured articles; </d:t>
    </d:r>
  </si>
  <si>
    <d:r xmlns:d="http://schemas.openxmlformats.org/spreadsheetml/2006/main">
      <d:rPr>
        <d:sz val="11"/>
        <d:rFont val="Calibri"/>
      </d:rPr>
      <d:t xml:space="preserve">67 - FOOD TECHNOLOGY; 97 - DOMESTIC AND COMMERCIAL EQUIPMENT. ENTERTAINMENT. SPORTS; </d:t>
    </d:r>
  </si>
  <si>
    <t>G/TBT/N/ZAF/148</t>
  </si>
  <si>
    <t xml:space="preserve">Dried Fruit. ;
HS: 08.13 ;
CCCN: ;
ICS :  67.080 ;
National Tariff Heading:  Fruit, dried ;
</t>
  </si>
  <si>
    <t>G/TBT/N/ZAF/126/Add.1</t>
  </si>
  <si>
    <d:r xmlns:d="http://schemas.openxmlformats.org/spreadsheetml/2006/main">
      <d:rPr>
        <d:i/>
        <d:sz val="11"/>
        <d:rFont val="Calibri"/>
      </d:rPr>
      <d:t xml:space="preserve">Apricots (HS: 0809.10, ICS:  67.080) ;
</d:t>
    </d:r>
    <d:r xmlns:d="http://schemas.openxmlformats.org/spreadsheetml/2006/main">
      <d:rPr>
        <d:sz val="11"/>
        <d:color rgb="FF000000"/>
        <d:rFont val="Calibri"/>
      </d:rPr>
      <d:t xml:space="preserve"/>
    </d:r>
  </si>
  <si>
    <d:r xmlns:d="http://schemas.openxmlformats.org/spreadsheetml/2006/main">
      <d:rPr>
        <d:sz val="11"/>
        <d:rFont val="Calibri"/>
      </d:rPr>
      <d:t xml:space="preserve">080910 - - Apricots;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080910 - - Apricots; </d:t>
    </d:r>
  </si>
  <si>
    <t>G/TBT/N/ZAF/134/Add.1</t>
  </si>
  <si>
    <d:r xmlns:d="http://schemas.openxmlformats.org/spreadsheetml/2006/main">
      <d:rPr>
        <d:i/>
        <d:sz val="11"/>
        <d:rFont val="Calibri"/>
      </d:rPr>
      <d:t xml:space="preserve">Fat spreads (with less than 50% milk fat) ;
HS: 0405 ;
CCCN: ;
ICS :   67.200 ;
National Tariff Heading: Butter and other fats and oils derived from milk; dairy spreads and other spreads ;
</d:t>
    </d:r>
    <d:r xmlns:d="http://schemas.openxmlformats.org/spreadsheetml/2006/main">
      <d:rPr>
        <d:sz val="11"/>
        <d:color rgb="FF000000"/>
        <d:rFont val="Calibri"/>
      </d:rPr>
      <d:t xml:space="preserve"/>
    </d:r>
  </si>
  <si>
    <d:r xmlns:d="http://schemas.openxmlformats.org/spreadsheetml/2006/main">
      <d:rPr>
        <d:i/>
        <d:sz val="11"/>
        <d:rFont val="Calibri"/>
      </d:rPr>
      <d:t xml:space="preserve">67.200 - Edible oils and fats. Oilseeds; </d:t>
    </d:r>
  </si>
  <si>
    <t>G/TBT/N/MEX/192/Add.5</t>
  </si>
  <si>
    <t>G/TBT/N/MEX/192/Add.4</t>
  </si>
  <si>
    <t>G/TBT/N/AUS/72</t>
  </si>
  <si>
    <t>HS codes 0303 and 0304. ;
Frozen fish products covered in an ice water glaze or fish products contained within an ice water block (block products). ;
</t>
  </si>
  <si>
    <t>G/TBT/N/BRA/264/Add.4</t>
  </si>
  <si>
    <d:r xmlns:d="http://schemas.openxmlformats.org/spreadsheetml/2006/main">
      <d:rPr>
        <d:i/>
        <d:sz val="11"/>
        <d:rFont val="Calibri"/>
      </d:rPr>
      <d:t xml:space="preserve">Rice (Oryza sativa L.) (HS:  1006)</d:t>
    </d:r>
    <d:r xmlns:d="http://schemas.openxmlformats.org/spreadsheetml/2006/main">
      <d:rPr>
        <d:sz val="11"/>
        <d:color rgb="FF000000"/>
        <d:rFont val="Calibri"/>
      </d:rPr>
      <d:t xml:space="preserve"/>
    </d:r>
  </si>
  <si>
    <t>G/TBT/N/BRA/402/Add.1</t>
  </si>
  <si>
    <d:r xmlns:d="http://schemas.openxmlformats.org/spreadsheetml/2006/main">
      <d:rPr>
        <d:sz val="11"/>
        <d:rFont val="Calibri"/>
      </d:rPr>
      <d:t xml:space="preserve">1509 - Olive oil and its fractions, whether or not refined, but not chemically modified.; 1510 - Other oils and their fractions, obtained solely from olives, whether or not refined, but not chemically modified, including blends of these oils or fractions with oils or fractions of heading 15.09.;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1510 - Other oils and their fractions, obtained solely from olives, whether or not refined, but not chemically modified, including blends of these oils or fractions with oils or fractions of heading 15.09.; 1509 - Olive oil and its fractions, whether or not refined, but not chemically modified.; </d:t>
    </d:r>
  </si>
  <si>
    <t>G/TBT/N/BRA/402/Add.2</t>
  </si>
  <si>
    <d:r xmlns:d="http://schemas.openxmlformats.org/spreadsheetml/2006/main">
      <d:rPr>
        <d:sz val="11"/>
        <d:rFont val="Calibri"/>
      </d:rPr>
      <d:t xml:space="preserve">1509 - Olive oil and its fractions, whether or not refined, but not chemically modified.; 1510 - Other oils and their fractions, obtained solely from olives, whether or not refined, but not chemically modified, including blends of these oils or fractions with oils or fractions of heading 15.09.;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1509 - Olive oil and its fractions, whether or not refined, but not chemically modified.; 1510 - Other oils and their fractions, obtained solely from olives, whether or not refined, but not chemically modified, including blends of these oils or fractions with oils or fractions of heading 15.09.; </d:t>
    </d:r>
  </si>
  <si>
    <t>G/TBT/N/ECU/76/Add.1</t>
  </si>
  <si>
    <t>G/TBT/N/ECU/81/Add.1</t>
  </si>
  <si>
    <d:r xmlns:d="http://schemas.openxmlformats.org/spreadsheetml/2006/main">
      <d:rPr>
        <d:sz val="11"/>
        <d:rFont val="Calibri"/>
      </d:rPr>
      <d:t xml:space="preserve">392410 - - Tableware and kitchenware; 401490 - - Other; 701399 -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701399 - -- Other; 10 - Cereals; 392410 - - Tableware and kitchenware; 401490 - - Other; </d:t>
    </d:r>
  </si>
  <si>
    <t>G/TBT/N/ECU/84</t>
  </si>
  <si>
    <t>0901212000, 0901220000, 0901900000, 0902100000, 0902200000, 0902300000, 0902400000, 0903000000, 0905000000, 0906110000, 0906190000, 0906200000, 0907000000, 0909100000, 0909209000, 0910991000, 0910999000, 1211200000, 1211300000, 1211903000, 1211905000, 1211906000, 1211909000, 2101110000, 2101120000, 2101200000, 2202900000</t>
  </si>
  <si>
    <d:r xmlns:d="http://schemas.openxmlformats.org/spreadsheetml/2006/main">
      <d:rPr>
        <d:sz val="11"/>
        <d:rFont val="Calibri"/>
      </d:rPr>
      <d:t xml:space="preserve">090121 - -- Not decaffeinated; 090122 - -- Decaffeinated; 090190 - - Other; 090210 - - Green tea (not fermented) in immediate packings of a content not exceeding 3 kg; 090220 - - Other green tea (not fermented); 090230 - - Black tea (fermented) and partly fermented tea, in immediate packings of a content not exceeding 3 kg; 090240 - - Other black tea (fermented) and other partly fermented tea; 090300 - Maté; 090500 - Vanilla.; 090620 - - Crushed or ground; 090700 - Cloves (whole fruit, cloves and stems).; 090910 - - Seeds of anise or badian; 090920 - - Seeds of coriander; 091099 - -- Other; 121120 - - Ginseng roots; 121130 - - Coca leaf; 121190 - - Other; 210111 - -- Extracts, essences and concentrates; 210112 - -- Preparations with a basis of extracts, essences or concentrates or with a basis of coffee; 210120 - - Extracts, essences and concentrates, of tea or maté, and preparations with a basis of these extracts, essences or concentrates or with a basis of tea or maté; 220290 - - Other; </d:t>
    </d:r>
  </si>
  <si>
    <t>G/TBT/N/UKR/65</t>
  </si>
  <si>
    <t>"Food products and food raw materials" in particular: "Mineral water, drinking water in an airtight container" (2201; 2202); "Soft drinks, waters artificially mineralized and beverages concentrates with expire date of at least 30 days, except for dry beverage concentrates made from natural bread raw" (2201;2202;2106;3302;10); "Canned and preserves fish , canned fish with vegetable, seafood, including caviar" (1604;1605); "Fish and herring with the expiry date of more than 30 days" (0305); "Fish dried, smoked, with the expire date more than 30 days " (0305).</t>
  </si>
  <si>
    <d:r xmlns:d="http://schemas.openxmlformats.org/spreadsheetml/2006/main">
      <d:rPr>
        <d:sz val="11"/>
        <d:rFont val="Calibri"/>
      </d:rPr>
      <d:t xml:space="preserve">0305 - Fish, dried, salted or in brine; smoked fish, whether or not cooked before or during the smoking process; flours, meals and pellets of fish, fit for human consumption.; 1604 - Prepared or preserved fish; caviar and caviar substitutes prepared from fish eggs.; 1605 - Crustaceans, molluscs and other aquatic invertebrates, prepared or preserved.; 2106 - Food preparations not elsewhere specified or included.; 2201 - Waters, including natural or artificial mineral waters and aerated waters, not containing added sugar or other sweetening matter nor flavoured; ice and snow.; 2202 - Waters, including mineral waters and aerated waters, containing added sugar or other sweetening matter or flavoured, and other non-alcoholic beverages, not including fruit or vegetable juices of heading 20.09.; 330210 - - Of a kind used in the food or drink industries; </d:t>
    </d:r>
  </si>
  <si>
    <t>G/TBT/N/USA/667</t>
  </si>
  <si>
    <t>Meat and poultry products (HS 0207; ICS 67.120)</t>
  </si>
  <si>
    <t>G/TBT/N/MYS/27</t>
  </si>
  <si>
    <t>G/TBT/N/TZA/39</t>
  </si>
  <si>
    <t>Edible sunflower seed oil, ICS 67.200.20,HS.1207.40,</t>
  </si>
  <si>
    <d:r xmlns:d="http://schemas.openxmlformats.org/spreadsheetml/2006/main">
      <d:rPr>
        <d:sz val="11"/>
        <d:rFont val="Calibri"/>
      </d:rPr>
      <d:t xml:space="preserve">1206 - Sunflower seeds, whether or not broken.; 120740 - - Sesamum seeds; </d:t>
    </d:r>
  </si>
  <si>
    <t>G/TBT/N/ECU/80</t>
  </si>
  <si>
    <t>Tariff subheadings 0209.00.90.00, 1501.00.10.00, 1507.90.10.00, 1508.90.00.00, 1509.10.00.00, 1509.90.00.00, 1510.00.00.00, 1511.90.00.00, 1512.19.10.00, 1512.29.00.00, 1514.19.00.00, 1514.99.00.00, 151</t>
  </si>
  <si>
    <d:r xmlns:d="http://schemas.openxmlformats.org/spreadsheetml/2006/main">
      <d:rPr>
        <d:sz val="11"/>
        <d:rFont val="Calibri"/>
      </d:rPr>
      <d:t xml:space="preserve">020900 - Pig fat, free of lean meat, and poultry fat, not rendered or otherwise extracted, fresh, chilled, frozen, salted, in brine, dried or smoked.; 150100 - Pig fat (including lard) and poultry fat, other than that of heading 02.09 or 15.03.; 150790 - - Other; 150890 - - Other; 150910 - - Virgin; 150990 - - Other; 151000 - Other oils and their fractions, obtained solely from olives, whether or not refined, but not chemically modified, including blends of these oils or fractions with oils or fractions of heading 15.09.; 151190 - - Other; 151219 - -- Other; 151229 - -- Other; 151499 - -- Other; 151529 - -- Other; 151550 - - Sesame oil and its fractions; 151590 - - Other; 151790 - - Other; 151800 - Animal or vegetable fats and oils and their fractions, boiled, oxidized, dehydrated, sulphurized, blown, polymerized by heat in vacuum or in inert gas or otherwise chemically modified, excluding those of heading 15.16; inedible mixtures or preparations of animal or vegetable fats or oils or of fractions of different fats or oils of this Chapter, not elsewhere specified or included.; </d:t>
    </d:r>
  </si>
  <si>
    <t>G/TBT/N/ECU/81</t>
  </si>
  <si>
    <t>Tariff subheadings 3924.10.10.00, 4014.90.00.00 and 7013.99.00.00</t>
  </si>
  <si>
    <d:r xmlns:d="http://schemas.openxmlformats.org/spreadsheetml/2006/main">
      <d:rPr>
        <d:sz val="11"/>
        <d:rFont val="Calibri"/>
      </d:rPr>
      <d:t xml:space="preserve">10 - Cereals; 392410 - - Tableware and kitchenware; 401490 - - Other; 701399 - -- Other; </d:t>
    </d:r>
  </si>
  <si>
    <t>G/TBT/N/USA/643/Add.1</t>
  </si>
  <si>
    <t>G/TBT/N/USA/657</t>
  </si>
  <si>
    <t>Crops and livestock (HS 0207; ICS 07.080, 65.100, 67.020, 67.040, 67.120)</t>
  </si>
  <si>
    <d:r xmlns:d="http://schemas.openxmlformats.org/spreadsheetml/2006/main">
      <d:rPr>
        <d:sz val="11"/>
        <d:rFont val="Calibri"/>
      </d:rPr>
      <d:t xml:space="preserve">07.080 - Biology. Botany. Zoology; 65.100 - Pesticides and other agrochemicals; 67.020 - Processes in the food industry; 67.040 - Food products in general; 67.120 - Meat, meat products and other animal produce; </d:t>
    </d:r>
  </si>
  <si>
    <t>G/TBT/N/USA/478/Add.1</t>
  </si>
  <si>
    <d:r xmlns:d="http://schemas.openxmlformats.org/spreadsheetml/2006/main">
      <d:rPr>
        <d:i/>
        <d:sz val="11"/>
        <d:rFont val="Calibri"/>
      </d:rPr>
      <d:t xml:space="preserve">Poultry  (HS 0207) (ICS 67.120</d:t>
    </d:r>
    <d:r xmlns:d="http://schemas.openxmlformats.org/spreadsheetml/2006/main">
      <d:rPr>
        <d:sz val="11"/>
        <d:color rgb="FF000000"/>
        <d:rFont val="Calibri"/>
      </d:rPr>
      <d:t xml:space="preserve"/>
    </d:r>
  </si>
  <si>
    <t>G/TBT/N/USA/653</t>
  </si>
  <si>
    <t xml:space="preserve">Pistachios  (HS 0802.50, ICS: 03.120, 67.080)</t>
  </si>
  <si>
    <t>G/TBT/N/MEX/192/Add.3</t>
  </si>
  <si>
    <t>G/TBT/N/PAK/49</t>
  </si>
  <si>
    <t>PS:305 (ICS No.621.643.29:678.743.22:696.11)</t>
  </si>
  <si>
    <t>G/TBT/N/ECU/72/Add.1</t>
  </si>
  <si>
    <d:r xmlns:d="http://schemas.openxmlformats.org/spreadsheetml/2006/main">
      <d:rPr>
        <d:sz val="11"/>
        <d:rFont val="Calibri"/>
      </d:rPr>
      <d:t xml:space="preserve">0407 - Birds' eggs, in shell, fresh, preserved or cooked.; 040811 - -- Dried; 040819 - -- Other; 040891 - -- Dried; 040899 -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040899 - -- Other; 040819 - -- Other; 0407 - Birds' eggs, in shell, fresh, preserved or cooked.; 040891 - -- Dried; 040811 - -- Dried; </d:t>
    </d:r>
  </si>
  <si>
    <t>G/TBT/N/ZAF/143</t>
  </si>
  <si>
    <t xml:space="preserve">HS: 08.06 ;
CCCN: ;
ICS :  67.080 ;
National Tariff Heading: Grapes, fresh or dried ;
</t>
  </si>
  <si>
    <t>G/TBT/N/JPN/370</t>
  </si>
  <si>
    <t xml:space="preserve">-	Bull, stallion and boar for breeding (0102, 0101, 0103) ;
-	Semen and embryo derived from cattle, horse and pig for breeding (0511.10, 0511.99) ;
</t>
  </si>
  <si>
    <d:r xmlns:d="http://schemas.openxmlformats.org/spreadsheetml/2006/main">
      <d:rPr>
        <d:sz val="11"/>
        <d:rFont val="Calibri"/>
      </d:rPr>
      <d:t xml:space="preserve">0101 - Live horses, asses, mules and hinnies.; 0102 - Live bovine animals.; 0103 - Live swine.; 051110 - - Bovine semen; 051199 - -- Other; </d:t>
    </d:r>
  </si>
  <si>
    <t>G/TBT/N/EEC/411</t>
  </si>
  <si>
    <t xml:space="preserve">Beef  CN codes 0201 and 0202</t>
  </si>
  <si>
    <d:r xmlns:d="http://schemas.openxmlformats.org/spreadsheetml/2006/main">
      <d:rPr>
        <d:sz val="11"/>
        <d:rFont val="Calibri"/>
      </d:rPr>
      <d:t xml:space="preserve">Cost saving and productivity enhancement; </d:t>
    </d:r>
  </si>
  <si>
    <t>G/TBT/N/ZAF/142</t>
  </si>
  <si>
    <t xml:space="preserve">Citrus fruit ;
HS: 08.05 ;
CCCN: ;
ICS :  67.080 ;
National Tariff Heading: Citrus Fruit, fresh or dried. ;
</t>
  </si>
  <si>
    <t>G/TBT/N/BRA/447</t>
  </si>
  <si>
    <t>Seeds (HS 1209) and seedlings (HS 0601) in organic production systems.</t>
  </si>
  <si>
    <d:r xmlns:d="http://schemas.openxmlformats.org/spreadsheetml/2006/main">
      <d:rPr>
        <d:sz val="11"/>
        <d:rFont val="Calibri"/>
      </d:rPr>
      <d:t xml:space="preserve">1209 - Seeds, fruit and spores, of a kind used for sowing.; 0601 - Bulbs, tubers, tuberous roots, corms, crowns and rhizomes, dormant, in growth or in flower; chicory plants and roots other than roots of heading 12.12.; </d:t>
    </d:r>
  </si>
  <si>
    <t>G/TBT/N/BRA/448</t>
  </si>
  <si>
    <t>Edible mushrooms in organic production systems (HS 0709.5).</t>
  </si>
  <si>
    <d:r xmlns:d="http://schemas.openxmlformats.org/spreadsheetml/2006/main">
      <d:rPr>
        <d:sz val="11"/>
        <d:rFont val="Calibri"/>
      </d:rPr>
      <d:t xml:space="preserve">07095 - - Mushrooms and truffles:; </d:t>
    </d:r>
  </si>
  <si>
    <t>G/TBT/N/PER/37/Add.1</t>
  </si>
  <si>
    <d:r xmlns:d="http://schemas.openxmlformats.org/spreadsheetml/2006/main">
      <d:rPr>
        <d:i/>
        <d:sz val="11"/>
        <d:rFont val="Calibri"/>
      </d:rPr>
      <d:t xml:space="preserve">1108.12.00.00: Maize (corn) starch. 1201.00.90.00: Soya beans, whether or not broken, other than for sowing. 1205.10.90.00: Low erucic acid rape or colza seeds, other than for sowing. 1205.90.90.00: Rape or colza seeds, whether or not broken, other than for sowing. 1207.20.90.00: Cotton seeds, whether or not broken, other than for sowing. 1208.10.00.00: Flours and meals of soya beans. 1209.10.00.00: Sugar beet seed. 1212.91.00.00: Sugar beet. 1214.90.00.00: Swedes, mangolds, fodder roots, hay, clover, sainfoin, forage kale, lupines, vetches and similar forage products, whether or not in the form of pellets. 1302.19.20.00: Soyabean extract, whether or not in powder. 1507.10.00.00: Crude soyabean oil, whether or not degummed. 1507.90.10.00: Refined soyabean oil, containing added denaturalizing substances not exceeding 1 per cent. 1507.90.90.00: Soyabean oil, refined, other than containing added denaturalizing substances not exceeding 1 per cent. 1512.21.00.00: Crude cottonseed oil, whether or not gossypol has been removed. 1512.29.00.00: Other cottonseed oil, other than crude, whether or not gossypol has been removed. 1514.11.00.00: Low erucic acid rape or colza oil, crude. 1514.19.00.00: Other low erucic acid rape or colza oil, other than crude. 1515.21.00.00: Maize (corn) oil, crude. 1515.29.00.00: Maize (corn) oil, other than crude. 1701.12.00.00: Raw beet sugar not containing added flavouring or colouring matter. 1701.91.00.00: Refined cane or beet sugar and chemically pure sucrose, in solid form, containing added flavouring or colouring matter. 1701.99.90.00: Other cane or beet sugar, in solid form. 2005.80.00.00: Sweet corn (Zea mays var. saccharata) prepared or preserved otherwise than by vinegar or acetic acid, not frozen. 2103.10.00.00: Soya sauce. 2106.10.11.00: Soya protein concentrate, containing 65 per cent to 75 per cent protein on a dry basis. 3203.00.16.00: Colouring matter of purple maize/corn (anthocyanin)</d:t>
    </d:r>
    <d:r xmlns:d="http://schemas.openxmlformats.org/spreadsheetml/2006/main">
      <d:rPr>
        <d:sz val="11"/>
        <d:color rgb="FF000000"/>
        <d:rFont val="Calibri"/>
      </d:rPr>
      <d:t xml:space="preserve"/>
    </d:r>
  </si>
  <si>
    <d:r xmlns:d="http://schemas.openxmlformats.org/spreadsheetml/2006/main">
      <d:rPr>
        <d:sz val="11"/>
        <d:rFont val="Calibri"/>
      </d:rPr>
      <d:t xml:space="preserve">110812 - -- Maize (corn) starch; 120100 - Soya beans, whether or not broken.; 120510 - - Low erucic acid rape or colza seeds; 120590 - - Other; 120720 - - Cotton seeds; 120810 - - Of soya beans; 120910 - - Sugar beet seed; 121291 - -- Sugar beet; 121490 - - Other; 130219 - -- Other; 150710 - - Crude oil, whether or not degummed; 150790 - - Other; 151221 - -- Crude oil, whether or not gossypol has been removed; 151229 - -- Other; 151411 - -- Crude oil; 151419 - -- Other; 151521 - -- Crude oil; 151529 - -- Other; 170112 - -- Beet sugar; 170191 - -- Containing added flavouring or colouring matter; 170199 - -- Other; 200580 - - Sweet corn (Zea mays var. saccharata); 210310 - - Soya sauce; 210610 - - Protein concentrates and textured protein substances; 320300 - Colouring matter of vegetable or animal origin (including dyeing extracts but excluding animal black), whether or not chemically defined; preparations as specified in Note 3 to this Chapter based on colouring matter of vegetable or animal origin.;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1108 - Starches; inulin.; 110812 - -- Maize (corn) starch; 1201 - Soya beans, whether or not broken.; 120100 - Soya beans, whether or not broken.; 1205 - Rape or colza seeds, whether or not broken.; 120510 - - Low erucic acid rape or colza seeds; 120590 - - Other; 1207 - Other oil seeds and oleaginous fruits, whether or not broken.; 120720 - - Cotton seeds; 1208 - Flours and meals of oil seeds or oleaginous fruits, other than those of mustard.; 120810 - - Of soya beans; 1209 - Seeds, fruit and spores, of a kind used for sowing.; 120910 - - Sugar beet seed; 1212 - 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121291 - -- Sugar beet; 1214 - Swedes, mangolds, fodder roots, hay, lucerne (alfalfa), clover, sainfoin, forage kale, lupines, vetches and similar forage products, whether or not in the form of pellets.; 121490 - - Other; 1302 - Vegetable saps and extracts; pectic substances, pectinates and pectates; agar-agar and other mucilages and thickeners, whether or not modified, derived from vegetable products.; 130219 - -- Other; 1507 - Soya- Bean oil and its fractions, whether or not refined, but not chemically modified.; 150710 - - Crude oil, whether or not degummed; 150790 - - Other; 1512 - Sunflower-seed, safflower or cotton-seed oil and fractions thereof, whether or not refined, but not chemically modified.; 151221 - -- Crude oil, whether or not gossypol has been removed; 151229 - -- Other; 1514 - Rape (canola), colza or mustard oil and fractions thereof, whether or not refined, but not chemically modified.; 151411 - -- Crude oil; 151419 - -- Other; 1515 - Other fixed vegetable fats and oils (including jojoba oil) and their fractions, whether or not refined, but not chemically modified.; 151521 - -- Crude oil; 151529 - -- Other; 1701 - Cane or beet sugar and chemically pure sucrose, in solid form.; 170112 - -- Beet sugar; 170191 - -- Containing added flavouring or colouring matter; 170199 - -- Other; 2005 - Other vegetables prepared or preserved otherwise than by vinegar or acetic acid, not frozen, other than products of heading 20.06.; 200580 - - Sweet corn (Zea mays var. saccharata); 2103 - Sauces and preparations therefor; mixed condiments and mixed seasonings; mustard flour and meal and prepared mustard.; 210310 - - Soya sauce; 2106 - Food preparations not elsewhere specified or included.; 210610 - - Protein concentrates and textured protein substances; 3203 - Colouring matter of vegetable or animal origin (including dyeing extracts but excluding animal black), whether or not chemically defined; preparations as specified in Note 3 to this Chapter based on colouring matter of vegetable or animal origin.; 320300 - Colouring matter of vegetable or animal origin (including dyeing extracts but excluding animal black), whether or not chemically defined; preparations as specified in Note 3 to this Chapter based on colouring matter of vegetable or animal origin.; </d:t>
    </d:r>
  </si>
  <si>
    <t>G/TBT/N/NZL/57/Corr.1</t>
  </si>
  <si>
    <d:r xmlns:d="http://schemas.openxmlformats.org/spreadsheetml/2006/main">
      <d:rPr>
        <d:i/>
        <d:sz val="11"/>
        <d:rFont val="Calibri"/>
      </d:rPr>
      <d:t xml:space="preserve">Natural health products (11.120.10)</d:t>
    </d:r>
    <d:r xmlns:d="http://schemas.openxmlformats.org/spreadsheetml/2006/main">
      <d:rPr>
        <d:sz val="11"/>
        <d:color rgb="FF000000"/>
        <d:rFont val="Calibri"/>
      </d:rPr>
      <d:t xml:space="preserve"/>
    </d:r>
  </si>
  <si>
    <d:r xmlns:d="http://schemas.openxmlformats.org/spreadsheetml/2006/main">
      <d:rPr>
        <d:sz val="11"/>
        <d:rFont val="Calibri"/>
      </d:rPr>
      <d:t xml:space="preserve">1504 - Fats and oils and their fractions, of fish or marine mammals, whether or not refined, but not chemically modified.; 1505 - Wool grease and fatty substances derived therefrom (including lanolin).; 1515 - Other fixed vegetable fats and oils (including jojoba oil) and their fractions, whether or not refined, but not chemically modified.; 1521 - Vegetable waxes (other than triglycerides), beeswax, other insect waxes and spermaceti, whether or not refined or coloured.; 2936 - Provitamins and vitamins, natural or reproduced by synthesis (including natural concentrates), derivatives thereof used primarily as vitamins, and intermixtures of the foregoing, whether or not in any solvent.; 3001 - 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 3301 - 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3304 - Beauty or make-up preparations and preparations for the care of the skin (other than medicaments), including sunscreen or sun tan preparations; manicure or pedicure preparations.; 3305 - Preparations for use on the hair.; 3307 - Pre-shave, shaving or after-shave preparations, personal deodorants, bath preparations, depilatories and other perfumery, cosmetic or toilet preparations, not elsewhere specified or included; prepared room deodorizers, whether or not perfumed or having disinfectant properties.; 3401 - Soap; organic surface- Active products and preparations for use as soap, in the form of bars, cakes, moulded pieces or shapes, whether or not containing soap; organic surface- Active products and preparations for washing the skin, in the form of liquid or cream and put up for retail sale, whether or not containing soap; paper, wadding, felt and nonwovens, impregnated, coated or covered with soap or detergent.; 210690 - - Other; 300450 - - Other medicaments containing vitamins or other products of heading 29.36;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210690 - - Other; </d:t>
    </d:r>
  </si>
  <si>
    <d:r xmlns:d="http://schemas.openxmlformats.org/spreadsheetml/2006/main">
      <d:rPr>
        <d:i/>
        <d:sz val="11"/>
        <d:rFont val="Calibri"/>
      </d:rPr>
      <d:t xml:space="preserve">11.120.10 - Medicaments; </d:t>
    </d:r>
  </si>
  <si>
    <t>G/TBT/N/MEX/211/Add.2</t>
  </si>
  <si>
    <d:r xmlns:d="http://schemas.openxmlformats.org/spreadsheetml/2006/main">
      <d:rPr>
        <d:i/>
        <d:sz val="11"/>
        <d:rFont val="Calibri"/>
      </d:rPr>
      <d:t xml:space="preserve">Vanilla (HS 0905.00.01)</d:t>
    </d:r>
    <d:r xmlns:d="http://schemas.openxmlformats.org/spreadsheetml/2006/main">
      <d:rPr>
        <d:sz val="11"/>
        <d:color rgb="FF000000"/>
        <d:rFont val="Calibri"/>
      </d:rPr>
      <d:t xml:space="preserve"/>
    </d:r>
  </si>
  <si>
    <d:r xmlns:d="http://schemas.openxmlformats.org/spreadsheetml/2006/main">
      <d:rPr>
        <d:i/>
        <d:sz val="11"/>
        <d:rFont val="Calibri"/>
      </d:rPr>
      <d:t xml:space="preserve">0905 - Vanilla.; 9005 - Binoculars, monoculars, other optical telescopes, and mountings therefor; other astronomical instruments and mountings therefor, but not including instruments for radio- Astronomy.; </d:t>
    </d:r>
  </si>
  <si>
    <t>G/TBT/N/MEX/211/Add.1</t>
  </si>
  <si>
    <d:r xmlns:d="http://schemas.openxmlformats.org/spreadsheetml/2006/main">
      <d:rPr>
        <d:i/>
        <d:sz val="11"/>
        <d:rFont val="Calibri"/>
      </d:rPr>
      <d:t xml:space="preserve">9005 - Binoculars, monoculars, other optical telescopes, and mountings therefor; other astronomical instruments and mountings therefor, but not including instruments for radio- Astronomy.; 0905 - Vanilla.; </d:t>
    </d:r>
  </si>
  <si>
    <t>G/TBT/N/TPKM/103</t>
  </si>
  <si>
    <t>Traditional Chinese medicine materials (HS /CCCN0804.10.10.00-4,1211.90.13.00-9,1211.90.20.00-0,1211.90.21.00-9,1211.90.22.00-8,1211.90.25.00-5,1211.90.30.00-8,1211.90.44.00-2,1211.90.49.00-7,1211.90.50.00-3,1211.90.54.00-9,1211.90.55.00-8,1211.90.56.00-7,1211.90.61.00-0,1211.90.70.00-9)</t>
  </si>
  <si>
    <d:r xmlns:d="http://schemas.openxmlformats.org/spreadsheetml/2006/main">
      <d:rPr>
        <d:sz val="11"/>
        <d:rFont val="Calibri"/>
      </d:rPr>
      <d:t xml:space="preserve">080410 - - Dates; 121190 - - Other; </d:t>
    </d:r>
  </si>
  <si>
    <t>G/TBT/N/ISR/523</t>
  </si>
  <si>
    <t>Dried dates (ICS: 67.080.10; HS: 0804.10).</t>
  </si>
  <si>
    <d:r xmlns:d="http://schemas.openxmlformats.org/spreadsheetml/2006/main">
      <d:rPr>
        <d:sz val="11"/>
        <d:rFont val="Calibri"/>
      </d:rPr>
      <d:t xml:space="preserve">080410 - - Dates; </d:t>
    </d:r>
  </si>
  <si>
    <t>G/TBT/N/USA/643</t>
  </si>
  <si>
    <t>G/TBT/N/ZAF/140</t>
  </si>
  <si>
    <t xml:space="preserve">Live abalone ;
HS: 0307.91.10 ;
CCCN: ;
ICS :  67.120.30 ;
National Tariff Heading: Live abalone</t>
  </si>
  <si>
    <d:r xmlns:d="http://schemas.openxmlformats.org/spreadsheetml/2006/main">
      <d:rPr>
        <d:sz val="11"/>
        <d:rFont val="Calibri"/>
      </d:rPr>
      <d:t xml:space="preserve">030791 - -- Live, fresh or chilled; </d:t>
    </d:r>
  </si>
  <si>
    <t>G/TBT/N/ECU/69/Add.1</t>
  </si>
  <si>
    <d:r xmlns:d="http://schemas.openxmlformats.org/spreadsheetml/2006/main">
      <d:rPr>
        <d:sz val="11"/>
        <d:rFont val="Calibri"/>
      </d:rPr>
      <d:t xml:space="preserve">020110 - - Carcasses and half-carcasses; 020120 - - Other cuts with bone in; 020130 - - Boneless; 020210 - - Carcasses and half-carcasses; 020220 - - Other cuts with bone in; 020230 - - Boneless; 020311 - -- Carcasses and half-carcasses; 020312 - -- Hams, shoulders and cuts thereof, with bone in; 020319 - -- Other; 020321 - -- Carcasses and half-carcasses; 020322 - -- Hams, shoulders and cuts thereof, with bone in; 020329 - -- Other; 020410 - - Carcasses and half-carcasses of lamb, fresh or chilled; 020421 - -- Carcasses and half-carcasses; 020422 - -- Other cuts with bone in; 020423 - -- Boneless; 020430 - - Carcasses and half-carcasses of lamb, frozen; 020441 - -- Carcasses and half-carcasses; 020442 - -- Other cuts with bone in; 020443 - -- Boneless; 020450 - - Meat of goats; 020610 - - Of bovine animals, fresh or chilled; 020621 - -- Tongues; 020622 - -- Livers; 020629 - -- Other; 020630 - - Of swine, fresh or chilled; 020641 - -- Livers;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020630 - - Of swine, fresh or chilled; 020641 - -- Livers; 020441 - -- Carcasses and half-carcasses; 020322 - -- Hams, shoulders and cuts thereof, with bone in; 020110 - - Carcasses and half-carcasses; 020443 - -- Boneless; 020442 - -- Other cuts with bone in; 020120 - - Other cuts with bone in; 020329 - -- Other; 020450 - - Meat of goats; 0206 - Edible offal of bovine animals, swine, sheep, goats, horses, asses, mules or hinnies, fresh, chilled or frozen.; 020220 - - Other cuts with bone in; 020621 - -- Tongues; 020210 - - Carcasses and half-carcasses; 020610 - - Of bovine animals, fresh or chilled; 020312 - -- Hams, shoulders and cuts thereof, with bone in; 020319 - -- Other; 020311 - -- Carcasses and half-carcasses; 020422 - -- Other cuts with bone in; 020430 - - Carcasses and half-carcasses of lamb, frozen; 020421 - -- Carcasses and half-carcasses; 020622 - -- Livers; 020423 - -- Boneless; 020629 - -- Other; 020230 - - Boneless; 020321 - -- Carcasses and half-carcasses; 020130 - - Boneless; 020410 - - Carcasses and half-carcasses of lamb, fresh or chilled; </d:t>
    </d:r>
  </si>
  <si>
    <t>G/TBT/N/ECU/76</t>
  </si>
  <si>
    <t>1103110000, 1103130000, 1904100000, 1904200000, 2301101000</t>
  </si>
  <si>
    <d:r xmlns:d="http://schemas.openxmlformats.org/spreadsheetml/2006/main">
      <d:rPr>
        <d:sz val="11"/>
        <d:rFont val="Calibri"/>
      </d:rPr>
      <d:t xml:space="preserve">110311 - -- Of wheat; 110313 - -- Of maize (corn); 190410 - - Prepared foods obtained by the swelling or roasting of cereals or cereal products; 190420 - - Prepared foods obtained from unroasted cereal flakes or from mixtures of unroasted cereal flakes and roasted cereal flakes or swelled cereals; 230110 - - Flours, meals and pellets, of meat or meat offal; greaves; </d:t>
    </d:r>
  </si>
  <si>
    <t>G/TBT/N/ISR/232/Add.1</t>
  </si>
  <si>
    <t>G/TBT/N/COL/67/Add.5</t>
  </si>
  <si>
    <t>G/TBT/N/PER/37</t>
  </si>
  <si>
    <t>1108.12.00.00: Maize (corn) starch. 1201.00.90.00: Soya beans, whether or not broken, other than for sowing. 1205.10.90.00: Low erucic acid rape or colza seeds, other than for sowing. 1205.90.90.00: Rape or colza seeds, whether or not broken, other than for sowing. 1207.20.90.00: Cotton seeds, whether or not broken, other than for sowing. 1208.10.00.00: Flours and meals of soya beans. 1209.10.00.00: Sugar beet seed. 1212.91.00.00: Sugar beet. 1214.90.00.00: Swedes, mangolds, fodder roots, hay, clover, sainfoin, forage kale, lupines, vetches and similar forage products, whether or not in the form of pellets. 1302.19.20.00: Soyabean extract, whether or not in powder. 1507.10.00.00: Crude soyabean oil, whether or not degummed. 1507.90.10.00: Refined soyabean oil, containing added denaturalizing substances not exceeding 1 per cent. 1507.90.90.00: Soyabean oil, refined, other than containing added denaturalizing substances not exceeding 1 per cent. 1512.21.00.00: Crude cottonseed oil, whether or not gossypol has been removed. 1512.29.00.00: Other cottonseed oil, other than crude, whether or not gossypol has been removed. 1514.11.00.00: Low erucic acid rape or colza oil, crude. 1514.19.00.00: Other low erucic acid rape or colza oil, other than crude. 1515.21.00.00: Maize (corn) oil, crude. 1515.29.00.00: Maize (corn) oil, other than crude. 1701.12.00.00: Raw beet sugar not containing added flavouring or colouring matter. 1701.91.00.00: Refined cane or beet sugar and chemically pure sucrose, in solid form, containing added flavouring or colouring matter. 1701.99.90.00: Other cane or beet sugar, in solid form. 2005.80.00.00: Sweet corn (Zea mays var. saccharata) prepared or preserved otherwise than by vinegar or acetic acid, not frozen. 2103.10.00.00: Soya sauce. 2106.10.11.00: Soya protein concentrate, containing 65 per cent to 75 per cent protein on a dry basis. 3203.00.16.00: Colouring matter of purple maize/corn (anthocyanin)</t>
  </si>
  <si>
    <d:r xmlns:d="http://schemas.openxmlformats.org/spreadsheetml/2006/main">
      <d:rPr>
        <d:sz val="11"/>
        <d:rFont val="Calibri"/>
      </d:rPr>
      <d:t xml:space="preserve">1108 - Starches; inulin.; 1201 - Soya beans, whether or not broken.; 1205 - Rape or colza seeds, whether or not broken.; 1207 - Other oil seeds and oleaginous fruits, whether or not broken.; 1208 - Flours and meals of oil seeds or oleaginous fruits, other than those of mustard.; 1209 - Seeds, fruit and spores, of a kind used for sowing.; 1212 - 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1214 - Swedes, mangolds, fodder roots, hay, lucerne (alfalfa), clover, sainfoin, forage kale, lupines, vetches and similar forage products, whether or not in the form of pellets.; 1302 - Vegetable saps and extracts; pectic substances, pectinates and pectates; agar-agar and other mucilages and thickeners, whether or not modified, derived from vegetable products.; 1507 - Soya- Bean oil and its fractions, whether or not refined, but not chemically modified.; 1512 - Sunflower-seed, safflower or cotton-seed oil and fractions thereof, whether or not refined, but not chemically modified.; 1514 - Rape (canola), colza or mustard oil and fractions thereof, whether or not refined, but not chemically modified.; 1515 - Other fixed vegetable fats and oils (including jojoba oil) and their fractions, whether or not refined, but not chemically modified.; 1701 - Cane or beet sugar and chemically pure sucrose, in solid form.; 2005 - Other vegetables prepared or preserved otherwise than by vinegar or acetic acid, not frozen, other than products of heading 20.06.; 2103 - Sauces and preparations therefor; mixed condiments and mixed seasonings; mustard flour and meal and prepared mustard.; 2106 - Food preparations not elsewhere specified or included.; 3203 - Colouring matter of vegetable or animal origin (including dyeing extracts but excluding animal black), whether or not chemically defined; preparations as specified in Note 3 to this Chapter based on colouring matter of vegetable or animal origin.; 110812 - -- Maize (corn) starch; 120100 - Soya beans, whether or not broken.; 120510 - - Low erucic acid rape or colza seeds; 120590 - - Other; 120720 - - Cotton seeds; 120810 - - Of soya beans; 120910 - - Sugar beet seed; 121291 - -- Sugar beet; 121490 - - Other; 130219 - -- Other; 150710 - - Crude oil, whether or not degummed; 150790 - - Other; 151221 - -- Crude oil, whether or not gossypol has been removed; 151229 - -- Other; 151411 - -- Crude oil; 151419 - -- Other; 151521 - -- Crude oil; 151529 - -- Other; 170112 - -- Beet sugar; 170191 - -- Containing added flavouring or colouring matter; 170199 - -- Other; 200580 - - Sweet corn (Zea mays var. saccharata); 210310 - - Soya sauce; 210610 - - Protein concentrates and textured protein substances; 320300 - Colouring matter of vegetable or animal origin (including dyeing extracts but excluding animal black), whether or not chemically defined; preparations as specified in Note 3 to this Chapter based on colouring matter of vegetable or animal origin.; </d:t>
    </d:r>
  </si>
  <si>
    <t>G/TBT/N/PER/36</t>
  </si>
  <si>
    <t xml:space="preserve">Capítulo 04:   Leche y productos lácteos; productos comestibles de origen animal no ;
                     expresados ni    comprendidos en otras partidas. ;
Capítulo 15:   Grasas y aceites animales o vegetales; productos de su desdoblamiento, ;
                     grasas alimenticias  elaboradas; ceras de origen animal o vegetal. ;
 Capítulo 16:                           Preparaciones de carne. ;
 Capítulo 17:                           Azúcares y artículos de confitería. ;
 Capítulo 18:                           Cacao y sus preparaciones. ;
Capítulo 19:   Preparaciones a base de cereales, harina, almidón, fécula o leche, productos ;
                      de pastelería. ;
 Capítulo 20:  Preparaciones de legumbres u hortalizas, de frutos o de otras partes de   ;
                     plantas. ;
 Capítulo 21:                           Preparaciones alimenticias diversas. ;
 Capítulo 33: ;
   Subpartida 3302.10: De los tipos utilizados en la industrias alimentarias o de  bebidas. ;
  ;
</t>
  </si>
  <si>
    <d:r xmlns:d="http://schemas.openxmlformats.org/spreadsheetml/2006/main">
      <d:rPr>
        <d:sz val="11"/>
        <d:rFont val="Calibri"/>
      </d:rPr>
      <d:t xml:space="preserve">04 - Dairy produce; birds' eggs; natural honey; edible products of animal origin, not elsewhere specified or included; 15 - Animal or vegetable fats and oils and their cleavage products; prepared edible fats; animal or vegetable waxes; 16 - Preparations of meat, of fish or of crustaceans, molluscs or other aquatic invertebrates; 17 - Sugars and sugar confectionery; 18 - Cocoa and cocoa preparations; 19 - Preparations of cereals, flour, starch or milk; pastrycooks' products; 20 - Preparations of vegetables, fruit, nuts or other parts of plants; 21 - Miscellaneous edible preparations; 33 - Essential oils and resinoids; perfumery, cosmetic or toilet preparations; 330210 - - Of a kind used in the food or drink industries; </d:t>
    </d:r>
  </si>
  <si>
    <t>G/TBT/N/COL/91/Add.3</t>
  </si>
  <si>
    <t>G/TBT/N/ECU/74</t>
  </si>
  <si>
    <t>1104.22.00.00</t>
  </si>
  <si>
    <d:r xmlns:d="http://schemas.openxmlformats.org/spreadsheetml/2006/main">
      <d:rPr>
        <d:sz val="11"/>
        <d:rFont val="Calibri"/>
      </d:rPr>
      <d:t xml:space="preserve">110422 - -- Of oats; </d:t>
    </d:r>
  </si>
  <si>
    <t>G/TBT/N/USA/608/Add.1</t>
  </si>
  <si>
    <d:r xmlns:d="http://schemas.openxmlformats.org/spreadsheetml/2006/main">
      <d:rPr>
        <d:i/>
        <d:sz val="11"/>
        <d:rFont val="Calibri"/>
      </d:rPr>
      <d:t xml:space="preserve">Plant seeds (HS Chapter 12, ICS 65.020)</d:t>
    </d:r>
    <d:r xmlns:d="http://schemas.openxmlformats.org/spreadsheetml/2006/main">
      <d:rPr>
        <d:sz val="11"/>
        <d:color rgb="FF000000"/>
        <d:rFont val="Calibri"/>
      </d:rPr>
      <d:t xml:space="preserve"/>
    </d:r>
  </si>
  <si>
    <d:r xmlns:d="http://schemas.openxmlformats.org/spreadsheetml/2006/main">
      <d:rPr>
        <d:i/>
        <d:sz val="11"/>
        <d:rFont val="Calibri"/>
      </d:rPr>
      <d:t xml:space="preserve">65.020 - Farming and forestry; </d:t>
    </d:r>
  </si>
  <si>
    <t>G/TBT/N/USA/630</t>
  </si>
  <si>
    <t>Meat, poultry, and egg products (HS Chapters 2, 4; ICS 67.120)</t>
  </si>
  <si>
    <d:r xmlns:d="http://schemas.openxmlformats.org/spreadsheetml/2006/main">
      <d:rPr>
        <d:sz val="11"/>
        <d:rFont val="Calibri"/>
      </d:rPr>
      <d:t xml:space="preserve">02 - Meat and edible meat offal; 04 - Dairy produce; birds' eggs; natural honey; edible products of animal origin, not elsewhere specified or included; </d:t>
    </d:r>
  </si>
  <si>
    <t>G/TBT/N/ECU/72</t>
  </si>
  <si>
    <t>0407.00.90.00, 0408.11.00.00, 0408.19.00.00, 0408.91.00.00, 0408.99.00.00</t>
  </si>
  <si>
    <d:r xmlns:d="http://schemas.openxmlformats.org/spreadsheetml/2006/main">
      <d:rPr>
        <d:sz val="11"/>
        <d:rFont val="Calibri"/>
      </d:rPr>
      <d:t xml:space="preserve">0407 - Birds' eggs, in shell, fresh, preserved or cooked.; 040811 - -- Dried; 040819 - -- Other; 040891 - -- Dried; 040899 - -- Other; </d:t>
    </d:r>
  </si>
  <si>
    <t>G/TBT/N/ARM/72</t>
  </si>
  <si>
    <t>Armenia</t>
  </si>
  <si>
    <t>HS 0407 00 (Birds' eggs in shell)</t>
  </si>
  <si>
    <t>G/TBT/N/BRA/430</t>
  </si>
  <si>
    <t>Mangoes (HS 0804.50.20)</t>
  </si>
  <si>
    <t>G/TBT/N/COL/67/Add.4</t>
  </si>
  <si>
    <t>G/TBT/N/BRA/264/Add.3</t>
  </si>
  <si>
    <t>G/TBT/N/MYS/23</t>
  </si>
  <si>
    <t>Meat, Poultry and their Products (ICS: 67.120; HS Code: 02 - Chapter 2 - Meat and edible meat offal).</t>
  </si>
  <si>
    <t>G/TBT/N/UKR/47/Add.2</t>
  </si>
  <si>
    <d:r xmlns:d="http://schemas.openxmlformats.org/spreadsheetml/2006/main">
      <d:rPr>
        <d:i/>
        <d:sz val="11"/>
        <d:rFont val="Calibri"/>
      </d:rPr>
      <d:t xml:space="preserve">Meat and meat products of HS  0202  0206, 0209, 1601, 1602</d:t>
    </d:r>
    <d:r xmlns:d="http://schemas.openxmlformats.org/spreadsheetml/2006/main">
      <d:rPr>
        <d:sz val="11"/>
        <d:color rgb="FF000000"/>
        <d:rFont val="Calibri"/>
      </d:rPr>
      <d:t xml:space="preserve"/>
    </d:r>
  </si>
  <si>
    <d:r xmlns:d="http://schemas.openxmlformats.org/spreadsheetml/2006/main">
      <d:rPr>
        <d:sz val="11"/>
        <d:rFont val="Calibri"/>
      </d:rPr>
      <d:t xml:space="preserve">0202 - Meat of bovine animals, frozen.; 0203 - Meat of swine, fresh, chilled or frozen.; 0204 - Meat of sheep or goats, fresh, chilled or frozen.; 0205 - Meat of horses, asses, mules or hinnies, fresh, chilled or frozen.; 0206 - Edible offal of bovine animals, swine, sheep, goats, horses, asses, mules or hinnies, fresh, chilled or frozen.; 0209 - Pig fat, free of lean meat, and poultry fat, not rendered or otherwise extracted, fresh, chilled, frozen, salted, in brine, dried or smoked.; 1601 - Sausages and similar products, of meat, meat offal or blood; food preparations based on these products.; 1602 - Other prepared or preserved meat, meat offal or blood.;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0205 - Meat of horses, asses, mules or hinnies, fresh, chilled or frozen.; 0206 - Edible offal of bovine animals, swine, sheep, goats, horses, asses, mules or hinnies, fresh, chilled or frozen.; 0209 - Pig fat, free of lean meat, and poultry fat, not rendered or otherwise extracted, fresh, chilled, frozen, salted, in brine, dried or smoked.; 0204 - Meat of sheep or goats, fresh, chilled or frozen.; 1601 - Sausages and similar products, of meat, meat offal or blood; food preparations based on these products.; 0203 - Meat of swine, fresh, chilled or frozen.; 1602 - Other prepared or preserved meat, meat offal or blood.; 0202 - Meat of bovine animals, frozen.; </d:t>
    </d:r>
  </si>
  <si>
    <t>G/TBT/N/UKR/48/Add.2</t>
  </si>
  <si>
    <d:r xmlns:d="http://schemas.openxmlformats.org/spreadsheetml/2006/main">
      <d:rPr>
        <d:i/>
        <d:sz val="11"/>
        <d:rFont val="Calibri"/>
      </d:rPr>
      <d:t xml:space="preserve">Milk and milk products of HS 0401, 0402, 0403, 0404, 0405, 0406, 1901(finished products made from the raw materials of HS 0401  0404), 2105 (concerns an ice-cream, produced on the basis of milk and cream),  2106 (concerns the finished products made on the basis of milk fat)</d:t>
    </d:r>
    <d:r xmlns:d="http://schemas.openxmlformats.org/spreadsheetml/2006/main">
      <d:rPr>
        <d:sz val="11"/>
        <d:color rgb="FF000000"/>
        <d:rFont val="Calibri"/>
      </d:rPr>
      <d:t xml:space="preserve"/>
    </d:r>
  </si>
  <si>
    <d:r xmlns:d="http://schemas.openxmlformats.org/spreadsheetml/2006/main">
      <d:rPr>
        <d:sz val="11"/>
        <d:rFont val="Calibri"/>
      </d:rPr>
      <d:t xml:space="preserve">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0405 - Butter and other fats and oils derived from milk; dairy spreads.; 0406 - Cheese and curd.; 1901 - 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2105 - Ice cream and other edible ice, whether or not containing cocoa.; 2106 - Food preparations not elsewhere specified or included.;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2106 - Food preparations not elsewhere specified or included.; 0401 - Milk and cream, not concentrated nor containing added sugar or other sweetening matter.; 0402 - Milk and cream, concentrated or containing added sugar or other sweetening matter.; 2105 - Ice cream and other edible ice, whether or not containing cocoa.;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0406 - Cheese and curd.; 1901 - 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0405 - Butter and other fats and oils derived from milk; dairy spreads.; </d:t>
    </d:r>
  </si>
  <si>
    <t>G/TBT/N/UKR/49/Add.2</t>
  </si>
  <si>
    <d:r xmlns:d="http://schemas.openxmlformats.org/spreadsheetml/2006/main">
      <d:rPr>
        <d:i/>
        <d:sz val="11"/>
        <d:rFont val="Calibri"/>
      </d:rPr>
      <d:t xml:space="preserve">Meat and edible by-products of poultry (listed in HS 0105) fresh, chilled or frozen of HS 0207, poultry fat, not rendered or isolated in some other way, fresh or chilled, frozen, salted or pickled, dried or smoked, of HS 0209, poultry fat of HS 1501 00 90 00, sausages and similar goods made of meat, meat by-products or blood, ready foods made at the base of these goods, of HS 16 01 00, other ready or preserved products made of meat, meat by-products or blood, of HS 16 02</d:t>
    </d:r>
    <d:r xmlns:d="http://schemas.openxmlformats.org/spreadsheetml/2006/main">
      <d:rPr>
        <d:sz val="11"/>
        <d:color rgb="FF000000"/>
        <d:rFont val="Calibri"/>
      </d:rPr>
      <d:t xml:space="preserve"/>
    </d:r>
  </si>
  <si>
    <d:r xmlns:d="http://schemas.openxmlformats.org/spreadsheetml/2006/main">
      <d:rPr>
        <d:sz val="11"/>
        <d:rFont val="Calibri"/>
      </d:rPr>
      <d:t xml:space="preserve">0105 - Live poultry, that is to say, fowls of the species Gallus domesticus, ducks, geese, turkeys and guinea fowls.; 0207 - Meat and edible offal, of the poultry of heading 01.05, fresh, chilled or frozen.; 0209 - Pig fat, free of lean meat, and poultry fat, not rendered or otherwise extracted, fresh, chilled, frozen, salted, in brine, dried or smoked.; 1501 - Pig fat (including lard) and poultry fat, other than that of heading 02.09 or 15.03.; 1601 - Sausages and similar products, of meat, meat offal or blood; food preparations based on these products.; 1602 - Other prepared or preserved meat, meat offal or blood.;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0209 - Pig fat, free of lean meat, and poultry fat, not rendered or otherwise extracted, fresh, chilled, frozen, salted, in brine, dried or smoked.; 1501 - Pig fat (including lard) and poultry fat, other than that of heading 02.09 or 15.03.; 0207 - Meat and edible offal, of the poultry of heading 01.05, fresh, chilled or frozen.; 0105 - Live poultry, that is to say, fowls of the species Gallus domesticus, ducks, geese, turkeys and guinea fowls.; 1601 - Sausages and similar products, of meat, meat offal or blood; food preparations based on these products.; 1602 - Other prepared or preserved meat, meat offal or blood.; </d:t>
    </d:r>
  </si>
  <si>
    <t>G/TBT/N/ZAF/134</t>
  </si>
  <si>
    <t xml:space="preserve">Fat spreads (with less than 50% milk fat) ;
HS: 0405 ;
CCCN: ;
ICS :   67.200 ;
National Tariff Heading: Butter and other fats and oils derived from milk; dairy spreads and other spreads ;
</t>
  </si>
  <si>
    <t>G/TBT/N/MEX/211</t>
  </si>
  <si>
    <t>Vanilla (HS 0905.00.01)</t>
  </si>
  <si>
    <d:r xmlns:d="http://schemas.openxmlformats.org/spreadsheetml/2006/main">
      <d:rPr>
        <d:sz val="11"/>
        <d:rFont val="Calibri"/>
      </d:rPr>
      <d:t xml:space="preserve">0905 - Vanilla.; 9005 - Binoculars, monoculars, other optical telescopes, and mountings therefor; other astronomical instruments and mountings therefor, but not including instruments for radio- Astronomy.; </d:t>
    </d:r>
  </si>
  <si>
    <t>G/TBT/N/ECU/69</t>
  </si>
  <si>
    <t>0201.10.00.00, 0201.20.00.00, 0201.30.00.10, 0201.30.00.90, 0202.10.00.00, 0202.20.00.00, 0202.30.00.10, 0202.30.00.90, 0203.11.00.00, 0203.12.00.00, 0203.19.00.00, 0203.21.00.00, 0203.22.00.00, 0203.29.00.00, 0204.10.00.00, 0204.21.00.00, 0204.22.00.00, 0204.23.00.00, 0204.30.00.00, 0204.41.00.00, 0204.42.00.00, 0204.43.00.00, 0204.50.00.00, 0206.10.00.00, 0206.21.00.00, 0206.22.00.00, 0206.29.00.00, 0206.30.00.00, 0206.41.00.00</t>
  </si>
  <si>
    <d:r xmlns:d="http://schemas.openxmlformats.org/spreadsheetml/2006/main">
      <d:rPr>
        <d:sz val="11"/>
        <d:rFont val="Calibri"/>
      </d:rPr>
      <d:t xml:space="preserve">0206 - Edible offal of bovine animals, swine, sheep, goats, horses, asses, mules or hinnies, fresh, chilled or frozen.; 020110 - - Carcasses and half-carcasses; 020120 - - Other cuts with bone in; 020130 - - Boneless; 020210 - - Carcasses and half-carcasses; 020220 - - Other cuts with bone in; 020230 - - Boneless; 020311 - -- Carcasses and half-carcasses; 020312 - -- Hams, shoulders and cuts thereof, with bone in; 020319 - -- Other; 020321 - -- Carcasses and half-carcasses; 020322 - -- Hams, shoulders and cuts thereof, with bone in; 020329 - -- Other; 020410 - - Carcasses and half-carcasses of lamb, fresh or chilled; 020421 - -- Carcasses and half-carcasses; 020422 - -- Other cuts with bone in; 020423 - -- Boneless; 020430 - - Carcasses and half-carcasses of lamb, frozen; 020441 - -- Carcasses and half-carcasses; 020442 - -- Other cuts with bone in; 020443 - -- Boneless; 020450 - - Meat of goats; 020610 - - Of bovine animals, fresh or chilled; 020621 - -- Tongues; 020622 - -- Livers; 020629 - -- Other; 020630 - - Of swine, fresh or chilled; 020641 - -- Livers; </d:t>
    </d:r>
  </si>
  <si>
    <t>G/TBT/N/ZAF/133</t>
  </si>
  <si>
    <t xml:space="preserve">Free range poultry meat and eggs and barn eggs, HS: 04.07 and 02.07 ;
CCCN: ICS :   67.120.20  National Tariff Heading: Birds' eggs, in shell, fresh, preserved or cooked; Poultry meat and edible offal ;
</t>
  </si>
  <si>
    <d:r xmlns:d="http://schemas.openxmlformats.org/spreadsheetml/2006/main">
      <d:rPr>
        <d:sz val="11"/>
        <d:rFont val="Calibri"/>
      </d:rPr>
      <d:t xml:space="preserve">0207 - Meat and edible offal, of the poultry of heading 01.05, fresh, chilled or frozen.; 0407 - Birds' eggs, in shell, fresh, preserved or cooked.; </d:t>
    </d:r>
  </si>
  <si>
    <t>G/TBT/N/COL/67/Add.3</t>
  </si>
  <si>
    <t>G/TBT/N/USA/507/Add.1</t>
  </si>
  <si>
    <d:r xmlns:d="http://schemas.openxmlformats.org/spreadsheetml/2006/main">
      <d:rPr>
        <d:i/>
        <d:sz val="11"/>
        <d:rFont val="Calibri"/>
      </d:rPr>
      <d:t xml:space="preserve">Ejection mitigation (ICS 43.020, 43.040)</d:t>
    </d:r>
    <d:r xmlns:d="http://schemas.openxmlformats.org/spreadsheetml/2006/main">
      <d:rPr>
        <d:sz val="11"/>
        <d:color rgb="FF000000"/>
        <d:rFont val="Calibri"/>
      </d:rPr>
      <d:t xml:space="preserve"/>
    </d:r>
  </si>
  <si>
    <d:r xmlns:d="http://schemas.openxmlformats.org/spreadsheetml/2006/main">
      <d:rPr>
        <d:i/>
        <d:sz val="11"/>
        <d:rFont val="Calibri"/>
      </d:rPr>
      <d:t xml:space="preserve">06 - Live trees and other plants; bulbs, roots and the like; cut flowers and ornamental foliage; </d:t>
    </d:r>
  </si>
  <si>
    <d:r xmlns:d="http://schemas.openxmlformats.org/spreadsheetml/2006/main">
      <d:rPr>
        <d:sz val="11"/>
        <d:rFont val="Calibri"/>
      </d:rPr>
      <d:t xml:space="preserve">43.020 - Road vehicles in general; 43.040 - Road vehicle systems; </d:t>
    </d:r>
  </si>
  <si>
    <t>G/TBT/N/SAU/214</t>
  </si>
  <si>
    <t>HS CODE 1605, ICS CODE 67.120</t>
  </si>
  <si>
    <d:r xmlns:d="http://schemas.openxmlformats.org/spreadsheetml/2006/main">
      <d:rPr>
        <d:sz val="11"/>
        <d:rFont val="Calibri"/>
      </d:rPr>
      <d:t xml:space="preserve">16 - Preparations of meat, of fish or of crustaceans, molluscs or other aquatic invertebrates; 0207 - Meat and edible offal, of the poultry of heading 01.05, fresh, chilled or frozen.; 1605 - Crustaceans, molluscs and other aquatic invertebrates, prepared or preserved.; </d:t>
    </d:r>
  </si>
  <si>
    <d:r xmlns:d="http://schemas.openxmlformats.org/spreadsheetml/2006/main">
      <d:rPr>
        <d:sz val="11"/>
        <d:rFont val="Calibri"/>
      </d:rPr>
      <d:t xml:space="preserve">67 - FOOD TECHNOLOGY; 67.120 - Meat, meat products and other animal produce; </d:t>
    </d:r>
  </si>
  <si>
    <t>G/TBT/N/USA/608/Rev.1</t>
  </si>
  <si>
    <t>Plant seeds (HS Chapter 12, ICS 65.020)</t>
  </si>
  <si>
    <d:r xmlns:d="http://schemas.openxmlformats.org/spreadsheetml/2006/main">
      <d:rPr>
        <d:sz val="11"/>
        <d:rFont val="Calibri"/>
      </d:rPr>
      <d:t xml:space="preserve">Protection of the environment; Harmonization; </d:t>
    </d:r>
  </si>
  <si>
    <t>G/TBT/N/ZAF/132</t>
  </si>
  <si>
    <t xml:space="preserve">Measuring devices  ;
HS: 90.26 ;
CCCN: ;
ICS :  17.120 ;
National Tariff Heading:   ;
Instruments and apparatus for measuring or checking the flow, level, pressure or other variables of liquids or gases (for example, flow meters, level gauges, manometers, heat meters) ;
</t>
  </si>
  <si>
    <d:r xmlns:d="http://schemas.openxmlformats.org/spreadsheetml/2006/main">
      <d:rPr>
        <d:sz val="11"/>
        <d:rFont val="Calibri"/>
      </d:rPr>
      <d:t xml:space="preserve">0407 - Birds' eggs, in shell, fresh, preserved or cooked.; 9026 - Instruments and apparatus for measuring or checking the flow, level, pressure or other variables of liquids or gases (for example, flowmeters, level gauges, manometers, heat meters), excluding instruments and apparatus of heading 90.14, 90.15, 90.28 or 90.32.; </d:t>
    </d:r>
  </si>
  <si>
    <d:r xmlns:d="http://schemas.openxmlformats.org/spreadsheetml/2006/main">
      <d:rPr>
        <d:sz val="11"/>
        <d:rFont val="Calibri"/>
      </d:rPr>
      <d:t xml:space="preserve">17.120 - Measurement of fluid flow; </d:t>
    </d:r>
  </si>
  <si>
    <t>G/TBT/N/USA/476/Add.1</t>
  </si>
  <si>
    <t>G/TBT/N/USA/611</t>
  </si>
  <si>
    <t>Fruits and Vegetables (HS Chapter 7, Chapter 8, ICS 67.080)</t>
  </si>
  <si>
    <t>G/TBT/N/USA/608</t>
  </si>
  <si>
    <t>G/TBT/N/ZAF/131</t>
  </si>
  <si>
    <t xml:space="preserve">Eggs HS: 04.07  CCCN:  ICS :   67.120.20 National Tariff Heading: Birds eggs in shell (fresh) ;
</t>
  </si>
  <si>
    <t>G/TBT/N/KEN/267</t>
  </si>
  <si>
    <t xml:space="preserve">Breakfast cereals (CN:  1901;  HS:  110329;  ICS:  67.060)</t>
  </si>
  <si>
    <d:r xmlns:d="http://schemas.openxmlformats.org/spreadsheetml/2006/main">
      <d:rPr>
        <d:sz val="11"/>
        <d:rFont val="Calibri"/>
      </d:rPr>
      <d:t xml:space="preserve">1103 - Cereal groats, meal and pellets.; 1901 - 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d:t>
    </d:r>
  </si>
  <si>
    <t>G/TBT/N/BRA/405</t>
  </si>
  <si>
    <t>Barleys Malt (HS 1107)</t>
  </si>
  <si>
    <d:r xmlns:d="http://schemas.openxmlformats.org/spreadsheetml/2006/main">
      <d:rPr>
        <d:sz val="11"/>
        <d:rFont val="Calibri"/>
      </d:rPr>
      <d:t xml:space="preserve">1107 - Malt, whether or not roasted.; </d:t>
    </d:r>
  </si>
  <si>
    <t>G/TBT/N/SLV/145</t>
  </si>
  <si>
    <t xml:space="preserve">Fishery and aquaculture products;  fresh and processed fishery products (HS Chapter 3 and tariff headings 1603 to 1605;  International Classification for Standards (ICS) code 67.120.30)</t>
  </si>
  <si>
    <d:r xmlns:d="http://schemas.openxmlformats.org/spreadsheetml/2006/main">
      <d:rPr>
        <d:sz val="11"/>
        <d:rFont val="Calibri"/>
      </d:rPr>
      <d:t xml:space="preserve">03 - Fish and crustaceans, molluscs and other aquatic invertebrates; 1603 - Extracts and juices of meat, fish or crustaceans, molluscs or other aquatic invertebrates.; 1604 - Prepared or preserved fish; caviar and caviar substitutes prepared from fish eggs.; 1605 - Crustaceans, molluscs and other aquatic invertebrates, prepared or preserved.; </d:t>
    </d:r>
  </si>
  <si>
    <t>G/TBT/N/DEU/12</t>
  </si>
  <si>
    <t xml:space="preserve">KN-Code: 2710 11 41, KN-Code: 2710 11 45, KN-Code: 2710 11 49, KN-Code: 2710 11 51, KN-Code: 2710 11 59, KN-Code: 2710 19 41, KN-Code: 2710 19 45, KN-Code: 2710 19 49, KN-Code: 3824 90 91, KN-Code: 3824 90 97, KN-Code 22 07, KN-Code 38 24,  KN-Codes: 2711 12 11  2711 19 00, KN-Code: 2711 21 00, HS: 1507  1518, KN-Codes: 2710 19 61  2710 19 69</t>
  </si>
  <si>
    <d:r xmlns:d="http://schemas.openxmlformats.org/spreadsheetml/2006/main">
      <d:rPr>
        <d:sz val="11"/>
        <d:rFont val="Calibri"/>
      </d:rPr>
      <d:t xml:space="preserve">1507 - Soya- Bean oil and its fractions, whether or not refined, but not chemically modified.; 1508 - Ground-nut oil and its fractions, whether or not refined, but not chemically modified.; 1509 - Olive oil and its fractions, whether or not refined, but not chemically modified.; 1510 - Other oils and their fractions, obtained solely from olives, whether or not refined, but not chemically modified, including blends of these oils or fractions with oils or fractions of heading 15.09.; 1511 - Palm oil and its fractions, whether or not refined, but not chemically modified.; 1512 - Sunflower-seed, safflower or cotton-seed oil and fractions thereof, whether or not refined, but not chemically modified.; 1513 - Coconut (copra), palm kernel or babassu oil and fractions thereof, whether or not refined, but not chemically modified.; 1514 - Rape (canola), colza or mustard oil and fractions thereof, whether or not refined, but not chemically modified.; 1515 - Other fixed vegetable fats and oils (including jojoba oil) and their fractions, whether or not refined, but not chemically modified.; 1516 - Animal or vegetable fats and oils and their fractions, partly or wholly hydrogenated, inter-esterified, re-esterified or elaidinized, whether or not refined, but not further prepared.; 1517 - Margarine; edible mixtures or preparations of animal or vegetable fats or oils or of fractions of different fats or oils of this Chapter, other than edible fats or oils or their fractions of heading 15.16.; 1518 - Animal or vegetable fats and oils and their fractions, boiled, oxidized, dehydrated, sulphurized, blown, polymerized by heat in vacuum or in inert gas or otherwise chemically modified, excluding those of heading 15.16; inedible mixtures or preparations of animal or vegetable fats or oils or of fractions of different fats or oils of this Chapter, not elsewhere specified or included.; 2207 - Undenatured ethyl alcohol of an alcoholic strength by volume of 80% vol or higher; ethyl alcohol and other spirits, denatured, of any strength.; 271011 - -- Light oils and preparations; 271019 - -- Other; 271112 - -- Propane; 271119 - -- Other; 271121 - -- Natural gas; 3824 - Prepared binders for foundry moulds or cores; chemical products and preparations of the chemical or allied industries (including those consisting of mixtures of natural products), not elsewhere specified or included.; 382490 - - Other; </d:t>
    </d:r>
  </si>
  <si>
    <t>G/TBT/N/BRA/402</t>
  </si>
  <si>
    <t>Olive-residue oil &amp; blends (HS 1509&amp;1510)</t>
  </si>
  <si>
    <d:r xmlns:d="http://schemas.openxmlformats.org/spreadsheetml/2006/main">
      <d:rPr>
        <d:sz val="11"/>
        <d:rFont val="Calibri"/>
      </d:rPr>
      <d:t xml:space="preserve">1509 - Olive oil and its fractions, whether or not refined, but not chemically modified.; 1510 - Other oils and their fractions, obtained solely from olives, whether or not refined, but not chemically modified, including blends of these oils or fractions with oils or fractions of heading 15.09.; </d:t>
    </d:r>
  </si>
  <si>
    <t>G/TBT/N/MEX/192/Add.2</t>
  </si>
  <si>
    <t>G/TBT/N/TZA/18</t>
  </si>
  <si>
    <t>Cashew kernels; ICS 67.080.10, HS: 1212.99.30.</t>
  </si>
  <si>
    <d:r xmlns:d="http://schemas.openxmlformats.org/spreadsheetml/2006/main">
      <d:rPr>
        <d:sz val="11"/>
        <d:rFont val="Calibri"/>
      </d:rPr>
      <d:t xml:space="preserve">080131 - -- In shell; 121299 - -- Other; </d:t>
    </d:r>
  </si>
  <si>
    <t>G/TBT/N/TZA/30</t>
  </si>
  <si>
    <t>Dried mango , ICS ICS:67.080,HS0804.50.80</t>
  </si>
  <si>
    <t>G/TBT/N/TZA/31</t>
  </si>
  <si>
    <t>Dried banana , ICS:67.080, HS 0803.00.20</t>
  </si>
  <si>
    <t>G/TBT/N/TZA/32</t>
  </si>
  <si>
    <t>Dried Roselle  ICS: 67.080, HS1211.90.91</t>
  </si>
  <si>
    <d:r xmlns:d="http://schemas.openxmlformats.org/spreadsheetml/2006/main">
      <d:rPr>
        <d:sz val="11"/>
        <d:rFont val="Calibri"/>
      </d:rPr>
      <d:t xml:space="preserve">121190 - - Other; </d:t>
    </d:r>
  </si>
  <si>
    <t>G/TBT/N/TZA/36</t>
  </si>
  <si>
    <t>Simsim (Sesame) seeds, ICS 67.200.20,HS.1207.40</t>
  </si>
  <si>
    <d:r xmlns:d="http://schemas.openxmlformats.org/spreadsheetml/2006/main">
      <d:rPr>
        <d:sz val="11"/>
        <d:rFont val="Calibri"/>
      </d:rPr>
      <d:t xml:space="preserve">120740 - - Sesamum seeds; 200819 - -- Other, including mixtures; </d:t>
    </d:r>
  </si>
  <si>
    <t>G/TBT/N/USA/565/Add.2</t>
  </si>
  <si>
    <d:r xmlns:d="http://schemas.openxmlformats.org/spreadsheetml/2006/main">
      <d:rPr>
        <d:sz val="11"/>
        <d:rFont val="Calibri"/>
      </d:rPr>
      <d:t xml:space="preserve">44 - Wood and articles of wood; wood charcoal; 0601 - Bulbs, tubers, tuberous roots, corms, crowns and rhizomes, dormant, in growth or in flower; chicory plants and roots other than roots of heading 12.12.;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0601 - Bulbs, tubers, tuberous roots, corms, crowns and rhizomes, dormant, in growth or in flower; chicory plants and roots other than roots of heading 12.12.; 44 - Wood and articles of wood; wood charcoal; 0604 - Foliage, branches and other parts of plants, without flowers or flower buds, and grasses, mosses and lichens, being goods of a kind suitable for bouquets or for ornamental purposes, fresh, dried, dyed, bleached, impregnated or otherwise prepared.; </d:t>
    </d:r>
  </si>
  <si>
    <t>G/TBT/N/MEX/192/Add.1</t>
  </si>
  <si>
    <t>G/TBT/N/USA/565/Add.1</t>
  </si>
  <si>
    <t>G/TBT/N/KWT/45</t>
  </si>
  <si>
    <t>Dried dill</t>
  </si>
  <si>
    <d:r xmlns:d="http://schemas.openxmlformats.org/spreadsheetml/2006/main">
      <d:rPr>
        <d:sz val="11"/>
        <d:rFont val="Calibri"/>
      </d:rPr>
      <d:t xml:space="preserve">091099 - -- Other; </d:t>
    </d:r>
  </si>
  <si>
    <t>G/TBT/N/KEN/251</t>
  </si>
  <si>
    <t xml:space="preserve">Moisture content of timber (ICS:  79040; HS:  4404)</t>
  </si>
  <si>
    <d:r xmlns:d="http://schemas.openxmlformats.org/spreadsheetml/2006/main">
      <d:rPr>
        <d:sz val="11"/>
        <d:rFont val="Calibri"/>
      </d:rPr>
      <d:t xml:space="preserve">14 - Vegetable plaiting materials; vegetable products not elsewhere specified or included; 4404 - Hoopwood; split poles; piles, pickets and stakes of wood, pointed but not sawn lengthwise; wooden sticks, roughly trimmed but not turned, bent or otherwise worked, suitable for the manufacture of walking-sticks, umbrellas, tool handles or the like; chipwood and the like.; </d:t>
    </d:r>
  </si>
  <si>
    <d:r xmlns:d="http://schemas.openxmlformats.org/spreadsheetml/2006/main">
      <d:rPr>
        <d:sz val="11"/>
        <d:rFont val="Calibri"/>
      </d:rPr>
      <d:t xml:space="preserve">79 - WOOD TECHNOLOGY; 79.040 - Wood, sawlogs and sawn timber; </d:t>
    </d:r>
  </si>
  <si>
    <t>G/TBT/N/KEN/249</t>
  </si>
  <si>
    <t xml:space="preserve">Cotton (ICS:  59.060.10)</t>
  </si>
  <si>
    <d:r xmlns:d="http://schemas.openxmlformats.org/spreadsheetml/2006/main">
      <d:rPr>
        <d:sz val="11"/>
        <d:rFont val="Calibri"/>
      </d:rPr>
      <d:t xml:space="preserve">14 - Vegetable plaiting materials; vegetable products not elsewhere specified or included; </d:t>
    </d:r>
  </si>
  <si>
    <d:r xmlns:d="http://schemas.openxmlformats.org/spreadsheetml/2006/main">
      <d:rPr>
        <d:sz val="11"/>
        <d:rFont val="Calibri"/>
      </d:rPr>
      <d:t xml:space="preserve">59 - TEXTILE AND LEATHER TECHNOLOGY; 59.060.10 - Natural fibres; </d:t>
    </d:r>
  </si>
  <si>
    <t>G/TBT/N/SLV/143/Add.1/Corr.1</t>
  </si>
  <si>
    <d:r xmlns:d="http://schemas.openxmlformats.org/spreadsheetml/2006/main">
      <d:rPr>
        <d:i/>
        <d:sz val="11"/>
        <d:rFont val="Calibri"/>
      </d:rPr>
      <d:t xml:space="preserve">Fish and fishery products (HS Chapter 3 and tariff headings 1603 to 1605;  International Classification for Standards (ICS) code 67.120.30)</d:t>
    </d:r>
    <d:r xmlns:d="http://schemas.openxmlformats.org/spreadsheetml/2006/main">
      <d:rPr>
        <d:sz val="11"/>
        <d:color rgb="FF000000"/>
        <d:rFont val="Calibri"/>
      </d:rPr>
      <d:t xml:space="preserve"/>
    </d:r>
  </si>
  <si>
    <d:r xmlns:d="http://schemas.openxmlformats.org/spreadsheetml/2006/main">
      <d:rPr>
        <d:sz val="11"/>
        <d:rFont val="Calibri"/>
      </d:rPr>
      <d:t xml:space="preserve">03 - Fish and crustaceans, molluscs and other aquatic invertebrates; 1603 - Extracts and juices of meat, fish or crustaceans, molluscs or other aquatic invertebrates.; 1604 - Prepared or preserved fish; caviar and caviar substitutes prepared from fish eggs.; 1605 - Crustaceans, molluscs and other aquatic invertebrates, prepared or preserved.;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1605 - Crustaceans, molluscs and other aquatic invertebrates, prepared or preserved.; 1604 - Prepared or preserved fish; caviar and caviar substitutes prepared from fish eggs.; 03 - Fish and crustaceans, molluscs and other aquatic invertebrates; 1603 - Extracts and juices of meat, fish or crustaceans, molluscs or other aquatic invertebrates.; </d:t>
    </d:r>
  </si>
  <si>
    <t>G/TBT/N/KEN/242</t>
  </si>
  <si>
    <t xml:space="preserve">Planting materials (ICS:  65.020.20;  HS:  1401)</t>
  </si>
  <si>
    <d:r xmlns:d="http://schemas.openxmlformats.org/spreadsheetml/2006/main">
      <d:rPr>
        <d:sz val="11"/>
        <d:rFont val="Calibri"/>
      </d:rPr>
      <d:t xml:space="preserve">1401 - Vegetable materials of a kind used primarily for plaiting (for example, bamboos, rattans, reeds, rushes, osier, raffia, cleaned, bleached or dyed cereal straw, and lime bark).; </d:t>
    </d:r>
  </si>
  <si>
    <d:r xmlns:d="http://schemas.openxmlformats.org/spreadsheetml/2006/main">
      <d:rPr>
        <d:sz val="11"/>
        <d:rFont val="Calibri"/>
      </d:rPr>
      <d:t xml:space="preserve">65 - AGRICULTURE; 65.020.20 - Plant growing; </d:t>
    </d:r>
  </si>
  <si>
    <t>G/TBT/N/KEN/243</t>
  </si>
  <si>
    <t xml:space="preserve">Planting Materials (ICS:  65.020.20;  HS:  1401)</t>
  </si>
  <si>
    <d:r xmlns:d="http://schemas.openxmlformats.org/spreadsheetml/2006/main">
      <d:rPr>
        <d:sz val="11"/>
        <d:rFont val="Calibri"/>
      </d:rPr>
      <d:t xml:space="preserve">44 - Wood and articles of wood; wood charcoal; 1401 - Vegetable materials of a kind used primarily for plaiting (for example, bamboos, rattans, reeds, rushes, osier, raffia, cleaned, bleached or dyed cereal straw, and lime bark).; </d:t>
    </d:r>
  </si>
  <si>
    <t>G/TBT/N/KEN/244</t>
  </si>
  <si>
    <t>G/TBT/N/BRA/395</t>
  </si>
  <si>
    <t>Frozen Shrimps (HS 0306.13)</t>
  </si>
  <si>
    <t>G/TBT/N/SLV/143/Add.1</t>
  </si>
  <si>
    <d:r xmlns:d="http://schemas.openxmlformats.org/spreadsheetml/2006/main">
      <d:rPr>
        <d:sz val="11"/>
        <d:rFont val="Calibri"/>
      </d:rPr>
      <d:t xml:space="preserve">03 - Fish and crustaceans, molluscs and other aquatic invertebrates; 1603 - Extracts and juices of meat, fish or crustaceans, molluscs or other aquatic invertebrates.; 1604 - Prepared or preserved fish; caviar and caviar substitutes prepared from fish eggs.; 1605 - Crustaceans, molluscs and other aquatic invertebrates, prepared or preserved.;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1605 - Crustaceans, molluscs and other aquatic invertebrates, prepared or preserved.; 1604 - Prepared or preserved fish; caviar and caviar substitutes prepared from fish eggs.; 1603 - Extracts and juices of meat, fish or crustaceans, molluscs or other aquatic invertebrates.; 03 - Fish and crustaceans, molluscs and other aquatic invertebrates; </d:t>
    </d:r>
  </si>
  <si>
    <t>G/TBT/N/TUR/5</t>
  </si>
  <si>
    <t>Olive Oil and Olive Pomace Oil (1509.10.90.00.11, 1509.10.90.00.12, 1509.10.90.00.13, 1509.10.90.00.14, 1509.90.00.00.14, 1509.90.00.00.15, 1509.90.00.00.16, 1509.90.00.00.18, 1516.20.91.00.14)</t>
  </si>
  <si>
    <d:r xmlns:d="http://schemas.openxmlformats.org/spreadsheetml/2006/main">
      <d:rPr>
        <d:sz val="11"/>
        <d:rFont val="Calibri"/>
      </d:rPr>
      <d:t xml:space="preserve">15 - Animal or vegetable fats and oils and their cleavage products; prepared edible fats; animal or vegetable waxes; 150910 - - Virgin; 150990 - - Other; 151620 - - Vegetable fats and oils and their fractions; </d:t>
    </d:r>
  </si>
  <si>
    <t>G/TBT/N/UKR/47/Add.1</t>
  </si>
  <si>
    <d:r xmlns:d="http://schemas.openxmlformats.org/spreadsheetml/2006/main">
      <d:rPr>
        <d:sz val="11"/>
        <d:rFont val="Calibri"/>
      </d:rPr>
      <d:t xml:space="preserve">0202 - Meat of bovine animals, frozen.; 0203 - Meat of swine, fresh, chilled or frozen.; 0204 - Meat of sheep or goats, fresh, chilled or frozen.; 0205 - Meat of horses, asses, mules or hinnies, fresh, chilled or frozen.; 0206 - Edible offal of bovine animals, swine, sheep, goats, horses, asses, mules or hinnies, fresh, chilled or frozen.; 0209 - Pig fat, free of lean meat, and poultry fat, not rendered or otherwise extracted, fresh, chilled, frozen, salted, in brine, dried or smoked.; 1601 - Sausages and similar products, of meat, meat offal or blood; food preparations based on these products.; 1602 - Other prepared or preserved meat, meat offal or blood.;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0203 - Meat of swine, fresh, chilled or frozen.; 0202 - Meat of bovine animals, frozen.; 1601 - Sausages and similar products, of meat, meat offal or blood; food preparations based on these products.; 0209 - Pig fat, free of lean meat, and poultry fat, not rendered or otherwise extracted, fresh, chilled, frozen, salted, in brine, dried or smoked.; 0205 - Meat of horses, asses, mules or hinnies, fresh, chilled or frozen.; 0206 - Edible offal of bovine animals, swine, sheep, goats, horses, asses, mules or hinnies, fresh, chilled or frozen.; 1602 - Other prepared or preserved meat, meat offal or blood.; 0204 - Meat of sheep or goats, fresh, chilled or frozen.; </d:t>
    </d:r>
  </si>
  <si>
    <t>G/TBT/N/UKR/48/Add.1</t>
  </si>
  <si>
    <d:r xmlns:d="http://schemas.openxmlformats.org/spreadsheetml/2006/main">
      <d:rPr>
        <d:sz val="11"/>
        <d:rFont val="Calibri"/>
      </d:rPr>
      <d:t xml:space="preserve">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0405 - Butter and other fats and oils derived from milk; dairy spreads.; 0406 - Cheese and curd.; 1901 - 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2105 - Ice cream and other edible ice, whether or not containing cocoa.; 2106 - Food preparations not elsewhere specified or included.;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0405 - Butter and other fats and oils derived from milk; dairy spreads.; 0406 - Cheese and curd.; 2106 - Food preparations not elsewhere specified or included.; 2105 - Ice cream and other edible ice, whether or not containing cocoa.; 0403 - Buttermilk, curdled milk and cream, yogurt, kephir and other fermented or acidified milk and cream, whether or not concentrated or containing added sugar or other sweetening matter or flavoured or containing added fruit, nuts or cocoa.; 0402 - Milk and cream, concentrated or containing added sugar or other sweetening matter.; 0401 - Milk and cream, not concentrated nor containing added sugar or other sweetening matter.; 1901 - 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0404 - Whey, whether or not concentrated or containing added sugar or other sweetening matter; products consisting of natural milk constituents, whether or not containing added sugar or other sweetening matter, not elsewhere specified or included.; </d:t>
    </d:r>
  </si>
  <si>
    <t>G/TBT/N/UKR/49/Add.1</t>
  </si>
  <si>
    <d:r xmlns:d="http://schemas.openxmlformats.org/spreadsheetml/2006/main">
      <d:rPr>
        <d:sz val="11"/>
        <d:rFont val="Calibri"/>
      </d:rPr>
      <d:t xml:space="preserve">0105 - Live poultry, that is to say, fowls of the species Gallus domesticus, ducks, geese, turkeys and guinea fowls.; 0207 - Meat and edible offal, of the poultry of heading 01.05, fresh, chilled or frozen.; 0209 - Pig fat, free of lean meat, and poultry fat, not rendered or otherwise extracted, fresh, chilled, frozen, salted, in brine, dried or smoked.; 1501 - Pig fat (including lard) and poultry fat, other than that of heading 02.09 or 15.03.; 1601 - Sausages and similar products, of meat, meat offal or blood; food preparations based on these products.; 1602 - Other prepared or preserved meat, meat offal or blood.;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0209 - Pig fat, free of lean meat, and poultry fat, not rendered or otherwise extracted, fresh, chilled, frozen, salted, in brine, dried or smoked.; 0207 - Meat and edible offal, of the poultry of heading 01.05, fresh, chilled or frozen.; 1601 - Sausages and similar products, of meat, meat offal or blood; food preparations based on these products.; 1602 - Other prepared or preserved meat, meat offal or blood.; 0105 - Live poultry, that is to say, fowls of the species Gallus domesticus, ducks, geese, turkeys and guinea fowls.; 1501 - Pig fat (including lard) and poultry fat, other than that of heading 02.09 or 15.03.; </d:t>
    </d:r>
  </si>
  <si>
    <t>G/TBT/N/USA/565</t>
  </si>
  <si>
    <t>Plants, plant products (HS 6-1, 44; ICS: 01.020, 01.120)</t>
  </si>
  <si>
    <d:r xmlns:d="http://schemas.openxmlformats.org/spreadsheetml/2006/main">
      <d:rPr>
        <d:sz val="11"/>
        <d:rFont val="Calibri"/>
      </d:rPr>
      <d:t xml:space="preserve">44 - Wood and articles of wood; wood charcoal; 0601 - Bulbs, tubers, tuberous roots, corms, crowns and rhizomes, dormant, in growth or in flower; chicory plants and roots other than roots of heading 12.12.; 0604 - Foliage, branches and other parts of plants, without flowers or flower buds, and grasses, mosses and lichens, being goods of a kind suitable for bouquets or for ornamental purposes, fresh, dried, dyed, bleached, impregnated or otherwise prepared.; </d:t>
    </d:r>
  </si>
  <si>
    <t>G/TBT/N/ZAF/126</t>
  </si>
  <si>
    <t xml:space="preserve">Apricots (HS: 0809.10, ICS:  67.080) ;
</t>
  </si>
  <si>
    <d:r xmlns:d="http://schemas.openxmlformats.org/spreadsheetml/2006/main">
      <d:rPr>
        <d:sz val="11"/>
        <d:rFont val="Calibri"/>
      </d:rPr>
      <d:t xml:space="preserve">080910 - - Apricots; </d:t>
    </d:r>
  </si>
  <si>
    <t>G/TBT/N/UKR/47</t>
  </si>
  <si>
    <d:r xmlns:d="http://schemas.openxmlformats.org/spreadsheetml/2006/main">
      <d:rPr>
        <d:sz val="11"/>
        <d:rFont val="Calibri"/>
      </d:rPr>
      <d:t xml:space="preserve">Meat and meat products of HS 0202  0206, 0209, 1601, 1602</d:t>
    </d:r>
    <d:r xmlns:d="http://schemas.openxmlformats.org/spreadsheetml/2006/main">
      <d:rPr>
        <d:sz val="11"/>
        <d:color rgb="FF000000"/>
        <d:rFont val="Calibri"/>
      </d:rPr>
      <d:t xml:space="preserve"/>
    </d:r>
  </si>
  <si>
    <d:r xmlns:d="http://schemas.openxmlformats.org/spreadsheetml/2006/main">
      <d:rPr>
        <d:sz val="11"/>
        <d:rFont val="Calibri"/>
      </d:rPr>
      <d:t xml:space="preserve">0202 - Meat of bovine animals, frozen.; 0203 - Meat of swine, fresh, chilled or frozen.; 0204 - Meat of sheep or goats, fresh, chilled or frozen.; 0205 - Meat of horses, asses, mules or hinnies, fresh, chilled or frozen.; 0206 - Edible offal of bovine animals, swine, sheep, goats, horses, asses, mules or hinnies, fresh, chilled or frozen.; 0209 - Pig fat, free of lean meat, and poultry fat, not rendered or otherwise extracted, fresh, chilled, frozen, salted, in brine, dried or smoked.; 1601 - Sausages and similar products, of meat, meat offal or blood; food preparations based on these products.; 1602 - Other prepared or preserved meat, meat offal or blood.; </d:t>
    </d:r>
  </si>
  <si>
    <t>G/TBT/N/UKR/48</t>
  </si>
  <si>
    <d:r xmlns:d="http://schemas.openxmlformats.org/spreadsheetml/2006/main">
      <d:rPr>
        <d:sz val="11"/>
        <d:rFont val="Calibri"/>
      </d:rPr>
      <d:t xml:space="preserve">Milk and milk products of HS 0401, 0402, 0403, 0404, 0405, 0406, 1901(finished products made from the raw materials of HS 0401  0404), 2105 (concerns an ice-cream, produced on the basis of milk and cream), 2106 (concerns the finished products made on the basis of milk fat)</d:t>
    </d:r>
    <d:r xmlns:d="http://schemas.openxmlformats.org/spreadsheetml/2006/main">
      <d:rPr>
        <d:sz val="11"/>
        <d:color rgb="FF000000"/>
        <d:rFont val="Calibri"/>
      </d:rPr>
      <d:t xml:space="preserve"/>
    </d:r>
  </si>
  <si>
    <d:r xmlns:d="http://schemas.openxmlformats.org/spreadsheetml/2006/main">
      <d:rPr>
        <d:sz val="11"/>
        <d:rFont val="Calibri"/>
      </d:rPr>
      <d:t xml:space="preserve">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0405 - Butter and other fats and oils derived from milk; dairy spreads.; 0406 - Cheese and curd.; 1901 - 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2105 - Ice cream and other edible ice, whether or not containing cocoa.; 2106 - Food preparations not elsewhere specified or included.; </d:t>
    </d:r>
  </si>
  <si>
    <t>G/TBT/N/UKR/49</t>
  </si>
  <si>
    <d:r xmlns:d="http://schemas.openxmlformats.org/spreadsheetml/2006/main">
      <d:rPr>
        <d:sz val="11"/>
        <d:rFont val="Calibri"/>
      </d:rPr>
      <d:t xml:space="preserve">Meat and edible by-products of poultry (listed in HS 0105) fresh, chilled or frozen of HS 0207, poultry fat, not rendered or isolated in some other way, fresh or chilled, frozen, salted or pickled, dried or smoked, of HS 0209, poultry fat of HS 1501 00 90 00, sausages and similar goods made of meat, meat by-products or blood, ready foods made at the base of these goods, of HS 16 01 00, other ready or preserved products made of meat, meat by-products or blood, of HS 16 02</d:t>
    </d:r>
    <d:r xmlns:d="http://schemas.openxmlformats.org/spreadsheetml/2006/main">
      <d:rPr>
        <d:sz val="11"/>
        <d:color rgb="FF000000"/>
        <d:rFont val="Calibri"/>
      </d:rPr>
      <d:t xml:space="preserve"/>
    </d:r>
  </si>
  <si>
    <d:r xmlns:d="http://schemas.openxmlformats.org/spreadsheetml/2006/main">
      <d:rPr>
        <d:sz val="11"/>
        <d:rFont val="Calibri"/>
      </d:rPr>
      <d:t xml:space="preserve">0105 - Live poultry, that is to say, fowls of the species Gallus domesticus, ducks, geese, turkeys and guinea fowls.; 0207 - Meat and edible offal, of the poultry of heading 01.05, fresh, chilled or frozen.; 0209 - Pig fat, free of lean meat, and poultry fat, not rendered or otherwise extracted, fresh, chilled, frozen, salted, in brine, dried or smoked.; 1501 - Pig fat (including lard) and poultry fat, other than that of heading 02.09 or 15.03.; 1601 - Sausages and similar products, of meat, meat offal or blood; food preparations based on these products.; 1602 - Other prepared or preserved meat, meat offal or blood.; </d:t>
    </d:r>
  </si>
  <si>
    <t>G/TBT/N/BRA/378</t>
  </si>
  <si>
    <t>Wine and grape and wine derivatives: Alcoholic beverages (HS 22.03 to 22.06 or 22.08); non-alcoholic beverages (HS 22.02); grapes (HS 08.06.10).</t>
  </si>
  <si>
    <d:r xmlns:d="http://schemas.openxmlformats.org/spreadsheetml/2006/main">
      <d:rPr>
        <d:sz val="11"/>
        <d:rFont val="Calibri"/>
      </d:rPr>
      <d:t xml:space="preserve">2202 - Waters, including mineral waters and aerated waters, containing added sugar or other sweetening matter or flavoured, and other non-alcoholic beverages, not including fruit or vegetable juices of heading 20.09.; 2203 - Beer made from malt.; 2204 - Wine of fresh grapes, including fortified wines; grape must other than that of heading 20.09.; 2205 - Vermouth and other wine of fresh grapes flavoured with plants or aromatic substances.; 2206 - Other fermented beverages (for example, cider, perry, mead); mixtures of fermented beverages and mixtures of fermented beverages and non-alcoholic beverages, not elsewhere specified or included.; 2208 - Undenatured ethyl alcohol of an alcoholic strength by volume of less than 80% vol; spirits, liqueurs and other spirituous beverages.; 080610 - - Fresh; </d:t>
    </d:r>
  </si>
  <si>
    <t>G/TBT/N/SLV/143</t>
  </si>
  <si>
    <t xml:space="preserve">Fish and fishery products (HS Chapter 3 and tariff headings 1603 to 1605;  International Classification for Standards (ICS) code 67.120.30)</t>
  </si>
  <si>
    <t>G/TBT/N/NIC/108</t>
  </si>
  <si>
    <t>International Classification for Standards (ICS) code 65.020.20</t>
  </si>
  <si>
    <d:r xmlns:d="http://schemas.openxmlformats.org/spreadsheetml/2006/main">
      <d:rPr>
        <d:sz val="11"/>
        <d:rFont val="Calibri"/>
      </d:rPr>
      <d:t xml:space="preserve">0713 - Dried leguminous vegetables, shelled, whether or not skinned or split.; 1005 - Maize (corn).; 1006 - Rice.; 1007 - Grain sorghum.; 1201 - Soya beans, whether or not broken.; </d:t>
    </d:r>
  </si>
  <si>
    <t>G/TBT/N/PER/26</t>
  </si>
  <si>
    <t xml:space="preserve">Chapter 04:  Dairy produce;  edible products of animal origin, not elsewhere specified or included Chapter 05:  Heading 0504:  Guts, bladders and stomachs of animals, whole and pieces thereof, salted, in brine, dried or smoked Chapter 07:  Edible vegetables and certain roots and tubers Chapter 09:  Coffee, tea, maté and spices Chapter 11:  Products of the milling industry;  malt;  starches;  inulin;  wheat gluten Chapter 13:  Lac;  gums, resins and other vegetable saps and extracts Chapter 15:  Animal or vegetable fats and oils and their cleavage products;  prepared edible fats;  animal or vegetable waxes Chapter 16:  Preparations of meat Chapter 17:  Sugars and sugar confectionery Chapter 18:  Cocoa and cocoa preparations Chapter 19:  Preparations of cereals, flour, starch or milk;  pastrycooks' products Chapter 20:  Preparations of vegetables, fruit, nuts or other parts of plants Chapter 21:  Miscellaneous edible preparations  Chapter 22:  Beverages, spirits and vinegar Chapter 25:  Heading 2501:  Salt (including table salt and denatured salt) and pure sodium chloride, whether or not in aqueous solution or containing added anticaking or freeflowing agents;  sea water Chapter 28:  Subheading 2836.30:  Sodium hydrogencarbonate (sodium bicarbonate) Chapter 29:  Subheading 2916.19:  Sorbic acid and its salts  Subheading 2916.31:  Sodium benzoate  Subheading 2918.14:  Citric acid  Subheading 2929.90:  Sodium cyclamate  Subheading 2934.99:  Acesulfame potassium Chapter 33:  Subheading 3302.10:  Of a kind used in the food or drink industries Chapter 35:  Albuminoidal substances;  modified starches;  glues;  enzymes</t>
  </si>
  <si>
    <d:r xmlns:d="http://schemas.openxmlformats.org/spreadsheetml/2006/main">
      <d:rPr>
        <d:sz val="11"/>
        <d:rFont val="Calibri"/>
      </d:rPr>
      <d:t xml:space="preserve">04 - Dairy produce; birds' eggs; natural honey; edible products of animal origin, not elsewhere specified or included; 05 - Products of animal origin, not elsewhere specified or included; 07 - Edible vegetables and certain roots and tubers; 09 - Coffee, tea, mate and spices; 11 - Products of the milling industry; malt; starches; inulin; wheat gluten; 13 - Lac; gums, resins and other vegetable saps and extracts; 15 - Animal or vegetable fats and oils and their cleavage products; prepared edible fats; animal or vegetable waxes; 16 - Preparations of meat, of fish or of crustaceans, molluscs or other aquatic invertebrates; 17 - Sugars and sugar confectionery; 18 - Cocoa and cocoa preparations; 19 - Preparations of cereals, flour, starch or milk; pastrycooks' products; 20 - Preparations of vegetables, fruit, nuts or other parts of plants; 21 - Miscellaneous edible preparations; 22 - Beverages, spirits and vinegar; 29 - Organic chemicals; 33 - Essential oils and resinoids; perfumery, cosmetic or toilet preparations; 35 - Albuminoidal substances; modified starches; glues; enzymes; 0504 - Guts, bladders and stomachs of animals (other than fish), whole and pieces thereof, fresh, chilled, frozen, salted, in brine, dried or smoked.; 2501 - Salt (including table salt and denatured salt) and pure sodium chloride, whether or not in aqueous solution or containing added anti-caking or free-flowing agents; sea water.; 283630 - - Sodium hydrogencarbonate (sodium bicarbonate); 291619 - -- Other; 291631 - -- Benzoic acid, its salts and esters; 291814 - -- Citric acid; 292990 - - Other; 293499 - -- Other; 330210 - - Of a kind used in the food or drink industries; </d:t>
    </d:r>
  </si>
  <si>
    <t>G/TBT/N/HND/61</t>
  </si>
  <si>
    <t>Honduras</t>
  </si>
  <si>
    <t>G/TBT/N/ZAF/124</t>
  </si>
  <si>
    <t xml:space="preserve">Peaches and Nectarines (HS: 08.09; ICS :   67.080) ;
</t>
  </si>
  <si>
    <d:r xmlns:d="http://schemas.openxmlformats.org/spreadsheetml/2006/main">
      <d:rPr>
        <d:sz val="11"/>
        <d:rFont val="Calibri"/>
      </d:rPr>
      <d:t xml:space="preserve">0809 - Apricots, cherries, peaches (including nectarines), plums and sloes, fresh.; </d:t>
    </d:r>
  </si>
  <si>
    <t>G/TBT/N/ZAF/125</t>
  </si>
  <si>
    <t xml:space="preserve">Plums and Prunes (HS: 08.09; 08.13.20; ICS:  67.080) ;
National Tariff Heading: Apricots, cherries, peaches (including nectarines), plums and sloes, fresh;  ;
Fruit, dried (excluding that of headings 08.01 and 08.06) - Prunes ;
 ;
</t>
  </si>
  <si>
    <d:r xmlns:d="http://schemas.openxmlformats.org/spreadsheetml/2006/main">
      <d:rPr>
        <d:sz val="11"/>
        <d:rFont val="Calibri"/>
      </d:rPr>
      <d:t xml:space="preserve">0809 - Apricots, cherries, peaches (including nectarines), plums and sloes, fresh.; 081320 - - Prunes; </d:t>
    </d:r>
  </si>
  <si>
    <t>G/TBT/N/THA/334</t>
  </si>
  <si>
    <t>Solvent (HS: 3814; ICS: 87.060.30)</t>
  </si>
  <si>
    <d:r xmlns:d="http://schemas.openxmlformats.org/spreadsheetml/2006/main">
      <d:rPr>
        <d:sz val="11"/>
        <d:rFont val="Calibri"/>
      </d:rPr>
      <d:t xml:space="preserve">08 - Edible fruit and nuts; peel of citrus fruit or melons; 27 - Mineral fuels, mineral oils and products of their distillation; bituminous substances; mineral waxes; 45 - Cork and articles of cork; 0101 - Live horses, asses, mules and hinnies.; 3814 - Organic composite solvents and thinners, not elsewhere specified or included; prepared paint or varnish removers.; </d:t>
    </d:r>
  </si>
  <si>
    <d:r xmlns:d="http://schemas.openxmlformats.org/spreadsheetml/2006/main">
      <d:rPr>
        <d:sz val="11"/>
        <d:rFont val="Calibri"/>
      </d:rPr>
      <d:t xml:space="preserve">87.060.30 - Solvents; </d:t>
    </d:r>
  </si>
  <si>
    <t>G/TBT/N/BRA/264/Add.2</t>
  </si>
  <si>
    <t>G/TBT/N/ZAF/123</t>
  </si>
  <si>
    <t xml:space="preserve">Trans-fat in foodstuffs (HS: 1516, ICS:  67.200) National Tariff Heading: Vegetable and Animal fats and oils ;
</t>
  </si>
  <si>
    <d:r xmlns:d="http://schemas.openxmlformats.org/spreadsheetml/2006/main">
      <d:rPr>
        <d:sz val="11"/>
        <d:rFont val="Calibri"/>
      </d:rPr>
      <d:t xml:space="preserve">1516 - Animal or vegetable fats and oils and their fractions, partly or wholly hydrogenated, inter-esterified, re-esterified or elaidinized, whether or not refined, but not further prepared.; </d:t>
    </d:r>
  </si>
  <si>
    <t>G/TBT/N/COL/135/Add.1</t>
  </si>
  <si>
    <d:r xmlns:d="http://schemas.openxmlformats.org/spreadsheetml/2006/main">
      <d:rPr>
        <d:i/>
        <d:sz val="11"/>
        <d:rFont val="Calibri"/>
      </d:rPr>
      <d:t xml:space="preserve">Ornamental fish (03.01.10.00)</d:t>
    </d:r>
    <d:r xmlns:d="http://schemas.openxmlformats.org/spreadsheetml/2006/main">
      <d:rPr>
        <d:sz val="11"/>
        <d:color rgb="FF000000"/>
        <d:rFont val="Calibri"/>
      </d:rPr>
      <d:t xml:space="preserve"/>
    </d:r>
  </si>
  <si>
    <d:r xmlns:d="http://schemas.openxmlformats.org/spreadsheetml/2006/main">
      <d:rPr>
        <d:i/>
        <d:sz val="11"/>
        <d:rFont val="Calibri"/>
      </d:rPr>
      <d:t xml:space="preserve">Protection of animal or plant life or health; </d:t>
    </d:r>
  </si>
  <si>
    <t>G/TBT/N/TZA/17</t>
  </si>
  <si>
    <t xml:space="preserve">Pigeon Peas (HS:  07.13; ICS: 67.060)</t>
  </si>
  <si>
    <d:r xmlns:d="http://schemas.openxmlformats.org/spreadsheetml/2006/main">
      <d:rPr>
        <d:sz val="11"/>
        <d:rFont val="Calibri"/>
      </d:rPr>
      <d:t xml:space="preserve">0713 - Dried leguminous vegetables, shelled, whether or not skinned or split.; </d:t>
    </d:r>
  </si>
  <si>
    <d:r xmlns:d="http://schemas.openxmlformats.org/spreadsheetml/2006/main">
      <d:rPr>
        <d:sz val="11"/>
        <d:rFont val="Calibri"/>
      </d:rPr>
      <d:t xml:space="preserve">67 - FOOD TECHNOLOGY; 67.060 - Cereals, pulses and derived products; </d:t>
    </d:r>
  </si>
  <si>
    <t>G/TBT/N/MEX/192</t>
  </si>
  <si>
    <t>Yogurt (HS 0403.10.01)</t>
  </si>
  <si>
    <t>G/TBT/N/ISR/375/Add.1</t>
  </si>
  <si>
    <d:r xmlns:d="http://schemas.openxmlformats.org/spreadsheetml/2006/main">
      <d:rPr>
        <d:sz val="11"/>
        <d:rFont val="Calibri"/>
      </d:rPr>
      <d:t xml:space="preserve">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0405 - Butter and other fats and oils derived from milk; dairy spreads.; 0406 - Cheese and curd.;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0405 - Butter and other fats and oils derived from milk; dairy spreads.; 0403 - Buttermilk, curdled milk and cream, yogurt, kephir and other fermented or acidified milk and cream, whether or not concentrated or containing added sugar or other sweetening matter or flavoured or containing added fruit, nuts or cocoa.; 0402 - Milk and cream, concentrated or containing added sugar or other sweetening matter.; 0404 - Whey, whether or not concentrated or containing added sugar or other sweetening matter; products consisting of natural milk constituents, whether or not containing added sugar or other sweetening matter, not elsewhere specified or included.; 0401 - Milk and cream, not concentrated nor containing added sugar or other sweetening matter.; 0406 - Cheese and curd.; </d:t>
    </d:r>
  </si>
  <si>
    <t>G/TBT/N/ISR/376/Add.1</t>
  </si>
  <si>
    <d:r xmlns:d="http://schemas.openxmlformats.org/spreadsheetml/2006/main">
      <d:rPr>
        <d:sz val="11"/>
        <d:rFont val="Calibri"/>
      </d:rPr>
      <d:t xml:space="preserve">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0405 - Butter and other fats and oils derived from milk; dairy spreads.; 0406 - Cheese and curd.;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0406 - Cheese and curd.; 0401 - Milk and cream, not concentrated nor containing added sugar or other sweetening matter.; 0405 - Butter and other fats and oils derived from milk; dairy spreads.;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0402 - Milk and cream, concentrated or containing added sugar or other sweetening matter.; </d:t>
    </d:r>
  </si>
  <si>
    <t>G/TBT/N/ISR/377/Add.1</t>
  </si>
  <si>
    <d:r xmlns:d="http://schemas.openxmlformats.org/spreadsheetml/2006/main">
      <d:rPr>
        <d:sz val="11"/>
        <d:rFont val="Calibri"/>
      </d:rPr>
      <d:t xml:space="preserve">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0405 - Butter and other fats and oils derived from milk; dairy spreads.; 0406 - Cheese and curd.;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0401 - Milk and cream, not concentrated nor containing added sugar or other sweetening matter.; 0406 - Cheese and curd.; 0402 - Milk and cream, concentrated or containing added sugar or other sweetening matter.; 0404 - Whey, whether or not concentrated or containing added sugar or other sweetening matter; products consisting of natural milk constituents, whether or not containing added sugar or other sweetening matter, not elsewhere specified or included.; 0403 - Buttermilk, curdled milk and cream, yogurt, kephir and other fermented or acidified milk and cream, whether or not concentrated or containing added sugar or other sweetening matter or flavoured or containing added fruit, nuts or cocoa.; 0405 - Butter and other fats and oils derived from milk; dairy spreads.; </d:t>
    </d:r>
  </si>
  <si>
    <t>G/TBT/N/ISR/378/Add.1</t>
  </si>
  <si>
    <d:r xmlns:d="http://schemas.openxmlformats.org/spreadsheetml/2006/main">
      <d:rPr>
        <d:sz val="11"/>
        <d:rFont val="Calibri"/>
      </d:rPr>
      <d:t xml:space="preserve">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0405 - Butter and other fats and oils derived from milk; dairy spreads.; 0406 - Cheese and curd.;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0402 - Milk and cream, concentrated or containing added sugar or other sweetening matter.; 0404 - Whey, whether or not concentrated or containing added sugar or other sweetening matter; products consisting of natural milk constituents, whether or not containing added sugar or other sweetening matter, not elsewhere specified or included.; 0403 - Buttermilk, curdled milk and cream, yogurt, kephir and other fermented or acidified milk and cream, whether or not concentrated or containing added sugar or other sweetening matter or flavoured or containing added fruit, nuts or cocoa.; 0405 - Butter and other fats and oils derived from milk; dairy spreads.; 0401 - Milk and cream, not concentrated nor containing added sugar or other sweetening matter.; 0406 - Cheese and curd.; </d:t>
    </d:r>
  </si>
  <si>
    <t>G/TBT/N/ISR/379/Add.1</t>
  </si>
  <si>
    <t>G/TBT/N/ISR/380/Add.1</t>
  </si>
  <si>
    <d:r xmlns:d="http://schemas.openxmlformats.org/spreadsheetml/2006/main">
      <d:rPr>
        <d:sz val="11"/>
        <d:rFont val="Calibri"/>
      </d:rPr>
      <d:t xml:space="preserve">040610 - - Fresh (unripened or uncured) cheese, including whey cheese, and curd;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040610 - - Fresh (unripened or uncured) cheese, including whey cheese, and curd; </d:t>
    </d:r>
  </si>
  <si>
    <t>G/TBT/N/ISR/381/Add.1</t>
  </si>
  <si>
    <d:r xmlns:d="http://schemas.openxmlformats.org/spreadsheetml/2006/main">
      <d:rPr>
        <d:sz val="11"/>
        <d:rFont val="Calibri"/>
      </d:rPr>
      <d:t xml:space="preserve">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0403 - Buttermilk, curdled milk and cream, yogurt, kephir and other fermented or acidified milk and cream, whether or not concentrated or containing added sugar or other sweetening matter or flavoured or containing added fruit, nuts or cocoa.; 0402 - Milk and cream, concentrated or containing added sugar or other sweetening matter.; </d:t>
    </d:r>
  </si>
  <si>
    <t>G/TBT/N/ISR/382/Add.1</t>
  </si>
  <si>
    <t>G/TBT/N/ISR/383/Add.1</t>
  </si>
  <si>
    <t>G/TBT/N/ISR/384/Add.1</t>
  </si>
  <si>
    <d:r xmlns:d="http://schemas.openxmlformats.org/spreadsheetml/2006/main">
      <d:rPr>
        <d:sz val="11"/>
        <d:rFont val="Calibri"/>
      </d:rPr>
      <d:t xml:space="preserve">0403 - Buttermilk, curdled milk and cream, yogurt, kephir and other fermented or acidified milk and cream, whether or not concentrated or containing added sugar or other sweetening matter or flavoured or containing added fruit, nuts or cocoa.; 0406 - Cheese and curd.;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0403 - Buttermilk, curdled milk and cream, yogurt, kephir and other fermented or acidified milk and cream, whether or not concentrated or containing added sugar or other sweetening matter or flavoured or containing added fruit, nuts or cocoa.; 0406 - Cheese and curd.; </d:t>
    </d:r>
  </si>
  <si>
    <t>G/TBT/N/ISR/385/Add.1</t>
  </si>
  <si>
    <t>G/TBT/N/ISR/386/Add.1</t>
  </si>
  <si>
    <d:r xmlns:d="http://schemas.openxmlformats.org/spreadsheetml/2006/main">
      <d:rPr>
        <d:i/>
        <d:sz val="11"/>
        <d:rFont val="Calibri"/>
      </d:rPr>
      <d:t xml:space="preserve">Salty Cheeses (ICS: 67.100.30; HS: 0406).</d:t>
    </d:r>
    <d:r xmlns:d="http://schemas.openxmlformats.org/spreadsheetml/2006/main">
      <d:rPr>
        <d:sz val="11"/>
        <d:color rgb="FF000000"/>
        <d:rFont val="Calibri"/>
      </d:rPr>
      <d:t xml:space="preserve"/>
    </d:r>
  </si>
  <si>
    <t>G/TBT/N/ISR/372/Add.1</t>
  </si>
  <si>
    <d:r xmlns:d="http://schemas.openxmlformats.org/spreadsheetml/2006/main">
      <d:rPr>
        <d:sz val="11"/>
        <d:rFont val="Calibri"/>
      </d:rPr>
      <d:t xml:space="preserve">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0405 - Butter and other fats and oils derived from milk; dairy spreads.; 0406 - Cheese and curd.;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0406 - Cheese and curd.; 0405 - Butter and other fats and oils derived from milk; dairy spreads.; 0404 - Whey, whether or not concentrated or containing added sugar or other sweetening matter; products consisting of natural milk constituents, whether or not containing added sugar or other sweetening matter, not elsewhere specified or included.;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0401 - Milk and cream, not concentrated nor containing added sugar or other sweetening matter.; </d:t>
    </d:r>
  </si>
  <si>
    <t>G/TBT/N/ISR/373/Add.1</t>
  </si>
  <si>
    <d:r xmlns:d="http://schemas.openxmlformats.org/spreadsheetml/2006/main">
      <d:rPr>
        <d:sz val="11"/>
        <d:rFont val="Calibri"/>
      </d:rPr>
      <d:t xml:space="preserve">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0405 - Butter and other fats and oils derived from milk; dairy spreads.; 0406 - Cheese and curd.;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0401 - Milk and cream, not concentrated nor containing added sugar or other sweetening matter.; 0404 - Whey, whether or not concentrated or containing added sugar or other sweetening matter; products consisting of natural milk constituents, whether or not containing added sugar or other sweetening matter, not elsewhere specified or included.; 0406 - Cheese and curd.; 0405 - Butter and other fats and oils derived from milk; dairy spreads.; </d:t>
    </d:r>
  </si>
  <si>
    <t>G/TBT/N/ISR/374/Add.1</t>
  </si>
  <si>
    <t>G/TBT/N/KEN/203</t>
  </si>
  <si>
    <t>Composite flour (HS :110290; ICS 67.060)</t>
  </si>
  <si>
    <d:r xmlns:d="http://schemas.openxmlformats.org/spreadsheetml/2006/main">
      <d:rPr>
        <d:sz val="11"/>
        <d:rFont val="Calibri"/>
      </d:rPr>
      <d:t xml:space="preserve">110290 - - Other; </d:t>
    </d:r>
  </si>
  <si>
    <t>G/TBT/N/KEN/204</t>
  </si>
  <si>
    <t>Pasta products (ICS: 67.060)</t>
  </si>
  <si>
    <t>G/TBT/N/KEN/205</t>
  </si>
  <si>
    <t>Maize products (HS:110220; ICS 67.060)</t>
  </si>
  <si>
    <t>G/TBT/N/KEN/206</t>
  </si>
  <si>
    <t>Wheat flour (HS:110100; ICS 67.060)</t>
  </si>
  <si>
    <t>G/TBT/N/BRA/360</t>
  </si>
  <si>
    <t>Technical regulation to set the standard official classification of papaya.</t>
  </si>
  <si>
    <d:r xmlns:d="http://schemas.openxmlformats.org/spreadsheetml/2006/main">
      <d:rPr>
        <d:sz val="11"/>
        <d:rFont val="Calibri"/>
      </d:rPr>
      <d:t xml:space="preserve">080720 - - Papaws (papayas); </d:t>
    </d:r>
  </si>
  <si>
    <t>G/TBT/N/COL/127/Add.1</t>
  </si>
  <si>
    <d:r xmlns:d="http://schemas.openxmlformats.org/spreadsheetml/2006/main">
      <d:rPr>
        <d:i/>
        <d:sz val="11"/>
        <d:rFont val="Calibri"/>
      </d:rPr>
      <d:t xml:space="preserve">Domestic hygiene products and absorbent personal hygiene products: 3804.00 - Residual lyes from the manufacture of wood pulp, whether or not concentrated, desugared or chemically treated, including lignin sulphonates, but excluding tall oil of heading 38.03; 1520.00.00 - Glycerol, crude; glycerol waters and glycerol lyes; 28.15 - Sodium hydroxide (caustic soda);  potassium hydroxide (caustic potash);  peroxides of sodium or potassium; Sodium hydroxide (caustic soda); 2815.11.00 - Solid; 2815.12.00 - In aqueous solution (soda lye or liquid soda); 2815.20.00 - Potassium hydroxide (caustic potash); 2815.30.00 - Peroxides of sodium or potassium; 3808.94 - Disinfectants; 3808.94.10 - Put up in forms or packings for retail sale or as articles; 3808.94.11 - Containing bromomethane (methyl bromide) or bromochloromethane; 3808.94.19 - Other; 3808.94.90 - Other; 3808.94.91 - Containing bromomethane (methyl bromide) or bromochloromethane; 3808.94.99 - Other; 4. Products covered (HS or CCCN where applicable, otherwise national tariff heading.ICS numbers may be provided in addition, where applicable):  (cont'd) 3808.10.11 - Based on permethrin or cypermethrin or other synthetic substitutes for pyrethrum; 3402.20.00 - Preparations put up for retail sale; 4818.40.10 - Napkin liners for babies; 4818.40.20 - Sanitary towels and tampons; 4818.20.00 - Handkerchiefs, cleansing or facial tissues and towels.</d:t>
    </d:r>
    <d:r xmlns:d="http://schemas.openxmlformats.org/spreadsheetml/2006/main">
      <d:rPr>
        <d:sz val="11"/>
        <d:color rgb="FF000000"/>
        <d:rFont val="Calibri"/>
      </d:rPr>
      <d:t xml:space="preserve"/>
    </d:r>
  </si>
  <si>
    <d:r xmlns:d="http://schemas.openxmlformats.org/spreadsheetml/2006/main">
      <d:rPr>
        <d:sz val="11"/>
        <d:rFont val="Calibri"/>
      </d:rPr>
      <d:t xml:space="preserve">1520 - Glycerol, crude; glycerol waters and glycerol lyes.; 2815 - Sodium hydroxide (caustic soda); potassium hydroxide (caustic potash); peroxides of sodium or potassium.; 3804 - Residual lyes from the manufacture of wood pulp, whether or not concentrated, desugared or chemically treated, including lignin sulphonates, but excluding tall oil of heading 38.03.; 281511 - -- Solid; 281512 - -- In aqueous solution (soda lye or liquid soda); 281520 - - Potassium hydroxide (caustic potash); 281530 - - Peroxides of sodium or potassium; 340220 - - Preparations put up for retail sale; 380810 - - Insecticides; 380890 - - Other; 481820 - - Handkerchiefs, cleansing or facial tissues and towels; 481840 - - Sanitary towels and tampons, napkins and napkin liners for babies and similar sanitary articles;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1520 - Glycerol, crude; glycerol waters and glycerol lyes.; 281512 - -- In aqueous solution (soda lye or liquid soda); 281511 - -- Solid; 380890 - - Other; 481840 - - Sanitary towels and tampons, napkins and napkin liners for babies and similar sanitary articles; 340220 - - Preparations put up for retail sale; 3804 - Residual lyes from the manufacture of wood pulp, whether or not concentrated, desugared or chemically treated, including lignin sulphonates, but excluding tall oil of heading 38.03.; 380810 - - Insecticides; 281520 - - Potassium hydroxide (caustic potash); 2815 - Sodium hydroxide (caustic soda); potassium hydroxide (caustic potash); peroxides of sodium or potassium.; 281530 - - Peroxides of sodium or potassium; 481820 - - Handkerchiefs, cleansing or facial tissues and towels; </d:t>
    </d:r>
  </si>
  <si>
    <t>G/TBT/N/BHR/176</t>
  </si>
  <si>
    <t xml:space="preserve">Cinnamon (ICS  67.220.10)</t>
  </si>
  <si>
    <t>G/TBT/N/CHE/122</t>
  </si>
  <si>
    <t>Switzerland</t>
  </si>
  <si>
    <t>Meat (HS 0208)</t>
  </si>
  <si>
    <d:r xmlns:d="http://schemas.openxmlformats.org/spreadsheetml/2006/main">
      <d:rPr>
        <d:sz val="11"/>
        <d:rFont val="Calibri"/>
      </d:rPr>
      <d:t xml:space="preserve">0208 - Other meat and edible meat offal, fresh, chilled or frozen.; </d:t>
    </d:r>
  </si>
  <si>
    <t>G/TBT/N/COL/91/Add.2</t>
  </si>
  <si>
    <t>G/TBT/N/UKR/41/Add.1</t>
  </si>
  <si>
    <d:r xmlns:d="http://schemas.openxmlformats.org/spreadsheetml/2006/main">
      <d:rPr>
        <d:i/>
        <d:sz val="11"/>
        <d:rFont val="Calibri"/>
      </d:rPr>
      <d:t xml:space="preserve">Food products of plant origin (HS 0701, 0702 00 00 00, 0703, 0704, 0705, 0706, 0707 00, 0708, 0709, 0710, 0711, 0712, 0713, 0714, 0801, 0802, 0803 00, 0804, 0805, 0806, 0807, 0808, 0809, 0810, 0811, 0812, 0813)</d:t>
    </d:r>
    <d:r xmlns:d="http://schemas.openxmlformats.org/spreadsheetml/2006/main">
      <d:rPr>
        <d:sz val="11"/>
        <d:color rgb="FF000000"/>
        <d:rFont val="Calibri"/>
      </d:rPr>
      <d:t xml:space="preserve"/>
    </d:r>
  </si>
  <si>
    <d:r xmlns:d="http://schemas.openxmlformats.org/spreadsheetml/2006/main">
      <d:rPr>
        <d:sz val="11"/>
        <d:rFont val="Calibri"/>
      </d:rPr>
      <d:t xml:space="preserve">0701 - Potatoes, fresh or chilled.; 0702 - Tomatoes, fresh or chilled.; 0703 - Onions, shallots, garlic, leeks and other alliaceous vegetables, fresh or chilled.; 0704 - Cabbages, cauliflowers, kohlrabi, kale and similar edible brassicas, fresh or chilled.; 0705 - Lettuce (Lactuca sativa) and chicory (Cichorium spp.), fresh or chilled.; 0706 - Carrots, turnips, salad beetroot, salsify, celeriac, radishes and similar edible roots, fresh or chilled.; 0707 - Cucumbers and gherkins, fresh or chilled.; 0708 - Leguminous vegetables, shelled or unshelled, fresh or chilled.; 0709 - Other vegetables, fresh or chilled.; 0710 - Vegetables (uncooked or cooked by steaming or boiling in water), frozen.; 0711 - Vegetables provisionally preserved (for example, by sulphur dioxide gas, in brine, in sulphur water or in other preservative solutions), but unsuitable in that state for immediate consumption.; 0712 - Dried vegetables, whole, cut, sliced, broken or in powder, but not further prepared.; 0713 - Dried leguminous vegetables, shelled, whether or not skinned or split.; 0714 - Manioc, arrowroot, salep, Jerusalem artichokes, sweet potatoes and similar roots and tubers with high starch or inulin content, fresh, chilled, frozen or dried, whether or not sliced or in the form of pellets; sago pith.; 0801 - Coconuts, Brazil nuts and cashew nuts, fresh or dried, whether or not shelled or peeled.; 0802 - Other nuts, fresh or dried, whether or not shelled or peeled.; 0803 - Bananas, including plantains, fresh or dried.; 0804 - Dates, figs, pineapples, avocados, guavas, mangoes and mangosteens, fresh or dried.; 0805 - Citrus fruit, fresh or dried.; 0806 - Grapes, fresh or dried.; 0807 - Melons (including watermelons) and papaws (papayas), fresh.; 0808 - Apples, pears and quinces, fresh.; 0809 - Apricots, cherries, peaches (including nectarines), plums and sloes, fresh.; 0810 - Other fruit, fresh.; 0811 - Fruit and nuts, uncooked or cooked by steaming or boiling in water, frozen, whether or not containing added sugar or other sweetening matter.; 0812 - Fruit and nuts, provisionally preserved (for example, by sulphur dioxide gas, in brine, in sulphur water or in other preservative solutions), but unsuitable in that state for immediate consumption.; 0813 - Fruit, dried, other than that of headings 08.01 to 08.06; mixtures of nuts or dried fruits of this Chapter.;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0804 - Dates, figs, pineapples, avocados, guavas, mangoes and mangosteens, fresh or dried.; 0805 - Citrus fruit, fresh or dried.; 0812 - Fruit and nuts, provisionally preserved (for example, by sulphur dioxide gas, in brine, in sulphur water or in other preservative solutions), but unsuitable in that state for immediate consumption.; 0711 - Vegetables provisionally preserved (for example, by sulphur dioxide gas, in brine, in sulphur water or in other preservative solutions), but unsuitable in that state for immediate consumption.; 0712 - Dried vegetables, whole, cut, sliced, broken or in powder, but not further prepared.; 0808 - Apples, pears and quinces, fresh.; 0704 - Cabbages, cauliflowers, kohlrabi, kale and similar edible brassicas, fresh or chilled.; 0810 - Other fruit, fresh.; 0813 - Fruit, dried, other than that of headings 08.01 to 08.06; mixtures of nuts or dried fruits of this Chapter.; 0809 - Apricots, cherries, peaches (including nectarines), plums and sloes, fresh.; 0713 - Dried leguminous vegetables, shelled, whether or not skinned or split.; 0702 - Tomatoes, fresh or chilled.; 0707 - Cucumbers and gherkins, fresh or chilled.; 0714 - Manioc, arrowroot, salep, Jerusalem artichokes, sweet potatoes and similar roots and tubers with high starch or inulin content, fresh, chilled, frozen or dried, whether or not sliced or in the form of pellets; sago pith.; 0811 - Fruit and nuts, uncooked or cooked by steaming or boiling in water, frozen, whether or not containing added sugar or other sweetening matter.; 0708 - Leguminous vegetables, shelled or unshelled, fresh or chilled.; 0807 - Melons (including watermelons) and papaws (papayas), fresh.; 0806 - Grapes, fresh or dried.; 0703 - Onions, shallots, garlic, leeks and other alliaceous vegetables, fresh or chilled.; 0801 - Coconuts, Brazil nuts and cashew nuts, fresh or dried, whether or not shelled or peeled.; 0709 - Other vegetables, fresh or chilled.; 0706 - Carrots, turnips, salad beetroot, salsify, celeriac, radishes and similar edible roots, fresh or chilled.; 0701 - Potatoes, fresh or chilled.; 0710 - Vegetables (uncooked or cooked by steaming or boiling in water), frozen.; 0802 - Other nuts, fresh or dried, whether or not shelled or peeled.; 0803 - Bananas, including plantains, fresh or dried.; 0705 - Lettuce (Lactuca sativa) and chicory (Cichorium spp.), fresh or chilled.; </d:t>
    </d:r>
  </si>
  <si>
    <t>G/TBT/N/ISR/387/Corr.1</t>
  </si>
  <si>
    <d:r xmlns:d="http://schemas.openxmlformats.org/spreadsheetml/2006/main">
      <d:rPr>
        <d:i/>
        <d:sz val="11"/>
        <d:rFont val="Calibri"/>
      </d:rPr>
      <d:t xml:space="preserve">Semi-hard cheeses (ICS: 67.100.30; HS: 0406).</d:t>
    </d:r>
    <d:r xmlns:d="http://schemas.openxmlformats.org/spreadsheetml/2006/main">
      <d:rPr>
        <d:sz val="11"/>
        <d:color rgb="FF000000"/>
        <d:rFont val="Calibri"/>
      </d:rPr>
      <d:t xml:space="preserve"/>
    </d:r>
  </si>
  <si>
    <t>G/TBT/N/ISR/372</t>
  </si>
  <si>
    <t>G/TBT/N/ISR/373</t>
  </si>
  <si>
    <t>G/TBT/N/ISR/374</t>
  </si>
  <si>
    <t>G/TBT/N/ISR/375</t>
  </si>
  <si>
    <t>G/TBT/N/ISR/376</t>
  </si>
  <si>
    <t>G/TBT/N/ISR/377</t>
  </si>
  <si>
    <t>G/TBT/N/ISR/378</t>
  </si>
  <si>
    <t>G/TBT/N/ISR/379</t>
  </si>
  <si>
    <t>Raw cow milk (ICS: 67.100.01; HS: 0401).</t>
  </si>
  <si>
    <t>G/TBT/N/ISR/380</t>
  </si>
  <si>
    <t>Soft white cheeses (ICS: 67.100.30; HS: 0406.10).</t>
  </si>
  <si>
    <t>G/TBT/N/ISR/381</t>
  </si>
  <si>
    <d:r xmlns:d="http://schemas.openxmlformats.org/spreadsheetml/2006/main">
      <d:rPr>
        <d:sz val="11"/>
        <d:rFont val="Calibri"/>
      </d:rPr>
      <d:t xml:space="preserve">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d:t>
    </d:r>
  </si>
  <si>
    <t>G/TBT/N/ISR/382</t>
  </si>
  <si>
    <t>G/TBT/N/ISR/383</t>
  </si>
  <si>
    <t>Cow's milk for drinking (ICS: 67.100.10; HS: 0401).</t>
  </si>
  <si>
    <t>G/TBT/N/ISR/384</t>
  </si>
  <si>
    <t>Fermented milk products (ICS: 67.100.30, 67.100.99; HS: 0403, 0406).</t>
  </si>
  <si>
    <d:r xmlns:d="http://schemas.openxmlformats.org/spreadsheetml/2006/main">
      <d:rPr>
        <d:sz val="11"/>
        <d:rFont val="Calibri"/>
      </d:rPr>
      <d:t xml:space="preserve">0403 - Buttermilk, curdled milk and cream, yogurt, kephir and other fermented or acidified milk and cream, whether or not concentrated or containing added sugar or other sweetening matter or flavoured or containing added fruit, nuts or cocoa.; 0406 - Cheese and curd.; </d:t>
    </d:r>
  </si>
  <si>
    <d:r xmlns:d="http://schemas.openxmlformats.org/spreadsheetml/2006/main">
      <d:rPr>
        <d:sz val="11"/>
        <d:rFont val="Calibri"/>
      </d:rPr>
      <d:t xml:space="preserve">67.100.30 - Cheese; 67.100.99 - Other milk products; </d:t>
    </d:r>
  </si>
  <si>
    <t>G/TBT/N/ISR/385</t>
  </si>
  <si>
    <t>G/TBT/N/ISR/386</t>
  </si>
  <si>
    <t>Salty Cheeses (ICS: 67.100.30; HS: 0406).</t>
  </si>
  <si>
    <t>G/TBT/N/ISR/387</t>
  </si>
  <si>
    <t>Semi-hard cheeses (ICS: 67.100.30; HS: 0406).</t>
  </si>
  <si>
    <t>G/TBT/N/SLV/135</t>
  </si>
  <si>
    <t xml:space="preserve">Fishery products (ICS code 67.120.30;  HS 03)</t>
  </si>
  <si>
    <t>G/TBT/N/ZAF/116</t>
  </si>
  <si>
    <t xml:space="preserve">Bread Wheat (HS: 1001, ICS:  67.060) National Tariff Heading: Wheat and Meslin ;
</t>
  </si>
  <si>
    <t>G/TBT/N/ZAF/117</t>
  </si>
  <si>
    <t xml:space="preserve">Durum Wheat (HS: 1001.10, ICS:  67.060) National Tariff Heading: Durum Wheat ;
</t>
  </si>
  <si>
    <d:r xmlns:d="http://schemas.openxmlformats.org/spreadsheetml/2006/main">
      <d:rPr>
        <d:sz val="11"/>
        <d:rFont val="Calibri"/>
      </d:rPr>
      <d:t xml:space="preserve">100110 - - Durum wheat; </d:t>
    </d:r>
  </si>
  <si>
    <t>G/TBT/N/ZAF/118</t>
  </si>
  <si>
    <t xml:space="preserve">Soft Wheat (HS: 1001, ICS :  67.060) National Tariff Heading: Wheat and Meslin ;
</t>
  </si>
  <si>
    <t>G/TBT/N/CRI/1/Add.1</t>
  </si>
  <si>
    <d:r xmlns:d="http://schemas.openxmlformats.org/spreadsheetml/2006/main">
      <d:rPr>
        <d:i/>
        <d:sz val="11"/>
        <d:rFont val="Calibri"/>
      </d:rPr>
      <d:t xml:space="preserve">0703.10.1</d:t>
    </d:r>
    <d:r xmlns:d="http://schemas.openxmlformats.org/spreadsheetml/2006/main">
      <d:rPr>
        <d:sz val="11"/>
        <d:color rgb="FF000000"/>
        <d:rFont val="Calibri"/>
      </d:rPr>
      <d:t xml:space="preserve"/>
    </d:r>
  </si>
  <si>
    <d:r xmlns:d="http://schemas.openxmlformats.org/spreadsheetml/2006/main">
      <d:rPr>
        <d:i/>
        <d:sz val="11"/>
        <d:rFont val="Calibri"/>
      </d:rPr>
      <d:t xml:space="preserve">070310 - - Onions and shallots; </d:t>
    </d:r>
  </si>
  <si>
    <t>G/TBT/N/ZAF/114</t>
  </si>
  <si>
    <t xml:space="preserve">Potatoes (HS: 07.01, ICS:  67.080) National Tariff Heading: Potatoes – Fresh or chilled ;
</t>
  </si>
  <si>
    <t>G/TBT/N/UKR/41</t>
  </si>
  <si>
    <t>Food products of plant origin (HS 0701, 0702 00 00 00, 0703, 0704, 0705, 0706, 0707 00, 0708, 0709, 0710, 0711, 0712, 0713, 0714, 0801, 0802, 0803 00, 0804, 0805, 0806, 0807, 0808, 0809, 0810, 0811, 0812, 0813)</t>
  </si>
  <si>
    <d:r xmlns:d="http://schemas.openxmlformats.org/spreadsheetml/2006/main">
      <d:rPr>
        <d:sz val="11"/>
        <d:rFont val="Calibri"/>
      </d:rPr>
      <d:t xml:space="preserve">0701 - Potatoes, fresh or chilled.; 0702 - Tomatoes, fresh or chilled.; 0703 - Onions, shallots, garlic, leeks and other alliaceous vegetables, fresh or chilled.; 0704 - Cabbages, cauliflowers, kohlrabi, kale and similar edible brassicas, fresh or chilled.; 0705 - Lettuce (Lactuca sativa) and chicory (Cichorium spp.), fresh or chilled.; 0706 - Carrots, turnips, salad beetroot, salsify, celeriac, radishes and similar edible roots, fresh or chilled.; 0707 - Cucumbers and gherkins, fresh or chilled.; 0708 - Leguminous vegetables, shelled or unshelled, fresh or chilled.; 0709 - Other vegetables, fresh or chilled.; 0710 - Vegetables (uncooked or cooked by steaming or boiling in water), frozen.; 0711 - Vegetables provisionally preserved (for example, by sulphur dioxide gas, in brine, in sulphur water or in other preservative solutions), but unsuitable in that state for immediate consumption.; 0712 - Dried vegetables, whole, cut, sliced, broken or in powder, but not further prepared.; 0713 - Dried leguminous vegetables, shelled, whether or not skinned or split.; 0714 - Manioc, arrowroot, salep, Jerusalem artichokes, sweet potatoes and similar roots and tubers with high starch or inulin content, fresh, chilled, frozen or dried, whether or not sliced or in the form of pellets; sago pith.; 0801 - Coconuts, Brazil nuts and cashew nuts, fresh or dried, whether or not shelled or peeled.; 0802 - Other nuts, fresh or dried, whether or not shelled or peeled.; 0803 - Bananas, including plantains, fresh or dried.; 0804 - Dates, figs, pineapples, avocados, guavas, mangoes and mangosteens, fresh or dried.; 0805 - Citrus fruit, fresh or dried.; 0806 - Grapes, fresh or dried.; 0807 - Melons (including watermelons) and papaws (papayas), fresh.; 0808 - Apples, pears and quinces, fresh.; 0809 - Apricots, cherries, peaches (including nectarines), plums and sloes, fresh.; 0810 - Other fruit, fresh.; 0811 - Fruit and nuts, uncooked or cooked by steaming or boiling in water, frozen, whether or not containing added sugar or other sweetening matter.; 0812 - Fruit and nuts, provisionally preserved (for example, by sulphur dioxide gas, in brine, in sulphur water or in other preservative solutions), but unsuitable in that state for immediate consumption.; 0813 - Fruit, dried, other than that of headings 08.01 to 08.06; mixtures of nuts or dried fruits of this Chapter.; </d:t>
    </d:r>
  </si>
  <si>
    <t>G/TBT/N/CHN/696</t>
  </si>
  <si>
    <t xml:space="preserve">Crop seeds of legumina (ICS: 65.020.20;HS: 1209).  ;
</t>
  </si>
  <si>
    <d:r xmlns:d="http://schemas.openxmlformats.org/spreadsheetml/2006/main">
      <d:rPr>
        <d:sz val="11"/>
        <d:rFont val="Calibri"/>
      </d:rPr>
      <d:t xml:space="preserve">1209 - Seeds, fruit and spores, of a kind used for sowing.; </d:t>
    </d:r>
  </si>
  <si>
    <t>G/TBT/N/CHN/697</t>
  </si>
  <si>
    <t>Crop seed - buckwheat (ICS: 65.020.20; HS: 1209) ;
</t>
  </si>
  <si>
    <t>G/TBT/N/CHN/698</t>
  </si>
  <si>
    <t xml:space="preserve">Crop seed - oats (ICS: 65.020.20, HS: 1209).  ;
</t>
  </si>
  <si>
    <t>G/TBT/N/CHN/699</t>
  </si>
  <si>
    <t xml:space="preserve">Crop seed of melon (ICS: 67.080.01; HS: 1209).  ;
</t>
  </si>
  <si>
    <t>G/TBT/N/CHN/700</t>
  </si>
  <si>
    <t>Crop seed of Chinese cabbage (ICS: 65.020.20; HS: 1209) ;
</t>
  </si>
  <si>
    <t>G/TBT/N/CHN/701</t>
  </si>
  <si>
    <t>Crop seeds of solanaceous fruits (ICS: 67.080.01; HS: 1209) ;
</t>
  </si>
  <si>
    <t>G/TBT/N/CHN/702</t>
  </si>
  <si>
    <t>Crop seeds of cole vegetables (ICS: 67.080.01; HS: 1209) ;
</t>
  </si>
  <si>
    <t>G/TBT/N/CHN/703</t>
  </si>
  <si>
    <t>Crop seeds of leaf vegetables (ICS: 67.080.01; HS: 1209)</t>
  </si>
  <si>
    <t>G/TBT/N/CHN/704</t>
  </si>
  <si>
    <t>Seeds of green manure crops (ICS: 65.020.20; HS: 1209) ;
</t>
  </si>
  <si>
    <t>G/TBT/N/CHN/705</t>
  </si>
  <si>
    <t>Peach nursery plants (ICS: 65.020.20; HS: 06022090) ;
</t>
  </si>
  <si>
    <d:r xmlns:d="http://schemas.openxmlformats.org/spreadsheetml/2006/main">
      <d:rPr>
        <d:sz val="11"/>
        <d:rFont val="Calibri"/>
      </d:rPr>
      <d:t xml:space="preserve">060220 - - Trees, shrubs and bushes, grafted or not, of kinds which bear edible fruit or nuts; </d:t>
    </d:r>
  </si>
  <si>
    <t>G/TBT/N/CHN/706</t>
  </si>
  <si>
    <t>Sugar beet seed (ICS: 65.020.20; HS: 1212) ;
</t>
  </si>
  <si>
    <d:r xmlns:d="http://schemas.openxmlformats.org/spreadsheetml/2006/main">
      <d:rPr>
        <d:sz val="11"/>
        <d:rFont val="Calibri"/>
      </d:rPr>
      <d:t xml:space="preserve">1212 - 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120910 - - Sugar beet seed; </d:t>
    </d:r>
  </si>
  <si>
    <t>G/TBT/N/CHN/707</t>
  </si>
  <si>
    <t>Seed and sapling of mulberry (ICS: 65.020.20; HS: 1212) ;
</t>
  </si>
  <si>
    <d:r xmlns:d="http://schemas.openxmlformats.org/spreadsheetml/2006/main">
      <d:rPr>
        <d:sz val="11"/>
        <d:rFont val="Calibri"/>
      </d:rPr>
      <d:t xml:space="preserve">1212 - 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060220 - - Trees, shrubs and bushes, grafted or not, of kinds which bear edible fruit or nuts; 120929 - -- Other; </d:t>
    </d:r>
  </si>
  <si>
    <d:r xmlns:d="http://schemas.openxmlformats.org/spreadsheetml/2006/main">
      <d:rPr>
        <d:sz val="11"/>
        <d:rFont val="Calibri"/>
      </d:rPr>
      <d:t xml:space="preserve">Prevention of deceptive practices and consumer protection; Protection of animal or plant life or health; </d:t>
    </d:r>
  </si>
  <si>
    <t>G/TBT/N/CHN/708</t>
  </si>
  <si>
    <t>Kiwifruit nursery plants (ICS: 65.020.20; HS: 06022090)</t>
  </si>
  <si>
    <t>G/TBT/N/NOR/18</t>
  </si>
  <si>
    <t>Norway</t>
  </si>
  <si>
    <t>Fish products falling within HS: 03.01, 03.02, 03.03, 03.04, 03.05, 03.06 and 03.07 in the Common Customs Tariff.</t>
  </si>
  <si>
    <d:r xmlns:d="http://schemas.openxmlformats.org/spreadsheetml/2006/main">
      <d:rPr>
        <d:sz val="11"/>
        <d:rFont val="Calibri"/>
      </d:rPr>
      <d:t xml:space="preserve">0301 - Live fish.; 0302 - Fish, fresh or chilled, excluding fish fillets and other fish meat of heading 03.04.; 0303 - Fish, frozen, excluding fish fillets and other fish meat of heading 03.04.; 0304 - Fish fillets and other fish meat (whether or not minced), fresh, chilled or frozen.; 0305 - Fish, dried, salted or in brine; smoked fish, whether or not cooked before or during the smoking process; flours, meals and pellets of fish, fit for human consumption.; 0306 - Crustaceans, whether in shell or not, live, fresh, chilled, frozen, dried, salted or in brine; crustaceans, in shell, cooked by steaming or by boiling in water, whether or not chilled, frozen, dried, salted or in brine; flours, meals and pellets of crustaceans, fit for human consumption.;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d:t>
    </d:r>
  </si>
  <si>
    <t>G/TBT/N/COL/135</t>
  </si>
  <si>
    <t>Ornamental fish (03.01.10.00)</t>
  </si>
  <si>
    <t>G/TBT/N/KEN/175</t>
  </si>
  <si>
    <t xml:space="preserve">Tea (ICS:  67.140, HS: 0902 )</t>
  </si>
  <si>
    <t>G/TBT/N/USA/463/Add.1</t>
  </si>
  <si>
    <d:r xmlns:d="http://schemas.openxmlformats.org/spreadsheetml/2006/main">
      <d:rPr>
        <d:i/>
        <d:sz val="11"/>
        <d:rFont val="Calibri"/>
      </d:rPr>
      <d:t xml:space="preserve">Grapefruit (HS0803-0810) (ICS 67.080)</d:t>
    </d:r>
    <d:r xmlns:d="http://schemas.openxmlformats.org/spreadsheetml/2006/main">
      <d:rPr>
        <d:sz val="11"/>
        <d:color rgb="FF000000"/>
        <d:rFont val="Calibri"/>
      </d:rPr>
      <d:t xml:space="preserve"/>
    </d:r>
  </si>
  <si>
    <d:r xmlns:d="http://schemas.openxmlformats.org/spreadsheetml/2006/main">
      <d:rPr>
        <d:sz val="11"/>
        <d:rFont val="Calibri"/>
      </d:rPr>
      <d:t xml:space="preserve">080540 - - Grapefruit;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0803 - Bananas, including plantains, fresh or dried.; 0805 - Citrus fruit, fresh or dried.; 080540 - - Grapefruit; 080510 - - Oranges; 080520 - - Mandarins (including tangerines and satsumas); clementines, wilkings and similar citrus hybrids; </d:t>
    </d:r>
  </si>
  <si>
    <t>G/TBT/N/USA/461/Add.1</t>
  </si>
  <si>
    <d:r xmlns:d="http://schemas.openxmlformats.org/spreadsheetml/2006/main">
      <d:rPr>
        <d:i/>
        <d:sz val="11"/>
        <d:rFont val="Calibri"/>
      </d:rPr>
      <d:t xml:space="preserve">Tomatoes (HS 0702) (ICS 67.080)</d:t>
    </d:r>
    <d:r xmlns:d="http://schemas.openxmlformats.org/spreadsheetml/2006/main">
      <d:rPr>
        <d:sz val="11"/>
        <d:color rgb="FF000000"/>
        <d:rFont val="Calibri"/>
      </d:rPr>
      <d:t xml:space="preserve"/>
    </d:r>
  </si>
  <si>
    <t>G/TBT/N/USA/424/Add.2</t>
  </si>
  <si>
    <d:r xmlns:d="http://schemas.openxmlformats.org/spreadsheetml/2006/main">
      <d:rPr>
        <d:i/>
        <d:sz val="11"/>
        <d:rFont val="Calibri"/>
      </d:rPr>
      <d:t xml:space="preserve">13.020 - Environmental protection; 79.020 - Wood technology processes; </d:t>
    </d:r>
  </si>
  <si>
    <t>G/TBT/N/TZA/13</t>
  </si>
  <si>
    <t>Soya Beans, HS; 12.01.00; ICS: 67.060.</t>
  </si>
  <si>
    <t>G/TBT/N/TZA/4</t>
  </si>
  <si>
    <t>Finger millet flour, HS: 11.02, lCS: 67.060</t>
  </si>
  <si>
    <t>G/TBT/N/SLV/130</t>
  </si>
  <si>
    <t xml:space="preserve">Fishery products (International Classification for Standards (ICS) code 67.120.30;  HS Chapter 3)</t>
  </si>
  <si>
    <t>G/TBT/N/USA/478</t>
  </si>
  <si>
    <t xml:space="preserve">Poultry  (HS 0207) (ICS 67.120</t>
  </si>
  <si>
    <t>G/TBT/N/CAN/246/Add.1</t>
  </si>
  <si>
    <d:r xmlns:d="http://schemas.openxmlformats.org/spreadsheetml/2006/main">
      <d:rPr>
        <d:i/>
        <d:sz val="11"/>
        <d:rFont val="Calibri"/>
      </d:rPr>
      <d:t xml:space="preserve">Seeds of various crop sectors (Parts of HS codes Chapters 7, 9, 10 and 12)</d:t>
    </d:r>
    <d:r xmlns:d="http://schemas.openxmlformats.org/spreadsheetml/2006/main">
      <d:rPr>
        <d:sz val="11"/>
        <d:color rgb="FF000000"/>
        <d:rFont val="Calibri"/>
      </d:rPr>
      <d:t xml:space="preserve"/>
    </d:r>
  </si>
  <si>
    <d:r xmlns:d="http://schemas.openxmlformats.org/spreadsheetml/2006/main">
      <d:rPr>
        <d:sz val="11"/>
        <d:rFont val="Calibri"/>
      </d:rPr>
      <d:t xml:space="preserve">07 - Edible vegetables and certain roots and tubers; 09 - Coffee, tea, mate and spices; 10 - Cereals; 12 - Oil seeds and oleaginous fruits; miscellaneous grains, seeds and fruit; industrial or medicinal plants; straw and fodder;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12 - Oil seeds and oleaginous fruits; miscellaneous grains, seeds and fruit; industrial or medicinal plants; straw and fodder; 07 - Edible vegetables and certain roots and tubers; 10 - Cereals; 09 - Coffee, tea, mate and spices; </d:t>
    </d:r>
  </si>
  <si>
    <d:r xmlns:d="http://schemas.openxmlformats.org/spreadsheetml/2006/main">
      <d:rPr>
        <d:i/>
        <d:sz val="11"/>
        <d:rFont val="Calibri"/>
      </d:rPr>
      <d:t xml:space="preserve">65.020.20 - Plant growing; 67.060 - Cereals, pulses and derived products; 67.080.20 - Vegetables and derived products; 67.140.20 - Coffee and coffee substitutes; 67.200 - Edible oils and fats. Oilseeds; </d:t>
    </d:r>
  </si>
  <si>
    <t>G/TBT/N/USA/476</t>
  </si>
  <si>
    <t xml:space="preserve">Honey  (HS:  0409.00; ICS:  67.180)</t>
  </si>
  <si>
    <t>G/TBT/N/USA/473</t>
  </si>
  <si>
    <t>Rice (HS: 10-1(a)) (ICS: 67.060)</t>
  </si>
  <si>
    <t>G/TBT/N/ZAF/98</t>
  </si>
  <si>
    <t xml:space="preserve">Coffee ;
(HS: 09.01, ICS :  67.140.20) ;
National Tariff Heading: - COFFEE, WHETHER OR NOT ROASTED OR DECAFFEINATED; COFFEE HUSKS AND SKINS; COFFEE SUBSTITUTES CONTAINING COFFEE IN ANY PROPORTION ;
</t>
  </si>
  <si>
    <t>G/TBT/N/NZL/50</t>
  </si>
  <si>
    <t>Tariff codes relating to dairy products in HS Chapter 04 (HS04.01-04.06).</t>
  </si>
  <si>
    <t>G/TBT/N/USA/469</t>
  </si>
  <si>
    <t xml:space="preserve">Potatoes  (HS 0701) (ICS 67.080)</t>
  </si>
  <si>
    <t>G/TBT/N/PER/23</t>
  </si>
  <si>
    <t xml:space="preserve">Domestic hygiene products and absorbent personal hygiene products:  3804.00  Residual lyes from the manufacture of wood pulp, whether or not concentrated, desugared or chemically treated, including lignin sulphonates, but excluding tall oil of heading 38.03;  1520.00.00  Glycerol, crude;  glycerol waters and glycerol lyes;  28.15  Sodium hydroxide (caustic soda);  potassium hydroxide (caustic potash);  peroxides of sodium or potassium; Sodium hydroxide (caustic soda):  2815.11.00  Solid;  2815.12.00  In aqueous solution (soda lye or liquid soda);  2815.20.00  Potassium hydroxide (caustic potash);  2815.30.00  Peroxides of sodium or potassium;  3808.94  Disinfectants; Put up in forms or packings for retail sale or as articles:  3808.94.11  Containing bromomethane (methyl bromide) or bromochloromethane;  3808.94.19  Other; Other:  3808.94.91  Containing bromomethane (methyl bromide) or bromochloromethane;  3808.94.99  Other;  3808.10.11  Based on permethrin or cypermethrin or other synthetic substitutes for pyrethrum;  3402.20.00  Preparations put up for retail sale;  4818.40.10  Napkin liners for babies;  4818.40.20  Sanitary towels and tampons;  4818.20.00  Handkerchiefs, cleansing or facial tissues and towels</t>
  </si>
  <si>
    <d:r xmlns:d="http://schemas.openxmlformats.org/spreadsheetml/2006/main">
      <d:rPr>
        <d:sz val="11"/>
        <d:rFont val="Calibri"/>
      </d:rPr>
      <d:t xml:space="preserve">1520 - Glycerol, crude; glycerol waters and glycerol lyes.; 3804 - Residual lyes from the manufacture of wood pulp, whether or not concentrated, desugared or chemically treated, including lignin sulphonates, but excluding tall oil of heading 38.03.; 3808 - Insecticides, rodenticides, fungicides, herbicides, anti-sprouting products and plant-growth regulators, disinfectants and similar products, put up in forms or packings for retail sale or as preparations or articles (for example, sulphur-treated bands, wicks and candles, and fly-papers).; 281511 - -- Solid; 281512 - -- In aqueous solution (soda lye or liquid soda); 281520 - - Potassium hydroxide (caustic potash); 281530 - - Peroxides of sodium or potassium; 340220 - - Preparations put up for retail sale; 481840 - - Sanitary towels and tampons, napkins and napkin liners for babies and similar sanitary articles; </d:t>
    </d:r>
  </si>
  <si>
    <t>G/TBT/N/USA/467</t>
  </si>
  <si>
    <t>G/TBT/N/EEC/226/Add.1</t>
  </si>
  <si>
    <d:r xmlns:d="http://schemas.openxmlformats.org/spreadsheetml/2006/main">
      <d:rPr>
        <d:i/>
        <d:sz val="11"/>
        <d:rFont val="Calibri"/>
      </d:rPr>
      <d:t xml:space="preserve">CN 1509-1510 – Olive oil, olive pomace oil</d:t>
    </d:r>
    <d:r xmlns:d="http://schemas.openxmlformats.org/spreadsheetml/2006/main">
      <d:rPr>
        <d:sz val="11"/>
        <d:color rgb="FF000000"/>
        <d:rFont val="Calibri"/>
      </d:rPr>
      <d:t xml:space="preserve"/>
    </d:r>
  </si>
  <si>
    <t>G/TBT/N/ECU/46</t>
  </si>
  <si>
    <t xml:space="preserve">Domestic hygiene products and absorbent personal hygiene products: 3804.00 – Residual lyes from the manufacture of wood pulp, whether or not concentrated, desugared or chemically treated, including lignin sulphonates, but excluding tall oil of heading 38.03; 1520.00.00 – Glycerol, crude;  glycerol waters and glycerol lyes; 28.15 – Sodium hydroxide (caustic soda); potassium hydroxide (caustic potash); peroxides of sodium or potassium; Sodium hydroxide (caustic soda); 281</t>
  </si>
  <si>
    <d:r xmlns:d="http://schemas.openxmlformats.org/spreadsheetml/2006/main">
      <d:rPr>
        <d:sz val="11"/>
        <d:rFont val="Calibri"/>
      </d:rPr>
      <d:t xml:space="preserve">1520 - Glycerol, crude; glycerol waters and glycerol lyes.; 2815 - Sodium hydroxide (caustic soda); potassium hydroxide (caustic potash); peroxides of sodium or potassium.; 3804 - Residual lyes from the manufacture of wood pulp, whether or not concentrated, desugared or chemically treated, including lignin sulphonates, but excluding tall oil of heading 38.03.; 3808 - Insecticides, rodenticides, fungicides, herbicides, anti-sprouting products and plant-growth regulators, disinfectants and similar products, put up in forms or packings for retail sale or as preparations or articles (for example, sulphur-treated bands, wicks and candles, and fly-papers).; 281511 - -- Solid; 281512 - -- In aqueous solution (soda lye or liquid soda); 281520 - - Potassium hydroxide (caustic potash); 281530 - - Peroxides of sodium or potassium; 340220 - - Preparations put up for retail sale; 380810 - - Insecticides; 481820 - - Handkerchiefs, cleansing or facial tissues and towels; 481840 - - Sanitary towels and tampons, napkins and napkin liners for babies and similar sanitary articles; </d:t>
    </d:r>
  </si>
  <si>
    <t>G/TBT/N/COL/127</t>
  </si>
  <si>
    <t xml:space="preserve">Domestic hygiene products and absorbent personal hygiene products: 3804.00 - Residual lyes from the manufacture of wood pulp, whether or not concentrated, desugared or chemically treated, including lignin sulphonates, but excluding tall oil of heading 38.03; 1520.00.00 - Glycerol, crude; glycerol waters and glycerol lyes; 28.15 - Sodium hydroxide (caustic soda);  potassium hydroxide (caustic potash);  peroxides of sodium or potassium; Sodium hydroxide (caustic soda); 2815.11.00 - Solid; 2815.12.00 - In aqueous solution (soda lye or liquid soda); 2815.20.00 - Potassium hydroxide (caustic potash); 2815.30.00 - Peroxides of sodium or potassium; 3808.94 - Disinfectants; 3808.94.10 - Put up in forms or packings for retail sale or as articles; 3808.94.11 - Containing bromomethane (methyl bromide) or bromochloromethane; 3808.94.19 - Other; 3808.94.90 - Other; 3808.94.91 - Containing bromomethane (methyl bromide) or bromochloromethane; 3808.94.99 - Other; 4. Products covered (HS or CCCN where applicable, otherwise national tariff heading.ICS numbers may be provided in addition, where applicable):  (cont'd) 3808.10.11 - Based on permethrin or cypermethrin or other synthetic substitutes for pyrethrum; 3402.20.00 - Preparations put up for retail sale; 4818.40.10 - Napkin liners for babies; 4818.40.20 - Sanitary towels and tampons; 4818.20.00 - Handkerchiefs, cleansing or facial tissues and towels.</t>
  </si>
  <si>
    <d:r xmlns:d="http://schemas.openxmlformats.org/spreadsheetml/2006/main">
      <d:rPr>
        <d:sz val="11"/>
        <d:rFont val="Calibri"/>
      </d:rPr>
      <d:t xml:space="preserve">1520 - Glycerol, crude; glycerol waters and glycerol lyes.; 2815 - Sodium hydroxide (caustic soda); potassium hydroxide (caustic potash); peroxides of sodium or potassium.; 3804 - Residual lyes from the manufacture of wood pulp, whether or not concentrated, desugared or chemically treated, including lignin sulphonates, but excluding tall oil of heading 38.03.; 281511 - -- Solid; 281512 - -- In aqueous solution (soda lye or liquid soda); 281520 - - Potassium hydroxide (caustic potash); 281530 - - Peroxides of sodium or potassium; 340220 - - Preparations put up for retail sale; 380810 - - Insecticides; 380890 - - Other; 481820 - - Handkerchiefs, cleansing or facial tissues and towels; 481840 - - Sanitary towels and tampons, napkins and napkin liners for babies and similar sanitary articles; </d:t>
    </d:r>
  </si>
  <si>
    <t>G/TBT/N/USA/281/Add.4</t>
  </si>
  <si>
    <d:r xmlns:d="http://schemas.openxmlformats.org/spreadsheetml/2006/main">
      <d:rPr>
        <d:i/>
        <d:sz val="11"/>
        <d:rFont val="Calibri"/>
      </d:rPr>
      <d:t xml:space="preserve">Beef, Lamb, Pork, Perishable Agricultural Commodities, and Peanuts (HS Ch 2:  1202; 0204; 1602.41; ICS:  67.120; 67.040; 67.080; 67.100)</d:t>
    </d:r>
    <d:r xmlns:d="http://schemas.openxmlformats.org/spreadsheetml/2006/main">
      <d:rPr>
        <d:sz val="11"/>
        <d:color rgb="FF000000"/>
        <d:rFont val="Calibri"/>
      </d:rPr>
      <d:t xml:space="preserve"/>
    </d:r>
  </si>
  <si>
    <d:r xmlns:d="http://schemas.openxmlformats.org/spreadsheetml/2006/main">
      <d:rPr>
        <d:sz val="11"/>
        <d:rFont val="Calibri"/>
      </d:rPr>
      <d:t xml:space="preserve">0204 - Meat of sheep or goats, fresh, chilled or frozen.; 1202 - Ground-nuts, not roasted or otherwise cooked, whether or not shelled or broken.; 160241 - -- Hams and cuts thereof;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0204 - Meat of sheep or goats, fresh, chilled or frozen.; 160241 - -- Hams and cuts thereof; 1202 - Ground-nuts, not roasted or otherwise cooked, whether or not shelled or broken.; </d:t>
    </d:r>
  </si>
  <si>
    <d:r xmlns:d="http://schemas.openxmlformats.org/spreadsheetml/2006/main">
      <d:rPr>
        <d:i/>
        <d:sz val="11"/>
        <d:rFont val="Calibri"/>
      </d:rPr>
      <d:t xml:space="preserve">67.040 - Food products in general; 67.080 - Fruits. Vegetables; 67.100 - Milk and milk products; 67.120 - Meat, meat products and other animal produce; </d:t>
    </d:r>
  </si>
  <si>
    <t>G/TBT/N/USA/463</t>
  </si>
  <si>
    <t>Grapefruit (HS0803-0810) (ICS 67.080)</t>
  </si>
  <si>
    <d:r xmlns:d="http://schemas.openxmlformats.org/spreadsheetml/2006/main">
      <d:rPr>
        <d:sz val="11"/>
        <d:rFont val="Calibri"/>
      </d:rPr>
      <d:t xml:space="preserve">0803 - Bananas, including plantains, fresh or dried.; 0805 - Citrus fruit, fresh or dried.; 080510 - - Oranges; 080520 - - Mandarins (including tangerines and satsumas); clementines, wilkings and similar citrus hybrids; 080540 - - Grapefruit; </d:t>
    </d:r>
  </si>
  <si>
    <t>G/TBT/N/USA/461</t>
  </si>
  <si>
    <t>Tomatoes (HS 0702) (ICS 67.080)</t>
  </si>
  <si>
    <t>G/TBT/N/BRA/264/Add.1</t>
  </si>
  <si>
    <t>G/TBT/N/USA/424/Add.1</t>
  </si>
  <si>
    <t>G/TBT/N/CRI/85</t>
  </si>
  <si>
    <t xml:space="preserve">ICS  67.100.10</t>
  </si>
  <si>
    <t>G/TBT/N/SAU/34</t>
  </si>
  <si>
    <t>HS: 1605, ICS: 67.120</t>
  </si>
  <si>
    <d:r xmlns:d="http://schemas.openxmlformats.org/spreadsheetml/2006/main">
      <d:rPr>
        <d:sz val="11"/>
        <d:rFont val="Calibri"/>
      </d:rPr>
      <d:t xml:space="preserve">1605 - Crustaceans, molluscs and other aquatic invertebrates, prepared or preserved.; 030739 - -- Other; </d:t>
    </d:r>
  </si>
  <si>
    <t>G/TBT/N/SAU/44</t>
  </si>
  <si>
    <t>HS: 2103, ICS: 67.060</t>
  </si>
  <si>
    <d:r xmlns:d="http://schemas.openxmlformats.org/spreadsheetml/2006/main">
      <d:rPr>
        <d:sz val="11"/>
        <d:rFont val="Calibri"/>
      </d:rPr>
      <d:t xml:space="preserve">2103 - Sauces and preparations therefor; mixed condiments and mixed seasonings; mustard flour and meal and prepared mustard.; 071350 - - Broad beans (Vicia faba var. major) and horse beans (Vicia faba var. equina, Vicia faba var. minor); </d:t>
    </d:r>
  </si>
  <si>
    <t>G/TBT/N/SAU/55</t>
  </si>
  <si>
    <t>HS: 1905, ICS: 67.060</t>
  </si>
  <si>
    <d:r xmlns:d="http://schemas.openxmlformats.org/spreadsheetml/2006/main">
      <d:rPr>
        <d:sz val="11"/>
        <d:rFont val="Calibri"/>
      </d:rPr>
      <d:t xml:space="preserve">1905 - Bread, pastry, cakes, biscuits and other bakers' wares, whether or not containing cocoa; communion wafers, empty cachets of a kind suitable for pharmaceutical use, sealing wafers, rice paper and similar products.; 110290 - - Other; </d:t>
    </d:r>
  </si>
  <si>
    <t>G/TBT/N/USA/121/Add.6</t>
  </si>
  <si>
    <d:r xmlns:d="http://schemas.openxmlformats.org/spreadsheetml/2006/main">
      <d:rPr>
        <d:i/>
        <d:sz val="11"/>
        <d:rFont val="Calibri"/>
      </d:rPr>
      <d:t xml:space="preserve">Grapes   (HS:  Chapter 8;  ICS:  67)</d:t>
    </d:r>
    <d:r xmlns:d="http://schemas.openxmlformats.org/spreadsheetml/2006/main">
      <d:rPr>
        <d:sz val="11"/>
        <d:color rgb="FF000000"/>
        <d:rFont val="Calibri"/>
      </d:rPr>
      <d:t xml:space="preserve"/>
    </d:r>
  </si>
  <si>
    <t>G/TBT/N/USA/437/Add.1</t>
  </si>
  <si>
    <d:r xmlns:d="http://schemas.openxmlformats.org/spreadsheetml/2006/main">
      <d:rPr>
        <d:i/>
        <d:sz val="11"/>
        <d:rFont val="Calibri"/>
      </d:rPr>
      <d:t xml:space="preserve">Oysters  (HS: 0307.10)  (ICS: 67.120)</d:t>
    </d:r>
    <d:r xmlns:d="http://schemas.openxmlformats.org/spreadsheetml/2006/main">
      <d:rPr>
        <d:sz val="11"/>
        <d:color rgb="FF000000"/>
        <d:rFont val="Calibri"/>
      </d:rPr>
      <d:t xml:space="preserve"/>
    </d:r>
  </si>
  <si>
    <d:r xmlns:d="http://schemas.openxmlformats.org/spreadsheetml/2006/main">
      <d:rPr>
        <d:sz val="11"/>
        <d:rFont val="Calibri"/>
      </d:rPr>
      <d:t xml:space="preserve">030710 - - Oysters;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030710 - - Oysters; </d:t>
    </d:r>
  </si>
  <si>
    <t>G/TBT/N/VCT/3</t>
  </si>
  <si>
    <t>Saint Vincent and the Grenadines</t>
  </si>
  <si>
    <t>Standard for Milk Powders and Cream Powders (ICS: 67.100.40)</t>
  </si>
  <si>
    <d:r xmlns:d="http://schemas.openxmlformats.org/spreadsheetml/2006/main">
      <d:rPr>
        <d:sz val="11"/>
        <d:rFont val="Calibri"/>
      </d:rPr>
      <d:t xml:space="preserve">67.100.40 - Ice cream and ice confectionery; </d:t>
    </d:r>
  </si>
  <si>
    <t>G/TBT/N/MNG/4</t>
  </si>
  <si>
    <t>Mongolia</t>
  </si>
  <si>
    <t xml:space="preserve">HS Code: 02, 03, 04, 07, 08, 09, 11.01, 11.02, 11.04, 15, 16, 17, 18, 19, 20, 21, 22, 25.01, 33.03, 33.04, 33.05, 33.06, 33.07, 34.01, 34.02, 34.04, 34.05, 34.06, 34.07, 35.06,  36.05,  36.06, 48.03, 48.18</t>
  </si>
  <si>
    <d:r xmlns:d="http://schemas.openxmlformats.org/spreadsheetml/2006/main">
      <d:rPr>
        <d:sz val="11"/>
        <d:rFont val="Calibri"/>
      </d:rPr>
      <d:t xml:space="preserve">02 - Meat and edible meat offal; 03 - Fish and crustaceans, molluscs and other aquatic invertebrates; 04 - Dairy produce; birds' eggs; natural honey; edible products of animal origin, not elsewhere specified or included; 07 - Edible vegetables and certain roots and tubers; 08 - Edible fruit and nuts; peel of citrus fruit or melons; 09 - Coffee, tea, mate and spices; 15 - Animal or vegetable fats and oils and their cleavage products; prepared edible fats; animal or vegetable waxes; 16 - Preparations of meat, of fish or of crustaceans, molluscs or other aquatic invertebrates; 17 - Sugars and sugar confectionery; 18 - Cocoa and cocoa preparations; 19 - Preparations of cereals, flour, starch or milk; pastrycooks' products; 20 - Preparations of vegetables, fruit, nuts or other parts of plants; 21 - Miscellaneous edible preparations; 22 - Beverages, spirits and vinegar; 1101 - Wheat or meslin flour.; 1102 - Cereal flours other than of wheat or meslin.; 1104 - Cereal grains otherwise worked (for example, hulled, rolled, flaked, pearled, sliced or kibbled), except rice of heading 10.06; germ of cereals, whole, rolled, flaked or ground.; 2501 - Salt (including table salt and denatured salt) and pure sodium chloride, whether or not in aqueous solution or containing added anti-caking or free-flowing agents; sea water.; 3303 - Perfumes and toilet waters.; 3304 - Beauty or make-up preparations and preparations for the care of the skin (other than medicaments), including sunscreen or sun tan preparations; manicure or pedicure preparations.; 3305 - Preparations for use on the hair.; 3306 - Preparations for oral or dental hygiene, including denture fixative pastes and powders; yarn used to clean between the teeth (dental floss), in individual retail packages.; 3307 - Pre-shave, shaving or after-shave preparations, personal deodorants, bath preparations, depilatories and other perfumery, cosmetic or toilet preparations, not elsewhere specified or included; prepared room deodorizers, whether or not perfumed or having disinfectant properties.; 3401 - Soap; organic surface- Active products and preparations for use as soap, in the form of bars, cakes, moulded pieces or shapes, whether or not containing soap; organic surface- Active products and preparations for washing the skin, in the form of liquid or cream and put up for retail sale, whether or not containing soap; paper, wadding, felt and nonwovens, impregnated, coated or covered with soap or detergent.; 3402 - Organic surface- Active agents (other than soap); surface- Active preparations, washing preparations (including auxiliary washing preparations) and cleaning preparations, whether or not containing soap, other than those of heading 34.01.; 3404 - Artificial waxes and prepared waxes.; 3405 - 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 3406 - Candles, tapers and the like.; 3407 - 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 3506 - Prepared glues and other prepared adhesives, not elsewhere specified or included; products suitable for use as glues or adhesives, put up for retail sale as glues or adhesives, not exceeding a net weight of 1 kg.; 3605 - Matches, other than pyrotechnic articles of heading 36.04.; 3606 - Ferro-cerium and other pyrophoric alloys in all forms; articles of combustible materials as specified in Note 2 to this Chapter.; 4803 - Toilet or facial tissue stock, towel or napkin stock and similar paper of a kind used for household or sanitary purposes, cellulose wadding and webs of cellulose fibres, whether or not creped, crinkled, embossed, perforated, surface-coloured, surface-decorated or printed, in rolls or sheets.; 4818 - Toilet paper and similar paper, cellulose wadding or webs of cellulose fibres, of a kind used for household or sanitary purposes, in rolls of a width not exceeding 36 cm, or cut to size or shape; handkerchiefs, cleansing tissues, towels, tablecloths, serviettes, napkins for babies, tampons, bed sheets and similar household, sanitary or hospital articles, articles of apparel and clothing accessories, of paper pulp, paper, cellulose wadding or webs of cellulose fibres.; </d:t>
    </d:r>
  </si>
  <si>
    <t>G/TBT/N/USA/281/Add.3</t>
  </si>
  <si>
    <d:r xmlns:d="http://schemas.openxmlformats.org/spreadsheetml/2006/main">
      <d:rPr>
        <d:sz val="11"/>
        <d:rFont val="Calibri"/>
      </d:rPr>
      <d:t xml:space="preserve">0204 - Meat of sheep or goats, fresh, chilled or frozen.; 1202 - Ground-nuts, not roasted or otherwise cooked, whether or not shelled or broken.; 160241 - -- Hams and cuts thereof;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1202 - Ground-nuts, not roasted or otherwise cooked, whether or not shelled or broken.; 160241 - -- Hams and cuts thereof; 0204 - Meat of sheep or goats, fresh, chilled or frozen.; </d:t>
    </d:r>
  </si>
  <si>
    <t>G/TBT/N/USA/446</t>
  </si>
  <si>
    <t xml:space="preserve">Milk and cream products and yogurt products   (HS 0403.10, 1901.90) (ICS 67.100)</t>
  </si>
  <si>
    <d:r xmlns:d="http://schemas.openxmlformats.org/spreadsheetml/2006/main">
      <d:rPr>
        <d:sz val="11"/>
        <d:rFont val="Calibri"/>
      </d:rPr>
      <d:t xml:space="preserve">040310 - - Yogurt; 190190 - - Other; </d:t>
    </d:r>
  </si>
  <si>
    <t>G/TBT/N/PAK/29</t>
  </si>
  <si>
    <t xml:space="preserve">Milk Powder (Whole and Skim)    (PS:363-1982 (R); ICS : 67.100.10)</t>
  </si>
  <si>
    <d:r xmlns:d="http://schemas.openxmlformats.org/spreadsheetml/2006/main">
      <d:rPr>
        <d:sz val="11"/>
        <d:rFont val="Calibri"/>
      </d:rPr>
      <d:t xml:space="preserve">67 - FOOD TECHNOLOGY; 67.100.10 - Milk and processed milk products; </d:t>
    </d:r>
  </si>
  <si>
    <t>G/TBT/N/USA/437</t>
  </si>
  <si>
    <t xml:space="preserve">Oysters  (HS: 0307.10)  (ICS: 67.120)</t>
  </si>
  <si>
    <d:r xmlns:d="http://schemas.openxmlformats.org/spreadsheetml/2006/main">
      <d:rPr>
        <d:sz val="11"/>
        <d:rFont val="Calibri"/>
      </d:rPr>
      <d:t xml:space="preserve">030710 - - Oysters; </d:t>
    </d:r>
  </si>
  <si>
    <t>G/TBT/N/CAN/203/Add.1</t>
  </si>
  <si>
    <d:r xmlns:d="http://schemas.openxmlformats.org/spreadsheetml/2006/main">
      <d:rPr>
        <d:i/>
        <d:sz val="11"/>
        <d:rFont val="Calibri"/>
      </d:rPr>
      <d:t xml:space="preserve">Cheese (HS:  0406;  ICS:  67.100)</d:t>
    </d:r>
    <d:r xmlns:d="http://schemas.openxmlformats.org/spreadsheetml/2006/main">
      <d:rPr>
        <d:sz val="11"/>
        <d:color rgb="FF000000"/>
        <d:rFont val="Calibri"/>
      </d:rPr>
      <d:t xml:space="preserve"/>
    </d:r>
  </si>
  <si>
    <t>G/TBT/N/BRA/314</t>
  </si>
  <si>
    <t>Egg Labelling</t>
  </si>
  <si>
    <t>G/TBT/N/NIC/22/Add.1</t>
  </si>
  <si>
    <d:r xmlns:d="http://schemas.openxmlformats.org/spreadsheetml/2006/main">
      <d:rPr>
        <d:i/>
        <d:sz val="11"/>
        <d:rFont val="Calibri"/>
      </d:rPr>
      <d:t xml:space="preserve">Chapters 6 to 14 of the Central American Tariff System (SAC)</d:t>
    </d:r>
    <d:r xmlns:d="http://schemas.openxmlformats.org/spreadsheetml/2006/main">
      <d:rPr>
        <d:sz val="11"/>
        <d:color rgb="FF000000"/>
        <d:rFont val="Calibri"/>
      </d:rPr>
      <d:t xml:space="preserve"/>
    </d:r>
  </si>
  <si>
    <d:r xmlns:d="http://schemas.openxmlformats.org/spreadsheetml/2006/main">
      <d:rPr>
        <d:i/>
        <d:sz val="11"/>
        <d:rFont val="Calibri"/>
      </d:rPr>
      <d:t xml:space="preserve">07 - Edible vegetables and certain roots and tubers; 12 - Oil seeds and oleaginous fruits; miscellaneous grains, seeds and fruit; industrial or medicinal plants; straw and fodder; 09 - Coffee, tea, mate and spices; 08 - Edible fruit and nuts; peel of citrus fruit or melons; 10 - Cereals; 14 - Vegetable plaiting materials; vegetable products not elsewhere specified or included; 13 - Lac; gums, resins and other vegetable saps and extracts; 06 - Live trees and other plants; bulbs, roots and the like; cut flowers and ornamental foliage; 11 - Products of the milling industry; malt; starches; inulin; wheat gluten; </d:t>
    </d:r>
  </si>
  <si>
    <t>G/TBT/N/KEN/125/Add.1</t>
  </si>
  <si>
    <d:r xmlns:d="http://schemas.openxmlformats.org/spreadsheetml/2006/main">
      <d:rPr>
        <d:i/>
        <d:sz val="11"/>
        <d:rFont val="Calibri"/>
      </d:rPr>
      <d:t xml:space="preserve">Milk and Milk products</d:t>
    </d:r>
    <d:r xmlns:d="http://schemas.openxmlformats.org/spreadsheetml/2006/main">
      <d:rPr>
        <d:sz val="11"/>
        <d:color rgb="FF000000"/>
        <d:rFont val="Calibri"/>
      </d:rPr>
      <d:t xml:space="preserve"/>
    </d:r>
  </si>
  <si>
    <d:r xmlns:d="http://schemas.openxmlformats.org/spreadsheetml/2006/main">
      <d:rPr>
        <d:sz val="11"/>
        <d:rFont val="Calibri"/>
      </d:rPr>
      <d:t xml:space="preserve">0404 - Whey, whether or not concentrated or containing added sugar or other sweetening matter; products consisting of natural milk constituents, whether or not containing added sugar or other sweetening matter, not elsewhere specified or included.; 0407 - Birds' eggs, in shell, fresh, preserved or cooked.;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0404 - Whey, whether or not concentrated or containing added sugar or other sweetening matter; products consisting of natural milk constituents, whether or not containing added sugar or other sweetening matter, not elsewhere specified or included.; 0407 - Birds' eggs, in shell, fresh, preserved or cooked.; 23 - Residues and waste from the food industries; prepared animal fodder; 2103 - Sauces and preparations therefor; mixed condiments and mixed seasonings; mustard flour and meal and prepared mustard.; 190211 - -- Containing eggs; </d:t>
    </d:r>
  </si>
  <si>
    <t>G/TBT/N/ZAF/88</t>
  </si>
  <si>
    <t>Maize (HS: 10.05.10), maize seed ;
</t>
  </si>
  <si>
    <d:r xmlns:d="http://schemas.openxmlformats.org/spreadsheetml/2006/main">
      <d:rPr>
        <d:sz val="11"/>
        <d:rFont val="Calibri"/>
      </d:rPr>
      <d:t xml:space="preserve">100510 - - Seed; </d:t>
    </d:r>
  </si>
  <si>
    <t>G/TBT/N/USA/424/Corr.1</t>
  </si>
  <si>
    <t>G/TBT/N/ZAF/87</t>
  </si>
  <si>
    <t>Onions and Shallots (HS: 0703.10) ;
</t>
  </si>
  <si>
    <t>G/TBT/N/ISR/247</t>
  </si>
  <si>
    <t>Semi-hard cheeses (HS: 0406) (ICS: 67.100.30).</t>
  </si>
  <si>
    <t>G/TBT/N/ISR/241</t>
  </si>
  <si>
    <t>Ground paprika (ICS: 67.220.10) (HS: 0904.20). ;
</t>
  </si>
  <si>
    <t>G/TBT/N/SLV/122/Add.1</t>
  </si>
  <si>
    <d:r xmlns:d="http://schemas.openxmlformats.org/spreadsheetml/2006/main">
      <d:rPr>
        <d:sz val="11"/>
        <d:rFont val="Calibri"/>
      </d:rPr>
      <d:t xml:space="preserve">
</d:t>
    </d:r>
    <d:r xmlns:d="http://schemas.openxmlformats.org/spreadsheetml/2006/main">
      <d:rPr>
        <d:i/>
        <d:sz val="11"/>
        <d:color rgb="FF000000"/>
        <d:rFont val="Calibri"/>
      </d:rPr>
      <d:t xml:space="preserve">Fish and fishery products:  HS chapter 03 and tariff headings 1603 to 1605 (International Classification for Standards (ICS) code 67.120.30)</d:t>
    </d:r>
    <d:r xmlns:d="http://schemas.openxmlformats.org/spreadsheetml/2006/main">
      <d:rPr>
        <d:sz val="11"/>
        <d:color rgb="FF000000"/>
        <d:rFont val="Calibri"/>
      </d:rPr>
      <d:t xml:space="preserve"/>
    </d:r>
  </si>
  <si>
    <d:r xmlns:d="http://schemas.openxmlformats.org/spreadsheetml/2006/main">
      <d:rPr>
        <d:sz val="11"/>
        <d:rFont val="Calibri"/>
      </d:rPr>
      <d:t xml:space="preserve">03 - Fish and crustaceans, molluscs and other aquatic invertebrates; 1603 - Extracts and juices of meat, fish or crustaceans, molluscs or other aquatic invertebrates.; 1604 - Prepared or preserved fish; caviar and caviar substitutes prepared from fish eggs.; 1605 - Crustaceans, molluscs and other aquatic invertebrates, prepared or preserved.;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1604 - Prepared or preserved fish; caviar and caviar substitutes prepared from fish eggs.; 1605 - Crustaceans, molluscs and other aquatic invertebrates, prepared or preserved.; 1603 - Extracts and juices of meat, fish or crustaceans, molluscs or other aquatic invertebrates.; 03 - Fish and crustaceans, molluscs and other aquatic invertebrates; </d:t>
    </d:r>
  </si>
  <si>
    <t>G/TBT/N/SLV/123/Add.1</t>
  </si>
  <si>
    <d:r xmlns:d="http://schemas.openxmlformats.org/spreadsheetml/2006/main">
      <d:rPr>
        <d:i/>
        <d:sz val="11"/>
        <d:rFont val="Calibri"/>
      </d:rPr>
      <d:t xml:space="preserve">Fish and fishery products:  HS chapter 03 and tariff headings 16.03 to 16.05 (International Classification for Standards (ICS) code 67.120.30)</d:t>
    </d:r>
    <d:r xmlns:d="http://schemas.openxmlformats.org/spreadsheetml/2006/main">
      <d:rPr>
        <d:sz val="11"/>
        <d:color rgb="FF000000"/>
        <d:rFont val="Calibri"/>
      </d:rPr>
      <d:t xml:space="preserve"/>
    </d:r>
  </si>
  <si>
    <d:r xmlns:d="http://schemas.openxmlformats.org/spreadsheetml/2006/main">
      <d:rPr>
        <d:sz val="11"/>
        <d:rFont val="Calibri"/>
      </d:rPr>
      <d:t xml:space="preserve">03 - Fish and crustaceans, molluscs and other aquatic invertebrates; 1603 - Extracts and juices of meat, fish or crustaceans, molluscs or other aquatic invertebrates.; 1604 - Prepared or preserved fish; caviar and caviar substitutes prepared from fish eggs.; 1605 - Crustaceans, molluscs and other aquatic invertebrates, prepared or preserved.;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1605 - Crustaceans, molluscs and other aquatic invertebrates, prepared or preserved.; 03 - Fish and crustaceans, molluscs and other aquatic invertebrates; 1604 - Prepared or preserved fish; caviar and caviar substitutes prepared from fish eggs.; 1603 - Extracts and juices of meat, fish or crustaceans, molluscs or other aquatic invertebrates.; </d:t>
    </d:r>
  </si>
  <si>
    <t>G/TBT/N/SLV/124/Add.1</t>
  </si>
  <si>
    <d:r xmlns:d="http://schemas.openxmlformats.org/spreadsheetml/2006/main">
      <d:rPr>
        <d:i/>
        <d:sz val="11"/>
        <d:rFont val="Calibri"/>
      </d:rPr>
      <d:t xml:space="preserve">Fish and fishery products:  HS chapter 03 and tariff headings 1603 to 1605 (International Classification for Standards (ICS) code 67.120.30)</d:t>
    </d:r>
    <d:r xmlns:d="http://schemas.openxmlformats.org/spreadsheetml/2006/main">
      <d:rPr>
        <d:sz val="11"/>
        <d:color rgb="FF000000"/>
        <d:rFont val="Calibri"/>
      </d:rPr>
      <d:t xml:space="preserve"/>
    </d:r>
  </si>
  <si>
    <d:r xmlns:d="http://schemas.openxmlformats.org/spreadsheetml/2006/main">
      <d:rPr>
        <d:i/>
        <d:sz val="11"/>
        <d:rFont val="Calibri"/>
      </d:rPr>
      <d:t xml:space="preserve">1603 - Extracts and juices of meat, fish or crustaceans, molluscs or other aquatic invertebrates.; 1605 - Crustaceans, molluscs and other aquatic invertebrates, prepared or preserved.; 03 - Fish and crustaceans, molluscs and other aquatic invertebrates; 1604 - Prepared or preserved fish; caviar and caviar substitutes prepared from fish eggs.; </d:t>
    </d:r>
  </si>
  <si>
    <t>G/TBT/N/KEN/125</t>
  </si>
  <si>
    <t>Milk and Milk products</t>
  </si>
  <si>
    <d:r xmlns:d="http://schemas.openxmlformats.org/spreadsheetml/2006/main">
      <d:rPr>
        <d:sz val="11"/>
        <d:rFont val="Calibri"/>
      </d:rPr>
      <d:t xml:space="preserve">23 - Residues and waste from the food industries; prepared animal fodder; 0404 - Whey, whether or not concentrated or containing added sugar or other sweetening matter; products consisting of natural milk constituents, whether or not containing added sugar or other sweetening matter, not elsewhere specified or included.; 0407 - Birds' eggs, in shell, fresh, preserved or cooked.; 2103 - Sauces and preparations therefor; mixed condiments and mixed seasonings; mustard flour and meal and prepared mustard.; 190211 - -- Containing eggs; </d:t>
    </d:r>
  </si>
  <si>
    <t>G/TBT/N/KEN/126</t>
  </si>
  <si>
    <t xml:space="preserve">Edible fats;  (HS:  1502.00.10, 1504.20, 1504.30; ICS:  67.200.10)</t>
  </si>
  <si>
    <d:r xmlns:d="http://schemas.openxmlformats.org/spreadsheetml/2006/main">
      <d:rPr>
        <d:sz val="11"/>
        <d:rFont val="Calibri"/>
      </d:rPr>
      <d:t xml:space="preserve">1502 - Fats of bovine animals, sheep or goats, other than those of heading 15.03.; 150420 - - Fats and oils and their fractions, of fish, other than liver oils; 150430 - - Fats and oils and their fractions, of marine mammals; </d:t>
    </d:r>
  </si>
  <si>
    <t>G/TBT/N/KEN/127</t>
  </si>
  <si>
    <t xml:space="preserve">Edible fats; (HS:  1515, 1516; ICS:  67.200.10)</t>
  </si>
  <si>
    <d:r xmlns:d="http://schemas.openxmlformats.org/spreadsheetml/2006/main">
      <d:rPr>
        <d:sz val="11"/>
        <d:rFont val="Calibri"/>
      </d:rPr>
      <d:t xml:space="preserve">1515 - Other fixed vegetable fats and oils (including jojoba oil) and their fractions, whether or not refined, but not chemically modified.; 1516 - Animal or vegetable fats and oils and their fractions, partly or wholly hydrogenated, inter-esterified, re-esterified or elaidinized, whether or not refined, but not further prepared.; </d:t>
    </d:r>
  </si>
  <si>
    <t>G/TBT/N/KEN/128</t>
  </si>
  <si>
    <t xml:space="preserve">Edible fats (HS:  1502, 1504; ICS:  67.200.10)</t>
  </si>
  <si>
    <d:r xmlns:d="http://schemas.openxmlformats.org/spreadsheetml/2006/main">
      <d:rPr>
        <d:sz val="11"/>
        <d:rFont val="Calibri"/>
      </d:rPr>
      <d:t xml:space="preserve">1502 - Fats of bovine animals, sheep or goats, other than those of heading 15.03.; 1504 - Fats and oils and their fractions, of fish or marine mammals, whether or not refined, but not chemically modified.; </d:t>
    </d:r>
  </si>
  <si>
    <t>G/TBT/N/EEC/226</t>
  </si>
  <si>
    <t>CN 1509-1510 – Olive oil, olive pomace oil</t>
  </si>
  <si>
    <t>G/TBT/N/USA/424</t>
  </si>
  <si>
    <t xml:space="preserve">Plants, plant products  (HS: 6-1, 0602, 4403;  ICS:  13.020, 79.020)</t>
  </si>
  <si>
    <d:r xmlns:d="http://schemas.openxmlformats.org/spreadsheetml/2006/main">
      <d:rPr>
        <d:sz val="11"/>
        <d:rFont val="Calibri"/>
      </d:rPr>
      <d:t xml:space="preserve">0601 - Bulbs, tubers, tuberous roots, corms, crowns and rhizomes, dormant, in growth or in flower; chicory plants and roots other than roots of heading 12.12.; 0602 - Other live plants (including their roots), cuttings and slips; mushroom spawn.; 4403 - Wood in the rough, whether or not stripped of bark or sapwood, or roughly squared.; </d:t>
    </d:r>
  </si>
  <si>
    <d:r xmlns:d="http://schemas.openxmlformats.org/spreadsheetml/2006/main">
      <d:rPr>
        <d:sz val="11"/>
        <d:rFont val="Calibri"/>
      </d:rPr>
      <d:t xml:space="preserve">13.020 - Environmental protection; 79.020 - Wood technology processes; </d:t>
    </d:r>
  </si>
  <si>
    <t>G/TBT/N/IDN/1/Add.2/Corr.1</t>
  </si>
  <si>
    <d:r xmlns:d="http://schemas.openxmlformats.org/spreadsheetml/2006/main">
      <d:rPr>
        <d:sz val="11"/>
        <d:rFont val="Calibri"/>
      </d:rPr>
      <d:t xml:space="preserve">110100 - Wheat or meslin flour.; </d:t>
    </d:r>
  </si>
  <si>
    <t>G/TBT/N/USA/422</t>
  </si>
  <si>
    <t xml:space="preserve">Milk  (HS: 4-1; ICS: 67.100)</t>
  </si>
  <si>
    <t>G/TBT/N/KGZ/11</t>
  </si>
  <si>
    <t>Kyrgyz Republic</t>
  </si>
  <si>
    <t>All tariff numbers in chapters 1-23 of the working tariff code are included</t>
  </si>
  <si>
    <d:r xmlns:d="http://schemas.openxmlformats.org/spreadsheetml/2006/main">
      <d:rPr>
        <d:sz val="11"/>
        <d:rFont val="Calibri"/>
      </d:rPr>
      <d:t xml:space="preserve">67.020 - Processes in the food industry; 67.040 - Food products in general; </d:t>
    </d:r>
  </si>
  <si>
    <t>G/TBT/N/DEU/7</t>
  </si>
  <si>
    <t xml:space="preserve">KN-Code: 2710 19 41, KN-Code: 3824 90 91, KN-Code: 3824 90 97, KN-Codes: 2711 12 11 – 2711 19 00,  KN-Code: 2711 21 00, HS: 1507 - 1518</t>
  </si>
  <si>
    <d:r xmlns:d="http://schemas.openxmlformats.org/spreadsheetml/2006/main">
      <d:rPr>
        <d:sz val="11"/>
        <d:rFont val="Calibri"/>
      </d:rPr>
      <d:t xml:space="preserve">1507 - Soya- Bean oil and its fractions, whether or not refined, but not chemically modified.; 1508 - Ground-nut oil and its fractions, whether or not refined, but not chemically modified.; 1509 - Olive oil and its fractions, whether or not refined, but not chemically modified.; 1510 - Other oils and their fractions, obtained solely from olives, whether or not refined, but not chemically modified, including blends of these oils or fractions with oils or fractions of heading 15.09.; 1511 - Palm oil and its fractions, whether or not refined, but not chemically modified.; 1512 - Sunflower-seed, safflower or cotton-seed oil and fractions thereof, whether or not refined, but not chemically modified.; 1513 - Coconut (copra), palm kernel or babassu oil and fractions thereof, whether or not refined, but not chemically modified.; 1514 - Rape (canola), colza or mustard oil and fractions thereof, whether or not refined, but not chemically modified.; 1515 - Other fixed vegetable fats and oils (including jojoba oil) and their fractions, whether or not refined, but not chemically modified.; 1516 - Animal or vegetable fats and oils and their fractions, partly or wholly hydrogenated, inter-esterified, re-esterified or elaidinized, whether or not refined, but not further prepared.; 1517 - Margarine; edible mixtures or preparations of animal or vegetable fats or oils or of fractions of different fats or oils of this Chapter, other than edible fats or oils or their fractions of heading 15.16.; 1518 - Animal or vegetable fats and oils and their fractions, boiled, oxidized, dehydrated, sulphurized, blown, polymerized by heat in vacuum or in inert gas or otherwise chemically modified, excluding those of heading 15.16; inedible mixtures or preparations of animal or vegetable fats or oils or of fractions of different fats or oils of this Chapter, not elsewhere specified or included.; 271019 - -- Other; 271112 - -- Propane; 271119 - -- Other; 271121 - -- Natural gas; 382490 - - Other; </d:t>
    </d:r>
  </si>
  <si>
    <d:r xmlns:d="http://schemas.openxmlformats.org/spreadsheetml/2006/main">
      <d:rPr>
        <d:sz val="11"/>
        <d:rFont val="Calibri"/>
      </d:rPr>
      <d:t xml:space="preserve">13.020.40 - Pollution, pollution control and conservation; 27.190 - Biological sources and alternative sources of energy; 75.060 - Natural gas; 75.160.20 - Liquid fuels; </d:t>
    </d:r>
  </si>
  <si>
    <t>G/TBT/N/ISR/232</t>
  </si>
  <si>
    <t xml:space="preserve">Olive oil  (ICS: 67.200.10; HS: 1509)</t>
  </si>
  <si>
    <t>G/TBT/N/USA/281/Add.2</t>
  </si>
  <si>
    <d:r xmlns:d="http://schemas.openxmlformats.org/spreadsheetml/2006/main">
      <d:rPr>
        <d:sz val="11"/>
        <d:rFont val="Calibri"/>
      </d:rPr>
      <d:t xml:space="preserve">0204 - Meat of sheep or goats, fresh, chilled or frozen.; 1202 - Ground-nuts, not roasted or otherwise cooked, whether or not shelled or broken.; 160241 - -- Hams and cuts thereof;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0204 - Meat of sheep or goats, fresh, chilled or frozen.; 1202 - Ground-nuts, not roasted or otherwise cooked, whether or not shelled or broken.; 160241 - -- Hams and cuts thereof; </d:t>
    </d:r>
  </si>
  <si>
    <d:r xmlns:d="http://schemas.openxmlformats.org/spreadsheetml/2006/main">
      <d:rPr>
        <d:sz val="11"/>
        <d:rFont val="Calibri"/>
      </d:rPr>
      <d:t xml:space="preserve">67.040 - Food products in general; 67.080 - Fruits. Vegetables; 67.100 - Milk and milk products; 67.120 - Meat, meat products and other animal produce;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67.040 - Food products in general; 67.080 - Fruits. Vegetables; 67.100 - Milk and milk products; 67.120 - Meat, meat products and other animal produce; </d:t>
    </d:r>
  </si>
  <si>
    <t>G/TBT/N/IDN/1/Add.2</t>
  </si>
  <si>
    <t>G/TBT/N/ZAF/85</t>
  </si>
  <si>
    <t xml:space="preserve">Sunflower seed   (HS: 12.06)</t>
  </si>
  <si>
    <d:r xmlns:d="http://schemas.openxmlformats.org/spreadsheetml/2006/main">
      <d:rPr>
        <d:sz val="11"/>
        <d:rFont val="Calibri"/>
      </d:rPr>
      <d:t xml:space="preserve">65.020.20 - Plant growing; 67.200 - Edible oils and fats. Oilseeds; </d:t>
    </d:r>
  </si>
  <si>
    <t>G/TBT/N/ZAF/86</t>
  </si>
  <si>
    <t>Soya beans (HS: 12.01)</t>
  </si>
  <si>
    <t>G/TBT/N/ISR/221</t>
  </si>
  <si>
    <t xml:space="preserve">Biodiesel  (HS: 2710.1000, 1518; ICS: 75.160.20)</t>
  </si>
  <si>
    <d:r xmlns:d="http://schemas.openxmlformats.org/spreadsheetml/2006/main">
      <d:rPr>
        <d:sz val="11"/>
        <d:rFont val="Calibri"/>
      </d:rPr>
      <d:t xml:space="preserve">1518 - Animal or vegetable fats and oils and their fractions, boiled, oxidized, dehydrated, sulphurized, blown, polymerized by heat in vacuum or in inert gas or otherwise chemically modified, excluding those of heading 15.16; inedible mixtures or preparations of animal or vegetable fats or oils or of fractions of different fats or oils of this Chapter, not elsewhere specified or included.; 2710 - Petroleum oils and oils obtained from bituminous minerals, other than crude; preparations not elsewhere specified or included, containing by weight 70% or more of petroleum oils or of oils obtained from bituminous minerals, these oils being the basic constituents of the preparations; waste oils.; </d:t>
    </d:r>
  </si>
  <si>
    <t>G/TBT/N/CAN/242/Add.1</t>
  </si>
  <si>
    <d:r xmlns:d="http://schemas.openxmlformats.org/spreadsheetml/2006/main">
      <d:rPr>
        <d:i/>
        <d:sz val="11"/>
        <d:rFont val="Calibri"/>
      </d:rPr>
      <d:t xml:space="preserve">1001101010 Durum wheat, seed, within access commitment 1001102010 Durum wheat, seed, over access commitment 1001901020 Wheat, seed, within access commitment 1001902020 Wheat, seed, over access commitment 10030010 Barley seed</d:t>
    </d:r>
    <d:r xmlns:d="http://schemas.openxmlformats.org/spreadsheetml/2006/main">
      <d:rPr>
        <d:sz val="11"/>
        <d:color rgb="FF000000"/>
        <d:rFont val="Calibri"/>
      </d:rPr>
      <d:t xml:space="preserve"/>
    </d:r>
  </si>
  <si>
    <d:r xmlns:d="http://schemas.openxmlformats.org/spreadsheetml/2006/main">
      <d:rPr>
        <d:sz val="11"/>
        <d:rFont val="Calibri"/>
      </d:rPr>
      <d:t xml:space="preserve">100110 - - Durum wheat; 100190 - - Other; 100300 - Barley.;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100110 - - Durum wheat; 100190 - - Other; 100300 - Barley.; </d:t>
    </d:r>
  </si>
  <si>
    <d:r xmlns:d="http://schemas.openxmlformats.org/spreadsheetml/2006/main">
      <d:rPr>
        <d:sz val="11"/>
        <d:rFont val="Calibri"/>
      </d:rPr>
      <d:t xml:space="preserve">65.020.20 - Plant growing; 67.060 - Cereals, pulses and derived products;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65.020.20 - Plant growing; 67.060 - Cereals, pulses and derived products; </d:t>
    </d:r>
  </si>
  <si>
    <t>G/TBT/N/SLV/122</t>
  </si>
  <si>
    <t xml:space="preserve">Fish and fishery products:  HS chapter 03 and tariff headings 1603 to 1605 (International Classification for Standards (ICS) code 67.120.30)</t>
  </si>
  <si>
    <t>G/TBT/N/SLV/123</t>
  </si>
  <si>
    <t xml:space="preserve">Fish and fishery products:  HS chapter 03 and tariff headings 16.03 to 16.05 (International Classification for Standards (ICS) code 67.120.30)</t>
  </si>
  <si>
    <t>G/TBT/N/SLV/124</t>
  </si>
  <si>
    <t>G/TBT/N/NZL/46</t>
  </si>
  <si>
    <t>All tariff numbers in chapters 1-22 of the working tariff code are included</t>
  </si>
  <si>
    <d:r xmlns:d="http://schemas.openxmlformats.org/spreadsheetml/2006/main">
      <d:rPr>
        <d:sz val="11"/>
        <d:rFont val="Calibri"/>
      </d:rPr>
      <d:t xml:space="preserve">01 - Live animals; 02 - Meat and edible meat offal; 03 - Fish and crustaceans, molluscs and other aquatic invertebrates; 04 - Dairy produce; birds' eggs; natural honey; edible products of animal origin, not elsewhere specified or included; 05 - Products of animal origin, not elsewhere specified or included; 06 - Live trees and other plants; bulbs, roots and the like; cut flowers and ornamental foliage; 07 - Edible vegetables and certain roots and tubers; 08 - Edible fruit and nuts; peel of citrus fruit or melons; 09 - Coffee, tea, mate and spices; 10 - Cereals; 11 - Products of the milling industry; malt; starches; inulin; wheat gluten; 12 - Oil seeds and oleaginous fruits; miscellaneous grains, seeds and fruit; industrial or medicinal plants; straw and fodder; 13 - Lac; gums, resins and other vegetable saps and extracts; 14 - Vegetable plaiting materials; vegetable products not elsewhere specified or included; 15 - Animal or vegetable fats and oils and their cleavage products; prepared edible fats; animal or vegetable waxes; 16 - Preparations of meat, of fish or of crustaceans, molluscs or other aquatic invertebrates; 17 - Sugars and sugar confectionery; 18 - Cocoa and cocoa preparations; 19 - Preparations of cereals, flour, starch or milk; pastrycooks' products; 20 - Preparations of vegetables, fruit, nuts or other parts of plants; 21 - Miscellaneous edible preparations; 22 - Beverages, spirits and vinegar; </d:t>
    </d:r>
  </si>
  <si>
    <d:r xmlns:d="http://schemas.openxmlformats.org/spreadsheetml/2006/main">
      <d:rPr>
        <d:sz val="11"/>
        <d:rFont val="Calibri"/>
      </d:rPr>
      <d:t xml:space="preserve">67.040 - Food products in general; 71 - CHEMICAL TECHNOLOGY; </d:t>
    </d:r>
  </si>
  <si>
    <t>G/TBT/N/BHR/63</t>
  </si>
  <si>
    <t xml:space="preserve">Loose Dates  (HS: 08.04;  ICS: 67.080)</t>
  </si>
  <si>
    <d:r xmlns:d="http://schemas.openxmlformats.org/spreadsheetml/2006/main">
      <d:rPr>
        <d:sz val="11"/>
        <d:rFont val="Calibri"/>
      </d:rPr>
      <d:t xml:space="preserve">67.080 - Fruits. Vegetables; 67.080.10 - Fruits and derived products; </d:t>
    </d:r>
  </si>
  <si>
    <t>G/TBT/N/USA/281/Add.1</t>
  </si>
  <si>
    <d:r xmlns:d="http://schemas.openxmlformats.org/spreadsheetml/2006/main">
      <d:rPr>
        <d:sz val="11"/>
        <d:rFont val="Calibri"/>
      </d:rPr>
      <d:t xml:space="preserve">0204 - Meat of sheep or goats, fresh, chilled or frozen.; 1202 - Ground-nuts, not roasted or otherwise cooked, whether or not shelled or broken.; 160241 - -- Hams and cuts thereof;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160241 - -- Hams and cuts thereof; 0204 - Meat of sheep or goats, fresh, chilled or frozen.; 1202 - Ground-nuts, not roasted or otherwise cooked, whether or not shelled or broken.; </d:t>
    </d:r>
  </si>
  <si>
    <t>G/TBT/N/EEC/181/Add.1</t>
  </si>
  <si>
    <d:r xmlns:d="http://schemas.openxmlformats.org/spreadsheetml/2006/main">
      <d:rPr>
        <d:i/>
        <d:sz val="11"/>
        <d:rFont val="Calibri"/>
      </d:rPr>
      <d:t xml:space="preserve">2009.60, ex 2204, 2204.30.92, 2204.30.94, 2204.30.96, 2204.30.98, 0806.10.93, 0806.10.95, 0806.10.97, 2209.00.11, 2209.00.19, 2206.00.01, 2307.00.11, 2307.00.19, 2308.90.11, 2308.90.19</d:t>
    </d:r>
    <d:r xmlns:d="http://schemas.openxmlformats.org/spreadsheetml/2006/main">
      <d:rPr>
        <d:sz val="11"/>
        <d:color rgb="FF000000"/>
        <d:rFont val="Calibri"/>
      </d:rPr>
      <d:t xml:space="preserve"/>
    </d:r>
  </si>
  <si>
    <d:r xmlns:d="http://schemas.openxmlformats.org/spreadsheetml/2006/main">
      <d:rPr>
        <d:sz val="11"/>
        <d:rFont val="Calibri"/>
      </d:rPr>
      <d:t xml:space="preserve">080610 - - Fresh; 220430 - - Other grape must; 220600 - Other fermented beverages (for example, cider, perry, mead); mixtures of fermented beverages and mixtures of fermented beverages and non-alcoholic beverages, not elsewhere specified or included.; 220900 - Vinegar and substitutes for vinegar obtained from acetic acid.; 230700 - Wine lees; argol.;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2204 - Wine of fresh grapes, including fortified wines; grape must other than that of heading 20.09.; 080610 - - Fresh; 2308 - Vegetable materials and vegetable waste, vegetable residues and by-products, whether or not in the form of pellets, of a kind used in animal feeding, not elsewhere specified or included.; 220430 - - Other grape must; 230700 - Wine lees; argol.; 200969 - -- Other; 200961 - -- Of a Brix value not exceeding 30; 2009 - Fruit juices (including grape must) and vegetable juices, unfermented and not containing added spirit, whether or not containing added sugar or other sweetening matter.; 220600 - Other fermented beverages (for example, cider, perry, mead); mixtures of fermented beverages and mixtures of fermented beverages and non-alcoholic beverages, not elsewhere specified or included.; 220900 - Vinegar and substitutes for vinegar obtained from acetic acid.; </d:t>
    </d:r>
  </si>
  <si>
    <d:r xmlns:d="http://schemas.openxmlformats.org/spreadsheetml/2006/main">
      <d:rPr>
        <d:i/>
        <d:sz val="11"/>
        <d:rFont val="Calibri"/>
      </d:rPr>
      <d:t xml:space="preserve">65.060.60 - Viticultural and wine-making equipment; </d:t>
    </d:r>
  </si>
  <si>
    <t>G/TBT/N/ZAF/83</t>
  </si>
  <si>
    <t xml:space="preserve">Fresh apples  (HS: 08.08.10, National Tariff Heading: Apples, pears and quinces, fresh)</t>
  </si>
  <si>
    <t>G/TBT/N/ZAF/84</t>
  </si>
  <si>
    <t xml:space="preserve">Fresh pears  (HS: 08.08.20, National Tariff Heading: Apples, pears and quinces, fresh)</t>
  </si>
  <si>
    <t>G/TBT/N/CAN/246/Corr.2</t>
  </si>
  <si>
    <d:r xmlns:d="http://schemas.openxmlformats.org/spreadsheetml/2006/main">
      <d:rPr>
        <d:sz val="11"/>
        <d:rFont val="Calibri"/>
      </d:rPr>
      <d:t xml:space="preserve">07 - Edible vegetables and certain roots and tubers; 09 - Coffee, tea, mate and spices; 10 - Cereals; 12 - Oil seeds and oleaginous fruits; miscellaneous grains, seeds and fruit; industrial or medicinal plants; straw and fodder;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07 - Edible vegetables and certain roots and tubers; 10 - Cereals; 09 - Coffee, tea, mate and spices; 12 - Oil seeds and oleaginous fruits; miscellaneous grains, seeds and fruit; industrial or medicinal plants; straw and fodder; </d:t>
    </d:r>
  </si>
  <si>
    <t>G/TBT/N/CAN/246/Corr.1</t>
  </si>
  <si>
    <d:r xmlns:d="http://schemas.openxmlformats.org/spreadsheetml/2006/main">
      <d:rPr>
        <d:sz val="11"/>
        <d:rFont val="Calibri"/>
      </d:rPr>
      <d:t xml:space="preserve">07 - Edible vegetables and certain roots and tubers; 09 - Coffee, tea, mate and spices; 10 - Cereals; 12 - Oil seeds and oleaginous fruits; miscellaneous grains, seeds and fruit; industrial or medicinal plants; straw and fodder;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09 - Coffee, tea, mate and spices; 12 - Oil seeds and oleaginous fruits; miscellaneous grains, seeds and fruit; industrial or medicinal plants; straw and fodder; 07 - Edible vegetables and certain roots and tubers; 10 - Cereals; </d:t>
    </d:r>
  </si>
  <si>
    <t>G/TBT/N/CHN/423</t>
  </si>
  <si>
    <t>Measuring relays and protection equipment (ICS: 29.120.70)</t>
  </si>
  <si>
    <d:r xmlns:d="http://schemas.openxmlformats.org/spreadsheetml/2006/main">
      <d:rPr>
        <d:sz val="11"/>
        <d:rFont val="Calibri"/>
      </d:rPr>
      <d:t xml:space="preserve">0503 - Horsehair and horsehair waste, whether or not put up as a layer with or without supporting material.; </d:t>
    </d:r>
  </si>
  <si>
    <d:r xmlns:d="http://schemas.openxmlformats.org/spreadsheetml/2006/main">
      <d:rPr>
        <d:sz val="11"/>
        <d:rFont val="Calibri"/>
      </d:rPr>
      <d:t xml:space="preserve">29.120.70 - Relays; </d:t>
    </d:r>
  </si>
  <si>
    <t>G/TBT/N/ZAF/82</t>
  </si>
  <si>
    <t xml:space="preserve">Canola seed (HS:  10.08; ICS : 67.060; National Tariff Heading: Other cereals)</t>
  </si>
  <si>
    <d:r xmlns:d="http://schemas.openxmlformats.org/spreadsheetml/2006/main">
      <d:rPr>
        <d:sz val="11"/>
        <d:rFont val="Calibri"/>
      </d:rPr>
      <d:t xml:space="preserve">1008 - Buckwheat, millet and canary seed; other cereals.; </d:t>
    </d:r>
  </si>
  <si>
    <t>G/TBT/N/KOR/179</t>
  </si>
  <si>
    <t>Bananas, Oranges, Durians etc (HS: 0803, 0805,0810 )</t>
  </si>
  <si>
    <d:r xmlns:d="http://schemas.openxmlformats.org/spreadsheetml/2006/main">
      <d:rPr>
        <d:sz val="11"/>
        <d:rFont val="Calibri"/>
      </d:rPr>
      <d:t xml:space="preserve">0803 - Bananas, including plantains, fresh or dried.; 0805 - Citrus fruit, fresh or dried.; 0810 - Other fruit, fresh.; </d:t>
    </d:r>
  </si>
  <si>
    <t>G/TBT/N/CAN/246</t>
  </si>
  <si>
    <t>Seeds of various crop sectors (Parts of HS codes Chapters 7, 9, 10 and 12)</t>
  </si>
  <si>
    <d:r xmlns:d="http://schemas.openxmlformats.org/spreadsheetml/2006/main">
      <d:rPr>
        <d:sz val="11"/>
        <d:rFont val="Calibri"/>
      </d:rPr>
      <d:t xml:space="preserve">65.020.20 - Plant growing; 67.060 - Cereals, pulses and derived products; 67.080.20 - Vegetables and derived products; 67.140.20 - Coffee and coffee substitutes; 67.200 - Edible oils and fats. Oilseeds; </d:t>
    </d:r>
  </si>
  <si>
    <t>G/TBT/N/BRA/288</t>
  </si>
  <si>
    <t>Forage plant seeds (International Classification for Standards (ICS) code 12.09.1)</t>
  </si>
  <si>
    <d:r xmlns:d="http://schemas.openxmlformats.org/spreadsheetml/2006/main">
      <d:rPr>
        <d:sz val="11"/>
        <d:rFont val="Calibri"/>
      </d:rPr>
      <d:t xml:space="preserve">1209 - Seeds, fruit and spores, of a kind used for sowing.; 120921 - -- Lucerne (alfalfa) seed; </d:t>
    </d:r>
  </si>
  <si>
    <t>G/TBT/N/USA/402</t>
  </si>
  <si>
    <t xml:space="preserve">Drug products  (HS:  3004, 1302.19) (ICS:  11.120)</t>
  </si>
  <si>
    <d:r xmlns:d="http://schemas.openxmlformats.org/spreadsheetml/2006/main">
      <d:rPr>
        <d:sz val="11"/>
        <d:rFont val="Calibri"/>
      </d:rPr>
      <d:t xml:space="preserve">3004 - Medicaments (excluding goods of heading 30.02, 30.05 or 30.06) consisting of mixed or unmixed products for therapeutic or prophylactic uses, put up in measured doses (including those in the form of transdermal administration systems) or in forms or packings for retail sale.; 130219 - -- Other; </d:t>
    </d:r>
  </si>
  <si>
    <t>G/TBT/N/NZL/45</t>
  </si>
  <si>
    <t>G/TBT/N/USA/395</t>
  </si>
  <si>
    <t xml:space="preserve">Olive oil (HS: 15-2, 1509-1510) (ICS:  67.200)</t>
  </si>
  <si>
    <t>G/TBT/N/CAN/242</t>
  </si>
  <si>
    <t>1001101010 Durum wheat, seed, within access commitment 1001102010 Durum wheat, seed, over access commitment 1001901020 Wheat, seed, within access commitment 1001902020 Wheat, seed, over access commitment 10030010 Barley seed</t>
  </si>
  <si>
    <d:r xmlns:d="http://schemas.openxmlformats.org/spreadsheetml/2006/main">
      <d:rPr>
        <d:sz val="11"/>
        <d:rFont val="Calibri"/>
      </d:rPr>
      <d:t xml:space="preserve">100110 - - Durum wheat; 100190 - - Other; 100300 - Barley.; </d:t>
    </d:r>
  </si>
  <si>
    <d:r xmlns:d="http://schemas.openxmlformats.org/spreadsheetml/2006/main">
      <d:rPr>
        <d:sz val="11"/>
        <d:rFont val="Calibri"/>
      </d:rPr>
      <d:t xml:space="preserve">65.020.20 - Plant growing; 67.060 - Cereals, pulses and derived products; </d:t>
    </d:r>
  </si>
  <si>
    <t>G/TBT/N/BRA/271</t>
  </si>
  <si>
    <t xml:space="preserve">Roasted coffee beans and milled roasted coffee (HS:  0901.21)</t>
  </si>
  <si>
    <d:r xmlns:d="http://schemas.openxmlformats.org/spreadsheetml/2006/main">
      <d:rPr>
        <d:sz val="11"/>
        <d:rFont val="Calibri"/>
      </d:rPr>
      <d:t xml:space="preserve">090121 - -- Not decaffeinated; </d:t>
    </d:r>
  </si>
  <si>
    <t>G/TBT/N/COL/91/Add.1</t>
  </si>
  <si>
    <t>G/TBT/N/ISR/199</t>
  </si>
  <si>
    <t xml:space="preserve">Soft white cheeses  (ICS: 67.100.30; HS: 0406)</t>
  </si>
  <si>
    <t>G/TBT/N/ISR/201</t>
  </si>
  <si>
    <t xml:space="preserve">Fermented milk products (ICS:  67.100.01 ; HS:  0403 )</t>
  </si>
  <si>
    <t>G/TBT/N/ISR/204</t>
  </si>
  <si>
    <t xml:space="preserve">Salty cheeses.  (ICS: 67.100.30; HS: 0406)</t>
  </si>
  <si>
    <t>G/TBT/N/SLV/116/Add.1</t>
  </si>
  <si>
    <d:r xmlns:d="http://schemas.openxmlformats.org/spreadsheetml/2006/main">
      <d:rPr>
        <d:i/>
        <d:sz val="11"/>
        <d:rFont val="Calibri"/>
      </d:rPr>
      <d:t xml:space="preserve">Flavoured pasteurized and ultra-pasteurized milk:  International Classification for Standards (ICS) code 67.100;  HS tariff heading 0402</d:t>
    </d:r>
    <d:r xmlns:d="http://schemas.openxmlformats.org/spreadsheetml/2006/main">
      <d:rPr>
        <d:sz val="11"/>
        <d:color rgb="FF000000"/>
        <d:rFont val="Calibri"/>
      </d:rPr>
      <d:t xml:space="preserve"/>
    </d:r>
  </si>
  <si>
    <t>G/TBT/N/NIC/39/Add.1</t>
  </si>
  <si>
    <d:r xmlns:d="http://schemas.openxmlformats.org/spreadsheetml/2006/main">
      <d:rPr>
        <d:i/>
        <d:sz val="11"/>
        <d:rFont val="Calibri"/>
      </d:rPr>
      <d:t xml:space="preserve">Harmonized System Chapter 7 (0701)</d:t>
    </d:r>
    <d:r xmlns:d="http://schemas.openxmlformats.org/spreadsheetml/2006/main">
      <d:rPr>
        <d:sz val="11"/>
        <d:color rgb="FF000000"/>
        <d:rFont val="Calibri"/>
      </d:rPr>
      <d:t xml:space="preserve"/>
    </d:r>
  </si>
  <si>
    <t>G/TBT/N/NIC/91</t>
  </si>
  <si>
    <t>Tariff heading 12.09</t>
  </si>
  <si>
    <t>G/TBT/N/NIC/92</t>
  </si>
  <si>
    <t>Heading 12.09</t>
  </si>
  <si>
    <t>G/TBT/N/NIC/95</t>
  </si>
  <si>
    <t>Chapter 12, subheading 12.09</t>
  </si>
  <si>
    <t>G/TBT/N/NIC/96</t>
  </si>
  <si>
    <t>International Classification for Standards (ICS) code 67.0140</t>
  </si>
  <si>
    <t>G/TBT/N/SLV/119</t>
  </si>
  <si>
    <t xml:space="preserve">Nixtamalized maize (corn) flour:  HS tariff heading 1102;  International Classification for Standards (ICS) code 67.060</t>
  </si>
  <si>
    <d:r xmlns:d="http://schemas.openxmlformats.org/spreadsheetml/2006/main">
      <d:rPr>
        <d:sz val="11"/>
        <d:rFont val="Calibri"/>
      </d:rPr>
      <d:t xml:space="preserve">1102 - Cereal flours other than of wheat or meslin.; 110220 - - Maize (corn) flour; </d:t>
    </d:r>
  </si>
  <si>
    <t>G/TBT/N/ARG/216/Add.1</t>
  </si>
  <si>
    <d:r xmlns:d="http://schemas.openxmlformats.org/spreadsheetml/2006/main">
      <d:rPr>
        <d:i/>
        <d:sz val="11"/>
        <d:rFont val="Calibri"/>
      </d:rPr>
      <d:t xml:space="preserve">Spices</d:t>
    </d:r>
    <d:r xmlns:d="http://schemas.openxmlformats.org/spreadsheetml/2006/main">
      <d:rPr>
        <d:sz val="11"/>
        <d:color rgb="FF000000"/>
        <d:rFont val="Calibri"/>
      </d:rPr>
      <d:t xml:space="preserve"/>
    </d:r>
  </si>
  <si>
    <d:r xmlns:d="http://schemas.openxmlformats.org/spreadsheetml/2006/main">
      <d:rPr>
        <d:sz val="11"/>
        <d:rFont val="Calibri"/>
      </d:rPr>
      <d:t xml:space="preserve">0910 - Ginger, saffron, turmeric (curcuma), thyme, bay leaves, curry and other spices.;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0910 - Ginger, saffron, turmeric (curcuma), thyme, bay leaves, curry and other spices.; 09109 - - Other spices:; </d:t>
    </d:r>
  </si>
  <si>
    <t>G/TBT/N/EEC/181</t>
  </si>
  <si>
    <t>2009.60, ex 2204, 2204.30.92, 2204.30.94, 2204.30.96, 2204.30.98, 0806.10.93, 0806.10.95, 0806.10.97, 2209.00.11, 2209.00.19, 2206.00.01, 2307.00.11, 2307.00.19, 2308.90.11, 2308.90.19</t>
  </si>
  <si>
    <d:r xmlns:d="http://schemas.openxmlformats.org/spreadsheetml/2006/main">
      <d:rPr>
        <d:sz val="11"/>
        <d:rFont val="Calibri"/>
      </d:rPr>
      <d:t xml:space="preserve">2009 - Fruit juices (including grape must) and vegetable juices, unfermented and not containing added spirit, whether or not containing added sugar or other sweetening matter.; 2204 - Wine of fresh grapes, including fortified wines; grape must other than that of heading 20.09.; 2308 - Vegetable materials and vegetable waste, vegetable residues and by-products, whether or not in the form of pellets, of a kind used in animal feeding, not elsewhere specified or included.; 080610 - - Fresh; 200961 - -- Of a Brix value not exceeding 30; 200969 - -- Other; 220430 - - Other grape must; 220600 - Other fermented beverages (for example, cider, perry, mead); mixtures of fermented beverages and mixtures of fermented beverages and non-alcoholic beverages, not elsewhere specified or included.; 220900 - Vinegar and substitutes for vinegar obtained from acetic acid.; 230700 - Wine lees; argol.; </d:t>
    </d:r>
  </si>
  <si>
    <d:r xmlns:d="http://schemas.openxmlformats.org/spreadsheetml/2006/main">
      <d:rPr>
        <d:sz val="11"/>
        <d:rFont val="Calibri"/>
      </d:rPr>
      <d:t xml:space="preserve">65.060.60 - Viticultural and wine-making equipment; </d:t>
    </d:r>
  </si>
  <si>
    <t>G/TBT/N/USA/149/Add.2</t>
  </si>
  <si>
    <t>G/TBT/N/ISR/193</t>
  </si>
  <si>
    <t>Roasted Coffee (HS: 0901.22, ICS: 67.140.20)</t>
  </si>
  <si>
    <d:r xmlns:d="http://schemas.openxmlformats.org/spreadsheetml/2006/main">
      <d:rPr>
        <d:sz val="11"/>
        <d:rFont val="Calibri"/>
      </d:rPr>
      <d:t xml:space="preserve">090122 - -- Decaffeinated; </d:t>
    </d:r>
  </si>
  <si>
    <t>G/TBT/N/ISR/194</t>
  </si>
  <si>
    <t xml:space="preserve">Instant Coffee  (HS: 0901, ICS: 67.140.20)</t>
  </si>
  <si>
    <t>G/TBT/N/JPN/237/Add.1</t>
  </si>
  <si>
    <d:r xmlns:d="http://schemas.openxmlformats.org/spreadsheetml/2006/main">
      <d:rPr>
        <d:i/>
        <d:sz val="11"/>
        <d:rFont val="Calibri"/>
      </d:rPr>
      <d:t xml:space="preserve">Fertilizers (HS:  31)</d:t>
    </d:r>
    <d:r xmlns:d="http://schemas.openxmlformats.org/spreadsheetml/2006/main">
      <d:rPr>
        <d:sz val="11"/>
        <d:color rgb="FF000000"/>
        <d:rFont val="Calibri"/>
      </d:rPr>
      <d:t xml:space="preserve"/>
    </d:r>
  </si>
  <si>
    <d:r xmlns:d="http://schemas.openxmlformats.org/spreadsheetml/2006/main">
      <d:rPr>
        <d:sz val="11"/>
        <d:rFont val="Calibri"/>
      </d:rPr>
      <d:t xml:space="preserve">31 - Fertilisers;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680610 - - Slag wool, rock wool and similar mineral wools, (including intermixtures thereof), in bulk, sheets or rolls; 3602 - Prepared explosives, other than propellent powders.; 7303 - Tubes, pipes and hollow profiles, of cast iron.; 3601 - Propellent powders.; 31 - Fertilisers; 2501 - Salt (including table salt and denatured salt) and pure sodium chloride, whether or not in aqueous solution or containing added anti-caking or free-flowing agents; sea water.; 300220 - - Vaccines for human medicine; 2710 - Petroleum oils and oils obtained from bituminous minerals, other than crude; preparations not elsewhere specified or included, containing by weight 70% or more of petroleum oils or of oils obtained from bituminous minerals, these oils being the basic constituents of the preparations; waste oils.; 3303 - Perfumes and toilet waters.; 3603 - Safety fuses; detonating fuses; percussion or detonating caps; igniters; electric detonators.; 4803 - Toilet or facial tissue stock, towel or napkin stock and similar paper of a kind used for household or sanitary purposes, cellulose wadding and webs of cellulose fibres, whether or not creped, crinkled, embossed, perforated, surface-coloured, surface-decorated or printed, in rolls or sheets.; 340220 - - Preparations put up for retail sale; 340420 - - Of poly(oxyethylene) (polyethylene glycol); 340111 - -- For toilet use (including medicated products); 300230 - - Vaccines for veterinary medicine; 340119 - -- Other; 3003 - Medicaments (excluding goods of heading 30.02, 30.05 or 30.06) consisting of two or more constituents which have been mixed together for therapeutic or prophylactic uses, not put up in measured doses or in forms or packings for retail sale.; 1101 - Wheat or meslin flour.; 040310 - - Yogurt; </d:t>
    </d:r>
  </si>
  <si>
    <t>G/TBT/N/SLV/115</t>
  </si>
  <si>
    <t>Natural honey, HS tariff subheading 0409.00.00 and International Classification for Standards (ICS) code 67.180</t>
  </si>
  <si>
    <d:r xmlns:d="http://schemas.openxmlformats.org/spreadsheetml/2006/main">
      <d:rPr>
        <d:sz val="11"/>
        <d:rFont val="Calibri"/>
      </d:rPr>
      <d:t xml:space="preserve">67.180 - Sugar. Sugar products. Starch; 67.180.10 - Sugar and sugar products; </d:t>
    </d:r>
  </si>
  <si>
    <t>G/TBT/N/SLV/116</t>
  </si>
  <si>
    <t xml:space="preserve">Flavoured pasteurized and ultra-pasteurized milk:  International Classification for Standards (ICS) code 67.100;  HS tariff heading 0402</t>
  </si>
  <si>
    <t>G/TBT/N/COL/92/Add.1</t>
  </si>
  <si>
    <t>G/TBT/N/MNG/3</t>
  </si>
  <si>
    <t xml:space="preserve">HS:  0403.10, 1101.00, 2501.00, 2710.00, 3002.20, 3002.30, 3303.00, 3401.11, 3401.19, 3402.20, 3404.20, 3601.00, 3602.00, 3603.00, 4803.00, 6806.10, 6806.10, 7303.00</t>
  </si>
  <si>
    <d:r xmlns:d="http://schemas.openxmlformats.org/spreadsheetml/2006/main">
      <d:rPr>
        <d:sz val="11"/>
        <d:rFont val="Calibri"/>
      </d:rPr>
      <d:t xml:space="preserve">040310 - - Yogurt; 1101 - Wheat or meslin flour.; 2501 - Salt (including table salt and denatured salt) and pure sodium chloride, whether or not in aqueous solution or containing added anti-caking or free-flowing agents; sea water.; 2710 - Petroleum oils and oils obtained from bituminous minerals, other than crude; preparations not elsewhere specified or included, containing by weight 70% or more of petroleum oils or of oils obtained from bituminous minerals, these oils being the basic constituents of the preparations; waste oils.; 300230 - - Vaccines for veterinary medicine; 300220 - - Vaccines for human medicine; 3003 - Medicaments (excluding goods of heading 30.02, 30.05 or 30.06) consisting of two or more constituents which have been mixed together for therapeutic or prophylactic uses, not put up in measured doses or in forms or packings for retail sale.; 3303 - Perfumes and toilet waters.; 340119 - -- Other; 340111 - -- For toilet use (including medicated products); 340220 - - Preparations put up for retail sale; 340420 - - Of poly(oxyethylene) (polyethylene glycol); 3601 - Propellent powders.; 3603 - Safety fuses; detonating fuses; percussion or detonating caps; igniters; electric detonators.; 3602 - Prepared explosives, other than propellent powders.; 4803 - Toilet or facial tissue stock, towel or napkin stock and similar paper of a kind used for household or sanitary purposes, cellulose wadding and webs of cellulose fibres, whether or not creped, crinkled, embossed, perforated, surface-coloured, surface-decorated or printed, in rolls or sheets.; 680610 - - Slag wool, rock wool and similar mineral wools, (including intermixtures thereof), in bulk, sheets or rolls; 7303 - Tubes, pipes and hollow profiles, of cast iron.; </d:t>
    </d:r>
  </si>
  <si>
    <t>G/TBT/N/BRA/264</t>
  </si>
  <si>
    <t xml:space="preserve">Rice (Oryza sativa L.) (HS:  1006)</t>
  </si>
  <si>
    <t>G/TBT/N/USA/121/Add.5</t>
  </si>
  <si>
    <t>G/TBT/N/BHR/12</t>
  </si>
  <si>
    <t xml:space="preserve">Turmeric, whole or ground (powdered) (HS:  09 10 30 00)</t>
  </si>
  <si>
    <d:r xmlns:d="http://schemas.openxmlformats.org/spreadsheetml/2006/main">
      <d:rPr>
        <d:sz val="11"/>
        <d:rFont val="Calibri"/>
      </d:rPr>
      <d:t xml:space="preserve">091030 - - Turmeric (curcuma); </d:t>
    </d:r>
  </si>
  <si>
    <t>G/TBT/N/BHR/16</t>
  </si>
  <si>
    <t xml:space="preserve">Chilled And Frozen Ostrich Meat (HS:  02 07 36 00)</t>
  </si>
  <si>
    <d:r xmlns:d="http://schemas.openxmlformats.org/spreadsheetml/2006/main">
      <d:rPr>
        <d:sz val="11"/>
        <d:rFont val="Calibri"/>
      </d:rPr>
      <d:t xml:space="preserve">020736 - -- Other, frozen; </d:t>
    </d:r>
  </si>
  <si>
    <t>G/TBT/N/BHR/18</t>
  </si>
  <si>
    <t xml:space="preserve">Date Paste  (HS:  08 04 10 90)</t>
  </si>
  <si>
    <t>G/TBT/N/BHR/20</t>
  </si>
  <si>
    <t xml:space="preserve">Ginger (HS:  09 10 10 00)</t>
  </si>
  <si>
    <t>G/TBT/N/BHR/22</t>
  </si>
  <si>
    <t xml:space="preserve">Honey (HS:  04 09 00 00)</t>
  </si>
  <si>
    <t>G/TBT/N/BHR/25</t>
  </si>
  <si>
    <t xml:space="preserve">Pearl millet flour (HS:  11 02 90 50)</t>
  </si>
  <si>
    <t>G/TBT/N/THA/253</t>
  </si>
  <si>
    <t>Prepackaged Products (HS Chapter 1006, 0201, 0202, 0203, 0204, 0401, 0402, 0404, 0405, 0904, 1902, 1805, 1806, 1701, 3816, 3401, 3402, 3306, 3305, 3814, 3215, 3102, 3103, 3104, 3605, 7415, 4814, 3406, ICS :67, 65.120, 87.040, 87.080, 65.080, 91.100.10, 75, 71.100.70, 85.060, 21.060.50)</t>
  </si>
  <si>
    <d:r xmlns:d="http://schemas.openxmlformats.org/spreadsheetml/2006/main">
      <d:rPr>
        <d:sz val="11"/>
        <d:rFont val="Calibri"/>
      </d:rPr>
      <d:t xml:space="preserve">0201 - Meat of bovine animals, fresh or chilled.; 0202 - Meat of bovine animals, frozen.; 0203 - Meat of swine, fresh, chilled or frozen.; 0204 - Meat of sheep or goats, fresh, chilled or frozen.; 0401 - Milk and cream, not concentrated nor containing added sugar or other sweetening matter.; 0402 - Milk and cream, concentrated or containing added sugar or other sweetening matter.; 0404 - Whey, whether or not concentrated or containing added sugar or other sweetening matter; products consisting of natural milk constituents, whether or not containing added sugar or other sweetening matter, not elsewhere specified or included.; 0405 - Butter and other fats and oils derived from milk; dairy spreads.; 0904 - Pepper of the genus Piper; dried or crushed or ground fruits of the genus Capsicum or of the genus Pimenta.; 1006 - Rice.; 1701 - Cane or beet sugar and chemically pure sucrose, in solid form.; 1805 - Cocoa powder, not containing added sugar or other sweetening matter.; 1806 - Chocolate and other food preparations containing cocoa.; 1902 - Pasta, whether or not cooked or stuffed (with meat or other substances) or otherwise prepared, such as spaghetti, macaroni, noodles, lasagna, gnocchi, ravioli, cannelloni; couscous, whether or not prepared.; 3102 - Mineral or chemical fertilizers, nitrogenous.; 3103 - Mineral or chemical fertilizers, phosphatic.; 3104 - Mineral or chemical fertilizers, potassic.; 3215 - Printing ink, writing or drawing ink and other inks, whether or not concentrated or solid.; 3305 - Preparations for use on the hair.; 3306 - Preparations for oral or dental hygiene, including denture fixative pastes and powders; yarn used to clean between the teeth (dental floss), in individual retail packages.; 3401 - Soap; organic surface- Active products and preparations for use as soap, in the form of bars, cakes, moulded pieces or shapes, whether or not containing soap; organic surface- Active products and preparations for washing the skin, in the form of liquid or cream and put up for retail sale, whether or not containing soap; paper, wadding, felt and nonwovens, impregnated, coated or covered with soap or detergent.; 3402 - Organic surface- Active agents (other than soap); surface- Active preparations, washing preparations (including auxiliary washing preparations) and cleaning preparations, whether or not containing soap, other than those of heading 34.01.; 3406 - Candles, tapers and the like.; 3605 - Matches, other than pyrotechnic articles of heading 36.04.; 3814 - Organic composite solvents and thinners, not elsewhere specified or included; prepared paint or varnish removers.; 3816 - Refractory cements, mortars, concretes and similar compositions, other than products of heading 38.01.; 4814 - Wallpaper and similar wall coverings; window transparencies of paper.; 7415 - Nails, tacks, drawing pins, staples (other than those of heading 83.05) and similar articles, of copper or of iron or steel with heads of copper; screws, bolts, nuts, screw hooks, rivets, cotters, cotter-pins, washers (including spring washers) and similar articles, of copper.; </d:t>
    </d:r>
  </si>
  <si>
    <d:r xmlns:d="http://schemas.openxmlformats.org/spreadsheetml/2006/main">
      <d:rPr>
        <d:sz val="11"/>
        <d:rFont val="Calibri"/>
      </d:rPr>
      <d:t xml:space="preserve">21.060.50 - Pins, nails; 65.080 - Fertilizers; 65.120 - Animal feeding stuffs; 67 - FOOD TECHNOLOGY; 71.100.70 - Cosmetics. Toiletries; 75 - PETROLEUM AND RELATED TECHNOLOGIES; 85.060 - Paper and board; 87.040 - Paints and varnishes; 87.080 - Inks. Printing inks; 91.100.10 - Cement. Gypsum. Lime. Mortar; </d:t>
    </d:r>
  </si>
  <si>
    <t>G/TBT/N/USA/149/Add.1</t>
  </si>
  <si>
    <t>G/TBT/N/USA/325</t>
  </si>
  <si>
    <t xml:space="preserve">Avocados  (HS:  0804, ICS:  67.080)</t>
  </si>
  <si>
    <t>G/TBT/N/USA/252/Add.1</t>
  </si>
  <si>
    <d:r xmlns:d="http://schemas.openxmlformats.org/spreadsheetml/2006/main">
      <d:rPr>
        <d:i/>
        <d:sz val="11"/>
        <d:rFont val="Calibri"/>
      </d:rPr>
      <d:t xml:space="preserve">Sweet Cherries   (HS: 0809.20, ICS:  03.120, 67.020, 67.080)</d:t>
    </d:r>
    <d:r xmlns:d="http://schemas.openxmlformats.org/spreadsheetml/2006/main">
      <d:rPr>
        <d:sz val="11"/>
        <d:color rgb="FF000000"/>
        <d:rFont val="Calibri"/>
      </d:rPr>
      <d:t xml:space="preserve"/>
    </d:r>
  </si>
  <si>
    <d:r xmlns:d="http://schemas.openxmlformats.org/spreadsheetml/2006/main">
      <d:rPr>
        <d:sz val="11"/>
        <d:rFont val="Calibri"/>
      </d:rPr>
      <d:t xml:space="preserve">080920 - - Cherries;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080920 - - Cherries; </d:t>
    </d:r>
  </si>
  <si>
    <d:r xmlns:d="http://schemas.openxmlformats.org/spreadsheetml/2006/main">
      <d:rPr>
        <d:i/>
        <d:sz val="11"/>
        <d:rFont val="Calibri"/>
      </d:rPr>
      <d:t xml:space="preserve">03.120 - Quality; 67.020 - Processes in the food industry; 67.080 - Fruits. Vegetables; </d:t>
    </d:r>
  </si>
  <si>
    <t>G/TBT/N/USA/318</t>
  </si>
  <si>
    <t xml:space="preserve">Food labelling  (HS:  Ch. 15) (ICS:  67.040, 67.120, 67.200)</t>
  </si>
  <si>
    <d:r xmlns:d="http://schemas.openxmlformats.org/spreadsheetml/2006/main">
      <d:rPr>
        <d:sz val="11"/>
        <d:rFont val="Calibri"/>
      </d:rPr>
      <d:t xml:space="preserve">67.040 - Food products in general; 67.120 - Meat, meat products and other animal produce; 67.200 - Edible oils and fats. Oilseeds; </d:t>
    </d:r>
  </si>
  <si>
    <t>G/TBT/N/CHN/316</t>
  </si>
  <si>
    <t xml:space="preserve">Agricultural seeds  HS:  1209</t>
  </si>
  <si>
    <t>G/TBT/N/CHN/317</t>
  </si>
  <si>
    <t>agricultural seeds HS:1209</t>
  </si>
  <si>
    <d:r xmlns:d="http://schemas.openxmlformats.org/spreadsheetml/2006/main">
      <d:rPr>
        <d:sz val="11"/>
        <d:rFont val="Calibri"/>
      </d:rPr>
      <d:t xml:space="preserve">1209 - Seeds, fruit and spores, of a kind used for sowing.; 120720 - - Cotton seeds; </d:t>
    </d:r>
  </si>
  <si>
    <t>G/TBT/N/CHN/318</t>
  </si>
  <si>
    <d:r xmlns:d="http://schemas.openxmlformats.org/spreadsheetml/2006/main">
      <d:rPr>
        <d:sz val="11"/>
        <d:rFont val="Calibri"/>
      </d:rPr>
      <d:t xml:space="preserve">1206 - Sunflower seeds, whether or not broken.; 1209 - Seeds, fruit and spores, of a kind used for sowing.; </d:t>
    </d:r>
  </si>
  <si>
    <t>G/TBT/N/USA/251/Add.1</t>
  </si>
  <si>
    <d:r xmlns:d="http://schemas.openxmlformats.org/spreadsheetml/2006/main">
      <d:rPr>
        <d:i/>
        <d:sz val="11"/>
        <d:rFont val="Calibri"/>
      </d:rPr>
      <d:t xml:space="preserve">Avocados   (HS:  0804.40;  ICS:  03.120, 67.020, 67.080)</d:t>
    </d:r>
    <d:r xmlns:d="http://schemas.openxmlformats.org/spreadsheetml/2006/main">
      <d:rPr>
        <d:sz val="11"/>
        <d:color rgb="FF000000"/>
        <d:rFont val="Calibri"/>
      </d:rPr>
      <d:t xml:space="preserve"/>
    </d:r>
  </si>
  <si>
    <t>G/TBT/N/USA/121/Add.4</t>
  </si>
  <si>
    <t>G/TBT/N/KEN/112</t>
  </si>
  <si>
    <t xml:space="preserve">HS:  0902;  ICS:  67.140.10</t>
  </si>
  <si>
    <t>G/TBT/N/USA/111/Add.1</t>
  </si>
  <si>
    <d:r xmlns:d="http://schemas.openxmlformats.org/spreadsheetml/2006/main">
      <d:rPr>
        <d:i/>
        <d:sz val="11"/>
        <d:rFont val="Calibri"/>
      </d:rPr>
      <d:t xml:space="preserve">Eggs  (HS:  0407;  ICS:  67)</d:t>
    </d:r>
    <d:r xmlns:d="http://schemas.openxmlformats.org/spreadsheetml/2006/main">
      <d:rPr>
        <d:sz val="11"/>
        <d:color rgb="FF000000"/>
        <d:rFont val="Calibri"/>
      </d:rPr>
      <d:t xml:space="preserve"/>
    </d:r>
  </si>
  <si>
    <t>G/TBT/N/SLV/108</t>
  </si>
  <si>
    <t xml:space="preserve">Fats and oils.  International Classification for Standards (ICS) code 67.020.  HS heading 15</t>
  </si>
  <si>
    <d:r xmlns:d="http://schemas.openxmlformats.org/spreadsheetml/2006/main">
      <d:rPr>
        <d:sz val="11"/>
        <d:rFont val="Calibri"/>
      </d:rPr>
      <d:t xml:space="preserve">67.020 - Processes in the food industry; </d:t>
    </d:r>
  </si>
  <si>
    <t>G/TBT/N/ZAF/65</t>
  </si>
  <si>
    <t>HS: 11</t>
  </si>
  <si>
    <d:r xmlns:d="http://schemas.openxmlformats.org/spreadsheetml/2006/main">
      <d:rPr>
        <d:sz val="11"/>
        <d:rFont val="Calibri"/>
      </d:rPr>
      <d:t xml:space="preserve">11 - Products of the milling industry; malt; starches; inulin; wheat gluten; 1001 - Wheat and meslin.; </d:t>
    </d:r>
  </si>
  <si>
    <t>G/TBT/N/CAN/203</t>
  </si>
  <si>
    <t xml:space="preserve">Cheese (HS:  0406;  ICS:  67.100)</t>
  </si>
  <si>
    <t>G/TBT/N/ZAF/64</t>
  </si>
  <si>
    <t xml:space="preserve">HS:  11</t>
  </si>
  <si>
    <d:r xmlns:d="http://schemas.openxmlformats.org/spreadsheetml/2006/main">
      <d:rPr>
        <d:sz val="11"/>
        <d:rFont val="Calibri"/>
      </d:rPr>
      <d:t xml:space="preserve">11 - Products of the milling industry; malt; starches; inulin; wheat gluten; 1005 - Maize (corn).; </d:t>
    </d:r>
  </si>
  <si>
    <t>G/TBT/N/USA/281</t>
  </si>
  <si>
    <t xml:space="preserve">Beef, Lamb, Pork, Perishable Agricultural Commodities, and Peanuts (HS Ch 2:  1202; 0204; 1602.41; ICS:  67.120; 67.040; 67.080; 67.100)</t>
  </si>
  <si>
    <d:r xmlns:d="http://schemas.openxmlformats.org/spreadsheetml/2006/main">
      <d:rPr>
        <d:sz val="11"/>
        <d:rFont val="Calibri"/>
      </d:rPr>
      <d:t xml:space="preserve">0204 - Meat of sheep or goats, fresh, chilled or frozen.; 1202 - Ground-nuts, not roasted or otherwise cooked, whether or not shelled or broken.; 160241 - -- Hams and cuts thereof; </d:t>
    </d:r>
  </si>
  <si>
    <d:r xmlns:d="http://schemas.openxmlformats.org/spreadsheetml/2006/main">
      <d:rPr>
        <d:sz val="11"/>
        <d:rFont val="Calibri"/>
      </d:rPr>
      <d:t xml:space="preserve">67.040 - Food products in general; 67.080 - Fruits. Vegetables; 67.100 - Milk and milk products; 67.120 - Meat, meat products and other animal produce; </d:t>
    </d:r>
  </si>
  <si>
    <t>G/TBT/N/EEC/158</t>
  </si>
  <si>
    <t xml:space="preserve">Agricultural products and foodstuffs intended for  human consumption – those included in HS Chapters 1 to 24 approximately</t>
  </si>
  <si>
    <d:r xmlns:d="http://schemas.openxmlformats.org/spreadsheetml/2006/main">
      <d:rPr>
        <d:sz val="11"/>
        <d:rFont val="Calibri"/>
      </d:rPr>
      <d:t xml:space="preserve">10 - Cereals; 11 - Products of the milling industry; malt; starches; inulin; wheat gluten; 12 - Oil seeds and oleaginous fruits; miscellaneous grains, seeds and fruit; industrial or medicinal plants; straw and fodder; 13 - Lac; gums, resins and other vegetable saps and extracts; 14 - Vegetable plaiting materials; vegetable products not elsewhere specified or included; 15 - Animal or vegetable fats and oils and their cleavage products; prepared edible fats; animal or vegetable waxes; 16 - Preparations of meat, of fish or of crustaceans, molluscs or other aquatic invertebrates; 17 - Sugars and sugar confectionery; 18 - Cocoa and cocoa preparations; 19 - Preparations of cereals, flour, starch or milk; pastrycooks' products; 20 - Preparations of vegetables, fruit, nuts or other parts of plants; 21 - Miscellaneous edible preparations; 22 - Beverages, spirits and vinegar; 23 - Residues and waste from the food industries; prepared animal fodder; 24 - Tobacco and manufactured tobacco substitutes; </d:t>
    </d:r>
  </si>
  <si>
    <t>G/TBT/N/BRA/248</t>
  </si>
  <si>
    <t xml:space="preserve">Soy (HS:  1201)</t>
  </si>
  <si>
    <t>G/TBT/N/SVN/54</t>
  </si>
  <si>
    <t xml:space="preserve">HS:  0201, 0204, 0205; ICS:  67.120</t>
  </si>
  <si>
    <d:r xmlns:d="http://schemas.openxmlformats.org/spreadsheetml/2006/main">
      <d:rPr>
        <d:sz val="11"/>
        <d:rFont val="Calibri"/>
      </d:rPr>
      <d:t xml:space="preserve">0201 - Meat of bovine animals, fresh or chilled.; 0204 - Meat of sheep or goats, fresh, chilled or frozen.; 0205 - Meat of horses, asses, mules or hinnies, fresh, chilled or frozen.; </d:t>
    </d:r>
  </si>
  <si>
    <t>G/TBT/N/ARG/216</t>
  </si>
  <si>
    <t>Spices</t>
  </si>
  <si>
    <d:r xmlns:d="http://schemas.openxmlformats.org/spreadsheetml/2006/main">
      <d:rPr>
        <d:sz val="11"/>
        <d:rFont val="Calibri"/>
      </d:rPr>
      <d:t xml:space="preserve">09109 - - Other spices:; 0910 - Ginger, saffron, turmeric (curcuma), thyme, bay leaves, curry and other spices.; </d:t>
    </d:r>
  </si>
  <si>
    <t>G/TBT/N/COL/94</t>
  </si>
  <si>
    <t>Fish, molluscs, crustaceans and aquaculture products for human consumption (HS chapter 03)</t>
  </si>
  <si>
    <t>G/TBT/N/BRA/244</t>
  </si>
  <si>
    <t xml:space="preserve">Tomatoes (HS:  0702)</t>
  </si>
  <si>
    <t>G/TBT/N/ZAF/63</t>
  </si>
  <si>
    <t>Bird's eggs in shell - Fresh</t>
  </si>
  <si>
    <t>G/TBT/N/USA/254</t>
  </si>
  <si>
    <t xml:space="preserve">Irradiated foods (HS:  0200.0400, 0700.1100, 1500.2200; ICS:  67.020, 67.040, 67.230)</t>
  </si>
  <si>
    <d:r xmlns:d="http://schemas.openxmlformats.org/spreadsheetml/2006/main">
      <d:rPr>
        <d:sz val="11"/>
        <d:rFont val="Calibri"/>
      </d:rPr>
      <d:t xml:space="preserve">02 - Meat and edible meat offal; 04 - Dairy produce; birds' eggs; natural honey; edible products of animal origin, not elsewhere specified or included; 07 - Edible vegetables and certain roots and tubers; 11 - Products of the milling industry; malt; starches; inulin; wheat gluten; 15 - Animal or vegetable fats and oils and their cleavage products; prepared edible fats; animal or vegetable waxes; 22 - Beverages, spirits and vinegar; </d:t>
    </d:r>
  </si>
  <si>
    <d:r xmlns:d="http://schemas.openxmlformats.org/spreadsheetml/2006/main">
      <d:rPr>
        <d:sz val="11"/>
        <d:rFont val="Calibri"/>
      </d:rPr>
      <d:t xml:space="preserve">67.020 - Processes in the food industry; 67.040 - Food products in general; 67.230 - Prepackaged and prepared foods; </d:t>
    </d:r>
  </si>
  <si>
    <t>G/TBT/N/USA/251</t>
  </si>
  <si>
    <t xml:space="preserve">Avocados   (HS:  0804.40;  ICS:  03.120, 67.020, 67.080)</t>
  </si>
  <si>
    <d:r xmlns:d="http://schemas.openxmlformats.org/spreadsheetml/2006/main">
      <d:rPr>
        <d:sz val="11"/>
        <d:rFont val="Calibri"/>
      </d:rPr>
      <d:t xml:space="preserve">03.120 - Quality; 67.020 - Processes in the food industry; 67.080 - Fruits. Vegetables; </d:t>
    </d:r>
  </si>
  <si>
    <t>G/TBT/N/USA/252</t>
  </si>
  <si>
    <t xml:space="preserve">Sweet Cherries   (HS: 0809.20, ICS:  03.120, 67.020, 67.080)</t>
  </si>
  <si>
    <d:r xmlns:d="http://schemas.openxmlformats.org/spreadsheetml/2006/main">
      <d:rPr>
        <d:sz val="11"/>
        <d:rFont val="Calibri"/>
      </d:rPr>
      <d:t xml:space="preserve">080920 - - Cherries; </d:t>
    </d:r>
  </si>
  <si>
    <t>G/TBT/N/COL/92</t>
  </si>
  <si>
    <t>Meat and meat products of swine (HS tariff heading 0203.00.00)</t>
  </si>
  <si>
    <t>G/TBT/N/USA/233/Add.1</t>
  </si>
  <si>
    <d:r xmlns:d="http://schemas.openxmlformats.org/spreadsheetml/2006/main">
      <d:rPr>
        <d:sz val="11"/>
        <d:rFont val="Calibri"/>
      </d:rPr>
      <d:t xml:space="preserve">0510 - Ambergris, castoreum, civet and musk; cantharides; bile, whether or not dried; glands and other animal products used in the preparation of pharmaceutical products, fresh, chilled, frozen or otherwise provisionally preserved.; </d:t>
    </d:r>
  </si>
  <si>
    <t>G/TBT/N/COL/91</t>
  </si>
  <si>
    <t>Fish, molluscs and crustaceans (HS tariff heading 03)</t>
  </si>
  <si>
    <t>G/TBT/N/COL/90</t>
  </si>
  <si>
    <t>Fish, molluscs and crustaceans (HS:03)</t>
  </si>
  <si>
    <t>G/TBT/N/USA/233</t>
  </si>
  <si>
    <t xml:space="preserve">Medical products (HS:  0510;  ICS:  11.120, 11.220)</t>
  </si>
  <si>
    <t>G/TBT/N/SLV/104</t>
  </si>
  <si>
    <t>Yogurt (ICS: 67.100) HS 0403.10</t>
  </si>
  <si>
    <t>G/TBT/N/SLV/105</t>
  </si>
  <si>
    <t xml:space="preserve">Persian lime (ICS:  67.080) HS 0805.50</t>
  </si>
  <si>
    <d:r xmlns:d="http://schemas.openxmlformats.org/spreadsheetml/2006/main">
      <d:rPr>
        <d:sz val="11"/>
        <d:rFont val="Calibri"/>
      </d:rPr>
      <d:t xml:space="preserve">080550 - - Lemons (Citrus limon, Citrus limonum) and limes (Citrus aurantifolia, Citrus latifolia); </d:t>
    </d:r>
  </si>
  <si>
    <t>G/TBT/N/SLV/106</t>
  </si>
  <si>
    <t>Dairy cream (ICS: 67.100) HS 04.02 and 04.03</t>
  </si>
  <si>
    <t>G/TBT/N/KEN/88</t>
  </si>
  <si>
    <t xml:space="preserve">Potato crisps  (HS:  110520;  ICS:  67.040)</t>
  </si>
  <si>
    <d:r xmlns:d="http://schemas.openxmlformats.org/spreadsheetml/2006/main">
      <d:rPr>
        <d:sz val="11"/>
        <d:rFont val="Calibri"/>
      </d:rPr>
      <d:t xml:space="preserve">110520 - - Flakes, granules and pellets; 200520 - - Potatoes; </d:t>
    </d:r>
  </si>
  <si>
    <t>G/TBT/N/KEN/89</t>
  </si>
  <si>
    <t xml:space="preserve">Ware potatoes  (HS: 071010;  ICS:  67.040)</t>
  </si>
  <si>
    <d:r xmlns:d="http://schemas.openxmlformats.org/spreadsheetml/2006/main">
      <d:rPr>
        <d:sz val="11"/>
        <d:rFont val="Calibri"/>
      </d:rPr>
      <d:t xml:space="preserve">071010 - - Potatoes; </d:t>
    </d:r>
  </si>
  <si>
    <t>G/TBT/N/KEN/90</t>
  </si>
  <si>
    <t xml:space="preserve">2006 Ware Potatoes (HS: 071010; ICS:  67.040)</t>
  </si>
  <si>
    <t>G/TBT/N/SVN/52</t>
  </si>
  <si>
    <t xml:space="preserve">(HS:  1109) Gluten (ICS:  67.040) Food products in general</t>
  </si>
  <si>
    <d:r xmlns:d="http://schemas.openxmlformats.org/spreadsheetml/2006/main">
      <d:rPr>
        <d:sz val="11"/>
        <d:rFont val="Calibri"/>
      </d:rPr>
      <d:t xml:space="preserve">1109 - Wheat gluten, whether or not dried.; </d:t>
    </d:r>
  </si>
  <si>
    <t>G/TBT/N/ARM/47</t>
  </si>
  <si>
    <t>Fresh fruit and vegetable; products included in HS nomenclature 0701, 070200000, 0703, 0704, 0705, 0706, 070700050, 0708, 070910000, 070920000, 070930000, 070960, 070990700, 0801, 0802, 080300, 0804, 0805, 0806, 0807, 0808, 0809, 081010000, 081020, 081030, 081050000</t>
  </si>
  <si>
    <d:r xmlns:d="http://schemas.openxmlformats.org/spreadsheetml/2006/main">
      <d:rPr>
        <d:sz val="11"/>
        <d:rFont val="Calibri"/>
      </d:rPr>
      <d:t xml:space="preserve">0701 - Potatoes, fresh or chilled.; 0702 - Tomatoes, fresh or chilled.; 0703 - Onions, shallots, garlic, leeks and other alliaceous vegetables, fresh or chilled.; 0704 - Cabbages, cauliflowers, kohlrabi, kale and similar edible brassicas, fresh or chilled.; 0705 - Lettuce (Lactuca sativa) and chicory (Cichorium spp.), fresh or chilled.; 0706 - Carrots, turnips, salad beetroot, salsify, celeriac, radishes and similar edible roots, fresh or chilled.; 0707 - Cucumbers and gherkins, fresh or chilled.; 0708 - Leguminous vegetables, shelled or unshelled, fresh or chilled.; 0801 - Coconuts, Brazil nuts and cashew nuts, fresh or dried, whether or not shelled or peeled.; 0802 - Other nuts, fresh or dried, whether or not shelled or peeled.; 0803 - Bananas, including plantains, fresh or dried.; 0804 - Dates, figs, pineapples, avocados, guavas, mangoes and mangosteens, fresh or dried.; 0805 - Citrus fruit, fresh or dried.; 0806 - Grapes, fresh or dried.; 0807 - Melons (including watermelons) and papaws (papayas), fresh.; 0808 - Apples, pears and quinces, fresh.; 0809 - Apricots, cherries, peaches (including nectarines), plums and sloes, fresh.; 070910 - - Globe artichokes; 070920 - - Asparagus; 070930 - - Aubergines (egg-plants); 070960 - - Fruits of the genus Capsicum or of the genus Pimenta; 070990 - - Other; 081010 - - Strawberries; 081020 - - Raspberries, blackberries, mulberries and loganberries; 081030 - - Black, white or red currants and gooseberries; 081050 - - Kiwifruit; </d:t>
    </d:r>
  </si>
  <si>
    <t>G/TBT/N/ARM/46</t>
  </si>
  <si>
    <t>Wheat and maslin (HS 1001), rye (1002 00 000), barley (1003 00), oats (1004 00 000), maize (1005), rice (1006), sorghum (1007 00), buckwheat, millet and other cereals (except Canary seed) (HS 1008)</t>
  </si>
  <si>
    <d:r xmlns:d="http://schemas.openxmlformats.org/spreadsheetml/2006/main">
      <d:rPr>
        <d:sz val="11"/>
        <d:rFont val="Calibri"/>
      </d:rPr>
      <d:t xml:space="preserve">1001 - Wheat and meslin.; 1002 - Rye.; 1003 - Barley.; 1004 - Oats.; 1005 - Maize (corn).; 1006 - Rice.; 1007 - Grain sorghum.; 1008 - Buckwheat, millet and canary seed; other cereals.; </d:t>
    </d:r>
  </si>
  <si>
    <t>G/TBT/N/ARM/44</t>
  </si>
  <si>
    <t xml:space="preserve">Products included in HS:  8525 10 500, 8525 10 800, 8525 20 910, 8525 20 990</t>
  </si>
  <si>
    <d:r xmlns:d="http://schemas.openxmlformats.org/spreadsheetml/2006/main">
      <d:rPr>
        <d:sz val="11"/>
        <d:rFont val="Calibri"/>
      </d:rPr>
      <d:t xml:space="preserve">10 - Cereals; 20 - Preparations of vegetables, fruit, nuts or other parts of plants; 8525 - Transmission apparatus for radio-telephony, radio-telegraphy, radio- Broadcasting or television, whether or not incorporating reception apparatus or sound recording or reproducing apparatus; television cameras; still image video cameras and other video camera recorders; digital cameras.; 852510 - - Transmission apparatus; 852520 - - Transmission apparatus incorporating reception apparatus; </d:t>
    </d:r>
  </si>
  <si>
    <t>G/TBT/N/ARM/45</t>
  </si>
  <si>
    <t xml:space="preserve">Products included in HS:  8517 30 000, 8517 50, 8517 80, 8517 90, 8525 10 500, 8525 10 800, 8525 20</t>
  </si>
  <si>
    <d:r xmlns:d="http://schemas.openxmlformats.org/spreadsheetml/2006/main">
      <d:rPr>
        <d:sz val="11"/>
        <d:rFont val="Calibri"/>
      </d:rPr>
      <d:t xml:space="preserve">10 - Cereals; 20 - Preparations of vegetables, fruit, nuts or other parts of plants; 30 - Pharmaceutical products; 50 - Silk; 80 - Tin and articles thereof; 90 - Optical, photographic, cinematographic, measuring, checking, precision, medical or surgical instruments and apparatus; parts and accessories thereof; 8517 - Electrical apparatus for line telephony or line telegraphy, including line telephone sets with cordless handsets and telecommunication apparatus for current-carrier line systems or for digital line systems; videophones.; 8525 - Transmission apparatus for radio-telephony, radio-telegraphy, radio- Broadcasting or television, whether or not incorporating reception apparatus or sound recording or reproducing apparatus; television cameras; still image video cameras and other video camera recorders; digital cameras.; 851730 - - Telephonic or telegraphic switching apparatus; 851750 - - Other apparatus, for carrier-current line systems or for digital line systems; 851780 - - Other apparatus; 851790 - - Parts; 852510 - - Transmission apparatus; 852520 - - Transmission apparatus incorporating reception apparatus; </d:t>
    </d:r>
  </si>
  <si>
    <t>G/TBT/N/ARM/42</t>
  </si>
  <si>
    <t xml:space="preserve">Milk and cream, not concentrated nor containing added sugar or other sweetening matter (HS:  0401);  Milk and cream, concentrated or containing added sugar or other sweetening matter (HS:  0402);  Buttermilk, curdled milk and cream, yogurt, kefir and other fermented or acidified milk and cream, whether or not concentrated or containing added sugar or other sweetening matter or flavoured or containing added fruits, nuts or cocoa (HS:  0403);  Whey, whether or not concentrated or containing added sugar or other sweetening matter; products consisting of natural milk constituents, whether or not containing added sugar or other sweetening matter (HS:  0404);  Butter and other fats and oils derived from milk; dairy spreads (HS:  0405);  Cheese and curd (HS:  0406);  Ice cream whether or not containing cocoa, except other edible ice (HS:  2105 00);  Melted cheese (HS:  2106 90 100);  food preparations of goods of headings 0401 to 0404, not containing cocoa or containing less than 5 % by weight of cocoa calculated on a totally defatted basis (HS:  1901);  Mixture of vegetable-creamy and creamy-vegetable oils including spread and melted admixtures containing more than 15 % by weight of dairy oil (HS:  2106 90 980)</t>
  </si>
  <si>
    <d:r xmlns:d="http://schemas.openxmlformats.org/spreadsheetml/2006/main">
      <d:rPr>
        <d:sz val="11"/>
        <d:rFont val="Calibri"/>
      </d:rPr>
      <d:t xml:space="preserve">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0404 - Whey, whether or not concentrated or containing added sugar or other sweetening matter; products consisting of natural milk constituents, whether or not containing added sugar or other sweetening matter, not elsewhere specified or included.; 0405 - Butter and other fats and oils derived from milk; dairy spreads.; 0406 - Cheese and curd.; 1901 - 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2105 - Ice cream and other edible ice, whether or not containing cocoa.; 210690 - - Other; </d:t>
    </d:r>
  </si>
  <si>
    <t>G/TBT/N/MDA/7</t>
  </si>
  <si>
    <t>Moldova, Republic of</t>
  </si>
  <si>
    <t xml:space="preserve">HS:  0201, 0202, 0203, 0204, 0205, 0206, 0207, 0208, 0209, 0210</t>
  </si>
  <si>
    <d:r xmlns:d="http://schemas.openxmlformats.org/spreadsheetml/2006/main">
      <d:rPr>
        <d:sz val="11"/>
        <d:rFont val="Calibri"/>
      </d:rPr>
      <d:t xml:space="preserve">0201 - Meat of bovine animals, fresh or chilled.; 0202 - Meat of bovine animals, frozen.; 0203 - Meat of swine, fresh, chilled or frozen.; 0204 - Meat of sheep or goats, fresh, chilled or frozen.; 0205 - Meat of horses, asses, mules or hinnies, fresh, chilled or frozen.; 0206 - Edible offal of bovine animals, swine, sheep, goats, horses, asses, mules or hinnies, fresh, chilled or frozen.; 0207 - Meat and edible offal, of the poultry of heading 01.05, fresh, chilled or frozen.; 0208 - Other meat and edible meat offal, fresh, chilled or frozen.; 0209 - Pig fat, free of lean meat, and poultry fat, not rendered or otherwise extracted, fresh, chilled, frozen, salted, in brine, dried or smoked.; 0210 - Meat and edible meat offal, salted, in brine, dried or smoked; edible flours and meals of meat or meat offal.; </d:t>
    </d:r>
  </si>
  <si>
    <t>G/TBT/N/CAN/178</t>
  </si>
  <si>
    <t>Seeds of various species for propagation [Parts of HS codes Chapters 07, 09, 10 and 12]</t>
  </si>
  <si>
    <t>G/TBT/N/SLV/95</t>
  </si>
  <si>
    <t xml:space="preserve">Dairy products.  Butter HS 0405.10 (ICS: 67.100)</t>
  </si>
  <si>
    <t>G/TBT/N/EEC/123</t>
  </si>
  <si>
    <t xml:space="preserve">Food additives, food enzymes and food flavourings. Numerous positions within HS:  headings 0910, 2103, 2106, 2901 to 2940, 3302, 3507. ICS:  67.220</t>
  </si>
  <si>
    <d:r xmlns:d="http://schemas.openxmlformats.org/spreadsheetml/2006/main">
      <d:rPr>
        <d:sz val="11"/>
        <d:rFont val="Calibri"/>
      </d:rPr>
      <d:t xml:space="preserve">29 - Organic chemicals; 0910 - Ginger, saffron, turmeric (curcuma), thyme, bay leaves, curry and other spices.; 2103 - Sauces and preparations therefor; mixed condiments and mixed seasonings; mustard flour and meal and prepared mustard.; 2106 - Food preparations not elsewhere specified or included.; 2901 - Acyclic hydrocarbons.; 2902 - Cyclic hydrocarbons.; 2903 - Halogenated derivatives of hydrocarbons.; 2904 - Sulphonated, nitrated or nitrosated derivatives of hydrocarbons, whether or not halogenated.; 2905 - Acyclic alcohols and their halogenated, sulphonated, nitrated or nitrosated derivatives.; 2906 - Cyclic alcohols and their halogenated, sulphonated, nitrated or nitrosated derivatives.; 2907 - Phenols; phenol-alcohols.; 2908 - Halogenated, sulphonated, nitrated or nitrosated derivatives of phenols or phenol-alcohols.; 2909 - Ethers, ether-alcohols, ether-phenols, ether-alcohol-phenols, alcohol peroxides, ether peroxides, ketone peroxides (whether or not chemically defined), and their halogenated, sulphonated, nitrated or nitrosated derivatives.; 2910 - Epoxides, epoxyalcohols, epoxyphenols and epoxyethers, with a three-membered ring, and their halogenated, sulphonated, nitrated or nitrosated derivatives.; 2911 - Acetals and hemiacetals, whether or not with other oxygen function, and their halogenated, sulphonated, nitrated or nitrosated derivatives.; 2912 - Aldehydes, whether or not with other oxygen function; cyclic polymers of aldehydes; paraformaldehyde.; 2913 - Halogenated, sulphonated, nitrated or nitrosated derivatives of products of heading 29.12.; 2914 - Ketones and quinones, whether or not with other oxygen function, and their halogenated, sulphonated, nitrated or nitrosated derivatives.; 2915 - Saturated acyclic monocarboxylic acids and their anhydrides, halides, peroxides and peroxyacids; their halogenated, sulphonated, nitrated or nitrosated derivatives.; 2916 - Unsaturated acyclic monocarboxylic acids, cyclic monocarboxylic acids, their anhydrides, halides, peroxides and peroxyacids; their halogenated, sulphonated, nitrated or nitrosated derivatives.; 2917 - Polycarboxylic acids, their anhydrides, halides, peroxides and peroxyacids; their halogenated, sulphonated, nitrated or nitrosated derivatives.; 2918 - Carboxylic acids with additional oxygen function and their anhydrides, halides, peroxides and peroxyacids; their halogenated, sulphonated, nitrated or nitrosated derivatives.; 2919 - Phosphoric esters and their salts, including lactophosphates; their halogenated, sulphonated, nitrated or nitrosated derivatives.; 2920 - Esters of other inorganic acids of non-metals (excluding esters of hydrogen halides) and their salts; their halogenated, sulphonated, nitrated or nitrosated derivatives.; 2921 - Amine-function compounds.; 2922 - Oxygen-function amino-compounds.; 2923 - Quaternary ammonium salts and hydroxides; lecithins and other phosphoaminolipids, whether or not chemically defined.; 2924 - Carboxyamide-function compounds; amide-function compounds of carbonic acid.; 2925 - Carboxyimide-function compounds (including saccharin and its salts) and imine-function compounds.; 2926 - Nitrile-function compounds.; 2927 - Diazo-, azo- or azoxy-compounds.; 2928 - Organic derivatives of hydrazine or of hydroxylamine.; 2929 - Compounds with other nitrogen function.; 2930 - Organo-sulphur compounds.; 2931 - Other organo-inorganic compounds.; 2932 - Heterocyclic compounds with oxygen hetero- Atom(s) only.; 2933 - Heterocyclic compounds with nitrogen hetero- Atom(s) only.; 2934 - Nucleic acids and their salts, whether or not chemically defined; other heterocyclic compounds.; 2935 - Sulphonamides.; 2936 - Provitamins and vitamins, natural or reproduced by synthesis (including natural concentrates), derivatives thereof used primarily as vitamins, and intermixtures of the foregoing, whether or not in any solvent.; 2937 - Hormones, prostaglandins, thromboxanes and leukotrienes, natural or reproduced by synthesis; derivatives and structural analogues thereof, including chain modified polypeptides, used primarily as hormones.; 2938 - Glycosides, natural or reproduced by synthesis, and their salts, ethers, esters and other derivatives.; 2939 - Vegetable alkaloids, natural or reproduced by synthesis, and their salts, ethers, esters and other derivatives.; 2940 - Sugars, chemically pure, other than sucrose, lactose, maltose, glucose and fructose; sugar ethers, sugar acetals and sugar esters, and their salts, other than products of heading 29.37, 29.38 or 29.39.; 3302 - Mixtures of odoriferous substances and mixtures (including alcoholic solutions) with a basis of one or more of these substances, of a kind used as raw materials in industry; other preparations based on odoriferous substances, of a kind used for the manufacture of beverages.; 3507 - Enzymes; prepared enzymes not elsewhere specified or included.; 29392 - - Alkaloids of cinchona and their derivatives; salts thereof:; </d:t>
    </d:r>
  </si>
  <si>
    <t>G/TBT/N/NOR/8</t>
  </si>
  <si>
    <t>07.01.1000 - seed potatoes</t>
  </si>
  <si>
    <t>G/TBT/N/NIC/71/Add.1</t>
  </si>
  <si>
    <t>G/TBT/N/MDA/3</t>
  </si>
  <si>
    <t>HS 0701; 0702; 0703; 0704; 0705; 0706; 070700; 0708; 0709; 0802; 080300; 0804; 0805; 0806; 0807; 0808; 0809; 0810</t>
  </si>
  <si>
    <d:r xmlns:d="http://schemas.openxmlformats.org/spreadsheetml/2006/main">
      <d:rPr>
        <d:sz val="11"/>
        <d:rFont val="Calibri"/>
      </d:rPr>
      <d:t xml:space="preserve">0701 - Potatoes, fresh or chilled.; 0702 - Tomatoes, fresh or chilled.; 0703 - Onions, shallots, garlic, leeks and other alliaceous vegetables, fresh or chilled.; 0704 - Cabbages, cauliflowers, kohlrabi, kale and similar edible brassicas, fresh or chilled.; 0705 - Lettuce (Lactuca sativa) and chicory (Cichorium spp.), fresh or chilled.; 0706 - Carrots, turnips, salad beetroot, salsify, celeriac, radishes and similar edible roots, fresh or chilled.; 0707 - Cucumbers and gherkins, fresh or chilled.; 0708 - Leguminous vegetables, shelled or unshelled, fresh or chilled.; 0709 - Other vegetables, fresh or chilled.; 0802 - Other nuts, fresh or dried, whether or not shelled or peeled.; 0803 - Bananas, including plantains, fresh or dried.; 0804 - Dates, figs, pineapples, avocados, guavas, mangoes and mangosteens, fresh or dried.; 0805 - Citrus fruit, fresh or dried.; 0806 - Grapes, fresh or dried.; 0807 - Melons (including watermelons) and papaws (papayas), fresh.; 0808 - Apples, pears and quinces, fresh.; 0809 - Apricots, cherries, peaches (including nectarines), plums and sloes, fresh.; 0810 - Other fruit, fresh.; </d:t>
    </d:r>
  </si>
  <si>
    <t>G/TBT/N/USA/189/Add.1</t>
  </si>
  <si>
    <d:r xmlns:d="http://schemas.openxmlformats.org/spreadsheetml/2006/main">
      <d:rPr>
        <d:i/>
        <d:sz val="11"/>
        <d:rFont val="Calibri"/>
      </d:rPr>
      <d:t xml:space="preserve">Fruits and vegetables (HS:  Chapter  0803);  (ICS:  67)</d:t>
    </d:r>
    <d:r xmlns:d="http://schemas.openxmlformats.org/spreadsheetml/2006/main">
      <d:rPr>
        <d:sz val="11"/>
        <d:color rgb="FF000000"/>
        <d:rFont val="Calibri"/>
      </d:rPr>
      <d:t xml:space="preserve"/>
    </d:r>
  </si>
  <si>
    <d:r xmlns:d="http://schemas.openxmlformats.org/spreadsheetml/2006/main">
      <d:rPr>
        <d:sz val="11"/>
        <d:rFont val="Calibri"/>
      </d:rPr>
      <d:t xml:space="preserve">0803 - Bananas, including plantains, fresh or dried.;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0803 - Bananas, including plantains, fresh or dried.; </d:t>
    </d:r>
  </si>
  <si>
    <t>G/TBT/N/ZAF/58</t>
  </si>
  <si>
    <t xml:space="preserve">HS:  10.07</t>
  </si>
  <si>
    <t>G/TBT/N/ZAF/57</t>
  </si>
  <si>
    <t xml:space="preserve">HS:  02.07 &amp; 04.07</t>
  </si>
  <si>
    <t>G/TBT/N/BRA/217</t>
  </si>
  <si>
    <t xml:space="preserve">Vegetal refined oils  (HS:  150000)</t>
  </si>
  <si>
    <t>G/TBT/N/BRA/218</t>
  </si>
  <si>
    <t xml:space="preserve">Brazil nuts  (HS:  080100)</t>
  </si>
  <si>
    <t>G/TBT/N/USA/121/Add.3</t>
  </si>
  <si>
    <t>G/TBT/N/NIC/71</t>
  </si>
  <si>
    <t xml:space="preserve">HS tariff item numbers 0207.10, 0207.13, 0207.90, 0207.13.99, 0207.14, 0207.14.90, and 0207.14.99;  International Classification for Standards (ICS) code 67.120.20</t>
  </si>
  <si>
    <d:r xmlns:d="http://schemas.openxmlformats.org/spreadsheetml/2006/main">
      <d:rPr>
        <d:sz val="11"/>
        <d:rFont val="Calibri"/>
      </d:rPr>
      <d:t xml:space="preserve">020713 - -- Cuts and offal, fresh or chilled; 020714 - -- Cuts and offal, frozen; </d:t>
    </d:r>
  </si>
  <si>
    <t>G/TBT/N/BRA/202/Add.1</t>
  </si>
  <si>
    <d:r xmlns:d="http://schemas.openxmlformats.org/spreadsheetml/2006/main">
      <d:rPr>
        <d:i/>
        <d:sz val="11"/>
        <d:rFont val="Calibri"/>
      </d:rPr>
      <d:t xml:space="preserve">Pepper (Piper nigrum L.) (HS:  090400)</d:t>
    </d:r>
    <d:r xmlns:d="http://schemas.openxmlformats.org/spreadsheetml/2006/main">
      <d:rPr>
        <d:sz val="11"/>
        <d:color rgb="FF000000"/>
        <d:rFont val="Calibri"/>
      </d:rPr>
      <d:t xml:space="preserve"/>
    </d:r>
  </si>
  <si>
    <t>G/TBT/N/NZL/27</t>
  </si>
  <si>
    <t>Medicago sativa (alfalfa, lucerne) seeds for sowing</t>
  </si>
  <si>
    <d:r xmlns:d="http://schemas.openxmlformats.org/spreadsheetml/2006/main">
      <d:rPr>
        <d:sz val="11"/>
        <d:rFont val="Calibri"/>
      </d:rPr>
      <d:t xml:space="preserve">120921 - -- Lucerne (alfalfa) seed; </d:t>
    </d:r>
  </si>
  <si>
    <t>G/TBT/N/USA/195</t>
  </si>
  <si>
    <t xml:space="preserve">Greenhouse tomatoes   (HS:  Chapter 0803 ); (ICS:  67)</t>
  </si>
  <si>
    <t>G/TBT/N/KEN/38</t>
  </si>
  <si>
    <t xml:space="preserve">Breakfast cereals (cn:  1901;  HS:  110329;  ICS:  67.060)</t>
  </si>
  <si>
    <t>G/TBT/N/KEN/39</t>
  </si>
  <si>
    <t>G/TBT/N/PER/12/Add.1</t>
  </si>
  <si>
    <d:r xmlns:d="http://schemas.openxmlformats.org/spreadsheetml/2006/main">
      <d:rPr>
        <d:i/>
        <d:sz val="11"/>
        <d:rFont val="Calibri"/>
      </d:rPr>
      <d:t xml:space="preserve">Rice grains (tariff items:  10.06.10.90;  10.06.20;  10.06.30 and 10.06.40)</d:t>
    </d:r>
    <d:r xmlns:d="http://schemas.openxmlformats.org/spreadsheetml/2006/main">
      <d:rPr>
        <d:sz val="11"/>
        <d:color rgb="FF000000"/>
        <d:rFont val="Calibri"/>
      </d:rPr>
      <d:t xml:space="preserve"/>
    </d:r>
  </si>
  <si>
    <d:r xmlns:d="http://schemas.openxmlformats.org/spreadsheetml/2006/main">
      <d:rPr>
        <d:sz val="11"/>
        <d:rFont val="Calibri"/>
      </d:rPr>
      <d:t xml:space="preserve">100610 - - Rice in the husk (paddy or rough); 100620 - - Husked (brown) rice; 100630 - - Semi-milled or wholly milled rice, whether or not polished or glazed; 100640 - - Broken rice;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100610 - - Rice in the husk (paddy or rough); 100640 - - Broken rice; 100620 - - Husked (brown) rice; 100630 - - Semi-milled or wholly milled rice, whether or not polished or glazed; </d:t>
    </d:r>
  </si>
  <si>
    <t>G/TBT/N/USA/165/Add.1</t>
  </si>
  <si>
    <d:r xmlns:d="http://schemas.openxmlformats.org/spreadsheetml/2006/main">
      <d:rPr>
        <d:i/>
        <d:sz val="11"/>
        <d:rFont val="Calibri"/>
      </d:rPr>
      <d:t xml:space="preserve">Barley and barley-containing foods (HS:  1101, 1102, 1103, 1104;  ICS: 67)</d:t>
    </d:r>
    <d:r xmlns:d="http://schemas.openxmlformats.org/spreadsheetml/2006/main">
      <d:rPr>
        <d:sz val="11"/>
        <d:color rgb="FF000000"/>
        <d:rFont val="Calibri"/>
      </d:rPr>
      <d:t xml:space="preserve"/>
    </d:r>
  </si>
  <si>
    <d:r xmlns:d="http://schemas.openxmlformats.org/spreadsheetml/2006/main">
      <d:rPr>
        <d:sz val="11"/>
        <d:rFont val="Calibri"/>
      </d:rPr>
      <d:t xml:space="preserve">1101 - Wheat or meslin flour.; 1102 - Cereal flours other than of wheat or meslin.; 1103 - Cereal groats, meal and pellets.; 1104 - Cereal grains otherwise worked (for example, hulled, rolled, flaked, pearled, sliced or kibbled), except rice of heading 10.06; germ of cereals, whole, rolled, flaked or ground.;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1103 - Cereal groats, meal and pellets.; 1104 - Cereal grains otherwise worked (for example, hulled, rolled, flaked, pearled, sliced or kibbled), except rice of heading 10.06; germ of cereals, whole, rolled, flaked or ground.; 1102 - Cereal flours other than of wheat or meslin.; 1101 - Wheat or meslin flour.; </d:t>
    </d:r>
  </si>
  <si>
    <t>G/TBT/N/USA/192</t>
  </si>
  <si>
    <t xml:space="preserve">Meat and poultry  (HS:  Chapters 0201, 0202, 0203, 0204, 0205, 0206, 0207; ICS:  67)</t>
  </si>
  <si>
    <d:r xmlns:d="http://schemas.openxmlformats.org/spreadsheetml/2006/main">
      <d:rPr>
        <d:sz val="11"/>
        <d:rFont val="Calibri"/>
      </d:rPr>
      <d:t xml:space="preserve">0201 - Meat of bovine animals, fresh or chilled.; 0202 - Meat of bovine animals, frozen.; 0203 - Meat of swine, fresh, chilled or frozen.; 0204 - Meat of sheep or goats, fresh, chilled or frozen.; 0205 - Meat of horses, asses, mules or hinnies, fresh, chilled or frozen.; 0206 - Edible offal of bovine animals, swine, sheep, goats, horses, asses, mules or hinnies, fresh, chilled or frozen.; 0207 - Meat and edible offal, of the poultry of heading 01.05, fresh, chilled or frozen.; </d:t>
    </d:r>
  </si>
  <si>
    <t>G/TBT/N/COL/67/Add.2</t>
  </si>
  <si>
    <t>G/TBT/N/USA/189</t>
  </si>
  <si>
    <t xml:space="preserve">Fruits and vegetables (HS:  Chapter  0803);  (ICS:  67)</t>
  </si>
  <si>
    <t>G/TBT/N/EEC/105</t>
  </si>
  <si>
    <t xml:space="preserve">Table eggs in shell;  (ICS:  0407)</t>
  </si>
  <si>
    <t>G/TBT/N/BRA/211</t>
  </si>
  <si>
    <t xml:space="preserve">Fresh or dried almonds in shell (HS:  080211)</t>
  </si>
  <si>
    <d:r xmlns:d="http://schemas.openxmlformats.org/spreadsheetml/2006/main">
      <d:rPr>
        <d:sz val="11"/>
        <d:rFont val="Calibri"/>
      </d:rPr>
      <d:t xml:space="preserve">080211 - -- In shell; </d:t>
    </d:r>
  </si>
  <si>
    <t>G/TBT/N/BRA/209</t>
  </si>
  <si>
    <t xml:space="preserve">Pears (HS:  0808.20)</t>
  </si>
  <si>
    <t>G/TBT/N/BRA/210</t>
  </si>
  <si>
    <t xml:space="preserve">Apples (HS:  0808.10)</t>
  </si>
  <si>
    <t>G/TBT/N/PER/12</t>
  </si>
  <si>
    <t xml:space="preserve">Rice grains (tariff items:  10.06.10.90;  10.06.20;  10.06.30 and 10.06.40)</t>
  </si>
  <si>
    <d:r xmlns:d="http://schemas.openxmlformats.org/spreadsheetml/2006/main">
      <d:rPr>
        <d:sz val="11"/>
        <d:rFont val="Calibri"/>
      </d:rPr>
      <d:t xml:space="preserve">100610 - - Rice in the husk (paddy or rough); 100620 - - Husked (brown) rice; 100630 - - Semi-milled or wholly milled rice, whether or not polished or glazed; 100640 - - Broken rice; </d:t>
    </d:r>
  </si>
  <si>
    <t>G/TBT/N/USA/167/Add.1</t>
  </si>
  <si>
    <d:r xmlns:d="http://schemas.openxmlformats.org/spreadsheetml/2006/main">
      <d:rPr>
        <d:i/>
        <d:sz val="11"/>
        <d:rFont val="Calibri"/>
      </d:rPr>
      <d:t xml:space="preserve">Fruits and vegetables  (HS Chapter:  0803 and 7-2;  ICS: 67)</d:t>
    </d:r>
    <d:r xmlns:d="http://schemas.openxmlformats.org/spreadsheetml/2006/main">
      <d:rPr>
        <d:sz val="11"/>
        <d:color rgb="FF000000"/>
        <d:rFont val="Calibri"/>
      </d:rPr>
      <d:t xml:space="preserve"/>
    </d:r>
  </si>
  <si>
    <d:r xmlns:d="http://schemas.openxmlformats.org/spreadsheetml/2006/main">
      <d:rPr>
        <d:sz val="11"/>
        <d:rFont val="Calibri"/>
      </d:rPr>
      <d:t xml:space="preserve">0702 - Tomatoes, fresh or chilled.; 0803 - Bananas, including plantains, fresh or dried.;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0803 - Bananas, including plantains, fresh or dried.; 0702 - Tomatoes, fresh or chilled.; </d:t>
    </d:r>
  </si>
  <si>
    <t>G/TBT/N/EEC/100</t>
  </si>
  <si>
    <t xml:space="preserve">Agricultural products and foodstuffs intended for human consumption – approximately those included in  HS Chapters 1 to 24</t>
  </si>
  <si>
    <t>G/TBT/N/BRA/183/Add.1</t>
  </si>
  <si>
    <d:r xmlns:d="http://schemas.openxmlformats.org/spreadsheetml/2006/main">
      <d:rPr>
        <d:i/>
        <d:sz val="11"/>
        <d:rFont val="Calibri"/>
      </d:rPr>
      <d:t xml:space="preserve">Fish, mollusc and crustacean products (HS 0303, 0304.20, 0306.1, 0307)</d:t>
    </d:r>
    <d:r xmlns:d="http://schemas.openxmlformats.org/spreadsheetml/2006/main">
      <d:rPr>
        <d:sz val="11"/>
        <d:color rgb="FF000000"/>
        <d:rFont val="Calibri"/>
      </d:rPr>
      <d:t xml:space="preserve"/>
    </d:r>
  </si>
  <si>
    <d:r xmlns:d="http://schemas.openxmlformats.org/spreadsheetml/2006/main">
      <d:rPr>
        <d:sz val="11"/>
        <d:rFont val="Calibri"/>
      </d:rPr>
      <d:t xml:space="preserve">0303 - Fish, frozen, excluding fish fillets and other fish meat of heading 03.04.;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03061 - - Frozen:; 030420 - - Frozen fillets;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0303 - Fish, frozen, excluding fish fillets and other fish meat of heading 03.04.;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030420 - - Frozen fillets; 03061 - - Frozen:; </d:t>
    </d:r>
  </si>
  <si>
    <t>G/TBT/N/COL/76</t>
  </si>
  <si>
    <t>Bovine animals, buffalo, swine, horses, sheep, goats, poultry, rabbits and guinea pigs (tariff subheading 0201.10.00)</t>
  </si>
  <si>
    <t>G/TBT/N/BRA/202</t>
  </si>
  <si>
    <t xml:space="preserve">Pepper (Piper nigrum L.) (HS:  090400)</t>
  </si>
  <si>
    <t>G/TBT/N/USA/143/Add.1</t>
  </si>
  <si>
    <d:r xmlns:d="http://schemas.openxmlformats.org/spreadsheetml/2006/main">
      <d:rPr>
        <d:i/>
        <d:sz val="11"/>
        <d:rFont val="Calibri"/>
      </d:rPr>
      <d:t xml:space="preserve">Potatoes   (HS Chapter 0701;  ICS:  67)</d:t>
    </d:r>
    <d:r xmlns:d="http://schemas.openxmlformats.org/spreadsheetml/2006/main">
      <d:rPr>
        <d:sz val="11"/>
        <d:color rgb="FF000000"/>
        <d:rFont val="Calibri"/>
      </d:rPr>
      <d:t xml:space="preserve"/>
    </d:r>
  </si>
  <si>
    <t>G/TBT/N/CRI/36</t>
  </si>
  <si>
    <t>HS Chapters 02-38</t>
  </si>
  <si>
    <d:r xmlns:d="http://schemas.openxmlformats.org/spreadsheetml/2006/main">
      <d:rPr>
        <d:sz val="11"/>
        <d:rFont val="Calibri"/>
      </d:rPr>
      <d:t xml:space="preserve">02 - Meat and edible meat offal; 03 - Fish and crustaceans, molluscs and other aquatic invertebrates; 04 - Dairy produce; birds' eggs; natural honey; edible products of animal origin, not elsewhere specified or included; 05 - Products of animal origin, not elsewhere specified or included; 06 - Live trees and other plants; bulbs, roots and the like; cut flowers and ornamental foliage; 07 - Edible vegetables and certain roots and tubers; 10 - Cereals; 11 - Products of the milling industry; malt; starches; inulin; wheat gluten; 12 - Oil seeds and oleaginous fruits; miscellaneous grains, seeds and fruit; industrial or medicinal plants; straw and fodder; 14 - Vegetable plaiting materials; vegetable products not elsewhere specified or included; 15 - Animal or vegetable fats and oils and their cleavage products; prepared edible fats; animal or vegetable waxes; 16 - Preparations of meat, of fish or of crustaceans, molluscs or other aquatic invertebrates; 17 - Sugars and sugar confectionery; 18 - Cocoa and cocoa preparations; 19 - Preparations of cereals, flour, starch or milk; pastrycooks' products; 20 - Preparations of vegetables, fruit, nuts or other parts of plants; 21 - Miscellaneous edible preparations; 22 - Beverages, spirits and vinegar; 23 - Residues and waste from the food industries; prepared animal fodder; 24 - Tobacco and manufactured tobacco substitutes; 25 - Salt; sulphur; earths and stone; plastering materials, lime and cement; 26 - Ores, slag and ash; 27 - Mineral fuels, mineral oils and products of their distillation; bituminous substances; mineral waxes; 28 - Inorganic chemicals; organic or inorganic compounds of precious metals, of rare- earth metals, of radioactive elements or of isotopes; 29 - Organic chemicals; 30 - Pharmaceutical products; 31 - Fertilisers; 32 - Tanning or dyeing extracts; tannins and their derivatives; dyes, pigments and other colouring matter; paints and varnishes; putty and other mastics; inks; 33 - Essential oils and resinoids; perfumery, cosmetic or toilet preparations; 34 - Soap, organic surface-active agents, washing preparations, lubricating preparations, artificial waxes, prepared waxes, polishing or scouring preparations, candles and similar articles, modelling pastes, "dental waxes" and dental preparations with a basis of plaster; 35 - Albuminoidal substances; modified starches; glues; enzymes; 36 - Explosives; pyrotechnic products; matches; pyrophoric alloys; certain combustible preparations; 38 - Miscellaneous chemical products; 1001 - Wheat and meslin.; </d:t>
    </d:r>
  </si>
  <si>
    <t>G/TBT/N/ISR/127</t>
  </si>
  <si>
    <t xml:space="preserve">Cows milk (ICS:  67.100.01;   HS:  0401)</t>
  </si>
  <si>
    <t>G/TBT/N/CRI/34/Add.1</t>
  </si>
  <si>
    <d:r xmlns:d="http://schemas.openxmlformats.org/spreadsheetml/2006/main">
      <d:rPr>
        <d:i/>
        <d:sz val="11"/>
        <d:rFont val="Calibri"/>
      </d:rPr>
      <d:t xml:space="preserve">Tariff heading 0407.00.90</d:t>
    </d:r>
    <d:r xmlns:d="http://schemas.openxmlformats.org/spreadsheetml/2006/main">
      <d:rPr>
        <d:sz val="11"/>
        <d:color rgb="FF000000"/>
        <d:rFont val="Calibri"/>
      </d:rPr>
      <d:t xml:space="preserve"/>
    </d:r>
  </si>
  <si>
    <t>G/TBT/N/USA/165</t>
  </si>
  <si>
    <t xml:space="preserve">Barley and barley-containing foods (HS:  1101, 1102, 1103, 1104;  ICS: 67)</t>
  </si>
  <si>
    <d:r xmlns:d="http://schemas.openxmlformats.org/spreadsheetml/2006/main">
      <d:rPr>
        <d:sz val="11"/>
        <d:rFont val="Calibri"/>
      </d:rPr>
      <d:t xml:space="preserve">1101 - Wheat or meslin flour.; 1102 - Cereal flours other than of wheat or meslin.; 1103 - Cereal groats, meal and pellets.; 1104 - Cereal grains otherwise worked (for example, hulled, rolled, flaked, pearled, sliced or kibbled), except rice of heading 10.06; germ of cereals, whole, rolled, flaked or ground.; </d:t>
    </d:r>
  </si>
  <si>
    <t>G/TBT/N/USA/166</t>
  </si>
  <si>
    <t xml:space="preserve">Potatoes  (HS Chapter:  0701;  ICS:  67)</t>
  </si>
  <si>
    <t>G/TBT/N/USA/167</t>
  </si>
  <si>
    <t xml:space="preserve">Fruits and vegetables  (HS Chapter:  0803 and 7-2;  ICS: 67)</t>
  </si>
  <si>
    <d:r xmlns:d="http://schemas.openxmlformats.org/spreadsheetml/2006/main">
      <d:rPr>
        <d:sz val="11"/>
        <d:rFont val="Calibri"/>
      </d:rPr>
      <d:t xml:space="preserve">0702 - Tomatoes, fresh or chilled.; 0803 - Bananas, including plantains, fresh or dried.; </d:t>
    </d:r>
  </si>
  <si>
    <t>G/TBT/N/BRA/171/Add.1</t>
  </si>
  <si>
    <d:r xmlns:d="http://schemas.openxmlformats.org/spreadsheetml/2006/main">
      <d:rPr>
        <d:i/>
        <d:sz val="11"/>
        <d:rFont val="Calibri"/>
      </d:rPr>
      <d:t xml:space="preserve">Oils and vegetable fats (HS:  15)</d:t>
    </d:r>
    <d:r xmlns:d="http://schemas.openxmlformats.org/spreadsheetml/2006/main">
      <d:rPr>
        <d:sz val="11"/>
        <d:color rgb="FF000000"/>
        <d:rFont val="Calibri"/>
      </d:rPr>
      <d:t xml:space="preserve"/>
    </d:r>
  </si>
  <si>
    <t>G/TBT/N/USA/155</t>
  </si>
  <si>
    <t xml:space="preserve">Seafood   (HS Chapter:  03;  ICS:  67.120)</t>
  </si>
  <si>
    <t>G/TBT/N/COL/67/Add.1</t>
  </si>
  <si>
    <t>G/TBT/N/USA/149</t>
  </si>
  <si>
    <t xml:space="preserve">Cheese and related cheese products (HS:  0406;  ICS:  67.100)</t>
  </si>
  <si>
    <t>G/TBT/N/CRI/34</t>
  </si>
  <si>
    <t>Tariff heading 0407.00.90</t>
  </si>
  <si>
    <t>G/TBT/N/ISR/119</t>
  </si>
  <si>
    <t xml:space="preserve">Meat and meat products (ICS: 67.120.10;  HS: Chp. 2; 1601-1602)</t>
  </si>
  <si>
    <t>G/TBT/N/CHN/149</t>
  </si>
  <si>
    <t xml:space="preserve">Agricultural seeds (HS:  1209)</t>
  </si>
  <si>
    <t>G/TBT/N/USA/145</t>
  </si>
  <si>
    <t xml:space="preserve">Frozen desserts  (HS 2105), parmesan and reggiano cheese (HS 0406;  ICS:  67)</t>
  </si>
  <si>
    <d:r xmlns:d="http://schemas.openxmlformats.org/spreadsheetml/2006/main">
      <d:rPr>
        <d:sz val="11"/>
        <d:rFont val="Calibri"/>
      </d:rPr>
      <d:t xml:space="preserve">0406 - Cheese and curd.; 2105 - Ice cream and other edible ice, whether or not containing cocoa.; </d:t>
    </d:r>
  </si>
  <si>
    <t>G/TBT/N/SLV/77</t>
  </si>
  <si>
    <t>Pasteurized and Ultra-Pasteurized milk, HS tariff headings 04.01 and 04.02 (ICS: 67:00)</t>
  </si>
  <si>
    <t>G/TBT/N/SLV/78</t>
  </si>
  <si>
    <t>Raw cow's milk, HS tariff heading 04.01 (ICS: 67.100)</t>
  </si>
  <si>
    <t>G/TBT/N/USA/121/Add.2</t>
  </si>
  <si>
    <t>G/TBT/N/CHE/56</t>
  </si>
  <si>
    <t xml:space="preserve">Meat of broilers and turkeys labelled with specific types of farming (HS:   0207.xx)</t>
  </si>
  <si>
    <d:r xmlns:d="http://schemas.openxmlformats.org/spreadsheetml/2006/main">
      <d:rPr>
        <d:sz val="11"/>
        <d:rFont val="Calibri"/>
      </d:rPr>
      <d:t xml:space="preserve">0207 - Meat and edible offal, of the poultry of heading 01.05, fresh, chilled or frozen.; 02072 - - Of turkeys:; </d:t>
    </d:r>
  </si>
  <si>
    <t>G/TBT/N/USA/143</t>
  </si>
  <si>
    <t xml:space="preserve">Potatoes   (HS Chapter 0701;  ICS:  67)</t>
  </si>
  <si>
    <t>G/TBT/N/USA/112/Add.1</t>
  </si>
  <si>
    <d:r xmlns:d="http://schemas.openxmlformats.org/spreadsheetml/2006/main">
      <d:rPr>
        <d:i/>
        <d:sz val="11"/>
        <d:rFont val="Calibri"/>
      </d:rPr>
      <d:t xml:space="preserve">Potatoes  (HS Chapter 0701;  ICS 67)</d:t>
    </d:r>
    <d:r xmlns:d="http://schemas.openxmlformats.org/spreadsheetml/2006/main">
      <d:rPr>
        <d:sz val="11"/>
        <d:color rgb="FF000000"/>
        <d:rFont val="Calibri"/>
      </d:rPr>
      <d:t xml:space="preserve"/>
    </d:r>
  </si>
  <si>
    <t>G/TBT/N/CHN/123</t>
  </si>
  <si>
    <t xml:space="preserve">Wastes of bones (ICS:  13.030.50;  HS:  0506)</t>
  </si>
  <si>
    <d:r xmlns:d="http://schemas.openxmlformats.org/spreadsheetml/2006/main">
      <d:rPr>
        <d:sz val="11"/>
        <d:rFont val="Calibri"/>
      </d:rPr>
      <d:t xml:space="preserve">0506 - Bones and horn-cores, unworked, defatted, simply prepared (but not cut to shape), treated with acid or degelatinised; powder and waste of these products.; </d:t>
    </d:r>
  </si>
  <si>
    <d:r xmlns:d="http://schemas.openxmlformats.org/spreadsheetml/2006/main">
      <d:rPr>
        <d:sz val="11"/>
        <d:rFont val="Calibri"/>
      </d:rPr>
      <d:t xml:space="preserve">13.030.50 - Recycling; </d:t>
    </d:r>
  </si>
  <si>
    <t>G/TBT/N/PER/11</t>
  </si>
  <si>
    <t xml:space="preserve">National subheading  0402911000 Evaporated milk 0402991000 Condensed milk 1901101000 Infant milk formulas (maternalized or humanized) 1901109010 Infant food preparations of flour, meal, starch or malt extract 2106909100 Containing plant combinations or extracts, parts of plants, seeds or fruit 2106909200 Containing plant combinations or extracts, parts of plants, fruit seeds, with vitamins, minerals or other substances 2106909300 Containing vitamins and minerals 2106909400 Containing vitamins 2106909910 Human milk substitutes of non-dairy origin 3924101000 Infant feeding bottles 4014900000 Teats and pacifiers</t>
  </si>
  <si>
    <d:r xmlns:d="http://schemas.openxmlformats.org/spreadsheetml/2006/main">
      <d:rPr>
        <d:sz val="11"/>
        <d:rFont val="Calibri"/>
      </d:rPr>
      <d:t xml:space="preserve">040291 - -- Not containing added sugar or other sweetening matter; 040299 - -- Other; 190110 - - Preparations for infant use, put up for retail sale; 210690 - - Other; 392410 - - Tableware and kitchenware; 401490 - - Other; 4016 - Other articles of vulcanised rubber other than hard rubber.; </d:t>
    </d:r>
  </si>
  <si>
    <d:r xmlns:d="http://schemas.openxmlformats.org/spreadsheetml/2006/main">
      <d:rPr>
        <d:sz val="11"/>
        <d:rFont val="Calibri"/>
      </d:rPr>
      <d:t xml:space="preserve">67.100.10 - Milk and processed milk products; 67.230 - Prepackaged and prepared foods; 67.250 - Materials and articles in contact with foodstuffs; 83.080 - Plastics; 97.190 - Equipment for children; </d:t>
    </d:r>
  </si>
  <si>
    <t>G/TBT/N/EEC/83/Add.1</t>
  </si>
  <si>
    <d:r xmlns:d="http://schemas.openxmlformats.org/spreadsheetml/2006/main">
      <d:rPr>
        <d:i/>
        <d:sz val="11"/>
        <d:rFont val="Calibri"/>
      </d:rPr>
      <d:t xml:space="preserve">Apples  (HS code:  080810)</d:t>
    </d:r>
    <d:r xmlns:d="http://schemas.openxmlformats.org/spreadsheetml/2006/main">
      <d:rPr>
        <d:sz val="11"/>
        <d:color rgb="FF000000"/>
        <d:rFont val="Calibri"/>
      </d:rPr>
      <d:t xml:space="preserve"/>
    </d:r>
  </si>
  <si>
    <t>G/TBT/N/USA/121/Add.1</t>
  </si>
  <si>
    <t>G/TBT/N/COL/67</t>
  </si>
  <si>
    <t>Milk (tariff item nos. 0401 and 0402.10)</t>
  </si>
  <si>
    <d:r xmlns:d="http://schemas.openxmlformats.org/spreadsheetml/2006/main">
      <d:rPr>
        <d:sz val="11"/>
        <d:rFont val="Calibri"/>
      </d:rPr>
      <d:t xml:space="preserve">0401 - Milk and cream, not concentrated nor containing added sugar or other sweetening matter.; 040210 - - In powder, granules or other solid forms, of a fat content, by weight, not exceeding 1.5%; </d:t>
    </d:r>
  </si>
  <si>
    <t>G/TBT/N/BRA/183</t>
  </si>
  <si>
    <t>Fish, mollusc and crustacean products (HS 0303, 0304.20, 0306.1, 0307)</t>
  </si>
  <si>
    <d:r xmlns:d="http://schemas.openxmlformats.org/spreadsheetml/2006/main">
      <d:rPr>
        <d:sz val="11"/>
        <d:rFont val="Calibri"/>
      </d:rPr>
      <d:t xml:space="preserve">0303 - Fish, frozen, excluding fish fillets and other fish meat of heading 03.04.;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03061 - - Frozen:; 030420 - - Frozen fillets; </d:t>
    </d:r>
  </si>
  <si>
    <t>G/TBT/N/BRA/162/Add.1</t>
  </si>
  <si>
    <d:r xmlns:d="http://schemas.openxmlformats.org/spreadsheetml/2006/main">
      <d:rPr>
        <d:i/>
        <d:sz val="11"/>
        <d:rFont val="Calibri"/>
      </d:rPr>
      <d:t xml:space="preserve">Wheat flour (HS 1101.00)</d:t>
    </d:r>
    <d:r xmlns:d="http://schemas.openxmlformats.org/spreadsheetml/2006/main">
      <d:rPr>
        <d:sz val="11"/>
        <d:color rgb="FF000000"/>
        <d:rFont val="Calibri"/>
      </d:rPr>
      <d:t xml:space="preserve"/>
    </d:r>
  </si>
  <si>
    <t>G/TBT/N/SLV/65</t>
  </si>
  <si>
    <t xml:space="preserve">Unripened cheese (HS tariff heading 0406;  International Classification for Standards (ICS) code 67.100)</t>
  </si>
  <si>
    <t>G/TBT/N/SLV/63</t>
  </si>
  <si>
    <t xml:space="preserve">Cheese (HS tariff heading 0406;  International Classification for Standards (ICS) code 67.100.30)</t>
  </si>
  <si>
    <t>G/TBT/N/SLV/64</t>
  </si>
  <si>
    <t xml:space="preserve">Ripened cheese (HS tariff heading 0406;  International Classification for Standards (ICS) code 67.100)</t>
  </si>
  <si>
    <t>G/TBT/N/SLV/68</t>
  </si>
  <si>
    <t>Margarine (HS tariff heading 1517; International Classification for Standards (ICS) code 67.200.10)</t>
  </si>
  <si>
    <t>G/TBT/N/USA/100/Add.1</t>
  </si>
  <si>
    <d:r xmlns:d="http://schemas.openxmlformats.org/spreadsheetml/2006/main">
      <d:rPr>
        <d:i/>
        <d:sz val="11"/>
        <d:rFont val="Calibri"/>
      </d:rPr>
      <d:t xml:space="preserve">Product</d:t>
    </d:r>
    <d:r xmlns:d="http://schemas.openxmlformats.org/spreadsheetml/2006/main">
      <d:rPr>
        <d:sz val="11"/>
        <d:color rgb="FF000000"/>
        <d:rFont val="Calibri"/>
      </d:rPr>
      <d:t xml:space="preserve"/>
    </d:r>
  </si>
  <si>
    <d:r xmlns:d="http://schemas.openxmlformats.org/spreadsheetml/2006/main">
      <d:rPr>
        <d:sz val="11"/>
        <d:rFont val="Calibri"/>
      </d:rPr>
      <d:t xml:space="preserve">8609 - Containers (including containers for the transport of fluids) specially designed and equipped for carriage by one or more modes of transport.;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8609 - Containers (including containers for the transport of fluids) specially designed and equipped for carriage by one or more modes of transport.; 01 - Live animals; </d:t>
    </d:r>
  </si>
  <si>
    <d:r xmlns:d="http://schemas.openxmlformats.org/spreadsheetml/2006/main">
      <d:rPr>
        <d:i/>
        <d:sz val="11"/>
        <d:rFont val="Calibri"/>
      </d:rPr>
      <d:t xml:space="preserve">01 - GENERALITIES. TERMINOLOGY. STANDARDIZATION. DOCUMENTATION; 13.220 - Protection against fire; 13.240 - Protection against excessive pressure; 13.300 - Protection against dangerous goods; </d:t>
    </d:r>
  </si>
  <si>
    <t>G/TBT/N/CRI/25</t>
  </si>
  <si>
    <t>Margarine (HS tariff heading 1517.10.00)</t>
  </si>
  <si>
    <d:r xmlns:d="http://schemas.openxmlformats.org/spreadsheetml/2006/main">
      <d:rPr>
        <d:sz val="11"/>
        <d:rFont val="Calibri"/>
      </d:rPr>
      <d:t xml:space="preserve">151710 - - Margarine, excluding liquid margarine; </d:t>
    </d:r>
  </si>
  <si>
    <t>G/TBT/N/USA/121</t>
  </si>
  <si>
    <t xml:space="preserve">Grapes   (HS:  Chapter 8;  ICS:  67)</t>
  </si>
  <si>
    <t>G/TBT/N/CRI/24</t>
  </si>
  <si>
    <t>Cauliflower (0704.10.00)</t>
  </si>
  <si>
    <t>G/TBT/N/USA/112/Corr.1</t>
  </si>
  <si>
    <t>G/TBT/N/EEC/83</t>
  </si>
  <si>
    <t xml:space="preserve">Apples  (HS code:  080810)</t>
  </si>
  <si>
    <t>G/TBT/N/USA/114</t>
  </si>
  <si>
    <t xml:space="preserve">Coatings   (HS Chapter:  2710;  ICS:  13)</t>
  </si>
  <si>
    <d:r xmlns:d="http://schemas.openxmlformats.org/spreadsheetml/2006/main">
      <d:rPr>
        <d:sz val="11"/>
        <d:rFont val="Calibri"/>
      </d:rPr>
      <d:t xml:space="preserve">13 - Lac; gums, resins and other vegetable saps and extracts; 2710 - Petroleum oils and oils obtained from bituminous minerals, other than crude; preparations not elsewhere specified or included, containing by weight 70% or more of petroleum oils or of oils obtained from bituminous minerals, these oils being the basic constituents of the preparations; waste oils.; </d:t>
    </d:r>
  </si>
  <si>
    <d:r xmlns:d="http://schemas.openxmlformats.org/spreadsheetml/2006/main">
      <d:rPr>
        <d:sz val="11"/>
        <d:rFont val="Calibri"/>
      </d:rPr>
      <d:t xml:space="preserve">13 - ENVIRONMENT. HEALTH PROTECTION. SAFETY; </d:t>
    </d:r>
  </si>
  <si>
    <t>G/TBT/N/USA/112</t>
  </si>
  <si>
    <t xml:space="preserve">Potatoes  (HS Chapter 0701;  ICS 67)</t>
  </si>
  <si>
    <t>G/TBT/N/USA/111</t>
  </si>
  <si>
    <t xml:space="preserve">Eggs  (HS:  0407;  ICS:  67)</t>
  </si>
  <si>
    <t>G/TBT/N/PER/10</t>
  </si>
  <si>
    <t xml:space="preserve">1101000000 Wheat flour 1901200000 Mixes and doughs for the preparation of bakers' wares 1902000000 Pasta, whether or not cooked or stuffed (with meat or other substances) or otherwise prepared, such as spaghetti, macaroni, noodles, lasagne, gnocchi, ravioli, cannelloni 1902110000 Uncooked pasta, not stuffed or otherwise prepared, containing eggs 1902190000 Other 1902200000 Stuffed pasta, whether or not cooked or otherwise prepared  1902300000 Other pasta 1905000000 Bread, pastry, cakes, biscuits and other bakers' wares, whether or not containing cocoa;  communion wafers, empty cachets or a kind suitable for pharmaceutical use, sealing wafers, rice paper and similar products 1905100000 Crispbread 1905200000 Gingerbread and the like 1905310000 Sweet biscuits (containing added sweetening matter) 1905320000 Waffles and wafers, whether or not stuffed 1905400000 Rusks, toasted bread and similar toasted products 1905900000 Other</t>
  </si>
  <si>
    <d:r xmlns:d="http://schemas.openxmlformats.org/spreadsheetml/2006/main">
      <d:rPr>
        <d:sz val="11"/>
        <d:rFont val="Calibri"/>
      </d:rPr>
      <d:t xml:space="preserve">1101 - Wheat or meslin flour.; 1901 - 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1902 - Pasta, whether or not cooked or stuffed (with meat or other substances) or otherwise prepared, such as spaghetti, macaroni, noodles, lasagna, gnocchi, ravioli, cannelloni; couscous, whether or not prepared.; 1905 - Bread, pastry, cakes, biscuits and other bakers' wares, whether or not containing cocoa; communion wafers, empty cachets of a kind suitable for pharmaceutical use, sealing wafers, rice paper and similar products.; 190120 - - Mixes and doughs for the preparation of bakers' wares of heading 19.05; 190211 - -- Containing eggs; 190219 - -- Other; 190220 - - Stuffed pasta, whether or not cooked or otherwise prepared; 190230 - - Other pasta; 190510 - - Crispbread; 190520 - - Gingerbread and the like; 190531 - -- Sweet biscuits; 190532 - -- Waffles and wafers; 190540 - - Rusks, toasted bread and similar toasted products; 190590 - - Other; </d:t>
    </d:r>
  </si>
  <si>
    <t>G/TBT/N/BRA/171</t>
  </si>
  <si>
    <t xml:space="preserve">Oils and vegetable fats (HS:  15)</t>
  </si>
  <si>
    <t>G/TBT/N/ISR/82</t>
  </si>
  <si>
    <t xml:space="preserve">Flour (ICS:  67.060;   HS:  1101)</t>
  </si>
  <si>
    <t>G/TBT/N/ISR/85</t>
  </si>
  <si>
    <t xml:space="preserve">Butter (ICS:  67.100.20;   HS:  0405.00)</t>
  </si>
  <si>
    <t>G/TBT/N/JPN/140</t>
  </si>
  <si>
    <t xml:space="preserve">Seeds and seedlings of the agricultural crops used for foods and feeds among the plant species of the designated seeds and seedlings.  &lt;HS codes&gt; Live trees and other plants; bulbs, roots and the like; cut flowers and ornamental foliage (06.01, 06.02), potatoes, fresh or chilled: Seed (0701.10) , Sweet corn (0712.90.031), Dried leguminous vegetables for sowing (0713.10.010 20.010, 33.010,39.010,40.010, 50.010, 90.010), Rye: Seed (1002.00), Oats: Seed (1004.00), Maize(corn): Seed (1005.10),  Grain sorghum: Seed (1007.00), Buckwheat: Seed (1008.10), Other cereals: Seed (1008.90) "Seeds and seedlings of a kind used for sowing" in Chapter 12 (12.01-12.11)</t>
  </si>
  <si>
    <d:r xmlns:d="http://schemas.openxmlformats.org/spreadsheetml/2006/main">
      <d:rPr>
        <d:sz val="11"/>
        <d:rFont val="Calibri"/>
      </d:rPr>
      <d:t xml:space="preserve">12 - Oil seeds and oleaginous fruits; miscellaneous grains, seeds and fruit; industrial or medicinal plants; straw and fodder; 0601 - Bulbs, tubers, tuberous roots, corms, crowns and rhizomes, dormant, in growth or in flower; chicory plants and roots other than roots of heading 12.12.; 0602 - Other live plants (including their roots), cuttings and slips; mushroom spawn.; 070110 - - Seed; 0712 - Dried vegetables, whole, cut, sliced, broken or in powder, but not further prepared.; 071290 - - Other vegetables; mixtures of vegetables; 0713 - Dried leguminous vegetables, shelled, whether or not skinned or split.; 071310 - - Peas (Pisum sativum); 1002 - Rye.; 1004 - Oats.; 100400 - Oats.; 100510 - - Seed; 1007 - Grain sorghum.; 1008 - Buckwheat, millet and canary seed; other cereals.; 100810 - - Buckwheat; 100890 - - Other cereals; 1201 - Soya beans, whether or not broken.; 1202 - Ground-nuts, not roasted or otherwise cooked, whether or not shelled or broken.; 1203 - Copra.; 1204 - Linseed, whether or not broken.; 1205 - Rape or colza seeds, whether or not broken.; 1206 - Sunflower seeds, whether or not broken.; 1207 - Other oil seeds and oleaginous fruits, whether or not broken.; 1208 - Flours and meals of oil seeds or oleaginous fruits, other than those of mustard.; 1209 - Seeds, fruit and spores, of a kind used for sowing.; 1210 - Hop cones, fresh or dried, whether or not ground, powdered or in the form of pellets; lupulin.; 1211 - Plants and parts of plants (including seeds and fruits), of a kind used primarily in perfumery, in pharmacy or for insecticidal, fungicidal or similar purposes, fresh or dried, whether or not cut, crushed or powdered.; 3808 - Insecticides, rodenticides, fungicides, herbicides, anti-sprouting products and plant-growth regulators, disinfectants and similar products, put up in forms or packings for retail sale or as preparations or articles (for example, sulphur-treated bands, wicks and candles, and fly-papers).; </d:t>
    </d:r>
  </si>
  <si>
    <d:r xmlns:d="http://schemas.openxmlformats.org/spreadsheetml/2006/main">
      <d:rPr>
        <d:sz val="11"/>
        <d:rFont val="Calibri"/>
      </d:rPr>
      <d:t xml:space="preserve">65.020.20 - Plant growing; 65.100 - Pesticides and other agrochemicals; </d:t>
    </d:r>
  </si>
  <si>
    <t>G/TBT/N/USA/100</t>
  </si>
  <si>
    <t>Product</t>
  </si>
  <si>
    <d:r xmlns:d="http://schemas.openxmlformats.org/spreadsheetml/2006/main">
      <d:rPr>
        <d:sz val="11"/>
        <d:rFont val="Calibri"/>
      </d:rPr>
      <d:t xml:space="preserve">01 - Live animals; 8609 - Containers (including containers for the transport of fluids) specially designed and equipped for carriage by one or more modes of transport.; </d:t>
    </d:r>
  </si>
  <si>
    <d:r xmlns:d="http://schemas.openxmlformats.org/spreadsheetml/2006/main">
      <d:rPr>
        <d:sz val="11"/>
        <d:rFont val="Calibri"/>
      </d:rPr>
      <d:t xml:space="preserve">01 - GENERALITIES. TERMINOLOGY. STANDARDIZATION. DOCUMENTATION; 13.220 - Protection against fire; 13.240 - Protection against excessive pressure; 13.300 - Protection against dangerous goods; </d:t>
    </d:r>
  </si>
  <si>
    <t>G/TBT/N/SVK/6/Add.1</t>
  </si>
  <si>
    <t>Slovak Republic</t>
  </si>
  <si>
    <d:r xmlns:d="http://schemas.openxmlformats.org/spreadsheetml/2006/main">
      <d:rPr>
        <d:i/>
        <d:sz val="11"/>
        <d:rFont val="Calibri"/>
      </d:rPr>
      <d:t xml:space="preserve">Packages made of plastics or combined materials which come into contact with foods and drugs;  rubber hoses for welding, inner tubes made of rubber, bicycle tyres;  school satchels and school bags;  outdoor dress gloves made of leather;  returnable and EUR pallets;  particle board and fibreboard including work surfaces;  yarns;  carpets and other textile floor coverings;  textile fire hoses;  knitted or crocheted garments and clothing accessories including woven baby nappies;  T-shirts, underwear and nightshirts;  tracksuits and leisure and sport garments for children up to the age of 3 years;  tights, stockings, socks and similar articles;  underwear, nightwear, shirts and blouses made of cloth;  bed linen made of flat textiles, blankets for children up to the age of 3 years;  footwear for children with the length of the sole up to 165mm;  porcelain which comes into contact with food or people’s mouth; glass bottles for beverages,  jars for food;  glass inners for vacuum flasks;  powders of metal used for overlay welding;  tubes and parts for scaffolding;  brazing metal;  solder;  crown corks for bottles;  auxiliary materials for welding;  equipment for water treatment;  fire extinguishers portable or mobile for the extinction of class A, B, C, D fires, hydrants;  power sources and power parts of calculating machines, computers and other machines for automatic data processing;  cells and batteries, lead accumulators, nickel-kadmium and ferro-nickel accumulators and other electrical accumulators;  electric sound or visual signalling apparatus;  electric connectors, sockets and plugs;  movable leads, extension leads;  light sources with integrated ballast;  bicycles;  baby carriages;  lenses, glasses;  binoculars, monoculars, optical telescopes;  seats with mainly metal frame;  seats with mainly wooden frame;  seating for children;  wooden furniture, garden chairs and armchairs;  chairs and armchairs made of plastic;  chairs, armchairs, beds made of cane, osier, bamboo, etc.;  wooden furniture for offices;  kitchen and bathroom furniture;  wooden furniture for bedrooms, dining rooms and living rooms, cabinets, shelving and beds, tables and household desks in which have been used chip board or plywood and/or materials which release formaldehyde and/or combustion enhancing upholstery furniture;  atypical furniture made according to a contract with a client and not intended for commercial distribution;  equipment for storage facilities and shops, shelving;  electric lighting for Christmas trees and similar purposes, decorations with electric power supply;  writing requisites, pens, pencils, writing chalks for use as school supplies;  products manufactured to be played with, or intended to be placed in the mouth of children up to the age of 3 years, manufactured or partly manufactured from plasticised PVC with maximum content 0.1 weight percent age DINP, DEHP, DNOP, DIDP, BBP, or DBP;  product and materials protecting against static electricity and mechanical ignition sparks.  Detailed list of covered products is contained in the Annex to the Measure.  ICS numbers may be provided in addition, where applicable): 1520, 3917, 3920, 3921, 3923, 4009, 4011, 4013, 4016, 4202, 4203, 4410, 4411, 4412, 5109, 5207, 5406, 5511, 5701-5705, 5909, 6101-6104, 6107-6116, 6201-6214, 6216, 6217, 6301, 6302, 6401-6405, 6911, 7010, 7012, 7013, 7106, 7205, 7212, 7223, 7308, 7504, 7604, 7605, 7610, 7803, 8003, 8311, 8421, 8424, 8468, 8473, 8506, 8507, 8531, 8536, 8539, 8544, 8712, 8715, 9001, 9002, 9004, 9005, 9013, 9301, 9306, 9401, 9403, 9504, 9506, 9608, 9609, etc.</d:t>
    </d:r>
    <d:r xmlns:d="http://schemas.openxmlformats.org/spreadsheetml/2006/main">
      <d:rPr>
        <d:sz val="11"/>
        <d:color rgb="FF000000"/>
        <d:rFont val="Calibri"/>
      </d:rPr>
      <d:t xml:space="preserve"/>
    </d:r>
  </si>
  <si>
    <d:r xmlns:d="http://schemas.openxmlformats.org/spreadsheetml/2006/main">
      <d:rPr>
        <d:sz val="11"/>
        <d:rFont val="Calibri"/>
      </d:rPr>
      <d:t xml:space="preserve">1520 - Glycerol, crude; glycerol waters and glycerol lyes.; 3917 - Tubes, pipes and hoses, and fittings therefor (for example, joints, elbows, flanges), of plastics.; 3920 - Other plates, sheets, film, foil and strip, of plastics, non-cellular and not reinforced, laminated, supported or similarly combined with other materials.; 3921 - Other plates, sheets, film, foil and strip, of plastics.; 3923 - Articles for the conveyance or packing of goods, of plastics; stoppers, lids, caps and other closures, of plastics.; 4009 - Tubes, pipes and hoses, of vulcanised rubber other than hard rubber, with or without their fittings (for example, joints, elbows, flanges).; 4011 - New pneumatic tyres, of rubber.; 4013 - Inner tubes, of rubber.; 4016 - Other articles of vulcanised rubber other than hard rubber.; 4202 - Trunks, suit-cases, vanity-cases, executive-cases, brief-cases, school satchels, spectacle cases, binocular cases, camera cases, musical instrument cases, gun cases, holsters and similar containers; travelling-bags, insulated food or beverage bags, toilet bags, rucksacks, handbags, shopping 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4203 - Articles of apparel and clothing accessories, of leather or of composition leather.; 4410 - Particle board and similar board (for example, oriented strand board and waferboard) of wood or other ligneous materials, whether or not agglomerated with resins or other organic binding substances.; 4411 - Fibreboard of wood or other ligneous materials, whether or not bonded with resins or other organic substances.; 4412 - Plywood, veneered panels and similar laminated wood.; 5109 - Yarn of wool or of fine animal hair, put up for retail sale.; 5207 - Cotton yarn (other than sewing thread) put up for retail sale.; 5406 - Man-made filament yarn (other than sewing thread), put up for retail sale.; 5511 - Yarn (other than sewing thread) of man-made staple fibres, put up for retail sale.; 5701 - Carpets and other textile floor coverings, knotted, whether or not made up.; 5702 - Carpets and other textile floor coverings, woven, not tufted or flocked, whether or not made up, including "Kelem", "Schumacks", "Karamanie" and similar hand- Woven rugs.; 5703 - Carpets and other textile floor coverings, tufted, whether or not made up.; 5704 - Carpets and other textile floor coverings, of felt, not tufted or flocked, whether or not made up.; 5705 - Other carpets and other textile floor coverings, whether or not made up.; 5909 - Textile hosepiping and similar textile tubing, with or without lining, armour or accessories of other materials.; 6101 - Men's or boys' overcoats, car-coats, capes, cloaks, anoraks (including ski-jackets), wind-cheaters, wind-jackets and similar articles, knitted or crocheted, other than those of heading 61.03.; 6102 - Women's or girls' overcoats, car-coats, capes, cloaks, anoraks (including ski-jackets), wind-cheaters, wind-jackets and similar articles, knitted or crocheted, other than those of heading 61.04.; 6103 - Men's or boys' suits, ensembles, jackets, blazers, trousers, bib and brace overalls, breeches and shorts (other than swimwear), knitted or crocheted.; 6104 - Women's or girls' suits, ensembles, jackets and blazers, dresses, skirts, divided skirts, trousers, bib and brace overalls, breeches and shorts (other than swimwear), knitted or crocheted.; 6107 - Men's or boys' underpants, briefs, nightshirts, pyjamas, bathrobes, dressing gowns and similar articles, knitted or crocheted.; 6108 - Women's or girls' slips, petticoats, briefs, panties, nightdresses, pyjamas, négligés, bathrobes, dressing gowns and similar articles, knitted or crocheted.; 6109 - T-shirts, singlets and other vests, knitted or crocheted.; 6110 - Jerseys, pullovers, cardigans, waist-coats and similar articles, knitted or crocheted.; 6111 - Babies' garments and clothing accessories, knitted or crocheted.; 6112 - Track suits, ski suits and swimwear, knitted or crocheted.; 6113 - Garments, made up of knitted or crocheted fabrics of heading 59.03, 59.06 or 59.07.; 6114 - Other garments, knitted or crocheted.; 6115 - Panty hose, tights, stockings, socks and other hosiery, including stockings for varicose veins and footwear without applied soles, knitted or crocheted.; 6116 - Gloves, mittens and mitts, knitted or crocheted.; 6201 - Men's or boys' overcoats, car-coats, capes, cloaks, anoraks (including ski-jackets), wind-cheaters, wind-jackets and similar articles, other than those of heading 62.03.; 6202 - Women's or girls' overcoats, car-coats, capes, cloaks, anoraks (including ski-jackets), wind-cheaters, wind-jackets and similar articles, other than those of heading 62.04.; 6203 - Men's or boys' suits, ensembles, jackets, blazers, trousers, bib and brace overalls, breeches and shorts (other than swimwear).; 6204 - Women's or girls' suits, ensembles, jackets, blazers, dresses, skirts, divided skirts, trousers, bib and brace overalls, breeches and shorts (other than swimwear).; 6205 - Men's or boys' shirts.; 6206 - Women's or girls' blouses, shirts and shirt- Blouses.; 6207 - Men's or boys' singlets and other vests, underpants, briefs, nightshirts, pyjamas, bathrobes, dressing gowns and similar articles.; 6208 - Women's or girls' singlets and other vests, slips, petticoats, briefs, panties, nightdresses, pyjamas, négligés, bathrobes, dressing gowns and similar articles.; 6209 - Babies' garments and clothing accessories.; 6210 - Garments, made up of fabrics of heading 56.02, 56.03, 59.03, 59.06 or 59.07.; 6211 - Track suits, ski suits and swimwear; other garments.; 6212 - Brassières, girdles, corsets, braces, suspenders, garters and similar articles and parts thereof, whether or not knitted or crocheted.; 6213 - Handkerchiefs.; 6214 - Shawls, scarves, mufflers, mantillas, veils and the like.; 6216 - Gloves, mittens and mitts.; 6217 - Other made up clothing accessories; parts of garments or of clothing accessories, other than those of heading 62.12.; 6301 - Blankets and travelling rugs.; 6302 - Bed linen, table linen, toilet linen and kitchen linen.; 6401 - Waterproof footwear with outer soles and uppers of rubber or of plastics, the uppers of which are neither fixed to the sole nor assembled by stitching, riveting, nailing, screwing, plugging or similar processes.; 6402 - Other footwear with outer soles and uppers of rubber or plastics.; 6403 - Footwear with outer soles of rubber, plastics, leather or composition leather and uppers of leather.; 6404 - Footwear with outer soles of rubber, plastics, leather or composition leather and uppers of textile materials.; 6405 - Other footwear.; 6911 - Tableware, kitchenware, other household articles and toilet articles, of porcelain or china.; 7010 - Carboys, bottles, flasks, jars, pots, phials, ampoules and other containers, of glass, of a kind used for the conveyance or packing of goods; preserving jars of glass; stoppers, lids and other closures, of glass.; 7012 - Glass inners for vacuum flasks or for other vacuum vessels.; 7013 - Glassware of a kind used for table, kitchen, toilet, office, indoor decoration or similar purposes (other than that of heading 70.10 or 70.18).; 7106 - Silver (including silver plated with gold or platinum), unwrought or in semi-manufactured forms, or in powder form.; 7205 - Granules and powders, of pig iron, spiegeleisen, iron or steel.; 7212 - Flat-rolled products of iron or non-alloy steel, of a width of less than 600 mm, clad, plated or coated.; 7223 - Wire of stainless steel.; 7308 - Structures (excluding prefabricated buildings of heading 94.06) and parts of structures (for example, bridges and bridge-sections, lock-gates, towers, lattice masts, roofs, roofing frame- Works, doors and windows and their frames and thresholds for doors, shutters, balustrades, pillars and columns), of iron or steel; plates, rods, angles, shapes, sections, tubes and the like, prepared for use in structures, of iron or steel.; 7504 - Nickel powders and flakes.; 7604 - Aluminum bars, rods and profiles.; 7605 - Aluminum wire.; 7610 - Aluminum structures (excluding prefabricated buildings of heading 94.06) and parts of structures (for example, bridges and bridge-sections, towers, lattice masts, roofs, roofing frameworks, doors and windows and their frames and thresholds for doors, balustrades, pillars and columns); aluminum plates, rods, profiles, tubes and the like, prepared for use in structures.; 7803 - Lead bars, rods, profiles and wire.; 8003 - Tin bars, rods, profiles and wire.; 8311 - 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 8421 - Centrifuges, including centrifugal dryers; filtering or purifying machinery and apparatus, for liquids or gases.; 8424 - Mechanical appliances (whether or not hand-operated) for projecting, dispersing or spraying liquids or powders; fire extinguishers, whether or not charged; spray guns and similar appliances; steam or sand blasting machines and similar jet projecting machines.; 8468 - Machinery and apparatus for soldering, brazing or welding, whether or not capable of cutting, other than those of heading 85.15; gas-operated surface tempering machines and appliances.; 8473 - Parts and accessories (other than covers, carrying cases and the like) suitable for use solely or principally with machines of headings 84.69 to 84.72.; 8506 - Primary cells and primary batteries.; 8507 - Electric accumulators, including separators therefor, whether or not rectangular (including square).; 8531 - Electric sound or visual signalling apparatus (for example, bells, sirens, indicator panels, burglar or fire alarms), other than those of heading 85.12 or 85.30.; 8536 - Electrical apparatus for switching or protecting electrical circuits, or for making connections to or in electrical circuits (for example, switches, relays, fuses, surge suppressors, plugs, sockets, lamp-holders, junction boxes), for a voltage not exceeding 1,000 volts.; 8539 - Electric filament or discharge lamps, including sealed beam lamp units and ultra-violet or infra-red lamps; arc-lamps.; 8544 - Insulated (including enamelled or anodised) wire, cable (including co- Axial cable) and other insulated electric conductors, whether or not fitted with connectors; optical fibre cables, made up of individually sheathed fibres, whether or not assembled with electric conductors or fitted with connectors.; 8712 - Bicycles and other cycles (including delivery tricycles), not motorized.; 8715 - Baby carriages and parts thereof.; 9001 - 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 9002 - Lenses, prisms, mirrors and other optical elements, of any material, mounted, being parts of or fittings for instruments or apparatus, other than such elements of glass not optically worked.; 9004 - Spectacles, goggles and the like, corrective, protective or other.; 9005 - Binoculars, monoculars, other optical telescopes, and mountings therefor; other astronomical instruments and mountings therefor, but not including instruments for radio- Astronomy.; 9013 - Liquid crystal devices not constituting articles provided for more specifically in other headings; lasers, other than laser diodes; other optical appliances and instruments, not specified or included elsewhere in this Chapter.; 9301 - Military weapons, other than revolvers, pistols and the arms of heading 93.07.; 9306 - Bombs, grenades, torpedoes, mines, missiles and similar munitions of war and parts thereof; cartridges and other ammunition and projectiles and parts thereof, including shot and cartridge wads.; 9401 - Seats (other than those of heading 94.02), whether or not convertible into beds, and parts thereof.; 9403 - Other furniture and parts thereof.; 9504 - Articles for funfair, table or parlour games, including pintables, billiards, special tables for casino games and automatic bowling alley equipment.; 9506 - Articles and equipment for general physical exercise, gymnastics, athletics, other sports (including table-tennis) or outdoor games, not specified or included elsewhere in this Chapter; swimming pools and paddling pools.; 9608 - Ball point pens; felt tipped and other porous-tipped pens and markers; fountain pens, stylograph pens and other pens; duplicating stylos; propelling or sliding pencils; pen-holders, pencil-holders and similar holders; parts (including caps and clips) of the foregoing articles, other than those of heading 96.09.; 9609 - Pencils (other than pencils of heading 96.08), crayons, pencil leads, pastels, drawing charcoals, writing or drawing chalks and tailors' chalks.;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1520 - Glycerol, crude; glycerol waters and glycerol lyes.; 3917 - Tubes, pipes and hoses, and fittings therefor (for example, joints, elbows, flanges), of plastics.; 3920 - Other plates, sheets, film, foil and strip, of plastics, non-cellular and not reinforced, laminated, supported or similarly combined with other materials.; 3921 - Other plates, sheets, film, foil and strip, of plastics.; 3923 - Articles for the conveyance or packing of goods, of plastics; stoppers, lids, caps and other closures, of plastics.; 4009 - Tubes, pipes and hoses, of vulcanised rubber other than hard rubber, with or without their fittings (for example, joints, elbows, flanges).; 4011 - New pneumatic tyres, of rubber.; 4013 - Inner tubes, of rubber.; 4016 - Other articles of vulcanised rubber other than hard rubber.; 4202 - Trunks, suit-cases, vanity-cases, executive-cases, brief-cases, school satchels, spectacle cases, binocular cases, camera cases, musical instrument cases, gun cases, holsters and similar containers; travelling-bags, insulated food or beverage bags, toilet bags, rucksacks, handbags, shopping 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4203 - Articles of apparel and clothing accessories, of leather or of composition leather.; 4410 - Particle board and similar board (for example, oriented strand board and waferboard) of wood or other ligneous materials, whether or not agglomerated with resins or other organic binding substances.; 4411 - Fibreboard of wood or other ligneous materials, whether or not bonded with resins or other organic substances.; 4412 - Plywood, veneered panels and similar laminated wood.; 5109 - Yarn of wool or of fine animal hair, put up for retail sale.; 5207 - Cotton yarn (other than sewing thread) put up for retail sale.; 5406 - Man-made filament yarn (other than sewing thread), put up for retail sale.; 5511 - Yarn (other than sewing thread) of man-made staple fibres, put up for retail sale.; 5701 - Carpets and other textile floor coverings, knotted, whether or not made up.; 5702 - Carpets and other textile floor coverings, woven, not tufted or flocked, whether or not made up, including "Kelem", "Schumacks", "Karamanie" and similar hand- Woven rugs.; 5703 - Carpets and other textile floor coverings, tufted, whether or not made up.; 5704 - Carpets and other textile floor coverings, of felt, not tufted or flocked, whether or not made up.; 5705 - Other carpets and other textile floor coverings, whether or not made up.; 5909 - Textile hosepiping and similar textile tubing, with or without lining, armour or accessories of other materials.; 6101 - Men's or boys' overcoats, car-coats, capes, cloaks, anoraks (including ski-jackets), wind-cheaters, wind-jackets and similar articles, knitted or crocheted, other than those of heading 61.03.; 6102 - Women's or girls' overcoats, car-coats, capes, cloaks, anoraks (including ski-jackets), wind-cheaters, wind-jackets and similar articles, knitted or crocheted, other than those of heading 61.04.; 6103 - Men's or boys' suits, ensembles, jackets, blazers, trousers, bib and brace overalls, breeches and shorts (other than swimwear), knitted or crocheted.; 6104 - Women's or girls' suits, ensembles, jackets and blazers, dresses, skirts, divided skirts, trousers, bib and brace overalls, breeches and shorts (other than swimwear), knitted or crocheted.; 6107 - Men's or boys' underpants, briefs, nightshirts, pyjamas, bathrobes, dressing gowns and similar articles, knitted or crocheted.; 6108 - Women's or girls' slips, petticoats, briefs, panties, nightdresses, pyjamas, négligés, bathrobes, dressing gowns and similar articles, knitted or crocheted.; 6109 - T-shirts, singlets and other vests, knitted or crocheted.; 6110 - Jerseys, pullovers, cardigans, waist-coats and similar articles, knitted or crocheted.; 6111 - Babies' garments and clothing accessories, knitted or crocheted.; 6112 - Track suits, ski suits and swimwear, knitted or crocheted.; 6113 - Garments, made up of knitted or crocheted fabrics of heading 59.03, 59.06 or 59.07.; 6114 - Other garments, knitted or crocheted.; 6115 - Panty hose, tights, stockings, socks and other hosiery, including stockings for varicose veins and footwear without applied soles, knitted or crocheted.; 6116 - Gloves, mittens and mitts, knitted or crocheted.; 6201 - Men's or boys' overcoats, car-coats, capes, cloaks, anoraks (including ski-jackets), wind-cheaters, wind-jackets and similar articles, other than those of heading 62.03.; 6202 - Women's or girls' overcoats, car-coats, capes, cloaks, anoraks (including ski-jackets), wind-cheaters, wind-jackets and similar articles, other than those of heading 62.04.; 6203 - Men's or boys' suits, ensembles, jackets, blazers, trousers, bib and brace overalls, breeches and shorts (other than swimwear).; 6204 - Women's or girls' suits, ensembles, jackets, blazers, dresses, skirts, divided skirts, trousers, bib and brace overalls, breeches and shorts (other than swimwear).; 6205 - Men's or boys' shirts.; 6206 - Women's or girls' blouses, shirts and shirt- Blouses.; 6207 - Men's or boys' singlets and other vests, underpants, briefs, nightshirts, pyjamas, bathrobes, dressing gowns and similar articles.; 6208 - Women's or girls' singlets and other vests, slips, petticoats, briefs, panties, nightdresses, pyjamas, négligés, bathrobes, dressing gowns and similar articles.; 6209 - Babies' garments and clothing accessories.; 6210 - Garments, made up of fabrics of heading 56.02, 56.03, 59.03, 59.06 or 59.07.; 6211 - Track suits, ski suits and swimwear; other garments.; 6212 - Brassières, girdles, corsets, braces, suspenders, garters and similar articles and parts thereof, whether or not knitted or crocheted.; 6213 - Handkerchiefs.; 6214 - Shawls, scarves, mufflers, mantillas, veils and the like.; 6216 - Gloves, mittens and mitts.; 6217 - Other made up clothing accessories; parts of garments or of clothing accessories, other than those of heading 62.12.; 6301 - Blankets and travelling rugs.; 6302 - Bed linen, table linen, toilet linen and kitchen linen.; 6401 - Waterproof footwear with outer soles and uppers of rubber or of plastics, the uppers of which are neither fixed to the sole nor assembled by stitching, riveting, nailing, screwing, plugging or similar processes.; 6402 - Other footwear with outer soles and uppers of rubber or plastics.; 6403 - Footwear with outer soles of rubber, plastics, leather or composition leather and uppers of leather.; 6404 - Footwear with outer soles of rubber, plastics, leather or composition leather and uppers of textile materials.; 6405 - Other footwear.; 6911 - Tableware, kitchenware, other household articles and toilet articles, of porcelain or china.; 7010 - Carboys, bottles, flasks, jars, pots, phials, ampoules and other containers, of glass, of a kind used for the conveyance or packing of goods; preserving jars of glass; stoppers, lids and other closures, of glass.; 7012 - Glass inners for vacuum flasks or for other vacuum vessels.; 7013 - Glassware of a kind used for table, kitchen, toilet, office, indoor decoration or similar purposes (other than that of heading 70.10 or 70.18).; 7106 - Silver (including silver plated with gold or platinum), unwrought or in semi-manufactured forms, or in powder form.; 7205 - Granules and powders, of pig iron, spiegeleisen, iron or steel.; 7212 - Flat-rolled products of iron or non-alloy steel, of a width of less than 600 mm, clad, plated or coated.; 7223 - Wire of stainless steel.; 7308 - Structures (excluding prefabricated buildings of heading 94.06) and parts of structures (for example, bridges and bridge-sections, lock-gates, towers, lattice masts, roofs, roofing frame- Works, doors and windows and their frames and thresholds for doors, shutters, balustrades, pillars and columns), of iron or steel; plates, rods, angles, shapes, sections, tubes and the like, prepared for use in structures, of iron or steel.; 7504 - Nickel powders and flakes.; 7604 - Aluminum bars, rods and profiles.; 7605 - Aluminum wire.; 7610 - Aluminum structures (excluding prefabricated buildings of heading 94.06) and parts of structures (for example, bridges and bridge-sections, towers, lattice masts, roofs, roofing frameworks, doors and windows and their frames and thresholds for doors, balustrades, pillars and columns); aluminum plates, rods, profiles, tubes and the like, prepared for use in structures.; 7803 - Lead bars, rods, profiles and wire.; 8003 - Tin bars, rods, profiles and wire.; 8311 - 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 8421 - Centrifuges, including centrifugal dryers; filtering or purifying machinery and apparatus, for liquids or gases.; 8424 - Mechanical appliances (whether or not hand-operated) for projecting, dispersing or spraying liquids or powders; fire extinguishers, whether or not charged; spray guns and similar appliances; steam or sand blasting machines and similar jet projecting machines.; 8468 - Machinery and apparatus for soldering, brazing or welding, whether or not capable of cutting, other than those of heading 85.15; gas-operated surface tempering machines and appliances.; 8473 - Parts and accessories (other than covers, carrying cases and the like) suitable for use solely or principally with machines of headings 84.69 to 84.72.; 8506 - Primary cells and primary batteries.; 8507 - Electric accumulators, including separators therefor, whether or not rectangular (including square).; 8531 - Electric sound or visual signalling apparatus (for example, bells, sirens, indicator panels, burglar or fire alarms), other than those of heading 85.12 or 85.30.; 8536 - Electrical apparatus for switching or protecting electrical circuits, or for making connections to or in electrical circuits (for example, switches, relays, fuses, surge suppressors, plugs, sockets, lamp-holders, junction boxes), for a voltage not exceeding 1,000 volts.; 8539 - Electric filament or discharge lamps, including sealed beam lamp units and ultra-violet or infra-red lamps; arc-lamps.; 8544 - Insulated (including enamelled or anodised) wire, cable (including co- Axial cable) and other insulated electric conductors, whether or not fitted with connectors; optical fibre cables, made up of individually sheathed fibres, whether or not assembled with electric conductors or fitted with connectors.; 8712 - Bicycles and other cycles (including delivery tricycles), not motorized.; 8715 - Baby carriages and parts thereof.; 9001 - 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 9002 - Lenses, prisms, mirrors and other optical elements, of any material, mounted, being parts of or fittings for instruments or apparatus, other than such elements of glass not optically worked.; 9004 - Spectacles, goggles and the like, corrective, protective or other.; 9005 - Binoculars, monoculars, other optical telescopes, and mountings therefor; other astronomical instruments and mountings therefor, but not including instruments for radio- Astronomy.; 9013 - Liquid crystal devices not constituting articles provided for more specifically in other headings; lasers, other than laser diodes; other optical appliances and instruments, not specified or included elsewhere in this Chapter.; 9301 - Military weapons, other than revolvers, pistols and the arms of heading 93.07.; 9306 - Bombs, grenades, torpedoes, mines, missiles and similar munitions of war and parts thereof; cartridges and other ammunition and projectiles and parts thereof, including shot and cartridge wads.; 9401 - Seats (other than those of heading 94.02), whether or not convertible into beds, and parts thereof.; 9403 - Other furniture and parts thereof.; 9504 - Articles for funfair, table or parlour games, including pintables, billiards, special tables for casino games and automatic bowling alley equipment.; 9506 - Articles and equipment for general physical exercise, gymnastics, athletics, other sports (including table-tennis) or outdoor games, not specified or included elsewhere in this Chapter; swimming pools and paddling pools.; 9608 - Ball point pens; felt tipped and other porous-tipped pens and markers; fountain pens, stylograph pens and other pens; duplicating stylos; propelling or sliding pencils; pen-holders, pencil-holders and similar holders; parts (including caps and clips) of the foregoing articles, other than those of heading 96.09.; 9609 - Pencils (other than pencils of heading 96.08), crayons, pencil leads, pastels, drawing charcoals, writing or drawing chalks and tailors' chalks.; </d:t>
    </d:r>
  </si>
  <si>
    <t>G/TBT/N/BRA/162</t>
  </si>
  <si>
    <t>Wheat flour (HS 1101.00)</t>
  </si>
  <si>
    <t>G/TBT/N/THA/163</t>
  </si>
  <si>
    <t>Cow's milk (ICS 67.100)</t>
  </si>
  <si>
    <t>G/TBT/N/USA/83/Corr.1</t>
  </si>
  <si>
    <d:r xmlns:d="http://schemas.openxmlformats.org/spreadsheetml/2006/main">
      <d:rPr>
        <d:i/>
        <d:sz val="11"/>
        <d:rFont val="Calibri"/>
      </d:rPr>
      <d:t xml:space="preserve">Seafood Labelling (HS Chapter 0304) (ICS 67.120)</d:t>
    </d:r>
    <d:r xmlns:d="http://schemas.openxmlformats.org/spreadsheetml/2006/main">
      <d:rPr>
        <d:sz val="11"/>
        <d:color rgb="FF000000"/>
        <d:rFont val="Calibri"/>
      </d:rPr>
      <d:t xml:space="preserve"/>
    </d:r>
  </si>
  <si>
    <d:r xmlns:d="http://schemas.openxmlformats.org/spreadsheetml/2006/main">
      <d:rPr>
        <d:sz val="11"/>
        <d:rFont val="Calibri"/>
      </d:rPr>
      <d:t xml:space="preserve">0304 - Fish fillets and other fish meat (whether or not minced), fresh, chilled or frozen.;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0304 - Fish fillets and other fish meat (whether or not minced), fresh, chilled or frozen.; </d:t>
    </d:r>
  </si>
  <si>
    <t>G/TBT/N/USA/83</t>
  </si>
  <si>
    <t>Seafood Labelling (HS Chapter 0304) (ICS 67.120)</t>
  </si>
  <si>
    <t>G/TBT/N/SLV/49</t>
  </si>
  <si>
    <t>Unripened cheese (HS tariff heading 0406)</t>
  </si>
  <si>
    <t>G/TBT/N/BRA/161</t>
  </si>
  <si>
    <t>Vegetable waxes, carnauba (wax and powder) (HS 152100)</t>
  </si>
  <si>
    <t>G/TBT/N/CRI/13</t>
  </si>
  <si>
    <t>HS tariff heading 1516.20</t>
  </si>
  <si>
    <t>G/TBT/N/KOR/76</t>
  </si>
  <si>
    <t>HS 0301 (Live Fish)</t>
  </si>
  <si>
    <d:r xmlns:d="http://schemas.openxmlformats.org/spreadsheetml/2006/main">
      <d:rPr>
        <d:sz val="11"/>
        <d:rFont val="Calibri"/>
      </d:rPr>
      <d:t xml:space="preserve">0301 - Live fish.; </d:t>
    </d:r>
  </si>
  <si>
    <t>G/TBT/N/ISR/60</t>
  </si>
  <si>
    <t xml:space="preserve">Cow milk – ICS: 67.100.01  -  HS: 0401</t>
  </si>
  <si>
    <t>G/TBT/N/CHN/56</t>
  </si>
  <si>
    <t>Waste materials, (HS:05069010,26190000,39151000,39152000,39153000,39159000,44013000,45019000,47071000,47072000,47073000,47079000,52021000,52029900,55051000,55052000,72041000,72042100,72042900,72043000,72044100,72044900,72045000,74011000,74012000,74040000,75030000,76020000,79020000,80020000,81031000,89080000), and waste hardware, engines, and electrical equipments</t>
  </si>
  <si>
    <d:r xmlns:d="http://schemas.openxmlformats.org/spreadsheetml/2006/main">
      <d:rPr>
        <d:sz val="11"/>
        <d:rFont val="Calibri"/>
      </d:rPr>
      <d:t xml:space="preserve">050690 - - Other; 261900 - Slag, dross (other than granulated slag), scalings and other waste from the manufacture of iron or steel.; 391510 - - Of polymers of ethylene; 391520 - - Of polymers of styrene; 391530 - - Of polymers of vinyl chloride; 391590 - - Of other plastics; 440130 - - Sawdust and wood waste and scrap, whether or not agglomerated in logs, briquettes, pellets or similar forms; 450190 - - Other; 470710 - - Unbleached kraft paper or paperboard or corrugated paper or paperboard; 470720 - - Other paper or paperboard made mainly of bleached chemical pulp, not coloured in the mass; 470730 - - Paper or paperboard made mainly of mechanical pulp (for example, newspapers, journals and similar printed matter); 470790 - - Other, including unsorted waste and scrap; 520210 - - Yarn waste (including thread waste); 520299 - -- Other; 550510 - - Of synthetic fibres; 550520 - - Of artificial fibres; 720410 - - Waste and scrap of cast iron; 720421 - -- Of stainless steel; 720429 - -- Other; 720430 - - Waste and scrap of tinned iron or steel; 720441 - -- Turnings, shavings, chips, milling waste, sawdust, filings, trimmings and stampings, whether or not in bundles; 720449 - -- Other; 720450 - - Remelting scrap ingots; 740110 - - Copper mattes; 740120 - - Cement copper (precipitated copper); 740400 - Copper waste and scrap.; 750300 - Nickel waste and scrap.; 760200 - Aluminum waste and scrap.; 790200 - Zinc waste and scrap.; 800200 - Tin waste and scrap.; 8103 - Tantalum and articles thereof, including waste and scrap.; 890800 - Vessels and other floating structures for breaking up (scrapping).; </d:t>
    </d:r>
  </si>
  <si>
    <t>G/TBT/N/CHN/57</t>
  </si>
  <si>
    <t>G/TBT/N/CHN/58</t>
  </si>
  <si>
    <t>G/TBT/N/ISR/54</t>
  </si>
  <si>
    <t>Tea – ICS: 67.140.10 HS: 0902</t>
  </si>
  <si>
    <t>G/TBT/N/ARG/161</t>
  </si>
  <si>
    <t>Aromatic herbs</t>
  </si>
  <si>
    <d:r xmlns:d="http://schemas.openxmlformats.org/spreadsheetml/2006/main">
      <d:rPr>
        <d:sz val="11"/>
        <d:rFont val="Calibri"/>
      </d:rPr>
      <d:t xml:space="preserve">09109 - - Other spices:; </d:t>
    </d:r>
  </si>
  <si>
    <t>G/TBT/N/SVK/6</t>
  </si>
  <si>
    <t xml:space="preserve">Packages made of plastics or combined materials which come into contact with foods and drugs;  rubber hoses for welding, inner tubes made of rubber, bicycle tyres;  school satchels and school bags;  outdoor dress gloves made of leather;  returnable and EUR pallets;  particle board and fibreboard including work surfaces;  yarns;  carpets and other textile floor coverings;  textile fire hoses;  knitted or crocheted garments and clothing accessories including woven baby nappies;  T-shirts, underwear and nightshirts;  tracksuits and leisure and sport garments for children up to the age of 3 years;  tights, stockings, socks and similar articles;  underwear, nightwear, shirts and blouses made of cloth;  bed linen made of flat textiles, blankets for children up to the age of 3 years;  footwear for children with the length of the sole up to 165mm;  porcelain which comes into contact with food or people’s mouth; glass bottles for beverages,  jars for food;  glass inners for vacuum flasks;  powders of metal used for overlay welding;  tubes and parts for scaffolding;  brazing metal;  solder;  crown corks for bottles;  auxiliary materials for welding;  equipment for water treatment;  fire extinguishers portable or mobile for the extinction of class A, B, C, D fires, hydrants;  power sources and power parts of calculating machines, computers and other machines for automatic data processing;  cells and batteries, lead accumulators, nickel-kadmium and ferro-nickel accumulators and other electrical accumulators;  electric sound or visual signalling apparatus;  electric connectors, sockets and plugs;  movable leads, extension leads;  light sources with integrated ballast;  bicycles;  baby carriages;  lenses, glasses;  binoculars, monoculars, optical telescopes;  seats with mainly metal frame;  seats with mainly wooden frame;  seating for children;  wooden furniture, garden chairs and armchairs;  chairs and armchairs made of plastic;  chairs, armchairs, beds made of cane, osier, bamboo, etc.;  wooden furniture for offices;  kitchen and bathroom furniture;  wooden furniture for bedrooms, dining rooms and living rooms, cabinets, shelving and beds, tables and household desks in which have been used chip board or plywood and/or materials which release formaldehyde and/or combustion enhancing upholstery furniture;  atypical furniture made according to a contract with a client and not intended for commercial distribution;  equipment for storage facilities and shops, shelving;  electric lighting for Christmas trees and similar purposes, decorations with electric power supply;  writing requisites, pens, pencils, writing chalks for use as school supplies;  products manufactured to be played with, or intended to be placed in the mouth of children up to the age of 3 years, manufactured or partly manufactured from plasticised PVC with maximum content 0.1 weight percent age DINP, DEHP, DNOP, DIDP, BBP, or DBP;  product and materials protecting against static electricity and mechanical ignition sparks.  Detailed list of covered products is contained in the Annex to the Measure.  ICS numbers may be provided in addition, where applicable): 1520, 3917, 3920, 3921, 3923, 4009, 4011, 4013, 4016, 4202, 4203, 4410, 4411, 4412, 5109, 5207, 5406, 5511, 5701-5705, 5909, 6101-6104, 6107-6116, 6201-6214, 6216, 6217, 6301, 6302, 6401-6405, 6911, 7010, 7012, 7013, 7106, 7205, 7212, 7223, 7308, 7504, 7604, 7605, 7610, 7803, 8003, 8311, 8421, 8424, 8468, 8473, 8506, 8507, 8531, 8536, 8539, 8544, 8712, 8715, 9001, 9002, 9004, 9005, 9013, 9301, 9306, 9401, 9403, 9504, 9506, 9608, 9609, etc.</t>
  </si>
  <si>
    <d:r xmlns:d="http://schemas.openxmlformats.org/spreadsheetml/2006/main">
      <d:rPr>
        <d:sz val="11"/>
        <d:rFont val="Calibri"/>
      </d:rPr>
      <d:t xml:space="preserve">1520 - Glycerol, crude; glycerol waters and glycerol lyes.; 3917 - Tubes, pipes and hoses, and fittings therefor (for example, joints, elbows, flanges), of plastics.; 3920 - Other plates, sheets, film, foil and strip, of plastics, non-cellular and not reinforced, laminated, supported or similarly combined with other materials.; 3921 - Other plates, sheets, film, foil and strip, of plastics.; 3923 - Articles for the conveyance or packing of goods, of plastics; stoppers, lids, caps and other closures, of plastics.; 4009 - Tubes, pipes and hoses, of vulcanised rubber other than hard rubber, with or without their fittings (for example, joints, elbows, flanges).; 4011 - New pneumatic tyres, of rubber.; 4013 - Inner tubes, of rubber.; 4016 - Other articles of vulcanised rubber other than hard rubber.; 4202 - Trunks, suit-cases, vanity-cases, executive-cases, brief-cases, school satchels, spectacle cases, binocular cases, camera cases, musical instrument cases, gun cases, holsters and similar containers; travelling-bags, insulated food or beverage bags, toilet bags, rucksacks, handbags, shopping 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4203 - Articles of apparel and clothing accessories, of leather or of composition leather.; 4410 - Particle board and similar board (for example, oriented strand board and waferboard) of wood or other ligneous materials, whether or not agglomerated with resins or other organic binding substances.; 4411 - Fibreboard of wood or other ligneous materials, whether or not bonded with resins or other organic substances.; 4412 - Plywood, veneered panels and similar laminated wood.; 5109 - Yarn of wool or of fine animal hair, put up for retail sale.; 5207 - Cotton yarn (other than sewing thread) put up for retail sale.; 5406 - Man-made filament yarn (other than sewing thread), put up for retail sale.; 5511 - Yarn (other than sewing thread) of man-made staple fibres, put up for retail sale.; 5701 - Carpets and other textile floor coverings, knotted, whether or not made up.; 5702 - Carpets and other textile floor coverings, woven, not tufted or flocked, whether or not made up, including "Kelem", "Schumacks", "Karamanie" and similar hand- Woven rugs.; 5703 - Carpets and other textile floor coverings, tufted, whether or not made up.; 5704 - Carpets and other textile floor coverings, of felt, not tufted or flocked, whether or not made up.; 5705 - Other carpets and other textile floor coverings, whether or not made up.; 5909 - Textile hosepiping and similar textile tubing, with or without lining, armour or accessories of other materials.; 6101 - Men's or boys' overcoats, car-coats, capes, cloaks, anoraks (including ski-jackets), wind-cheaters, wind-jackets and similar articles, knitted or crocheted, other than those of heading 61.03.; 6102 - Women's or girls' overcoats, car-coats, capes, cloaks, anoraks (including ski-jackets), wind-cheaters, wind-jackets and similar articles, knitted or crocheted, other than those of heading 61.04.; 6103 - Men's or boys' suits, ensembles, jackets, blazers, trousers, bib and brace overalls, breeches and shorts (other than swimwear), knitted or crocheted.; 6104 - Women's or girls' suits, ensembles, jackets and blazers, dresses, skirts, divided skirts, trousers, bib and brace overalls, breeches and shorts (other than swimwear), knitted or crocheted.; 6107 - Men's or boys' underpants, briefs, nightshirts, pyjamas, bathrobes, dressing gowns and similar articles, knitted or crocheted.; 6108 - Women's or girls' slips, petticoats, briefs, panties, nightdresses, pyjamas, négligés, bathrobes, dressing gowns and similar articles, knitted or crocheted.; 6109 - T-shirts, singlets and other vests, knitted or crocheted.; 6110 - Jerseys, pullovers, cardigans, waist-coats and similar articles, knitted or crocheted.; 6111 - Babies' garments and clothing accessories, knitted or crocheted.; 6112 - Track suits, ski suits and swimwear, knitted or crocheted.; 6113 - Garments, made up of knitted or crocheted fabrics of heading 59.03, 59.06 or 59.07.; 6114 - Other garments, knitted or crocheted.; 6115 - Panty hose, tights, stockings, socks and other hosiery, including stockings for varicose veins and footwear without applied soles, knitted or crocheted.; 6116 - Gloves, mittens and mitts, knitted or crocheted.; 6201 - Men's or boys' overcoats, car-coats, capes, cloaks, anoraks (including ski-jackets), wind-cheaters, wind-jackets and similar articles, other than those of heading 62.03.; 6202 - Women's or girls' overcoats, car-coats, capes, cloaks, anoraks (including ski-jackets), wind-cheaters, wind-jackets and similar articles, other than those of heading 62.04.; 6203 - Men's or boys' suits, ensembles, jackets, blazers, trousers, bib and brace overalls, breeches and shorts (other than swimwear).; 6204 - Women's or girls' suits, ensembles, jackets, blazers, dresses, skirts, divided skirts, trousers, bib and brace overalls, breeches and shorts (other than swimwear).; 6205 - Men's or boys' shirts.; 6206 - Women's or girls' blouses, shirts and shirt- Blouses.; 6207 - Men's or boys' singlets and other vests, underpants, briefs, nightshirts, pyjamas, bathrobes, dressing gowns and similar articles.; 6208 - Women's or girls' singlets and other vests, slips, petticoats, briefs, panties, nightdresses, pyjamas, négligés, bathrobes, dressing gowns and similar articles.; 6209 - Babies' garments and clothing accessories.; 6210 - Garments, made up of fabrics of heading 56.02, 56.03, 59.03, 59.06 or 59.07.; 6211 - Track suits, ski suits and swimwear; other garments.; 6212 - Brassières, girdles, corsets, braces, suspenders, garters and similar articles and parts thereof, whether or not knitted or crocheted.; 6213 - Handkerchiefs.; 6214 - Shawls, scarves, mufflers, mantillas, veils and the like.; 6216 - Gloves, mittens and mitts.; 6217 - Other made up clothing accessories; parts of garments or of clothing accessories, other than those of heading 62.12.; 6301 - Blankets and travelling rugs.; 6302 - Bed linen, table linen, toilet linen and kitchen linen.; 6401 - Waterproof footwear with outer soles and uppers of rubber or of plastics, the uppers of which are neither fixed to the sole nor assembled by stitching, riveting, nailing, screwing, plugging or similar processes.; 6402 - Other footwear with outer soles and uppers of rubber or plastics.; 6403 - Footwear with outer soles of rubber, plastics, leather or composition leather and uppers of leather.; 6404 - Footwear with outer soles of rubber, plastics, leather or composition leather and uppers of textile materials.; 6405 - Other footwear.; 6911 - Tableware, kitchenware, other household articles and toilet articles, of porcelain or china.; 7010 - Carboys, bottles, flasks, jars, pots, phials, ampoules and other containers, of glass, of a kind used for the conveyance or packing of goods; preserving jars of glass; stoppers, lids and other closures, of glass.; 7012 - Glass inners for vacuum flasks or for other vacuum vessels.; 7013 - Glassware of a kind used for table, kitchen, toilet, office, indoor decoration or similar purposes (other than that of heading 70.10 or 70.18).; 7106 - Silver (including silver plated with gold or platinum), unwrought or in semi-manufactured forms, or in powder form.; 7205 - Granules and powders, of pig iron, spiegeleisen, iron or steel.; 7212 - Flat-rolled products of iron or non-alloy steel, of a width of less than 600 mm, clad, plated or coated.; 7223 - Wire of stainless steel.; 7308 - Structures (excluding prefabricated buildings of heading 94.06) and parts of structures (for example, bridges and bridge-sections, lock-gates, towers, lattice masts, roofs, roofing frame- Works, doors and windows and their frames and thresholds for doors, shutters, balustrades, pillars and columns), of iron or steel; plates, rods, angles, shapes, sections, tubes and the like, prepared for use in structures, of iron or steel.; 7504 - Nickel powders and flakes.; 7604 - Aluminum bars, rods and profiles.; 7605 - Aluminum wire.; 7610 - Aluminum structures (excluding prefabricated buildings of heading 94.06) and parts of structures (for example, bridges and bridge-sections, towers, lattice masts, roofs, roofing frameworks, doors and windows and their frames and thresholds for doors, balustrades, pillars and columns); aluminum plates, rods, profiles, tubes and the like, prepared for use in structures.; 7803 - Lead bars, rods, profiles and wire.; 8003 - Tin bars, rods, profiles and wire.; 8311 - 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 8421 - Centrifuges, including centrifugal dryers; filtering or purifying machinery and apparatus, for liquids or gases.; 8424 - Mechanical appliances (whether or not hand-operated) for projecting, dispersing or spraying liquids or powders; fire extinguishers, whether or not charged; spray guns and similar appliances; steam or sand blasting machines and similar jet projecting machines.; 8468 - Machinery and apparatus for soldering, brazing or welding, whether or not capable of cutting, other than those of heading 85.15; gas-operated surface tempering machines and appliances.; 8473 - Parts and accessories (other than covers, carrying cases and the like) suitable for use solely or principally with machines of headings 84.69 to 84.72.; 8506 - Primary cells and primary batteries.; 8507 - Electric accumulators, including separators therefor, whether or not rectangular (including square).; 8531 - Electric sound or visual signalling apparatus (for example, bells, sirens, indicator panels, burglar or fire alarms), other than those of heading 85.12 or 85.30.; 8536 - Electrical apparatus for switching or protecting electrical circuits, or for making connections to or in electrical circuits (for example, switches, relays, fuses, surge suppressors, plugs, sockets, lamp-holders, junction boxes), for a voltage not exceeding 1,000 volts.; 8539 - Electric filament or discharge lamps, including sealed beam lamp units and ultra-violet or infra-red lamps; arc-lamps.; 8544 - Insulated (including enamelled or anodised) wire, cable (including co- Axial cable) and other insulated electric conductors, whether or not fitted with connectors; optical fibre cables, made up of individually sheathed fibres, whether or not assembled with electric conductors or fitted with connectors.; 8712 - Bicycles and other cycles (including delivery tricycles), not motorized.; 8715 - Baby carriages and parts thereof.; 9001 - 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 9002 - Lenses, prisms, mirrors and other optical elements, of any material, mounted, being parts of or fittings for instruments or apparatus, other than such elements of glass not optically worked.; 9004 - Spectacles, goggles and the like, corrective, protective or other.; 9005 - Binoculars, monoculars, other optical telescopes, and mountings therefor; other astronomical instruments and mountings therefor, but not including instruments for radio- Astronomy.; 9013 - Liquid crystal devices not constituting articles provided for more specifically in other headings; lasers, other than laser diodes; other optical appliances and instruments, not specified or included elsewhere in this Chapter.; 9301 - Military weapons, other than revolvers, pistols and the arms of heading 93.07.; 9306 - Bombs, grenades, torpedoes, mines, missiles and similar munitions of war and parts thereof; cartridges and other ammunition and projectiles and parts thereof, including shot and cartridge wads.; 9401 - Seats (other than those of heading 94.02), whether or not convertible into beds, and parts thereof.; 9403 - Other furniture and parts thereof.; 9504 - Articles for funfair, table or parlour games, including pintables, billiards, special tables for casino games and automatic bowling alley equipment.; 9506 - Articles and equipment for general physical exercise, gymnastics, athletics, other sports (including table-tennis) or outdoor games, not specified or included elsewhere in this Chapter; swimming pools and paddling pools.; 9608 - Ball point pens; felt tipped and other porous-tipped pens and markers; fountain pens, stylograph pens and other pens; duplicating stylos; propelling or sliding pencils; pen-holders, pencil-holders and similar holders; parts (including caps and clips) of the foregoing articles, other than those of heading 96.09.; 9609 - Pencils (other than pencils of heading 96.08), crayons, pencil leads, pastels, drawing charcoals, writing or drawing chalks and tailors' chalks.; </d:t>
    </d:r>
  </si>
  <si>
    <t>G/TBT/N/CRI/10</t>
  </si>
  <si>
    <t>HS tariff headings 1507, 1508, 1511, 1512, 1513.29, 1514 and 1515</t>
  </si>
  <si>
    <d:r xmlns:d="http://schemas.openxmlformats.org/spreadsheetml/2006/main">
      <d:rPr>
        <d:sz val="11"/>
        <d:rFont val="Calibri"/>
      </d:rPr>
      <d:t xml:space="preserve">1507 - Soya- Bean oil and its fractions, whether or not refined, but not chemically modified.; 1508 - Ground-nut oil and its fractions, whether or not refined, but not chemically modified.; 1511 - Palm oil and its fractions, whether or not refined, but not chemically modified.; 1512 - Sunflower-seed, safflower or cotton-seed oil and fractions thereof, whether or not refined, but not chemically modified.; 1514 - Rape (canola), colza or mustard oil and fractions thereof, whether or not refined, but not chemically modified.; 1515 - Other fixed vegetable fats and oils (including jojoba oil) and their fractions, whether or not refined, but not chemically modified.; 151329 - -- Other; </d:t>
    </d:r>
  </si>
  <si>
    <t>G/TBT/N/CRI/11</t>
  </si>
  <si>
    <t>HS tariff heading 1509</t>
  </si>
  <si>
    <t>G/TBT/N/CRI/8</t>
  </si>
  <si>
    <t>HS tariff item No. 1208.10.00</t>
  </si>
  <si>
    <d:r xmlns:d="http://schemas.openxmlformats.org/spreadsheetml/2006/main">
      <d:rPr>
        <d:sz val="11"/>
        <d:rFont val="Calibri"/>
      </d:rPr>
      <d:t xml:space="preserve">071333 - -- Kidney beans, including white pea beans (Phaseolus vulgaris); 120810 - - Of soya beans; </d:t>
    </d:r>
  </si>
  <si>
    <t>G/TBT/N/ISR/49</t>
  </si>
  <si>
    <t xml:space="preserve">Soft white cheeses ICS:  67.100; 07.100.30 - HS:  0406.10</t>
  </si>
  <si>
    <d:r xmlns:d="http://schemas.openxmlformats.org/spreadsheetml/2006/main">
      <d:rPr>
        <d:sz val="11"/>
        <d:rFont val="Calibri"/>
      </d:rPr>
      <d:t xml:space="preserve">07.100.30 - Food microbiology; 67.100 - Milk and milk products; </d:t>
    </d:r>
  </si>
  <si>
    <t>G/TBT/N/NIC/39</t>
  </si>
  <si>
    <t>Harmonized System Chapter 7 (0701)</t>
  </si>
  <si>
    <t>G/TBT/N/ISR/42</t>
  </si>
  <si>
    <t xml:space="preserve">Roasted coffee ICS:  67.140.20 - HS:  0901.21;  0901.22</t>
  </si>
  <si>
    <d:r xmlns:d="http://schemas.openxmlformats.org/spreadsheetml/2006/main">
      <d:rPr>
        <d:sz val="11"/>
        <d:rFont val="Calibri"/>
      </d:rPr>
      <d:t xml:space="preserve">090121 - -- Not decaffeinated; 090122 - -- Decaffeinated; </d:t>
    </d:r>
  </si>
  <si>
    <t>G/TBT/N/ZAF/39</t>
  </si>
  <si>
    <t>HS: 1202</t>
  </si>
  <si>
    <t>G/TBT/N/CRI/5</t>
  </si>
  <si>
    <t>HS tariff item No. 0704.90.00.00</t>
  </si>
  <si>
    <d:r xmlns:d="http://schemas.openxmlformats.org/spreadsheetml/2006/main">
      <d:rPr>
        <d:sz val="11"/>
        <d:rFont val="Calibri"/>
      </d:rPr>
      <d:t xml:space="preserve">070490 - - Other; </d:t>
    </d:r>
  </si>
  <si>
    <t>G/TBT/N/CRI/6</t>
  </si>
  <si>
    <t>HS tariff item No 0704.10.00.00</t>
  </si>
  <si>
    <t>G/TBT/N/CRI/2</t>
  </si>
  <si>
    <t>0706100010'</t>
  </si>
  <si>
    <t>G/TBT/N/CRI/3</t>
  </si>
  <si>
    <t>0702000000'</t>
  </si>
  <si>
    <t>G/TBT/N/CRI/4</t>
  </si>
  <si>
    <t>Raw milk and processed milk - 0401</t>
  </si>
  <si>
    <t>G/TBT/N/ARM/1/Rev.1</t>
  </si>
  <si>
    <d:r xmlns:d="http://schemas.openxmlformats.org/spreadsheetml/2006/main">
      <d:rPr>
        <d:sz val="11"/>
        <d:rFont val="Calibri"/>
      </d:rPr>
      <d:t xml:space="preserve">0202 - Meat of bovine animals, frozen.; 0209 - Pig fat, free of lean meat, and poultry fat, not rendered or otherwise extracted, fresh, chilled, frozen, salted, in brine, dried or smoked.; 0210 - Meat and edible meat offal, salted, in brine, dried or smoked; edible flours and meals of meat or meat offal.; 0303 - Fish, frozen, excluding fish fillets and other fish meat of heading 03.04.; 0401 - Milk and cream, not concentrated nor containing added sugar or other sweetening matter.; 0402 - Milk and cream, concentrated or containing added sugar or other sweetening matter.; 0406 - Cheese and curd.; 0407 - Birds' eggs, in shell, fresh, preserved or cooked.; 0713 - Dried leguminous vegetables, shelled, whether or not skinned or split.; 0901 - Coffee, whether or not roasted or decaffeinated; coffee husks and skins; coffee substitutes containing coffee in any proportion.; 0902 - Tea, whether or not flavoured.; 1006 - Rice.; 1101 - Wheat or meslin flour.; 1103 - Cereal groats, meal and pellets.; 1516 - Animal or vegetable fats and oils and their fractions, partly or wholly hydrogenated, inter-esterified, re-esterified or elaidinized, whether or not refined, but not further prepared.; 1517 - Margarine; edible mixtures or preparations of animal or vegetable fats or oils or of fractions of different fats or oils of this Chapter, other than edible fats or oils or their fractions of heading 15.16.; 1601 - Sausages and similar products, of meat, meat offal or blood; food preparations based on these products.; 1602 - Other prepared or preserved meat, meat offal or blood.; 1603 - Extracts and juices of meat, fish or crustaceans, molluscs or other aquatic invertebrates.; 1604 - Prepared or preserved fish; caviar and caviar substitutes prepared from fish eggs.; 1605 - Crustaceans, molluscs and other aquatic invertebrates, prepared or preserved.; 1701 - Cane or beet sugar and chemically pure sucrose, in solid form.; 1703 - Molasses resulting from the extraction or refining of sugar.; 1704 - Sugar confectionery (including white chocolate), not containing cocoa.; 1805 - Cocoa powder, not containing added sugar or other sweetening matter.; 1806 - Chocolate and other food preparations containing cocoa.; 1902 - Pasta, whether or not cooked or stuffed (with meat or other substances) or otherwise prepared, such as spaghetti, macaroni, noodles, lasagna, gnocchi, ravioli, cannelloni; couscous, whether or not prepared.; 1903 - Tapioca and substitutes therefor prepared from starch, in the form of flakes, grains, pearls, siftings or in similar forms.; 1904 - 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1905 - Bread, pastry, cakes, biscuits and other bakers' wares, whether or not containing cocoa; communion wafers, empty cachets of a kind suitable for pharmaceutical use, sealing wafers, rice paper and similar products.; 2001 - Vegetables, fruit, nuts and other edible parts of plants, prepared or preserved by vinegar or acetic acid.; 2002 - Tomatoes prepared or preserved otherwise than by vinegar or acetic acid.; 2003 - Mushrooms and truffles, prepared or preserved otherwise than by vinegar or acetic acid.; 2004 - Other vegetables prepared or preserved otherwise than by vinegar or acetic acid, frozen, other than products of heading 20.06.; 2005 - Other vegetables prepared or preserved otherwise than by vinegar or acetic acid, not frozen, other than products of heading 20.06.; 2006 - Vegetables, fruit, nuts, fruit-peel and other parts of plants, preserved by sugar (drained, glacé or crystallised).; 2007 - Jams, fruit jellies, marmalades, fruit or nut purée and fruit or nut pastes, obtained by cooking, whether or not containing added sugar or other sweetening matter.; 2008 - Fruit, nuts and other edible parts of plants, otherwise prepared or preserved, whether or not containing added sugar or other sweetening matter or spirit, not elsewhere specified or included.; 2009 - Fruit juices (including grape must) and vegetable juices, unfermented and not containing added spirit, whether or not containing added sugar or other sweetening matter.; 2101 - Extracts, essences and concentrates, of coffee, tea or maté and preparations with a basis of these products or with a basis of coffee, tea or maté; roasted chicory and other roasted coffee substitutes, and extracts, essences and concentrates thereof.; 2102 - Yeasts (active or inactive); other single-cell micro-organisms, dead (but not including vaccines of heading 30.02); prepared baking powders.; 2103 - Sauces and preparations therefor; mixed condiments and mixed seasonings; mustard flour and meal and prepared mustard.; 2104 - Soups and broths and preparations therefor; homogenised composite food preparations.; 2105 - Ice cream and other edible ice, whether or not containing cocoa.; 2201 - Waters, including natural or artificial mineral waters and aerated waters, not containing added sugar or other sweetening matter nor flavoured; ice and snow.; 2202 - Waters, including mineral waters and aerated waters, containing added sugar or other sweetening matter or flavoured, and other non-alcoholic beverages, not including fruit or vegetable juices of heading 20.09.; 2203 - Beer made from malt.; 2204 - Wine of fresh grapes, including fortified wines; grape must other than that of heading 20.09.; 2205 - Vermouth and other wine of fresh grapes flavoured with plants or aromatic substances.; 2206 - Other fermented beverages (for example, cider, perry, mead); mixtures of fermented beverages and mixtures of fermented beverages and non-alcoholic beverages, not elsewhere specified or included.; 2207 - Undenatured ethyl alcohol of an alcoholic strength by volume of 80% vol or higher; ethyl alcohol and other spirits, denatured, of any strength.; 2208 - Undenatured ethyl alcohol of an alcoholic strength by volume of less than 80% vol; spirits, liqueurs and other spirituous beverages.; 2209 - Vinegar and substitutes for vinegar obtained from acetic acid.; 2401 - Unmanufactured tobacco; tobacco refuse.; 2402 - Cigars, cheroots, cigarillos and cigarettes, of tobacco or of tobacco substitutes.; 2403 - Other manufactured tobacco and manufactured tobacco substitutes; "homogenised" or "reconstituted" tobacco; tobacco extracts and essences.; 2501 - Salt (including table salt and denatured salt) and pure sodium chloride, whether or not in aqueous solution or containing added anti-caking or free-flowing agents; sea water.; 2707 - Oils and other products of the distillation of high temperature coal tar; similar products in which the weight of the aromatic constituents exceeds that of the non-aromatic constituents.; 2710 - Petroleum oils and oils obtained from bituminous minerals, other than crude; preparations not elsewhere specified or included, containing by weight 70% or more of petroleum oils or of oils obtained from bituminous minerals, these oils being the basic constituents of the preparations; waste oils.; 2711 - Petroleum gases and other gaseous hydrocarbons.; 3102 - Mineral or chemical fertilizers, nitrogenous.; 3103 - Mineral or chemical fertilizers, phosphatic.; 3104 - Mineral or chemical fertilizers, potassic.; 3105 - Mineral or chemical fertilizers containing two or three of the fertilizing elements nitrogen, phosphorus and potassium; other fertilizers; goods of this Chapter in tablets or similar forms or in packages of a gross weight not exceeding 10 kg.; 3208 - Paints and varnishes (including enamels and lacquers) based on synthetic polymers or chemically modified natural polymers, dispersed or dissolved in a non-aqueous medium; solutions as defined in Note 4 to this Chapter.; 3209 - Paints and varnishes (including enamels and lacquers) based on synthetic polymers or chemically modified natural polymers, dispersed or dissolved in an aqueous medium.; 3303 - Perfumes and toilet waters.; 3304 - Beauty or make-up preparations and preparations for the care of the skin (other than medicaments), including sunscreen or sun tan preparations; manicure or pedicure preparations.; 3305 - Preparations for use on the hair.; 3306 - Preparations for oral or dental hygiene, including denture fixative pastes and powders; yarn used to clean between the teeth (dental floss), in individual retail packages.; 3401 - Soap; organic surface- Active products and preparations for use as soap, in the form of bars, cakes, moulded pieces or shapes, whether or not containing soap; organic surface- Active products and preparations for washing the skin, in the form of liquid or cream and put up for retail sale, whether or not containing soap; paper, wadding, felt and nonwovens, impregnated, coated or covered with soap or detergent.; 3819 - Hydraulic brake fluids and other prepared liquids for hydraulic transmission, not containing or containing less than 70% by weight of petroleum oils or oils obtained from bituminous minerals.; 3820 - Anti-freezing preparations and prepared de-icing fluids.; 6111 - Babies' garments and clothing accessories, knitted or crocheted.; 6209 - Babies' garments and clothing accessories.; 07133 - - Beans (Vigna spp., Phaseolus spp.):; 8509 - Electro-mechanical domestic appliances, with self-contained electric motor.; 8516 - 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 9302 - Revolvers and pistols, other than those of heading 93.03 or 93.04.; 9304 - Other arms (for example, spring, air or gas guns and pistols, truncheons), excluding those of heading 93.07.; 9502 - Dolls representing only human beings.; 9503 - Other toys; reduced-size ("scale") models and similar recreational models, working or not; puzzles of all kinds.; 020321 - -- Carcasses and half-carcasses; 020322 - -- Hams, shoulders and cuts thereof, with bone in; 020329 - -- Other; 020621 - -- Tongues; 020622 - -- Livers; 020641 - -- Livers; 020712 - -- Not cut in pieces, frozen; 020714 - -- Cuts and offal, frozen; 020725 - -- Not cut in pieces, frozen; 020727 - -- Cuts and offal, frozen; 020733 - -- Not cut in pieces, frozen; 020736 - -- Other, frozen; 030420 - - Frozen fillets; 040310 - - Yogurt; 040510 - - Butter; 040590 - - Other; 071310 - - Peas (Pisum sativum); 071320 - - Chickpeas (garbanzos); 071340 - - Lentils; 150710 - - Crude oil, whether or not degummed; 150990 - - Other; 151219 - -- Other; 151529 - -- Other; 170290 - - Other, including invert sugar and other sugar and sugar syrup blends containing in the dry state 50% by weight of fructose; 190110 - - Preparations for infant use, put up for retail sale; 190590 - - Other; 210690 - - Other; 252321 - -- White cement, whether or not artificially coloured; 252390 - - Other hydraulic cements; 330710 - - Pre-shave, shaving or after-shave preparations; 330720 - - Personal deodorants and antiperspirants; 340220 - - Preparations put up for retail sale; 340290 - - Other; 391721 - -- Of polymers of ethylene; 391723 - -- Of polymers of vinyl chloride; 392310 - - Boxes, cases, crates and similar articles; 392330 - - Carboys, bottles, flasks and similar articles; 392410 - - Tableware and kitchenware; 401110 - - Of a kind used on motor cars (including station wagons and racing cars); 401120 - - Of a kind used on buses or lorries; 401290 - - Other; 401410 - - Sheath contraceptives; 401490 - - Other; 481810 - - Toilet paper; 481820 - - Handkerchiefs, cleansing or facial tissues and towels; 481840 - - Sanitary towels and tampons, napkins and napkin liners for babies and similar sanitary articles; 560110 - - Sanitary towels and tampons, napkins and napkin liners for babies and similar sanitary articles, of wadding; 681091 - -- Prefabricated structural components for building or civil engineering; 700711 - -- Of size and shape suitable for incorporation in vehicles, aircraft, spacecraft or vessels; 700721 - -- Of size and shape suitable for incorporation in vehicles, aircraft, spacecraft or vessels; 721391 - -- Of circular cross-section measuring less than 14 mm in diameter; 721499 - -- Other; 831110 - - Coated electrodes of base metal, for electric arc- Welding; 850410 - - Ballasts for discharge lamps or tubes; 850421 - -- Having a power handling capacity not exceeding 650 kVA; 850431 - -- Having a power handling capacity not exceeding 1 kVA; 850432 - -- Having a power handling capacity exceeding 1 kVA but not exceeding 16 kVA; 850433 - -- Having a power handling capacity exceeding 16 kVA but not exceeding 500 kVA; 850434 - -- Having a power handling capacity exceeding 500 kVA; 850990 - - Parts; 851680 - - Electric heating resistors; 851690 - - Parts; 851730 - - Telephonic or telegraphic switching apparatus; 851750 - - Other apparatus, for carrier-current line systems or for digital line systems; 852510 - - Transmission apparatus; 852520 - - Transmission apparatus incorporating reception apparatus; 853521 - -- For a voltage of less than 72.5 kV; 853529 - -- Other; 853530 - - Isolating switches and make-and-break switches; 853620 - - Automatic circuit breakers; 853641 - -- For a voltage not exceeding 60 V; 853650 - - Other switches; 853661 - -- Lamp-holders; 853669 - -- Other; 853690 - - Other apparatus; 901831 - -- Syringes, with or without needles; 930320 - - Other sporting, hunting or target-shooting shotguns, including combination shotgun-rifles; 930330 - - Other sporting, hunting or target-shooting rifles; 930390 - - Other; 930610 - - Cartridges for riveting or similar tools or for captive- Bolt humane killers and parts thereof; 930621 - -- Cartridges; 930629 - -- Other; 930630 - - Other cartridges and parts thereof; 950291 - -- Garments and accessories therefor, footwear and headgear; 950299 - -- Other; </d:t>
    </d:r>
  </si>
  <si>
    <t>G/TBT/N/SLV/39</t>
  </si>
  <si>
    <t>Edible fats and oils (Harmonized System chapter 15)</t>
  </si>
  <si>
    <t>G/TBT/N/LCA/10</t>
  </si>
  <si>
    <t>Saint Lucia</t>
  </si>
  <si>
    <t>Shortening, HS 1501.001</t>
  </si>
  <si>
    <d:r xmlns:d="http://schemas.openxmlformats.org/spreadsheetml/2006/main">
      <d:rPr>
        <d:sz val="11"/>
        <d:rFont val="Calibri"/>
      </d:rPr>
      <d:t xml:space="preserve">1501 - Pig fat (including lard) and poultry fat, other than that of heading 02.09 or 15.03.; </d:t>
    </d:r>
  </si>
  <si>
    <t>G/TBT/N/LCA/16</t>
  </si>
  <si>
    <t>Spices and sauces</t>
  </si>
  <si>
    <t>G/TBT/N/LCA/18</t>
  </si>
  <si>
    <t>Coconut Oil, HS 1513.10</t>
  </si>
  <si>
    <d:r xmlns:d="http://schemas.openxmlformats.org/spreadsheetml/2006/main">
      <d:rPr>
        <d:sz val="11"/>
        <d:rFont val="Calibri"/>
      </d:rPr>
      <d:t xml:space="preserve">15131 - - Coconut (copra) oil and its fractions:; </d:t>
    </d:r>
  </si>
  <si>
    <t>G/TBT/N/SLV/35</t>
  </si>
  <si>
    <t>Natural honey (HS 04.09)</t>
  </si>
  <si>
    <t>G/TBT/N/USA/47/Corr.1</t>
  </si>
  <si>
    <d:r xmlns:d="http://schemas.openxmlformats.org/spreadsheetml/2006/main">
      <d:rPr>
        <d:i/>
        <d:sz val="11"/>
        <d:rFont val="Calibri"/>
      </d:rPr>
      <d:t xml:space="preserve">Milk and Cream Products and Yogurt Products (HS Chapter 0403) (ICS 67)</d:t>
    </d:r>
    <d:r xmlns:d="http://schemas.openxmlformats.org/spreadsheetml/2006/main">
      <d:rPr>
        <d:sz val="11"/>
        <d:color rgb="FF000000"/>
        <d:rFont val="Calibri"/>
      </d:rPr>
      <d:t xml:space="preserve"/>
    </d:r>
  </si>
  <si>
    <t>G/TBT/N/BRA/120/Corr.1</t>
  </si>
  <si>
    <d:r xmlns:d="http://schemas.openxmlformats.org/spreadsheetml/2006/main">
      <d:rPr>
        <d:i/>
        <d:sz val="11"/>
        <d:rFont val="Calibri"/>
      </d:rPr>
      <d:t xml:space="preserve">chicken, duck and guinea-fowl (HS: 02.07)</d:t>
    </d:r>
    <d:r xmlns:d="http://schemas.openxmlformats.org/spreadsheetml/2006/main">
      <d:rPr>
        <d:sz val="11"/>
        <d:color rgb="FF000000"/>
        <d:rFont val="Calibri"/>
      </d:rPr>
      <d:t xml:space="preserve"/>
    </d:r>
  </si>
  <si>
    <t>G/TBT/N/ZAF/36</t>
  </si>
  <si>
    <t xml:space="preserve">HS: 1901.10; 1704.90; 0402.10; 0402.91; 2106.90.90; 3924.10; 4016.99.90 CCCN:  ICS: 67.230 National Tariff Heading: infant formula; sweetened milk; milk powder; evaporated milk; imitation dairy products; feeding bottles</t>
  </si>
  <si>
    <d:r xmlns:d="http://schemas.openxmlformats.org/spreadsheetml/2006/main">
      <d:rPr>
        <d:sz val="11"/>
        <d:rFont val="Calibri"/>
      </d:rPr>
      <d:t xml:space="preserve">0401 - Milk and cream, not concentrated nor containing added sugar or other sweetening matter.; 0404 - Whey, whether or not concentrated or containing added sugar or other sweetening matter; products consisting of natural milk constituents, whether or not containing added sugar or other sweetening matter, not elsewhere specified or included.; 040210 - - In powder, granules or other solid forms, of a fat content, by weight, not exceeding 1.5%; 040291 - -- Not containing added sugar or other sweetening matter; 170490 - - Other; 190110 - - Preparations for infant use, put up for retail sale; 210690 - - Other; 392410 - - Tableware and kitchenware; 401699 - -- Other; </d:t>
    </d:r>
  </si>
  <si>
    <t>G/TBT/N/SLV/34/Corr.1</t>
  </si>
  <si>
    <d:r xmlns:d="http://schemas.openxmlformats.org/spreadsheetml/2006/main">
      <d:rPr>
        <d:i/>
        <d:sz val="11"/>
        <d:rFont val="Calibri"/>
      </d:rPr>
      <d:t xml:space="preserve">Fish and crustaceans, molluscs and other aquatic invertebrates  (Harmonized System chapter 03)</d:t>
    </d:r>
    <d:r xmlns:d="http://schemas.openxmlformats.org/spreadsheetml/2006/main">
      <d:rPr>
        <d:sz val="11"/>
        <d:color rgb="FF000000"/>
        <d:rFont val="Calibri"/>
      </d:rPr>
      <d:t xml:space="preserve"/>
    </d:r>
  </si>
  <si>
    <t>G/TBT/N/LVA/12</t>
  </si>
  <si>
    <t>Latvia</t>
  </si>
  <si>
    <t xml:space="preserve">Kohlrabi seeds  (HS:  120991100);  other vegetable seeds (HS:  120991900)</t>
  </si>
  <si>
    <t>G/TBT/N/LVA/13</t>
  </si>
  <si>
    <t xml:space="preserve">Meat and edible meat offal (HS Heading 02);  fish and crustaceans, molluscs and other aquatic invertebrates (HS Heading 03);  dairy produce, birds' eggs, natural honey, edible products of animal origin (HS Heading 04);  products of animal origin (HS Heading 05);  edible vegetables and certain roots and tubers (HS Heading 07);  edible fruit and nuts, peel of citrus fruit or melons (HS Heading 08);  coffee, tea, mate and spices (HS Heading 09);  cereals (HS Heading 10);  products of the milling industry, malt, starches, inulin, wheat gluten (HS Heading 11);  Oil seeds and oleaginous fruit;  miscellaneous grains, seeds and fruit;  industrial and medical plants;  straw and fodder (HS Heading 12), Soya beans, whether or not broken (HS 1201), Ground-nuts, not roasted or otherwise cooked, whether or not shelled or broken (HS 1202), Copra (HS 1203), Linseed, whether or not broken (HS 1204), Rape or colza seeds, whether or not broken (HS 1205), Sunflower seeds, whether or not broken (HS 1206), Other oil seeds and oleaginous fruits, whether or not broken (HS 1207), Flours and meals of oil seeds or oleaginous fruits, other than those of mustard (HS 1208), Hop cones, fresh or dried, whether or not ground, powdered or in the form of pellets;  lupulin (HS 1210), 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(HS 1212);  Gum Arabic (HS 1301 20 000), Vegetable saps and extracts;  pectic substances, pectinates and pectates;  agar-agar and other mucilages and thickeners, whether or not modified, derived from vegetable products (HS 1302);  animal or vegetable fats and oils and their cleavage products;  prepared edible fats;  animal or vegetable waxes (HS Heading 15);  sugars and sugar confectionery (HS Heading 17);  cocoa and cocoa preparations (HS Heading 18);  preparations of cereals, flour, starch, or milk (HS Heading 19);  preparations of vegetables, fruit, nuts or other parts of plants (HS Heading 20);  miscellaneous edible preparations (HS Heading 21);  Waters, including natural or artificial mineral waters and aerated waters, not containing added sugar or other sweetening matter nor flavoured;  ice and snow (HS 2201);  Waters, including mineral waters and aerated waters, containing added sugar or other sweetening matter or flavoured, and other nonalcoholic beverages, not including fruit or vegetable juices of heading 2009 (HS 2202), Beer made from malt, in containers holding 10 litres or less (HS 2203), Undenatured ethyl alcohol of an alcoholic strength by volume of 80% vol or higher;  ethyl alcohol and other spirits, denatured, of any strength (HS 2207), undenatured ethyl alcohol of an alcoholic strength by volume of less than 80% vol;  spirits, liqueurs and other spirituous beverages (HS 2208), Vinegar and substitutes for vinegar obtained from acetic acid, Wine vinegar, in containers holding (HS 2209);  Salt suitable for human consumption (HS 2501 00 910)</t>
  </si>
  <si>
    <d:r xmlns:d="http://schemas.openxmlformats.org/spreadsheetml/2006/main">
      <d:rPr>
        <d:sz val="11"/>
        <d:rFont val="Calibri"/>
      </d:rPr>
      <d:t xml:space="preserve">02 - Meat and edible meat offal; 03 - Fish and crustaceans, molluscs and other aquatic invertebrates; 04 - Dairy produce; birds' eggs; natural honey; edible products of animal origin, not elsewhere specified or included; 05 - Products of animal origin, not elsewhere specified or included; 07 - Edible vegetables and certain roots and tubers; 08 - Edible fruit and nuts; peel of citrus fruit or melons; 09 - Coffee, tea, mate and spices; 10 - Cereals; 11 - Products of the milling industry; malt; starches; inulin; wheat gluten; 12 - Oil seeds and oleaginous fruits; miscellaneous grains, seeds and fruit; industrial or medicinal plants; straw and fodder; 13 - Lac; gums, resins and other vegetable saps and extracts; 15 - Animal or vegetable fats and oils and their cleavage products; prepared edible fats; animal or vegetable waxes; 17 - Sugars and sugar confectionery; 18 - Cocoa and cocoa preparations; 19 - Preparations of cereals, flour, starch or milk; pastrycooks' products; 20 - Preparations of vegetables, fruit, nuts or other parts of plants; 21 - Miscellaneous edible preparations; 22 - Beverages, spirits and vinegar; 25 - Salt; sulphur; earths and stone; plastering materials, lime and cement; 1203 - Copra.; 1204 - Linseed, whether or not broken.; 1205 - Rape or colza seeds, whether or not broken.; 1207 - Other oil seeds and oleaginous fruits, whether or not broken.; 1208 - Flours and meals of oil seeds or oleaginous fruits, other than those of mustard.; 1210 - Hop cones, fresh or dried, whether or not ground, powdered or in the form of pellets; lupulin.; 1212 - 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 1302 - Vegetable saps and extracts; pectic substances, pectinates and pectates; agar-agar and other mucilages and thickeners, whether or not modified, derived from vegetable products.; 2201 - Waters, including natural or artificial mineral waters and aerated waters, not containing added sugar or other sweetening matter nor flavoured; ice and snow.; 2202 - Waters, including mineral waters and aerated waters, containing added sugar or other sweetening matter or flavoured, and other non-alcoholic beverages, not including fruit or vegetable juices of heading 20.09.; 2203 - Beer made from malt.; 2207 - Undenatured ethyl alcohol of an alcoholic strength by volume of 80% vol or higher; ethyl alcohol and other spirits, denatured, of any strength.; 2208 - Undenatured ethyl alcohol of an alcoholic strength by volume of less than 80% vol; spirits, liqueurs and other spirituous beverages.; 2209 - Vinegar and substitutes for vinegar obtained from acetic acid.; 2501 - Salt (including table salt and denatured salt) and pure sodium chloride, whether or not in aqueous solution or containing added anti-caking or free-flowing agents; sea water.; 130120 - - Gum Arabic; </d:t>
    </d:r>
  </si>
  <si>
    <t>G/TBT/N/SLV/27</t>
  </si>
  <si>
    <t>Unripened cheese (Harmonized System heading 04.06)</t>
  </si>
  <si>
    <t>G/TBT/N/SLV/30</t>
  </si>
  <si>
    <t xml:space="preserve">Fish and crustaceans, molluscs and other aquatic invertebrates  (Harmonized System chapter 03)</t>
  </si>
  <si>
    <t>G/TBT/N/SLV/31</t>
  </si>
  <si>
    <t>Fish and crustaceans, molluscs and other aquatic invertebrates (Harmonized System chapter 03)</t>
  </si>
  <si>
    <t>G/TBT/N/SLV/32</t>
  </si>
  <si>
    <t>G/TBT/N/SLV/33</t>
  </si>
  <si>
    <t>G/TBT/N/SLV/34</t>
  </si>
  <si>
    <t>G/TBT/N/BRA/120/Add.1</t>
  </si>
  <si>
    <t>G/TBT/N/ARM/1</t>
  </si>
  <si>
    <t xml:space="preserve">(HS:  0202) Meat of bovine animals, frozen;  (HS:  0203 21-0203 29) Meat of swine, frozen;  (HS:  0206 21 000; 0206 22 000; 0206 41) Edible offal of bovine animals and swine, frozen;  (HS:  0207 12; 0207 14; 0207 25; 0207 27;  0207 33; 0207 36) Meat and edible offal of poultry, frozen;  (HS:  0209 00 110) Pig fat;  (HS:  0210) Meat and edible meat offal, salted, in brine, dried or smoked;  (HS:  0303; 0304 20) Fish, fish meat, frozen, dried, salted, smoked;  (HS:  0401; 0402; 0403 10; 0405 10; 0405 90; 0406) Milk and milk products;  (HS:  0407 00) Birds' eggs;  (HS:  0409 00 000) Natural honey;  (HS:  07130713 40) Peas, chickpeas, lentils;  (HS:  0901; 0902) Coffee, tea;  (HS:  1101 00; 1103) Cereal flours;  (HS:  1507 10 900; 1509 90 000; 1512 19 910; 1515 29 900);  Soya-bean, olive, sunflower-seed, maize oil;  (HS:  1516; 1517)  Animal and vegetable fats and oils, margarine;  (HS:  1601 00-1605) Preparations of meat, fish or crustaceans, molluscs and other aquatic invertebrates;  (HS:  1701; 1702 90; 1703; 1704) Sugar, sugar confectionery not containing cocoa;  (HS:  1805 00 000; 1806) Cocoa powder, chocolate and other food preparations containing cocoa;  (HS:  1901 10 000) Food for infant use;  (HS:  1902-1905 ex. 1905 90 300) Preparations of cereals, flour, starch and milk, pastry cooks' products;  (HS:  2001-2009 00) Preparations of vegetables, fruit, nuts or other parts of plants;  (HS:  2101-2105 00; 2106 90 100) Miscellaneous edible preparations, yeast, ice-cream, cheese fondues;  (HS:  2201-2209 00) Beverages, spirits and vinegar;  (HS:  2401-2403) Tobacco and tobacco manufactured substitutes;  (HS:  2501 00 91) Table salt;  (HS:  2523 21 000; 2523 90 300) Portland cement, not coloured and pozzolanic;   (HS:  2707; 2710; 2711) Oil products;  (HS:  3208; 3209) Paints;  (HS:  3303 00-3306; 3307 10 000; 3307 20 000) Perfumes, beauty or make-up preparations and preparations for use on the hair, preparations for oral hygiene, shaving, deodorants and antiperspirants;  (HS:  3401; 3402 20; 3402 90) Soap, washing and cleaning preparations;  (HS:  3819 00 000; 3820 00 000) Hydraulic brake fluids and anti-freezes as well as other anti-freezing fluid products;   (HS:  3923 10 000-3923 30; 3924 10 000) Articles of plastics for the conveyance, packing, tableware and kitchenware;  (HS:  4011 10 000; 4011 20) Pneumatic tyres of a kind used on motor cars, lorries and buses;  (HS:  4012 ex. 4012 90 900) Retreated or used pneumatic tyres;  (HS:  4014 10 000; 4014 90 100) Contraceptives, teats for babies;  (HS:  4818 10; 4818 20; 4818 40; 5601 10) Household and sanitary articles of paper, cellulose wadding or webs of cellulose fibres, cotton;  (HS:  6111; 6209) Babies' garments, knitted or crocheted; (HS:  6810 91) Prefabricated structural components for building or civil engineering;  (HS:  7007 11 10; 7007 21 910) Safety glass, including toughened (tempered) or laminated glass of size and shape suitable for incorporation in motor vehicles;  (HS:  7213 91 100) Rods, hot-rolled, in irregularly wound coils, of iron or non-alloy steel of circular crosssection measuring less than 14 mm in diameter;  (HS:  7214 99 100) Bars hot-rolled with regular profile;  (HS:  8311 10 900) Electrodes for electric arc-welding;  (HS:  8509 ex. 8509 90) Electro-mechanical domestic appliances;  (HS:  8516 ex. 8516 80, 8516 90) Domestic electric heating apparatus, water heaters, immersion heaters;  (HS:  8517 30 000) Telephonic or telegraphic switching apparatus;  (HS:  8517 50) Apparatus, for carrier-current line systems or for digital line systems;  (HS:  8525 10 500; 8525 10 800; 8525 20 910; 8525 20 990) Transmission and switching apparatus for radio-telephony, radio-telegraphy, radiobroadcasting or television;  (HS:  8536 20 100; 8536 41; 8536 50 ex. 8536 50 900;  8536 61; 8536 69; 853690) Electric apparatus for switching, protecting electric circuits, for making connections to or in electric circuits;  (HS:  9018 31 100) Syringes of plastics, with or</t>
  </si>
  <si>
    <d:r xmlns:d="http://schemas.openxmlformats.org/spreadsheetml/2006/main">
      <d:rPr>
        <d:sz val="11"/>
        <d:rFont val="Calibri"/>
      </d:rPr>
      <d:t xml:space="preserve">0203 - Meat of swine, fresh, chilled or frozen.; 0206 - Edible offal of bovine animals, swine, sheep, goats, horses, asses, mules or hinnies, fresh, chilled or frozen.; 0209 - Pig fat, free of lean meat, and poultry fat, not rendered or otherwise extracted, fresh, chilled, frozen, salted, in brine, dried or smoked.; 0210 - Meat and edible meat offal, salted, in brine, dried or smoked; edible flours and meals of meat or meat offal.; 0303 - Fish, frozen, excluding fish fillets and other fish meat of heading 03.04.; 0401 - Milk and cream, not concentrated nor containing added sugar or other sweetening matter.; 0402 - Milk and cream, concentrated or containing added sugar or other sweetening matter.; 0407 - Birds' eggs, in shell, fresh, preserved or cooked.; 0409 - Natural honey.; 0713 - Dried leguminous vegetables, shelled, whether or not skinned or split.; 0901 - Coffee, whether or not roasted or decaffeinated; coffee husks and skins; coffee substitutes containing coffee in any proportion.; 0902 - Tea, whether or not flavoured.; 1101 - Wheat or meslin flour.; 1103 - Cereal groats, meal and pellets.; 1601 - Sausages and similar products, of meat, meat offal or blood; food preparations based on these products.; 1701 - Cane or beet sugar and chemically pure sucrose, in solid form.; 1703 - Molasses resulting from the extraction or refining of sugar.; 1704 - Sugar confectionery (including white chocolate), not containing cocoa.; 1805 - Cocoa powder, not containing added sugar or other sweetening matter.; 1806 - Chocolate and other food preparations containing cocoa.; 1901 - 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1902 - Pasta, whether or not cooked or stuffed (with meat or other substances) or otherwise prepared, such as spaghetti, macaroni, noodles, lasagna, gnocchi, ravioli, cannelloni; couscous, whether or not prepared.; 1903 - Tapioca and substitutes therefor prepared from starch, in the form of flakes, grains, pearls, siftings or in similar forms.; 1904 - 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1905 - Bread, pastry, cakes, biscuits and other bakers' wares, whether or not containing cocoa; communion wafers, empty cachets of a kind suitable for pharmaceutical use, sealing wafers, rice paper and similar products.; 2001 - Vegetables, fruit, nuts and other edible parts of plants, prepared or preserved by vinegar or acetic acid.; 2101 - Extracts, essences and concentrates, of coffee, tea or maté and preparations with a basis of these products or with a basis of coffee, tea or maté; roasted chicory and other roasted coffee substitutes, and extracts, essences and concentrates thereof.; 2105 - Ice cream and other edible ice, whether or not containing cocoa.; 2106 - Food preparations not elsewhere specified or included.; 2201 - Waters, including natural or artificial mineral waters and aerated waters, not containing added sugar or other sweetening matter nor flavoured; ice and snow.; 2209 - Vinegar and substitutes for vinegar obtained from acetic acid.; 2401 - Unmanufactured tobacco; tobacco refuse.; 2402 - Cigars, cheroots, cigarillos and cigarettes, of tobacco or of tobacco substitutes.; 2403 - Other manufactured tobacco and manufactured tobacco substitutes; "homogenised" or "reconstituted" tobacco; tobacco extracts and essences.; 2501 - Salt (including table salt and denatured salt) and pure sodium chloride, whether or not in aqueous solution or containing added anti-caking or free-flowing agents; sea water.; 2707 - Oils and other products of the distillation of high temperature coal tar; similar products in which the weight of the aromatic constituents exceeds that of the non-aromatic constituents.; 2710 - Petroleum oils and oils obtained from bituminous minerals, other than crude; preparations not elsewhere specified or included, containing by weight 70% or more of petroleum oils or of oils obtained from bituminous minerals, these oils being the basic constituents of the preparations; waste oils.; 2711 - Petroleum gases and other gaseous hydrocarbons.; 3208 - Paints and varnishes (including enamels and lacquers) based on synthetic polymers or chemically modified natural polymers, dispersed or dissolved in a non-aqueous medium; solutions as defined in Note 4 to this Chapter.; 3209 - Paints and varnishes (including enamels and lacquers) based on synthetic polymers or chemically modified natural polymers, dispersed or dissolved in an aqueous medium.; 3303 - Perfumes and toilet waters.; 3304 - Beauty or make-up preparations and preparations for the care of the skin (other than medicaments), including sunscreen or sun tan preparations; manicure or pedicure preparations.; 3305 - Preparations for use on the hair.; 3306 - Preparations for oral or dental hygiene, including denture fixative pastes and powders; yarn used to clean between the teeth (dental floss), in individual retail packages.; 3401 - Soap; organic surface- Active products and preparations for use as soap, in the form of bars, cakes, moulded pieces or shapes, whether or not containing soap; organic surface- Active products and preparations for washing the skin, in the form of liquid or cream and put up for retail sale, whether or not containing soap; paper, wadding, felt and nonwovens, impregnated, coated or covered with soap or detergent.; 3819 - Hydraulic brake fluids and other prepared liquids for hydraulic transmission, not containing or containing less than 70% by weight of petroleum oils or oils obtained from bituminous minerals.; 3820 - Anti-freezing preparations and prepared de-icing fluids.; 4012 - Retreaded or used pneumatic tyres of rubber; solid or cushion tyres, tyre treads and tyre flaps, of rubber.; 6111 - Babies' garments and clothing accessories, knitted or crocheted.; 6209 - Babies' garments and clothing accessories.; 07133 - - Beans (Vigna spp., Phaseolus spp.):; 9302 - Revolvers and pistols, other than those of heading 93.03 or 93.04.; 9303 - Other firearms and similar devices which operate by the firing of an explosive charge (for example, sporting shotguns and rifles, muzzle-loading firearms, Very pistols and other devices designed to project only signal flares, pistols and revolvers for firing blank ammunition, captive- Bolt humane killers, line-throwing guns).; 9304 - Other arms (for example, spring, air or gas guns and pistols, truncheons), excluding those of heading 93.07.; 9502 - Dolls representing only human beings.; 9503 - Other toys; reduced-size ("scale") models and similar recreational models, working or not; puzzles of all kinds.; 020321 - -- Carcasses and half-carcasses; 020329 - -- Other; 020621 - -- Tongues; 020622 - -- Livers; 020641 - -- Livers; 020712 - -- Not cut in pieces, frozen; 020714 - -- Cuts and offal, frozen; 020725 - -- Not cut in pieces, frozen; 020727 - -- Cuts and offal, frozen; 020733 - -- Not cut in pieces, frozen; 020736 - -- Other, frozen; 030420 - - Frozen fillets; 040310 - - Yogurt; 040510 - - Butter; 040590 - - Other; 071310 - - Peas (Pisum sativum); 071320 - - Chickpeas (garbanzos); 071340 - - Lentils; 150710 - - Crude oil, whether or not degummed; 150990 - - Other; 151219 - -- Other; 170290 - - Other, including invert sugar and other sugar and sugar syrup blends containing in the dry state 50% by weight of fructose; 190590 - - Other; 210690 - - Other; 252321 - -- White cement, whether or not artificially coloured; 252390 - - Other hydraulic cements; 330710 - - Pre-shave, shaving or after-shave preparations; 330720 - - Personal deodorants and antiperspirants; 340220 - - Preparations put up for retail sale; 340290 - - Other; 392310 - - Boxes, cases, crates and similar articles; 392330 - - Carboys, bottles, flasks and similar articles; 392410 - - Tableware and kitchenware; 401110 - - Of a kind used on motor cars (including station wagons and racing cars); 401120 - - Of a kind used on buses or lorries; 401290 - - Other; 401410 - - Sheath contraceptives; 401490 - - Other; 481810 - - Toilet paper; 481820 - - Handkerchiefs, cleansing or facial tissues and towels; 481840 - - Sanitary towels and tampons, napkins and napkin liners for babies and similar sanitary articles; 560110 - - Sanitary towels and tampons, napkins and napkin liners for babies and similar sanitary articles, of wadding; 681091 - -- Prefabricated structural components for building or civil engineering; 700711 - -- Of size and shape suitable for incorporation in vehicles, aircraft, spacecraft or vessels; 700721 - -- Of size and shape suitable for incorporation in vehicles, aircraft, spacecraft or vessels; 721391 - -- Of circular cross-section measuring less than 14 mm in diameter; 721499 - -- Other; 831110 - - Coated electrodes of base metal, for electric arc- Welding; 850990 - - Parts; 851680 - - Electric heating resistors; 851690 - - Parts; 851730 - - Telephonic or telegraphic switching apparatus; 851750 - - Other apparatus, for carrier-current line systems or for digital line systems; 852510 - - Transmission apparatus; 852520 - - Transmission apparatus incorporating reception apparatus; 853620 - - Automatic circuit breakers; 853641 - -- For a voltage not exceeding 60 V; 853650 - - Other switches; 853661 - -- Lamp-holders; 853669 - -- Other; 853690 - - Other apparatus; 901831 - -- Syringes, with or without needles; 930320 - - Other sporting, hunting or target-shooting shotguns, including combination shotgun-rifles; 930330 - - Other sporting, hunting or target-shooting rifles; 930390 - - Other; 930400 - Other arms (for example, spring, air or gas guns and pistols, truncheons), excluding those of heading 93.07.; 930610 - - Cartridges for riveting or similar tools or for captive- Bolt humane killers and parts thereof; 930621 - -- Cartridges; 930630 - - Other cartridges and parts thereof; 950291 - -- Garments and accessories therefor, footwear and headgear; 950299 - -- Other; </d:t>
    </d:r>
  </si>
  <si>
    <t>G/TBT/N/LVA/10</t>
  </si>
  <si>
    <t xml:space="preserve">Lucerne seeds (HS 120921);  Clover seeds (Trifolium spp.) (HS:  120922);  Fescue seeds (Festuca spp.)  (HS:  120923);  Meadow grass seeds (Poa spp.) (HS:  120924);  Ryegrass seeds (Lolium spp.)  (HS:  120925);  Timothy seeds (Phleum spp.) (HS:  120926);  other fodder plants seeds (HS:  120929)</t>
  </si>
  <si>
    <d:r xmlns:d="http://schemas.openxmlformats.org/spreadsheetml/2006/main">
      <d:rPr>
        <d:sz val="11"/>
        <d:rFont val="Calibri"/>
      </d:rPr>
      <d:t xml:space="preserve">120921 - -- Lucerne (alfalfa) seed; 120922 - -- Clover (Trifolium spp.) seed; 120923 - -- Fescue seed; 120924 - -- Kentucky blue grass (Poa pratensis L.) seed; 120925 - -- Rye grass (Lolium multiflorum Lam., Lolium perenne L.) seed; 120926 - -- Timothy grass seed; 120929 - -- Other; </d:t>
    </d:r>
  </si>
  <si>
    <t>G/TBT/N/NIC/22</t>
  </si>
  <si>
    <t>Chapters 6 to 14 of the Central American Tariff System (SAC)</t>
  </si>
  <si>
    <d:r xmlns:d="http://schemas.openxmlformats.org/spreadsheetml/2006/main">
      <d:rPr>
        <d:sz val="11"/>
        <d:rFont val="Calibri"/>
      </d:rPr>
      <d:t xml:space="preserve">06 - Live trees and other plants; bulbs, roots and the like; cut flowers and ornamental foliage; 07 - Edible vegetables and certain roots and tubers; 08 - Edible fruit and nuts; peel of citrus fruit or melons; 09 - Coffee, tea, mate and spices; 10 - Cereals; 11 - Products of the milling industry; malt; starches; inulin; wheat gluten; 12 - Oil seeds and oleaginous fruits; miscellaneous grains, seeds and fruit; industrial or medicinal plants; straw and fodder; 13 - Lac; gums, resins and other vegetable saps and extracts; 14 - Vegetable plaiting materials; vegetable products not elsewhere specified or included; </d:t>
    </d:r>
  </si>
  <si>
    <t>G/TBT/N/CHE/27</t>
  </si>
  <si>
    <t>Cooked and uncooked salted meat (HS ex0210, ex1602)</t>
  </si>
  <si>
    <d:r xmlns:d="http://schemas.openxmlformats.org/spreadsheetml/2006/main">
      <d:rPr>
        <d:sz val="11"/>
        <d:rFont val="Calibri"/>
      </d:rPr>
      <d:t xml:space="preserve">0210 - Meat and edible meat offal, salted, in brine, dried or smoked; edible flours and meals of meat or meat offal.; 1602 - Other prepared or preserved meat, meat offal or blood.; </d:t>
    </d:r>
  </si>
  <si>
    <t>G/TBT/N/USA/47</t>
  </si>
  <si>
    <t>Milk and Cream Products and Yogurt Products (HS Chapter 0403) (ICS 67)</t>
  </si>
  <si>
    <t>G/TBT/N/BRA/120</t>
  </si>
  <si>
    <t>chicken, duck and guinea-fowl (HS: 02.07)</t>
  </si>
  <si>
    <t>G/TBT/N/BRA/121</t>
  </si>
  <si>
    <t>Fishes, sardines, tuna-fish, bonito-fish (HS: Chapter 3)</t>
  </si>
  <si>
    <d:r xmlns:d="http://schemas.openxmlformats.org/spreadsheetml/2006/main">
      <d:rPr>
        <d:sz val="11"/>
        <d:rFont val="Calibri"/>
      </d:rPr>
      <d:t xml:space="preserve">03023 - - Tunas (of the genus Thunnus), skipjack or stripe-bellied bonito (Euthynnus (Katsuwonus) pelamis), excluding livers and roes:; 030233 - -- Skipjack or stripe-bellied bonito; 030261 - -- Sardines (Sardina pilchardus, Sardinops spp.), sardinella (Sardinella spp.), brisling or sprats (Sprattus sprattus); </d:t>
    </d:r>
  </si>
  <si>
    <t>G/TBT/N/USA/34/Corr.1</t>
  </si>
  <si>
    <d:r xmlns:d="http://schemas.openxmlformats.org/spreadsheetml/2006/main">
      <d:rPr>
        <d:i/>
        <d:sz val="11"/>
        <d:rFont val="Calibri"/>
      </d:rPr>
      <d:t xml:space="preserve">Sodium Labelling (HS Chapter 3, 4, 10, 16-20) (ICS 67)</d:t>
    </d:r>
    <d:r xmlns:d="http://schemas.openxmlformats.org/spreadsheetml/2006/main">
      <d:rPr>
        <d:sz val="11"/>
        <d:color rgb="FF000000"/>
        <d:rFont val="Calibri"/>
      </d:rPr>
      <d:t xml:space="preserve"/>
    </d:r>
  </si>
  <si>
    <d:r xmlns:d="http://schemas.openxmlformats.org/spreadsheetml/2006/main">
      <d:rPr>
        <d:sz val="11"/>
        <d:rFont val="Calibri"/>
      </d:rPr>
      <d:t xml:space="preserve">03 - Fish and crustaceans, molluscs and other aquatic invertebrates; 04 - Dairy produce; birds' eggs; natural honey; edible products of animal origin, not elsewhere specified or included; 10 - Cereals; 16 - Preparations of meat, of fish or of crustaceans, molluscs or other aquatic invertebrates; 17 - Sugars and sugar confectionery; 18 - Cocoa and cocoa preparations; 19 - Preparations of cereals, flour, starch or milk; pastrycooks' products; 20 - Preparations of vegetables, fruit, nuts or other parts of plants;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03 - Fish and crustaceans, molluscs and other aquatic invertebrates; 04 - Dairy produce; birds' eggs; natural honey; edible products of animal origin, not elsewhere specified or included; 10 - Cereals; 16 - Preparations of meat, of fish or of crustaceans, molluscs or other aquatic invertebrates; 17 - Sugars and sugar confectionery; 18 - Cocoa and cocoa preparations; 19 - Preparations of cereals, flour, starch or milk; pastrycooks' products; 20 - Preparations of vegetables, fruit, nuts or other parts of plants; </d:t>
    </d:r>
  </si>
  <si>
    <t>G/TBT/N/LVA/7</t>
  </si>
  <si>
    <t xml:space="preserve">Soya beans (HS:120100; 1201001), Flax and Linseeds (HS:1204001);  Turnip rape seeds (HS:1205001);  Sunflower seeds (HS:1206001);  Hemp seeds (HS:12079991);  other oil and fibre plants seeds (HS:120710)</t>
  </si>
  <si>
    <d:r xmlns:d="http://schemas.openxmlformats.org/spreadsheetml/2006/main">
      <d:rPr>
        <d:sz val="11"/>
        <d:rFont val="Calibri"/>
      </d:rPr>
      <d:t xml:space="preserve">1201 - Soya beans, whether or not broken.; 1204 - Linseed, whether or not broken.; 1205 - Rape or colza seeds, whether or not broken.; 1206 - Sunflower seeds, whether or not broken.; 120710 - - Palm nuts and kernels; 120799 - -- Other; </d:t>
    </d:r>
  </si>
  <si>
    <t>G/TBT/N/BRA/118</t>
  </si>
  <si>
    <t>Biodiesel (HS: 1518)</t>
  </si>
  <si>
    <d:r xmlns:d="http://schemas.openxmlformats.org/spreadsheetml/2006/main">
      <d:rPr>
        <d:sz val="11"/>
        <d:rFont val="Calibri"/>
      </d:rPr>
      <d:t xml:space="preserve">1518 - Animal or vegetable fats and oils and their fractions, boiled, oxidized, dehydrated, sulphurized, blown, polymerized by heat in vacuum or in inert gas or otherwise chemically modified, excluding those of heading 15.16; inedible mixtures or preparations of animal or vegetable fats or oils or of fractions of different fats or oils of this Chapter, not elsewhere specified or included.; </d:t>
    </d:r>
  </si>
  <si>
    <d:r xmlns:d="http://schemas.openxmlformats.org/spreadsheetml/2006/main">
      <d:rPr>
        <d:sz val="11"/>
        <d:rFont val="Calibri"/>
      </d:rPr>
      <d:t xml:space="preserve">27.190 - Biological sources and alternative sources of energy; 75.160.20 - Liquid fuels; </d:t>
    </d:r>
  </si>
  <si>
    <t>G/TBT/N/BRA/83/Add.1</t>
  </si>
  <si>
    <d:r xmlns:d="http://schemas.openxmlformats.org/spreadsheetml/2006/main">
      <d:rPr>
        <d:i/>
        <d:sz val="11"/>
        <d:rFont val="Calibri"/>
      </d:rPr>
      <d:t xml:space="preserve">Mango fruit (HS: 0804.50)</d:t>
    </d:r>
    <d:r xmlns:d="http://schemas.openxmlformats.org/spreadsheetml/2006/main">
      <d:rPr>
        <d:sz val="11"/>
        <d:color rgb="FF000000"/>
        <d:rFont val="Calibri"/>
      </d:rPr>
      <d:t xml:space="preserve"/>
    </d:r>
  </si>
  <si>
    <t>G/TBT/N/BRA/84/Add.1</t>
  </si>
  <si>
    <d:r xmlns:d="http://schemas.openxmlformats.org/spreadsheetml/2006/main">
      <d:rPr>
        <d:i/>
        <d:sz val="11"/>
        <d:rFont val="Calibri"/>
      </d:rPr>
      <d:t xml:space="preserve">Tangerine fruit (HS: 0805.20)</d:t>
    </d:r>
    <d:r xmlns:d="http://schemas.openxmlformats.org/spreadsheetml/2006/main">
      <d:rPr>
        <d:sz val="11"/>
        <d:color rgb="FF000000"/>
        <d:rFont val="Calibri"/>
      </d:rPr>
      <d:t xml:space="preserve"/>
    </d:r>
  </si>
  <si>
    <d:r xmlns:d="http://schemas.openxmlformats.org/spreadsheetml/2006/main">
      <d:rPr>
        <d:sz val="11"/>
        <d:rFont val="Calibri"/>
      </d:rPr>
      <d:t xml:space="preserve">080520 - - Mandarins (including tangerines and satsumas); clementines, wilkings and similar citrus hybrids;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080520 - - Mandarins (including tangerines and satsumas); clementines, wilkings and similar citrus hybrids; </d:t>
    </d:r>
  </si>
  <si>
    <t>G/TBT/N/BRA/85/Add.1</t>
  </si>
  <si>
    <d:r xmlns:d="http://schemas.openxmlformats.org/spreadsheetml/2006/main">
      <d:rPr>
        <d:i/>
        <d:sz val="11"/>
        <d:rFont val="Calibri"/>
      </d:rPr>
      <d:t xml:space="preserve">Orange (HS:0805.10)</d:t>
    </d:r>
    <d:r xmlns:d="http://schemas.openxmlformats.org/spreadsheetml/2006/main">
      <d:rPr>
        <d:sz val="11"/>
        <d:color rgb="FF000000"/>
        <d:rFont val="Calibri"/>
      </d:rPr>
      <d:t xml:space="preserve"/>
    </d:r>
  </si>
  <si>
    <t>G/TBT/N/BRA/86/Add.1</t>
  </si>
  <si>
    <d:r xmlns:d="http://schemas.openxmlformats.org/spreadsheetml/2006/main">
      <d:rPr>
        <d:i/>
        <d:sz val="11"/>
        <d:rFont val="Calibri"/>
      </d:rPr>
      <d:t xml:space="preserve">Lemon (HS:0805.50)</d:t>
    </d:r>
    <d:r xmlns:d="http://schemas.openxmlformats.org/spreadsheetml/2006/main">
      <d:rPr>
        <d:sz val="11"/>
        <d:color rgb="FF000000"/>
        <d:rFont val="Calibri"/>
      </d:rPr>
      <d:t xml:space="preserve"/>
    </d:r>
  </si>
  <si>
    <d:r xmlns:d="http://schemas.openxmlformats.org/spreadsheetml/2006/main">
      <d:rPr>
        <d:sz val="11"/>
        <d:rFont val="Calibri"/>
      </d:rPr>
      <d:t xml:space="preserve">080550 - - Lemons (Citrus limon, Citrus limonum) and limes (Citrus aurantifolia, Citrus latifolia);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080550 - - Lemons (Citrus limon, Citrus limonum) and limes (Citrus aurantifolia, Citrus latifolia); </d:t>
    </d:r>
  </si>
  <si>
    <t>G/TBT/N/JPN/81</t>
  </si>
  <si>
    <t>Vegetable oils and fats (HS: 15.07-15.15)</t>
  </si>
  <si>
    <d:r xmlns:d="http://schemas.openxmlformats.org/spreadsheetml/2006/main">
      <d:rPr>
        <d:sz val="11"/>
        <d:rFont val="Calibri"/>
      </d:rPr>
      <d:t xml:space="preserve">1507 - Soya- Bean oil and its fractions, whether or not refined, but not chemically modified.; 1508 - Ground-nut oil and its fractions, whether or not refined, but not chemically modified.; 1509 - Olive oil and its fractions, whether or not refined, but not chemically modified.; 1510 - Other oils and their fractions, obtained solely from olives, whether or not refined, but not chemically modified, including blends of these oils or fractions with oils or fractions of heading 15.09.; 1511 - Palm oil and its fractions, whether or not refined, but not chemically modified.; 1512 - Sunflower-seed, safflower or cotton-seed oil and fractions thereof, whether or not refined, but not chemically modified.; 1513 - Coconut (copra), palm kernel or babassu oil and fractions thereof, whether or not refined, but not chemically modified.; 1514 - Rape (canola), colza or mustard oil and fractions thereof, whether or not refined, but not chemically modified.; 1515 - Other fixed vegetable fats and oils (including jojoba oil) and their fractions, whether or not refined, but not chemically modified.; </d:t>
    </d:r>
  </si>
  <si>
    <t>G/TBT/N/JPN/82</t>
  </si>
  <si>
    <t>Refined lard (HS: 15.01)</t>
  </si>
  <si>
    <t>G/TBT/N/BRA/108</t>
  </si>
  <si>
    <t>Dairy products (HS: 04.01)</t>
  </si>
  <si>
    <t>G/TBT/N/DOM/22</t>
  </si>
  <si>
    <t>Dominican Republic</t>
  </si>
  <si>
    <t>Harmonized System (HS) code 0406.90.30</t>
  </si>
  <si>
    <t>G/TBT/N/DOM/1</t>
  </si>
  <si>
    <t xml:space="preserve">HS 0302.  Dominican Standard NORDOM No. 560, fish and shellfish, fresh fish</t>
  </si>
  <si>
    <t>G/TBT/N/DOM/11</t>
  </si>
  <si>
    <t>Harmonized System (HS) Codes 1502.00.10, 1504.20, 1504.30, 1506.10.00; Edible fats; International Classification for Standards (ICS) code 67.200.10</t>
  </si>
  <si>
    <d:r xmlns:d="http://schemas.openxmlformats.org/spreadsheetml/2006/main">
      <d:rPr>
        <d:sz val="11"/>
        <d:rFont val="Calibri"/>
      </d:rPr>
      <d:t xml:space="preserve">1502 - Fats of bovine animals, sheep or goats, other than those of heading 15.03.; 1506 - Other animal fats and oils and their fractions, whether or not refined, but not chemically modified.; 150420 - - Fats and oils and their fractions, of fish, other than liver oils; 150430 - - Fats and oils and their fractions, of marine mammals; </d:t>
    </d:r>
  </si>
  <si>
    <t>G/TBT/N/DOM/18</t>
  </si>
  <si>
    <t>Harmonized System (HS) Code 040</t>
  </si>
  <si>
    <t>G/TBT/N/DOM/19</t>
  </si>
  <si>
    <t>Harmonized System (HS) Code 0406.90.20</t>
  </si>
  <si>
    <t>G/TBT/N/DOM/20</t>
  </si>
  <si>
    <t>HS 0406.90.10</t>
  </si>
  <si>
    <t>G/TBT/N/DOM/21</t>
  </si>
  <si>
    <t>HS 0406.90.20</t>
  </si>
  <si>
    <t>G/TBT/N/DOM/3</t>
  </si>
  <si>
    <t xml:space="preserve">HS 0401.  Dominican Standard NORDOM No. 19, milk and dairy products, raw cow's milk</t>
  </si>
  <si>
    <t>G/TBT/N/USA/34</t>
  </si>
  <si>
    <t>Sodium Labelling (HS Chapter 3, 4, 10, 16-20) (ICS 67)</t>
  </si>
  <si>
    <d:r xmlns:d="http://schemas.openxmlformats.org/spreadsheetml/2006/main">
      <d:rPr>
        <d:sz val="11"/>
        <d:rFont val="Calibri"/>
      </d:rPr>
      <d:t xml:space="preserve">03 - Fish and crustaceans, molluscs and other aquatic invertebrates; 04 - Dairy produce; birds' eggs; natural honey; edible products of animal origin, not elsewhere specified or included; 10 - Cereals; 16 - Preparations of meat, of fish or of crustaceans, molluscs or other aquatic invertebrates; 17 - Sugars and sugar confectionery; 18 - Cocoa and cocoa preparations; 19 - Preparations of cereals, flour, starch or milk; pastrycooks' products; 20 - Preparations of vegetables, fruit, nuts or other parts of plants; </d:t>
    </d:r>
  </si>
  <si>
    <t>G/TBT/N/BRA/39/Add.1</t>
  </si>
  <si>
    <d:r xmlns:d="http://schemas.openxmlformats.org/spreadsheetml/2006/main">
      <d:rPr>
        <d:i/>
        <d:sz val="11"/>
        <d:rFont val="Calibri"/>
      </d:rPr>
      <d:t xml:space="preserve">Pre-packaged wheat flour (HS: 1101.00)</d:t>
    </d:r>
    <d:r xmlns:d="http://schemas.openxmlformats.org/spreadsheetml/2006/main">
      <d:rPr>
        <d:sz val="11"/>
        <d:color rgb="FF000000"/>
        <d:rFont val="Calibri"/>
      </d:rPr>
      <d:t xml:space="preserve"/>
    </d:r>
  </si>
  <si>
    <t>G/TBT/N/SVN/11</t>
  </si>
  <si>
    <t>Genetically modified organisms, micro organisms, plants, animals, feed and seed (HS code Chapters 1 to 8 and Chapters 10 - 12, ICS 65.020) Genetically modified organisms, contained use of GMO's, deliberate release of GMO's into the environment, GMO's placing on the market including export/import of GMO's or products</t>
  </si>
  <si>
    <d:r xmlns:d="http://schemas.openxmlformats.org/spreadsheetml/2006/main">
      <d:rPr>
        <d:sz val="11"/>
        <d:rFont val="Calibri"/>
      </d:rPr>
      <d:t xml:space="preserve">01 - Live animals; 02 - Meat and edible meat offal; 03 - Fish and crustaceans, molluscs and other aquatic invertebrates; 04 - Dairy produce; birds' eggs; natural honey; edible products of animal origin, not elsewhere specified or included; 05 - Products of animal origin, not elsewhere specified or included; 06 - Live trees and other plants; bulbs, roots and the like; cut flowers and ornamental foliage; 07 - Edible vegetables and certain roots and tubers; 08 - Edible fruit and nuts; peel of citrus fruit or melons; 10 - Cereals; 11 - Products of the milling industry; malt; starches; inulin; wheat gluten; 12 - Oil seeds and oleaginous fruits; miscellaneous grains, seeds and fruit; industrial or medicinal plants; straw and fodder; </d:t>
    </d:r>
  </si>
  <si>
    <t>G/TBT/N/SVN/12</t>
  </si>
  <si>
    <t xml:space="preserve">Genetically modified organisms (additives and flavourings) (HS 1005;1201  ICS 67.220)</t>
  </si>
  <si>
    <d:r xmlns:d="http://schemas.openxmlformats.org/spreadsheetml/2006/main">
      <d:rPr>
        <d:sz val="11"/>
        <d:rFont val="Calibri"/>
      </d:rPr>
      <d:t xml:space="preserve">1005 - Maize (corn).; 1201 - Soya beans, whether or not broken.; </d:t>
    </d:r>
  </si>
  <si>
    <t>G/TBT/N/JPN/66/Corr.1</t>
  </si>
  <si>
    <d:r xmlns:d="http://schemas.openxmlformats.org/spreadsheetml/2006/main">
      <d:rPr>
        <d:i/>
        <d:sz val="11"/>
        <d:rFont val="Calibri"/>
      </d:rPr>
      <d:t xml:space="preserve">Hams (HS: 73.1111)</d:t>
    </d:r>
    <d:r xmlns:d="http://schemas.openxmlformats.org/spreadsheetml/2006/main">
      <d:rPr>
        <d:sz val="11"/>
        <d:color rgb="FF000000"/>
        <d:rFont val="Calibri"/>
      </d:rPr>
      <d:t xml:space="preserve"/>
    </d:r>
  </si>
  <si>
    <d:r xmlns:d="http://schemas.openxmlformats.org/spreadsheetml/2006/main">
      <d:rPr>
        <d:sz val="11"/>
        <d:rFont val="Calibri"/>
      </d:rPr>
      <d:t xml:space="preserve">020312 - -- Hams, shoulders and cuts thereof, with bone in;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020322 - -- Hams, shoulders and cuts thereof, with bone in; </d:t>
    </d:r>
  </si>
  <si>
    <t>G/TBT/N/JPN/68/Corr.1</t>
  </si>
  <si>
    <d:r xmlns:d="http://schemas.openxmlformats.org/spreadsheetml/2006/main">
      <d:rPr>
        <d:i/>
        <d:sz val="11"/>
        <d:rFont val="Calibri"/>
      </d:rPr>
      <d:t xml:space="preserve">Bacon (HS: 73.113)</d:t>
    </d:r>
    <d:r xmlns:d="http://schemas.openxmlformats.org/spreadsheetml/2006/main">
      <d:rPr>
        <d:sz val="11"/>
        <d:color rgb="FF000000"/>
        <d:rFont val="Calibri"/>
      </d:rPr>
      <d:t xml:space="preserve"/>
    </d:r>
  </si>
  <si>
    <d:r xmlns:d="http://schemas.openxmlformats.org/spreadsheetml/2006/main">
      <d:rPr>
        <d:sz val="11"/>
        <d:rFont val="Calibri"/>
      </d:rPr>
      <d:t xml:space="preserve">021012 - -- Bellies (streaky) and cuts thereof;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021012 - -- Bellies (streaky) and cuts thereof; </d:t>
    </d:r>
  </si>
  <si>
    <t>G/TBT/N/BRA/92</t>
  </si>
  <si>
    <t>Seed products used in agriculture (HS: Chapter 15)</t>
  </si>
  <si>
    <d:r xmlns:d="http://schemas.openxmlformats.org/spreadsheetml/2006/main">
      <d:rPr>
        <d:sz val="11"/>
        <d:rFont val="Calibri"/>
      </d:rPr>
      <d:t xml:space="preserve">1512 - Sunflower-seed, safflower or cotton-seed oil and fractions thereof, whether or not refined, but not chemically modified.; </d:t>
    </d:r>
  </si>
  <si>
    <t>G/TBT/N/BRA/80</t>
  </si>
  <si>
    <t>Wheat (Triticum aestivum L. and Triticum durum L.) (HS: 10.01)</t>
  </si>
  <si>
    <t>G/TBT/N/BRA/81</t>
  </si>
  <si>
    <t>Papaya (Carica papaya L.) (HS: 0807.20)</t>
  </si>
  <si>
    <t>G/TBT/N/BRA/82</t>
  </si>
  <si>
    <t>Melon fruit (Cucumis melo L.) (HS: 0807.1)</t>
  </si>
  <si>
    <d:r xmlns:d="http://schemas.openxmlformats.org/spreadsheetml/2006/main">
      <d:rPr>
        <d:sz val="11"/>
        <d:rFont val="Calibri"/>
      </d:rPr>
      <d:t xml:space="preserve">0807 - Melons (including watermelons) and papaws (papayas), fresh.; </d:t>
    </d:r>
  </si>
  <si>
    <t>G/TBT/N/BRA/83</t>
  </si>
  <si>
    <t>Mango fruit (HS: 0804.50)</t>
  </si>
  <si>
    <t>G/TBT/N/BRA/84</t>
  </si>
  <si>
    <t>Tangerine fruit (HS: 0805.20)</t>
  </si>
  <si>
    <d:r xmlns:d="http://schemas.openxmlformats.org/spreadsheetml/2006/main">
      <d:rPr>
        <d:sz val="11"/>
        <d:rFont val="Calibri"/>
      </d:rPr>
      <d:t xml:space="preserve">080520 - - Mandarins (including tangerines and satsumas); clementines, wilkings and similar citrus hybrids; </d:t>
    </d:r>
  </si>
  <si>
    <t>G/TBT/N/BRA/85</t>
  </si>
  <si>
    <t>Orange (HS:0805.10)</t>
  </si>
  <si>
    <t>G/TBT/N/BRA/86</t>
  </si>
  <si>
    <t>Lemon (HS:0805.50)</t>
  </si>
  <si>
    <t>G/TBT/N/JPN/66</t>
  </si>
  <si>
    <t>Hams (HS: 73.1111)</t>
  </si>
  <si>
    <d:r xmlns:d="http://schemas.openxmlformats.org/spreadsheetml/2006/main">
      <d:rPr>
        <d:sz val="11"/>
        <d:rFont val="Calibri"/>
      </d:rPr>
      <d:t xml:space="preserve">020322 - -- Hams, shoulders and cuts thereof, with bone in; </d:t>
    </d:r>
  </si>
  <si>
    <t>G/TBT/N/JPN/68</t>
  </si>
  <si>
    <t>Bacon (HS: 73.113)</t>
  </si>
  <si>
    <d:r xmlns:d="http://schemas.openxmlformats.org/spreadsheetml/2006/main">
      <d:rPr>
        <d:sz val="11"/>
        <d:rFont val="Calibri"/>
      </d:rPr>
      <d:t xml:space="preserve">021012 - -- Bellies (streaky) and cuts thereof; </d:t>
    </d:r>
  </si>
  <si>
    <t>G/TBT/N/ITA/1</t>
  </si>
  <si>
    <t>Italy</t>
  </si>
  <si>
    <t>Leather ,furs, leather goods and clothes originating from dogs (canis familiaris) and cats (felis catus)</t>
  </si>
  <si>
    <t>G/TBT/N/ZAF/21</t>
  </si>
  <si>
    <t xml:space="preserve">HS: 1101.00/1102.20 CCCN:  ICS: 67.060 National Tariff Heading: wheaten flour and maize meal</t>
  </si>
  <si>
    <d:r xmlns:d="http://schemas.openxmlformats.org/spreadsheetml/2006/main">
      <d:rPr>
        <d:sz val="11"/>
        <d:rFont val="Calibri"/>
      </d:rPr>
      <d:t xml:space="preserve">1101 - Wheat or meslin flour.; 1102 - Cereal flours other than of wheat or meslin.; </d:t>
    </d:r>
  </si>
  <si>
    <t>G/TBT/N/SWE/15</t>
  </si>
  <si>
    <t>Sweden</t>
  </si>
  <si>
    <t>03062910'</t>
  </si>
  <si>
    <d:r xmlns:d="http://schemas.openxmlformats.org/spreadsheetml/2006/main">
      <d:rPr>
        <d:sz val="11"/>
        <d:rFont val="Calibri"/>
      </d:rPr>
      <d:t xml:space="preserve">030629 - -- Other, including flours, meals and pellets of crustaceans, fit for human consumption; </d:t>
    </d:r>
  </si>
  <si>
    <t>G/TBT/N/ZAF/18</t>
  </si>
  <si>
    <t xml:space="preserve">HS: 03.03 CCCN:  ICS: 67.120.30 National Tariff Heading:</t>
  </si>
  <si>
    <t>G/TBT/N/ZAF/19</t>
  </si>
  <si>
    <t xml:space="preserve">HS: 03.06 CCCN:  ICS: 67.120.30 National Tariff Heading:</t>
  </si>
  <si>
    <t>G/TBT/N/THA/95</t>
  </si>
  <si>
    <t xml:space="preserve">Herb teas  (HS Chapter 09.02, ICS: 67.140.10)</t>
  </si>
  <si>
    <t>G/TBT/N/BRA/34/Corr.2</t>
  </si>
  <si>
    <d:r xmlns:d="http://schemas.openxmlformats.org/spreadsheetml/2006/main">
      <d:rPr>
        <d:i/>
        <d:sz val="11"/>
        <d:rFont val="Calibri"/>
      </d:rPr>
      <d:t xml:space="preserve">Wheat flours, corn flours and corn products (HS Chapter 19, 1101.00 and 1102.20)</d:t>
    </d:r>
    <d:r xmlns:d="http://schemas.openxmlformats.org/spreadsheetml/2006/main">
      <d:rPr>
        <d:sz val="11"/>
        <d:color rgb="FF000000"/>
        <d:rFont val="Calibri"/>
      </d:rPr>
      <d:t xml:space="preserve"/>
    </d:r>
  </si>
  <si>
    <d:r xmlns:d="http://schemas.openxmlformats.org/spreadsheetml/2006/main">
      <d:rPr>
        <d:sz val="11"/>
        <d:rFont val="Calibri"/>
      </d:rPr>
      <d:t xml:space="preserve">19 - Preparations of cereals, flour, starch or milk; pastrycooks' products; 110100 - Wheat or meslin flour.; 110220 - - Maize (corn) flour;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110100 - Wheat or meslin flour.; 19 - Preparations of cereals, flour, starch or milk; pastrycooks' products; 110220 - - Maize (corn) flour; </d:t>
    </d:r>
  </si>
  <si>
    <t>G/TBT/N/BRA/55</t>
  </si>
  <si>
    <t xml:space="preserve">Milk and cereal based lactent and infant food supplements, milk, powdered milk and modified powdered milk, animal or vegetable products with like applications and nutritional formulas for high-risk newborns (HS Chapter 19, 04.01;  04.02)</t>
  </si>
  <si>
    <t>G/TBT/N/CHN/6/Corr.2</t>
  </si>
  <si>
    <d:r xmlns:d="http://schemas.openxmlformats.org/spreadsheetml/2006/main">
      <d:rPr>
        <d:i/>
        <d:sz val="11"/>
        <d:rFont val="Calibri"/>
      </d:rPr>
      <d:t xml:space="preserve">Poultry carcasses, poultry part (meat, wings and legs), and poultry by-products (heads, neck, viscera, claws etc.).  The above products may be fresh products not being frozen but ice chilled.   They may also be frozen products.  HS:  0207</d:t>
    </d:r>
    <d:r xmlns:d="http://schemas.openxmlformats.org/spreadsheetml/2006/main">
      <d:rPr>
        <d:sz val="11"/>
        <d:color rgb="FF000000"/>
        <d:rFont val="Calibri"/>
      </d:rPr>
      <d:t xml:space="preserve"/>
    </d:r>
  </si>
  <si>
    <t>G/TBT/N/BRA/34/Corr.1</t>
  </si>
  <si>
    <d:r xmlns:d="http://schemas.openxmlformats.org/spreadsheetml/2006/main">
      <d:rPr>
        <d:sz val="11"/>
        <d:rFont val="Calibri"/>
      </d:rPr>
      <d:t xml:space="preserve">19 - Preparations of cereals, flour, starch or milk; pastrycooks' products; 110100 - Wheat or meslin flour.; 110220 - - Maize (corn) flour;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110100 - Wheat or meslin flour.; 110220 - - Maize (corn) flour; 19 - Preparations of cereals, flour, starch or milk; pastrycooks' products; </d:t>
    </d:r>
  </si>
  <si>
    <t>G/TBT/N/JPN/53</t>
  </si>
  <si>
    <t>Margarine (HS: 1517.10)</t>
  </si>
  <si>
    <t>G/TBT/N/CHN/6/Corr.1</t>
  </si>
  <si>
    <t>G/TBT/N/GBR/3</t>
  </si>
  <si>
    <t>United Kingdom</t>
  </si>
  <si>
    <t>Any unlicensed medicinal product consisting or containing Piper methysticum (known as Kava-Kava of Combined Nomenclature heading 1211 90 98), other than a product for external use only</t>
  </si>
  <si>
    <t>G/TBT/N/BRA/39</t>
  </si>
  <si>
    <t>Pre-packaged wheat flour (HS: 1101.00)</t>
  </si>
  <si>
    <t>G/TBT/N/BRA/40</t>
  </si>
  <si>
    <t>Fish, mollusc and crustacean products (HS: 03.03; 0304.20;0306.1;03.07)</t>
  </si>
  <si>
    <d:r xmlns:d="http://schemas.openxmlformats.org/spreadsheetml/2006/main">
      <d:rPr>
        <d:sz val="11"/>
        <d:rFont val="Calibri"/>
      </d:rPr>
      <d:t xml:space="preserve">0303 - Fish, frozen, excluding fish fillets and other fish meat of heading 03.04.; 0306 - Crustaceans, whether in shell or not, live, fresh, chilled, frozen, dried, salted or in brine; crustaceans, in shell, cooked by steaming or by boiling in water, whether or not chilled, frozen, dried, salted or in brine; flours, meals and pellets of crustaceans, fit for human consumption.;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030420 - - Frozen fillets; </d:t>
    </d:r>
  </si>
  <si>
    <t>G/TBT/N/CHN/6</t>
  </si>
  <si>
    <t xml:space="preserve">Poultry carcasses, poultry part (meat, wings and legs), and poultry by-products (heads, neck, viscera, claws etc.).  The above products may be fresh products not being frozen but ice chilled.   They may also be frozen products.  HS:  0207</t>
  </si>
  <si>
    <t>G/TBT/N/BRA/34</t>
  </si>
  <si>
    <t>Wheat flours, corn flours and corn products (HS Chapter 19, 1101.00 and 1102.20)</t>
  </si>
  <si>
    <d:r xmlns:d="http://schemas.openxmlformats.org/spreadsheetml/2006/main">
      <d:rPr>
        <d:sz val="11"/>
        <d:rFont val="Calibri"/>
      </d:rPr>
      <d:t xml:space="preserve">19 - Preparations of cereals, flour, starch or milk; pastrycooks' products; 110100 - Wheat or meslin flour.; 110220 - - Maize (corn) flour; </d:t>
    </d:r>
  </si>
  <si>
    <t>G/TBT/N/SVN/8</t>
  </si>
  <si>
    <t>Seeds, young plants and parts of plants of forest tree species and artificial hybrids (HS Chapter 0602 and 1209, ICS 65.020.40)</t>
  </si>
  <si>
    <d:r xmlns:d="http://schemas.openxmlformats.org/spreadsheetml/2006/main">
      <d:rPr>
        <d:sz val="11"/>
        <d:rFont val="Calibri"/>
      </d:rPr>
      <d:t xml:space="preserve">0602 - Other live plants (including their roots), cuttings and slips; mushroom spawn.; 1209 - Seeds, fruit and spores, of a kind used for sowing.; </d:t>
    </d:r>
  </si>
  <si>
    <d:r xmlns:d="http://schemas.openxmlformats.org/spreadsheetml/2006/main">
      <d:rPr>
        <d:sz val="11"/>
        <d:rFont val="Calibri"/>
      </d:rPr>
      <d:t xml:space="preserve">65.020.40 - Landscaping and silviculture; </d:t>
    </d:r>
  </si>
  <si>
    <t>G/TBT/N/SVN/9</t>
  </si>
  <si>
    <t>Seeds, plants, parts of plants and all plant material, intended for the propagation and production of agricultural and horticultural plant species (falling in HS codes 0601.10, 0602, 0701.10, 0712.90, 0714,1002, 1003, 1004, 1005, 1006, 1008, 1201, 1204, 1205, 1206, 1207 and 1209, ICS 65.020.20)</t>
  </si>
  <si>
    <d:r xmlns:d="http://schemas.openxmlformats.org/spreadsheetml/2006/main">
      <d:rPr>
        <d:sz val="11"/>
        <d:rFont val="Calibri"/>
      </d:rPr>
      <d:t xml:space="preserve">0602 - Other live plants (including their roots), cuttings and slips; mushroom spawn.; 1003 - Barley.; 1004 - Oats.; 1005 - Maize (corn).; 1006 - Rice.; 1008 - Buckwheat, millet and canary seed; other cereals.; 1201 - Soya beans, whether or not broken.; 1204 - Linseed, whether or not broken.; 1205 - Rape or colza seeds, whether or not broken.; 1206 - Sunflower seeds, whether or not broken.; 1207 - Other oil seeds and oleaginous fruits, whether or not broken.; 1209 - Seeds, fruit and spores, of a kind used for sowing.; 060110 - - Bulbs, tubers, tuberous roots, corms, crowns and rhizomes, dormant; 070110 - - Seed; 071290 - - Other vegetables; mixtures of vegetables; 071410 - - Manioc (cassava); </d:t>
    </d:r>
  </si>
  <si>
    <t>G/TBT/N/LTU/3</t>
  </si>
  <si>
    <t xml:space="preserve">Bananas HS:  0803.00</t>
  </si>
  <si>
    <t>G/TBT/N/LTU/2</t>
  </si>
  <si>
    <t>Fresh fruits and vegetables covered by HS: ex0702.00; ex0703.10; ex0703.20; ex0703.90; ex0704.10; ex0704.20; ex0704.90.10; 0704.90.90; ex07.05; ex07.05; ex0706.10.00.0; ex0707.00.05; ex0708.10; ex0708.20; ex0709.10; ex0709.20; ex0709.30; ex0709.40; ex0709.60; ex0709.70; ex0709.90.90.0; 0803.00; ex0804.40; 080</t>
  </si>
  <si>
    <d:r xmlns:d="http://schemas.openxmlformats.org/spreadsheetml/2006/main">
      <d:rPr>
        <d:sz val="11"/>
        <d:rFont val="Calibri"/>
      </d:rPr>
      <d:t xml:space="preserve">0702 - Tomatoes, fresh or chilled.; 0705 - Lettuce (Lactuca sativa) and chicory (Cichorium spp.), fresh or chilled.; 0707 - Cucumbers and gherkins, fresh or chilled.; 0803 - Bananas, including plantains, fresh or dried.; 070310 - - Onions and shallots; 070320 - - Garlic; 070390 - - Leeks and other alliaceous vegetables; 070410 - - Cauliflowers and headed broccoli; 070420 - - Brussels sprouts; 070490 - - Other; 070610 - - Carrots and turnips; 070810 - - Peas (Pisum sativum); 070820 - - Beans (Vigna spp., Phaseolus spp.); 070910 - - Globe artichokes; 070920 - - Asparagus; 070930 - - Aubergines (egg-plants); 070940 - - Celery other than celeriac; 070960 - - Fruits of the genus Capsicum or of the genus Pimenta; 070970 - - Spinach, New Zealand spinach and orache spinach (garden spinach); 070990 - - Other; 080440 - - Avocados; 080510 - - Oranges; 080520 - - Mandarins (including tangerines and satsumas); clementines, wilkings and similar citrus hybrids; 080550 - - Lemons (Citrus limon, Citrus limonum) and limes (Citrus aurantifolia, Citrus latifolia); 080610 - - Fresh; 080711 - -- Watermelons; 080719 - -- Other; 080810 - - Apples; 080820 - - Pears and quinces; 080910 - - Apricots; 080920 - - Cherries; 080930 - - Peaches, including nectarines; 080940 - - Plums and sloes; 081010 - - Strawberries; 081050 - - Kiwifruit; </d:t>
    </d:r>
  </si>
  <si>
    <t>G/TBT/N/JPN/34</t>
  </si>
  <si>
    <t xml:space="preserve">Husked (Brown) rice and Milled Rice  (HS:  1006.20, 1006.30)</t>
  </si>
  <si>
    <d:r xmlns:d="http://schemas.openxmlformats.org/spreadsheetml/2006/main">
      <d:rPr>
        <d:sz val="11"/>
        <d:rFont val="Calibri"/>
      </d:rPr>
      <d:t xml:space="preserve">100620 - - Husked (brown) rice; 100630 - - Semi-milled or wholly milled rice, whether or not polished or glazed; </d:t>
    </d:r>
  </si>
  <si>
    <t>G/TBT/N/NZL/6</t>
  </si>
  <si>
    <t>Food derived from glyphosate-tolerant corn line NK603</t>
  </si>
  <si>
    <d:r xmlns:d="http://schemas.openxmlformats.org/spreadsheetml/2006/main">
      <d:rPr>
        <d:sz val="11"/>
        <d:rFont val="Calibri"/>
      </d:rPr>
      <d:t xml:space="preserve">1005 - Maize (corn).; 1904 - 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1905 - Bread, pastry, cakes, biscuits and other bakers' wares, whether or not containing cocoa; communion wafers, empty cachets of a kind suitable for pharmaceutical use, sealing wafers, rice paper and similar products.; </d:t>
    </d:r>
  </si>
  <si>
    <t>G/TBT/N/PAN/27</t>
  </si>
  <si>
    <t xml:space="preserve">Agricultural foodstuffs.  Fresh vegetables</t>
  </si>
  <si>
    <t>G/TBT/N/JPN/31</t>
  </si>
  <si>
    <t>Sweet corn (0712.90.031, 039) and maize (corn) (1005.10)</t>
  </si>
  <si>
    <d:r xmlns:d="http://schemas.openxmlformats.org/spreadsheetml/2006/main">
      <d:rPr>
        <d:sz val="11"/>
        <d:rFont val="Calibri"/>
      </d:rPr>
      <d:t xml:space="preserve">071290 - - Other vegetables; mixtures of vegetables; 100510 - - Seed; </d:t>
    </d:r>
  </si>
  <si>
    <t>G/TBT/N/THA/49/Corr.1</t>
  </si>
  <si>
    <d:r xmlns:d="http://schemas.openxmlformats.org/spreadsheetml/2006/main">
      <d:rPr>
        <d:i/>
        <d:sz val="11"/>
        <d:rFont val="Calibri"/>
      </d:rPr>
      <d:t xml:space="preserve">Maize (corn):  (H.S. Chapter: 10.05,  ICS: 67.060), Vegetables and derived products:  (HS Chapter: 1201, ICS: 67.080.20)</d:t>
    </d:r>
    <d:r xmlns:d="http://schemas.openxmlformats.org/spreadsheetml/2006/main">
      <d:rPr>
        <d:sz val="11"/>
        <d:color rgb="FF000000"/>
        <d:rFont val="Calibri"/>
      </d:rPr>
      <d:t xml:space="preserve"/>
    </d:r>
  </si>
  <si>
    <d:r xmlns:d="http://schemas.openxmlformats.org/spreadsheetml/2006/main">
      <d:rPr>
        <d:sz val="11"/>
        <d:rFont val="Calibri"/>
      </d:rPr>
      <d:t xml:space="preserve">1005 - Maize (corn).; 1201 - Soya beans, whether or not broken.;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1005 - Maize (corn).; 1201 - Soya beans, whether or not broken.; </d:t>
    </d:r>
  </si>
  <si>
    <d:r xmlns:d="http://schemas.openxmlformats.org/spreadsheetml/2006/main">
      <d:rPr>
        <d:i/>
        <d:sz val="11"/>
        <d:rFont val="Calibri"/>
      </d:rPr>
      <d:t xml:space="preserve">67.060 - Cereals, pulses and derived products; 67.080.20 - Vegetables and derived products; </d:t>
    </d:r>
  </si>
  <si>
    <t>G/TBT/N/THA/70</t>
  </si>
  <si>
    <t>HS Chapter 0710, 0811, ICS : 67.080 (Fruits, Vegetables)</t>
  </si>
  <si>
    <d:r xmlns:d="http://schemas.openxmlformats.org/spreadsheetml/2006/main">
      <d:rPr>
        <d:sz val="11"/>
        <d:rFont val="Calibri"/>
      </d:rPr>
      <d:t xml:space="preserve">0710 - Vegetables (uncooked or cooked by steaming or boiling in water), frozen.; 0811 - Fruit and nuts, uncooked or cooked by steaming or boiling in water, frozen, whether or not containing added sugar or other sweetening matter.; </d:t>
    </d:r>
  </si>
  <si>
    <t>G/TBT/N/THA/72</t>
  </si>
  <si>
    <t>HS Chapter 1508, ICS: 67.200.20 (Oilseeds)</t>
  </si>
  <si>
    <d:r xmlns:d="http://schemas.openxmlformats.org/spreadsheetml/2006/main">
      <d:rPr>
        <d:sz val="11"/>
        <d:rFont val="Calibri"/>
      </d:rPr>
      <d:t xml:space="preserve">1508 - Ground-nut oil and its fractions, whether or not refined, but not chemically modified.; </d:t>
    </d:r>
  </si>
  <si>
    <t>G/TBT/N/THA/73</t>
  </si>
  <si>
    <t>HS Chapter: 1511 , ICS: 67.200.20 (Oilseeds)</t>
  </si>
  <si>
    <t>G/TBT/N/THA/74</t>
  </si>
  <si>
    <t>HS Chapter 1513, ICS : 67.220.20 (Oilseeds)</t>
  </si>
  <si>
    <d:r xmlns:d="http://schemas.openxmlformats.org/spreadsheetml/2006/main">
      <d:rPr>
        <d:sz val="11"/>
        <d:rFont val="Calibri"/>
      </d:rPr>
      <d:t xml:space="preserve">1513 - Coconut (copra), palm kernel or babassu oil and fractions thereof, whether or not refined, but not chemically modified.; </d:t>
    </d:r>
  </si>
  <si>
    <d:r xmlns:d="http://schemas.openxmlformats.org/spreadsheetml/2006/main">
      <d:rPr>
        <d:sz val="11"/>
        <d:rFont val="Calibri"/>
      </d:rPr>
      <d:t xml:space="preserve">67.200.10 - Animal and vegetable fats and oils; 67.200.20 - Oilseeds; 67.220.20 - Food additives; </d:t>
    </d:r>
  </si>
  <si>
    <t>G/TBT/N/THA/61</t>
  </si>
  <si>
    <t>HS Chapter 0410, ICS: 67.120.99 (Other animal produce)</t>
  </si>
  <si>
    <d:r xmlns:d="http://schemas.openxmlformats.org/spreadsheetml/2006/main">
      <d:rPr>
        <d:sz val="11"/>
        <d:rFont val="Calibri"/>
      </d:rPr>
      <d:t xml:space="preserve">0410 - Edible products of animal origin, not elsewhere specified or included.; </d:t>
    </d:r>
  </si>
  <si>
    <d:r xmlns:d="http://schemas.openxmlformats.org/spreadsheetml/2006/main">
      <d:rPr>
        <d:sz val="11"/>
        <d:rFont val="Calibri"/>
      </d:rPr>
      <d:t xml:space="preserve">67.120.99 - Other animal produce; </d:t>
    </d:r>
  </si>
  <si>
    <t>G/TBT/N/THA/62</t>
  </si>
  <si>
    <t>HS Chapter 0703, ICS: 67.080.20 (Vegetables and derived products)</t>
  </si>
  <si>
    <t>G/TBT/N/THA/49</t>
  </si>
  <si>
    <t xml:space="preserve">Maize (corn):  (H.S. Chapter: 10.05,  ICS: 67.060), Vegetables and derived products:  (HS Chapter: 1201, ICS: 67.080.20)</t>
  </si>
  <si>
    <t>G/TBT/N/THA/48</t>
  </si>
  <si>
    <t xml:space="preserve">Milk and milk products in general:  HS Chapter 0401, ICS: 67.100.01</t>
  </si>
  <si>
    <t>G/TBT/N/ZAF/8</t>
  </si>
  <si>
    <t xml:space="preserve">Dried Fruit (for the purpose of sale in the Republic of South Africa also applicable to imported dried fruit),  (HS:  0813)</t>
  </si>
  <si>
    <t>G/TBT/N/ZAF/9</t>
  </si>
  <si>
    <t>Potatoes (for the purpose of sale in the Republic of South Africa also applicable to imported potatoes), (HS: 0701)</t>
  </si>
  <si>
    <t>G/TBT/N/USA/10</t>
  </si>
  <si>
    <t>0201</t>
  </si>
  <si>
    <t>G/TBT/N/ZAF/7</t>
  </si>
  <si>
    <t xml:space="preserve">Dry Beans (for the purpose of sale in the Republic of South Africa also applicable to imported dry beans),  (HS:  0713)</t>
  </si>
  <si>
    <t>G/TBT/N/JPN/14</t>
  </si>
  <si>
    <t>Processed foods</t>
  </si>
  <si>
    <t>G/TBT/N/THA/31</t>
  </si>
  <si>
    <t xml:space="preserve">Butter (HS: 0405, ICS:  67.100.20)</t>
  </si>
  <si>
    <t>G/TBT/N/THA/34</t>
  </si>
  <si>
    <t>Poultry and eggs (HS: 0407, ICS: 67.120.20)</t>
  </si>
  <si>
    <t>G/TBT/N/THA/36</t>
  </si>
  <si>
    <t>(Butter HS: 0405, ICS: 67.100.20)</t>
  </si>
  <si>
    <t>G/TBT/N/USA/4/Add.1</t>
  </si>
  <si>
    <d:r xmlns:d="http://schemas.openxmlformats.org/spreadsheetml/2006/main">
      <d:rPr>
        <d:i/>
        <d:sz val="11"/>
        <d:rFont val="Calibri"/>
      </d:rPr>
      <d:t xml:space="preserve">Meat Labeling  (HS: Chapter 2) (ICS:  67)</d:t>
    </d:r>
    <d:r xmlns:d="http://schemas.openxmlformats.org/spreadsheetml/2006/main">
      <d:rPr>
        <d:sz val="11"/>
        <d:color rgb="FF000000"/>
        <d:rFont val="Calibri"/>
      </d:rPr>
      <d:t xml:space="preserve"/>
    </d:r>
  </si>
  <si>
    <t>G/TBT/N/SVN/1</t>
  </si>
  <si>
    <t xml:space="preserve">Products of the textile industry, leather technology, clothes (HS Chapter  XI, ICS:  59.080, 59.140, 61.020)</t>
  </si>
  <si>
    <d:r xmlns:d="http://schemas.openxmlformats.org/spreadsheetml/2006/main">
      <d:rPr>
        <d:sz val="11"/>
        <d:rFont val="Calibri"/>
      </d:rPr>
      <d:t xml:space="preserve">11 - Products of the milling industry; malt; starches; inulin; wheat gluten; </d:t>
    </d:r>
  </si>
  <si>
    <d:r xmlns:d="http://schemas.openxmlformats.org/spreadsheetml/2006/main">
      <d:rPr>
        <d:sz val="11"/>
        <d:rFont val="Calibri"/>
      </d:rPr>
      <d:t xml:space="preserve">59.080 - Products of the textile industry; 59.140 - Leather technology; 61.020 - Clothes; </d:t>
    </d:r>
  </si>
  <si>
    <t>G/TBT/N/SLV/1</t>
  </si>
  <si>
    <t>1516.10.00 and 1517.10.00</t>
  </si>
  <si>
    <d:r xmlns:d="http://schemas.openxmlformats.org/spreadsheetml/2006/main">
      <d:rPr>
        <d:sz val="11"/>
        <d:rFont val="Calibri"/>
      </d:rPr>
      <d:t xml:space="preserve">151610 - - Animal fats and oils and their fractions; 151710 - - Margarine, excluding liquid margarine; </d:t>
    </d:r>
  </si>
  <si>
    <t>G/TBT/N/ZAF/1</t>
  </si>
  <si>
    <t>Tomato (for the purposes of sale in the Republic of South Africa) (HS: 0702)</t>
  </si>
  <si>
    <d:r xmlns:d="http://schemas.openxmlformats.org/spreadsheetml/2006/main">
      <d:rPr>
        <d:sz val="11"/>
        <d:rFont val="Calibri"/>
      </d:rPr>
      <d:t xml:space="preserve">070200 - Tomatoes, fresh or chilled.; </d:t>
    </d:r>
  </si>
  <si>
    <t>G/TBT/N/USA/4</t>
  </si>
  <si>
    <t xml:space="preserve">Meat Labeling  (HS: Chapter 2) (ICS:  67)</t>
  </si>
  <si>
    <t>G/TBT/N/THA/21</t>
  </si>
  <si>
    <t>G/TBT/N/CRI/1</t>
  </si>
  <si>
    <t>0703.10.1</t>
  </si>
  <si>
    <t>G/TBT/N/THA/12</t>
  </si>
  <si>
    <t>HS Chapter 0305, ICS: 67.120.30 (Fish and fishery products)</t>
  </si>
  <si>
    <t>G/TBT/N/THA/14</t>
  </si>
  <si>
    <t>HS Chapter 1504, ICS: 67.200.10 (Animal and vegetable fats and oils)</t>
  </si>
  <si>
    <d:r xmlns:d="http://schemas.openxmlformats.org/spreadsheetml/2006/main">
      <d:rPr>
        <d:sz val="11"/>
        <d:rFont val="Calibri"/>
      </d:rPr>
      <d:t xml:space="preserve">1504 - Fats and oils and their fractions, of fish or marine mammals, whether or not refined, but not chemically modified.; </d:t>
    </d:r>
  </si>
  <si>
    <t>G/TBT/N/THA/15</t>
  </si>
  <si>
    <t>HS Chapter 0405, ICS: 67.100.20 (Butter)</t>
  </si>
  <si>
    <t>G/TBT/N/THA/16</t>
  </si>
  <si>
    <t>HS Chapter 1517, ICS: 67.200.10 (Animal and vegetable fats and oils)</t>
  </si>
  <si>
    <t>G/TBT/N/THA/17</t>
  </si>
  <si>
    <t>HS Chapter 0401, ICS: 67.100.01 (Milk and milk products in general)</t>
  </si>
  <si>
    <t>G/TBT/N/THA/18</t>
  </si>
  <si>
    <t>HS Chapter 0406, ICS: 67.100.30 (Cheese)</t>
  </si>
  <si>
    <t>G/TBT/N/THA/5</t>
  </si>
  <si>
    <t>HS Chapter 0902, ICS: 67.140.10 (Tea)</t>
  </si>
  <si>
    <t>G/TBT/N/THA/6</t>
  </si>
  <si>
    <t>HS Chapter 0901, ICS: 67.140.20 (Coffee and coffee substitutes)</t>
  </si>
  <si>
    <t>G/TBT/N/THA/7</t>
  </si>
  <si>
    <t>HS Chapter 1404.90, ICS: 67.160.20 (Non-alcoholic beverages)</t>
  </si>
  <si>
    <d:r xmlns:d="http://schemas.openxmlformats.org/spreadsheetml/2006/main">
      <d:rPr>
        <d:sz val="11"/>
        <d:rFont val="Calibri"/>
      </d:rPr>
      <d:t xml:space="preserve">140490 - - Other; </d:t>
    </d:r>
  </si>
  <si>
    <t>G/TBT/N/JPN/7</t>
  </si>
  <si>
    <t xml:space="preserve">Salted and dried fish products, fish products preserved in salt, processed eel products (HS:  1604.19), dried wakame (a type of seaweed) and wakame preserved in salt (HS:  1212.20)</t>
  </si>
  <si>
    <d:r xmlns:d="http://schemas.openxmlformats.org/spreadsheetml/2006/main">
      <d:rPr>
        <d:sz val="11"/>
        <d:rFont val="Calibri"/>
      </d:rPr>
      <d:t xml:space="preserve">121220 - - Seaweeds and other algae; 160419 - -- Other; </d:t>
    </d:r>
  </si>
  <si>
    <t>G/TBT/Notif.00/499</t>
  </si>
  <si>
    <t>G/TBT/Notif.00/486</t>
  </si>
  <si>
    <t>G/TBT/Notif.00/428</t>
  </si>
  <si>
    <t>G/TBT/Notif.00/373</t>
  </si>
  <si>
    <t>G/TBT/Notif.00/350</t>
  </si>
  <si>
    <d:r xmlns:d="http://schemas.openxmlformats.org/spreadsheetml/2006/main">
      <d:rPr>
        <d:sz val="11"/>
        <d:rFont val="Calibri"/>
      </d:rPr>
      <d:t xml:space="preserve">0810 - Other fruit, fresh.; </d:t>
    </d:r>
  </si>
  <si>
    <t>G/TBT/Notif.00/289</t>
  </si>
  <si>
    <d:r xmlns:d="http://schemas.openxmlformats.org/spreadsheetml/2006/main">
      <d:rPr>
        <d:sz val="11"/>
        <d:rFont val="Calibri"/>
      </d:rPr>
      <d:t xml:space="preserve">0201 - Meat of bovine animals, fresh or chilled.; 0202 - Meat of bovine animals, frozen.; 020610 - - Of bovine animals, fresh or chilled; 020629 - -- Other; </d:t>
    </d:r>
  </si>
  <si>
    <t>G/TBT/Notif.00/194</t>
  </si>
  <si>
    <d:r xmlns:d="http://schemas.openxmlformats.org/spreadsheetml/2006/main">
      <d:rPr>
        <d:sz val="11"/>
        <d:rFont val="Calibri"/>
      </d:rPr>
      <d:t xml:space="preserve">0210 - Meat and edible meat offal, salted, in brine, dried or smoked; edible flours and meals of meat or meat offal.; 0305 - Fish, dried, salted or in brine; smoked fish, whether or not cooked before or during the smoking process; flours, meals and pellets of fish, fit for human consumption.; 0401 - Milk and cream, not concentrated nor containing added sugar or other sweetening matter.; 0402 - Milk and cream, concentrated or containing added sugar or other sweetening matter.; 0403 - Buttermilk, curdled milk and cream, yogurt, kephir and other fermented or acidified milk and cream, whether or not concentrated or containing added sugar or other sweetening matter or flavoured or containing added fruit, nuts or cocoa.; 0405 - Butter and other fats and oils derived from milk; dairy spreads.; 0409 - Natural honey.; 0701 - Potatoes, fresh or chilled.; 0714 - Manioc, arrowroot, salep, Jerusalem artichokes, sweet potatoes and similar roots and tubers with high starch or inulin content, fresh, chilled, frozen or dried, whether or not sliced or in the form of pellets; sago pith.; 0801 - Coconuts, Brazil nuts and cashew nuts, fresh or dried, whether or not shelled or peeled.; 0802 - Other nuts, fresh or dried, whether or not shelled or peeled.; 0803 - Bananas, including plantains, fresh or dried.; 0804 - Dates, figs, pineapples, avocados, guavas, mangoes and mangosteens, fresh or dried.; 0805 - Citrus fruit, fresh or dried.; 0806 - Grapes, fresh or dried.; 0807 - Melons (including watermelons) and papaws (papayas), fresh.; 0808 - Apples, pears and quinces, fresh.; 0809 - Apricots, cherries, peaches (including nectarines), plums and sloes, fresh.; 0810 - Other fruit, fresh.; 0811 - Fruit and nuts, uncooked or cooked by steaming or boiling in water, frozen, whether or not containing added sugar or other sweetening matter.; 0812 - Fruit and nuts, provisionally preserved (for example, by sulphur dioxide gas, in brine, in sulphur water or in other preservative solutions), but unsuitable in that state for immediate consumption.; 0813 - Fruit, dried, other than that of headings 08.01 to 08.06; mixtures of nuts or dried fruits of this Chapter.; 1003 - Barley.; 1006 - Rice.; 1008 - Buckwheat, millet and canary seed; other cereals.; 1101 - Wheat or meslin flour.; 1102 - Cereal flours other than of wheat or meslin.; 1103 - Cereal groats, meal and pellets.; 1503 - Lard stearin, lard oil, oleostearin, oleo-oil and tallow oil, not emulsified or mixed or otherwise prepared; 1504 - Fats and oils and their fractions, of fish or marine mammals, whether or not refined, but not chemically modified.; 1505 - Wool grease and fatty substances derived therefrom (including lanolin).; 1506 - Other animal fats and oils and their fractions, whether or not refined, but not chemically modified.; 1507 - Soya- Bean oil and its fractions, whether or not refined, but not chemically modified.; 1508 - Ground-nut oil and its fractions, whether or not refined, but not chemically modified.; 1510 - Other oils and their fractions, obtained solely from olives, whether or not refined, but not chemically modified, including blends of these oils or fractions with oils or fractions of heading 15.09.; 1511 - Palm oil and its fractions, whether or not refined, but not chemically modified.; 1512 - Sunflower-seed, safflower or cotton-seed oil and fractions thereof, whether or not refined, but not chemically modified.; 1513 - Coconut (copra), palm kernel or babassu oil and fractions thereof, whether or not refined, but not chemically modified.; 1514 - Rape (canola), colza or mustard oil and fractions thereof, whether or not refined, but not chemically modified.; 1515 - Other fixed vegetable fats and oils (including jojoba oil) and their fractions, whether or not refined, but not chemically modified.; 1517 - Margarine; edible mixtures or preparations of animal or vegetable fats or oils or of fractions of different fats or oils of this Chapter, other than edible fats or oils or their fractions of heading 15.16.; 1601 - Sausages and similar products, of meat, meat offal or blood; food preparations based on these products.; 1602 - Other prepared or preserved meat, meat offal or blood.; 1604 - Prepared or preserved fish; caviar and caviar substitutes prepared from fish eggs.; 1605 - Crustaceans, molluscs and other aquatic invertebrates, prepared or preserved.; 1704 - Sugar confectionery (including white chocolate), not containing cocoa.; 1902 - Pasta, whether or not cooked or stuffed (with meat or other substances) or otherwise prepared, such as spaghetti, macaroni, noodles, lasagna, gnocchi, ravioli, cannelloni; couscous, whether or not prepared.; 1904 - 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1905 - Bread, pastry, cakes, biscuits and other bakers' wares, whether or not containing cocoa; communion wafers, empty cachets of a kind suitable for pharmaceutical use, sealing wafers, rice paper and similar products.; 2001 - Vegetables, fruit, nuts and other edible parts of plants, prepared or preserved by vinegar or acetic acid.; 2002 - Tomatoes prepared or preserved otherwise than by vinegar or acetic acid.; 2003 - Mushrooms and truffles, prepared or preserved otherwise than by vinegar or acetic acid.; 2004 - Other vegetables prepared or preserved otherwise than by vinegar or acetic acid, frozen, other than products of heading 20.06.; 2005 - Other vegetables prepared or preserved otherwise than by vinegar or acetic acid, not frozen, other than products of heading 20.06.; 2006 - Vegetables, fruit, nuts, fruit-peel and other parts of plants, preserved by sugar (drained, glacé or crystallised).; 2008 - Fruit, nuts and other edible parts of plants, otherwise prepared or preserved, whether or not containing added sugar or other sweetening matter or spirit, not elsewhere specified or included.; 2009 - Fruit juices (including grape must) and vegetable juices, unfermented and not containing added spirit, whether or not containing added sugar or other sweetening matter.; 2101 - Extracts, essences and concentrates, of coffee, tea or maté and preparations with a basis of these products or with a basis of coffee, tea or maté; roasted chicory and other roasted coffee substitutes, and extracts, essences and concentrates thereof.; 2102 - Yeasts (active or inactive); other single-cell micro-organisms, dead (but not including vaccines of heading 30.02); prepared baking powders.; 2103 - Sauces and preparations therefor; mixed condiments and mixed seasonings; mustard flour and meal and prepared mustard.; 2104 - Soups and broths and preparations therefor; homogenised composite food preparations.; 2105 - Ice cream and other edible ice, whether or not containing cocoa.; 2106 - Food preparations not elsewhere specified or included.; 2201 - Waters, including natural or artificial mineral waters and aerated waters, not containing added sugar or other sweetening matter nor flavoured; ice and snow.; 2202 - Waters, including mineral waters and aerated waters, containing added sugar or other sweetening matter or flavoured, and other non-alcoholic beverages, not including fruit or vegetable juices of heading 20.09.; 2204 - Wine of fresh grapes, including fortified wines; grape must other than that of heading 20.09.; 2501 - Salt (including table salt and denatured salt) and pure sodium chloride, whether or not in aqueous solution or containing added anti-caking or free-flowing agents; sea water.; </d:t>
    </d:r>
  </si>
  <si>
    <t>G/TBT/Notif.00/111</t>
  </si>
  <si>
    <t>G/TBT/Notif.00/94</t>
  </si>
  <si>
    <t>G/TBT/Notif.00/46</t>
  </si>
  <si>
    <d:r xmlns:d="http://schemas.openxmlformats.org/spreadsheetml/2006/main">
      <d:rPr>
        <d:sz val="11"/>
        <d:rFont val="Calibri"/>
      </d:rPr>
      <d:t xml:space="preserve">020713 - -- Cuts and offal, fresh or chilled; 020726 - -- Cuts and offal, fresh or chilled; </d:t>
    </d:r>
  </si>
  <si>
    <t>G/TBT/Notif.00/18</t>
  </si>
  <si>
    <t>G/TBT/Notif.98/209/Add.1</t>
  </si>
  <si>
    <d:r xmlns:d="http://schemas.openxmlformats.org/spreadsheetml/2006/main">
      <d:rPr>
        <d:i/>
        <d:sz val="11"/>
        <d:rFont val="Calibri"/>
      </d:rPr>
      <d:t xml:space="preserve">Meat (HS Chapter 2)</d:t>
    </d:r>
    <d:r xmlns:d="http://schemas.openxmlformats.org/spreadsheetml/2006/main">
      <d:rPr>
        <d:sz val="11"/>
        <d:color rgb="FF000000"/>
        <d:rFont val="Calibri"/>
      </d:rPr>
      <d:t xml:space="preserve"/>
    </d:r>
  </si>
  <si>
    <d:r xmlns:d="http://schemas.openxmlformats.org/spreadsheetml/2006/main">
      <d:rPr>
        <d:i/>
        <d:sz val="11"/>
        <d:rFont val="Calibri"/>
      </d:rPr>
      <d:t xml:space="preserve">02 - Meat and edible meat offal; </d:t>
    </d:r>
  </si>
  <si>
    <t>G/TBT/Notif.99/627/Corr.1</t>
  </si>
  <si>
    <d:r xmlns:d="http://schemas.openxmlformats.org/spreadsheetml/2006/main">
      <d:rPr>
        <d:i/>
        <d:sz val="11"/>
        <d:rFont val="Calibri"/>
      </d:rPr>
      <d:t xml:space="preserve">Milk, milk products, ice cream and frozen creams, edible fats and oils (HS Chapter 04, 15, 19).</d:t>
    </d:r>
    <d:r xmlns:d="http://schemas.openxmlformats.org/spreadsheetml/2006/main">
      <d:rPr>
        <d:sz val="11"/>
        <d:color rgb="FF000000"/>
        <d:rFont val="Calibri"/>
      </d:rPr>
      <d:t xml:space="preserve"/>
    </d:r>
  </si>
  <si>
    <d:r xmlns:d="http://schemas.openxmlformats.org/spreadsheetml/2006/main">
      <d:rPr>
        <d:sz val="11"/>
        <d:rFont val="Calibri"/>
      </d:rPr>
      <d:t xml:space="preserve">04 - Dairy produce; birds' eggs; natural honey; edible products of animal origin, not elsewhere specified or included; 15 - Animal or vegetable fats and oils and their cleavage products; prepared edible fats; animal or vegetable waxes; 19 - Preparations of cereals, flour, starch or milk; pastrycooks' products;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19 - Preparations of cereals, flour, starch or milk; pastrycooks' products; 04 - Dairy produce; birds' eggs; natural honey; edible products of animal origin, not elsewhere specified or included; 15 - Animal or vegetable fats and oils and their cleavage products; prepared edible fats; animal or vegetable waxes; </d:t>
    </d:r>
  </si>
  <si>
    <t>G/TBT/Notif.99/627</t>
  </si>
  <si>
    <t>Milk, milk products, ice cream and frozen creams, edible fats and oils (HS Chapter 04, 15, 19).</t>
  </si>
  <si>
    <d:r xmlns:d="http://schemas.openxmlformats.org/spreadsheetml/2006/main">
      <d:rPr>
        <d:sz val="11"/>
        <d:rFont val="Calibri"/>
      </d:rPr>
      <d:t xml:space="preserve">04 - Dairy produce; birds' eggs; natural honey; edible products of animal origin, not elsewhere specified or included; 15 - Animal or vegetable fats and oils and their cleavage products; prepared edible fats; animal or vegetable waxes; 19 - Preparations of cereals, flour, starch or milk; pastrycooks' products; </d:t>
    </d:r>
  </si>
  <si>
    <t>G/TBT/Notif.99/629</t>
  </si>
  <si>
    <t>Fresh fruit and fresh vegetable, processed fruit and processed vegetable, dry hull fruit, mushroom, potatoes and products thereof (HS Chapter 07 and 08)</t>
  </si>
  <si>
    <t>G/TBT/Notif.99/630</t>
  </si>
  <si>
    <t>Mill corn products, pasta, baker products, confectioneries and dough (HS Chapters 11, 17, 19)</t>
  </si>
  <si>
    <d:r xmlns:d="http://schemas.openxmlformats.org/spreadsheetml/2006/main">
      <d:rPr>
        <d:sz val="11"/>
        <d:rFont val="Calibri"/>
      </d:rPr>
      <d:t xml:space="preserve">11 - Products of the milling industry; malt; starches; inulin; wheat gluten; 17 - Sugars and sugar confectionery; 19 - Preparations of cereals, flour, starch or milk; pastrycooks' products; </d:t>
    </d:r>
  </si>
  <si>
    <t>G/TBT/Notif.99/631</t>
  </si>
  <si>
    <t>Natural sweeteners, honey, non-chocolate confectioneries, cocoa powder and cocoa-sugar mixtures, chocolate and chocolate confectioneries (HS Chapters 17, 18, 04)</t>
  </si>
  <si>
    <d:r xmlns:d="http://schemas.openxmlformats.org/spreadsheetml/2006/main">
      <d:rPr>
        <d:sz val="11"/>
        <d:rFont val="Calibri"/>
      </d:rPr>
      <d:t xml:space="preserve">04 - Dairy produce; birds' eggs; natural honey; edible products of animal origin, not elsewhere specified or included; 17 - Sugars and sugar confectionery; 18 - Cocoa and cocoa preparations; </d:t>
    </d:r>
  </si>
  <si>
    <d:r xmlns:d="http://schemas.openxmlformats.org/spreadsheetml/2006/main">
      <d:rPr>
        <d:sz val="11"/>
        <d:rFont val="Calibri"/>
      </d:rPr>
      <d:t xml:space="preserve">67.140.30 - Cocoa; 67.180.10 - Sugar and sugar products; 67.190 - Chocolate; </d:t>
    </d:r>
  </si>
  <si>
    <t>G/TBT/Notif.99/633</t>
  </si>
  <si>
    <t>Ecological farming foodstuffs (HS Chapter 05, 14).</t>
  </si>
  <si>
    <d:r xmlns:d="http://schemas.openxmlformats.org/spreadsheetml/2006/main">
      <d:rPr>
        <d:sz val="11"/>
        <d:rFont val="Calibri"/>
      </d:rPr>
      <d:t xml:space="preserve">05 - Products of animal origin, not elsewhere specified or included; 14 - Vegetable plaiting materials; vegetable products not elsewhere specified or included; </d:t>
    </d:r>
  </si>
  <si>
    <t>G/TBT/Notif.99/625</t>
  </si>
  <si>
    <t>Frozen foodstuffs (HS Chapters 05, 14).</t>
  </si>
  <si>
    <t>G/TBT/Notif.99/626</t>
  </si>
  <si>
    <t>Meat, meat products, fish, other aquatic animals and products thereof, eggs and products thereof (HS Chapters 02, 03, 04, 16)</t>
  </si>
  <si>
    <d:r xmlns:d="http://schemas.openxmlformats.org/spreadsheetml/2006/main">
      <d:rPr>
        <d:sz val="11"/>
        <d:rFont val="Calibri"/>
      </d:rPr>
      <d:t xml:space="preserve">02 - Meat and edible meat offal; 03 - Fish and crustaceans, molluscs and other aquatic invertebrates; 04 - Dairy produce; birds' eggs; natural honey; edible products of animal origin, not elsewhere specified or included; 16 - Preparations of meat, of fish or of crustaceans, molluscs or other aquatic invertebrates; </d:t>
    </d:r>
  </si>
  <si>
    <t>G/TBT/Notif.99/628</t>
  </si>
  <si>
    <t>Tea, coffee and coffee products (HS Chapter 09)</t>
  </si>
  <si>
    <t>G/TBT/Notif.99/505</t>
  </si>
  <si>
    <t>SAC headings 04.01 and 04.02</t>
  </si>
  <si>
    <t>G/TBT/Notif.99/436</t>
  </si>
  <si>
    <t>Avocados (HS Chapter 0804)</t>
  </si>
  <si>
    <t>G/TBT/Notif.99/390</t>
  </si>
  <si>
    <t>Hungary</t>
  </si>
  <si>
    <t>HS 0303</t>
  </si>
  <si>
    <d:r xmlns:d="http://schemas.openxmlformats.org/spreadsheetml/2006/main">
      <d:rPr>
        <d:sz val="11"/>
        <d:rFont val="Calibri"/>
      </d:rPr>
      <d:t xml:space="preserve">030613 - -- Shrimps and prawns; 0307 - Molluscs, whether in shell or not, live, fresh, chilled, frozen, dried, salted or in brine; aquatic invertebrates other than crustaceans and molluscs, live, fresh, chilled, frozen, dried, salted or in brine; flours, meals and pellets of aquatic invertebrates other than crustaceans, fit for human consumption.; 0302 - Fish, fresh or chilled, excluding fish fillets and other fish meat of heading 03.04.; 0303 - Fish, frozen, excluding fish fillets and other fish meat of heading 03.04.; 0304 - Fish fillets and other fish meat (whether or not minced), fresh, chilled or frozen.; </d:t>
    </d:r>
  </si>
  <si>
    <t>G/TBT/Notif.99/391</t>
  </si>
  <si>
    <t>HS 0306</t>
  </si>
  <si>
    <t>G/TBT/Notif.99/369</t>
  </si>
  <si>
    <t>Denmark</t>
  </si>
  <si>
    <t xml:space="preserve">Hen's eggs for consumption (table eggs) 
 HS CCCN National tariff heading:  0407
</t>
  </si>
  <si>
    <t>G/TBT/Notif.99/363</t>
  </si>
  <si>
    <t>HS Code 0408</t>
  </si>
  <si>
    <t>G/TBT/Notif.99/336</t>
  </si>
  <si>
    <t>Shell Eggs (HS Chapter 4)</t>
  </si>
  <si>
    <t>G/TBT/Notif.99/319</t>
  </si>
  <si>
    <t>0401.10.00.00, 0401.20.00.00</t>
  </si>
  <si>
    <d:r xmlns:d="http://schemas.openxmlformats.org/spreadsheetml/2006/main">
      <d:rPr>
        <d:sz val="11"/>
        <d:rFont val="Calibri"/>
      </d:rPr>
      <d:t xml:space="preserve">040110 - - Of a fat content, by weight, not exceeding 1%; 040120 - - Of a fat content, by weight, exceeding 1% but not exceeding 6%; </d:t>
    </d:r>
  </si>
  <si>
    <t>G/TBT/Notif.99/318</t>
  </si>
  <si>
    <t>Meat (HS 0201 - 0207) and eggs (HS 0407)</t>
  </si>
  <si>
    <d:r xmlns:d="http://schemas.openxmlformats.org/spreadsheetml/2006/main">
      <d:rPr>
        <d:sz val="11"/>
        <d:rFont val="Calibri"/>
      </d:rPr>
      <d:t xml:space="preserve">0201 - Meat of bovine animals, fresh or chilled.; 0202 - Meat of bovine animals, frozen.; 0203 - Meat of swine, fresh, chilled or frozen.; 0204 - Meat of sheep or goats, fresh, chilled or frozen.; 0205 - Meat of horses, asses, mules or hinnies, fresh, chilled or frozen.; 0206 - Edible offal of bovine animals, swine, sheep, goats, horses, asses, mules or hinnies, fresh, chilled or frozen.; 0207 - Meat and edible offal, of the poultry of heading 01.05, fresh, chilled or frozen.; 0407 - Birds' eggs, in shell, fresh, preserved or cooked.; </d:t>
    </d:r>
  </si>
  <si>
    <t>G/TBT/Notif.99/93/Add.1</t>
  </si>
  <si>
    <d:r xmlns:d="http://schemas.openxmlformats.org/spreadsheetml/2006/main">
      <d:rPr>
        <d:i/>
        <d:sz val="11"/>
        <d:rFont val="Calibri"/>
      </d:rPr>
      <d:t xml:space="preserve">Meat and meat products (HS Chapter 2)</d:t>
    </d:r>
    <d:r xmlns:d="http://schemas.openxmlformats.org/spreadsheetml/2006/main">
      <d:rPr>
        <d:sz val="11"/>
        <d:color rgb="FF000000"/>
        <d:rFont val="Calibri"/>
      </d:rPr>
      <d:t xml:space="preserve"/>
    </d:r>
  </si>
  <si>
    <t>G/TBT/Notif.99/251</t>
  </si>
  <si>
    <t>Processed Seafood Products (HS Chapter 3)</t>
  </si>
  <si>
    <t>G/TBT/Notif.99/234</t>
  </si>
  <si>
    <t>Nectarines (HS Chapter 7)</t>
  </si>
  <si>
    <d:r xmlns:d="http://schemas.openxmlformats.org/spreadsheetml/2006/main">
      <d:rPr>
        <d:sz val="11"/>
        <d:rFont val="Calibri"/>
      </d:rPr>
      <d:t xml:space="preserve">080930 - - Peaches, including nectarines; </d:t>
    </d:r>
  </si>
  <si>
    <t>G/TBT/Notif.99/155</t>
  </si>
  <si>
    <t>Meat and poultry products (HS Chapter 2)</t>
  </si>
  <si>
    <t>G/TBT/Notif.99/93</t>
  </si>
  <si>
    <t>Meat and meat products (HS Chapter 2)</t>
  </si>
  <si>
    <t>G/TBT/Notif.99/1</t>
  </si>
  <si>
    <t>Grapes (HS Chapter 7)</t>
  </si>
  <si>
    <t>G/TBT/Notif.98/487</t>
  </si>
  <si>
    <t>Peanuts (HS Chapter 1202)</t>
  </si>
  <si>
    <t>G/TBT/Notif.98/406</t>
  </si>
  <si>
    <t>Tea HS : 09.02 ICS 67</t>
  </si>
  <si>
    <t>G/TBT/Notif.98/408</t>
  </si>
  <si>
    <t>Honey
HS : 04.09 ICS 67.100</t>
  </si>
  <si>
    <t>G/TBT/Notif.98/383</t>
  </si>
  <si>
    <t>G/TBT/Notif.98/385</t>
  </si>
  <si>
    <t>G/TBT/Notif.98/342</t>
  </si>
  <si>
    <t>Bacons (HS:16.02),
Worcester Sauce (HS:2103.90), Pressed Ham (HS:16.02), Mixed Pressed Ham(HS: 16.02),
Kamaboko (boiled fish paste ) of Special Packing (HS:1604.20), Sausage (HS: 16.01),
Mixed Sausage (HS:16.01), Chilled Hamburger Steak (HS:16.02), Prepared Frozen Foods
(HS:2106.90), Hams (HS:16.02), Soy milk, Prepared soy milk and Soy milk beverage
(HS:2106.10), Chilled Meat Ball (HS:16.02), Flavoured kamaboko (boiled fish paste) (HS:
1604.20), Pickled Agricultural Products (HS:07.11, 08.12, 09.10), Instant Boiled Noodle
(HS 1902.30)</t>
  </si>
  <si>
    <d:r xmlns:d="http://schemas.openxmlformats.org/spreadsheetml/2006/main">
      <d:rPr>
        <d:sz val="11"/>
        <d:rFont val="Calibri"/>
      </d:rPr>
      <d:t xml:space="preserve">0711 - Vegetables provisionally preserved (for example, by sulphur dioxide gas, in brine, in sulphur water or in other preservative solutions), but unsuitable in that state for immediate consumption.; 0812 - Fruit and nuts, provisionally preserved (for example, by sulphur dioxide gas, in brine, in sulphur water or in other preservative solutions), but unsuitable in that state for immediate consumption.; 0910 - Ginger, saffron, turmeric (curcuma), thyme, bay leaves, curry and other spices.; 1601 - Sausages and similar products, of meat, meat offal or blood; food preparations based on these products.; 1602 - Other prepared or preserved meat, meat offal or blood.; 160420 - - Other prepared or preserved fish; 190230 - - Other pasta; 210390 - - Other; 210610 - - Protein concentrates and textured protein substances; 210690 - - Other; </d:t>
    </d:r>
  </si>
  <si>
    <t>G/TBT/Notif.98/290</t>
  </si>
  <si>
    <t>G/TBT/NOTIF.98/209</t>
  </si>
  <si>
    <t>Meat (HS Chapter 2)</t>
  </si>
  <si>
    <t>G/TBT/Notif.98/104</t>
  </si>
  <si>
    <t>Belgium</t>
  </si>
  <si>
    <t>Milk powder</t>
  </si>
  <si>
    <t>G/TBT/Notif.98/110</t>
  </si>
  <si>
    <t>Spices (HS 09, ICS 67.220.20)</t>
  </si>
  <si>
    <t>G/TBT/Notif.98/119</t>
  </si>
  <si>
    <t>Instant coffee (HS 09, ICS 67.140.20)</t>
  </si>
  <si>
    <t>G/TBT/Notif.98/67</t>
  </si>
  <si>
    <t>Onions
(HS Chapter 2308)</t>
  </si>
  <si>
    <t>G/TBT/Notif.98/59</t>
  </si>
  <si>
    <t>Netherlands</t>
  </si>
  <si>
    <t>G/TBT/Notif.98/32</t>
  </si>
  <si>
    <t>Tomatoes
(HS Chapter 0702)</t>
  </si>
  <si>
    <t>G/TBT/Notif.97/776</t>
  </si>
  <si>
    <t>Onions (HS:0703.10)</t>
  </si>
  <si>
    <t>G/TBT/Notif.97/777</t>
  </si>
  <si>
    <t>Snow peas (HS:0708.10)</t>
  </si>
  <si>
    <d:r xmlns:d="http://schemas.openxmlformats.org/spreadsheetml/2006/main">
      <d:rPr>
        <d:sz val="11"/>
        <d:rFont val="Calibri"/>
      </d:rPr>
      <d:t xml:space="preserve">070810 - - Peas (Pisum sativum); </d:t>
    </d:r>
  </si>
  <si>
    <t>G/TBT/Notif.97/778</t>
  </si>
  <si>
    <t>Pumpkin and Squash (HS:0709.10)</t>
  </si>
  <si>
    <d:r xmlns:d="http://schemas.openxmlformats.org/spreadsheetml/2006/main">
      <d:rPr>
        <d:sz val="11"/>
        <d:rFont val="Calibri"/>
      </d:rPr>
      <d:t xml:space="preserve">0709 - Other vegetables, fresh or chilled.; </d:t>
    </d:r>
  </si>
  <si>
    <t>G/TBT/Notif.97/779</t>
  </si>
  <si>
    <t>Asparagus (HS:0709.20)</t>
  </si>
  <si>
    <d:r xmlns:d="http://schemas.openxmlformats.org/spreadsheetml/2006/main">
      <d:rPr>
        <d:sz val="11"/>
        <d:rFont val="Calibri"/>
      </d:rPr>
      <d:t xml:space="preserve">070920 - - Asparagus; </d:t>
    </d:r>
  </si>
  <si>
    <t>G/TBT/Notif.97/780</t>
  </si>
  <si>
    <t>Edible burdock
(HS:0706.90)</t>
  </si>
  <si>
    <d:r xmlns:d="http://schemas.openxmlformats.org/spreadsheetml/2006/main">
      <d:rPr>
        <d:sz val="11"/>
        <d:rFont val="Calibri"/>
      </d:rPr>
      <d:t xml:space="preserve">070690 - - Other; </d:t>
    </d:r>
  </si>
  <si>
    <t>G/TBT/Notif.97/686/Add.1</t>
  </si>
  <si>
    <d:r xmlns:d="http://schemas.openxmlformats.org/spreadsheetml/2006/main">
      <d:rPr>
        <d:i/>
        <d:sz val="11"/>
        <d:rFont val="Calibri"/>
      </d:rPr>
      <d:t xml:space="preserve">Tomatoes
(HS Chapter 0702)</d:t>
    </d:r>
    <d:r xmlns:d="http://schemas.openxmlformats.org/spreadsheetml/2006/main">
      <d:rPr>
        <d:sz val="11"/>
        <d:color rgb="FF000000"/>
        <d:rFont val="Calibri"/>
      </d:rPr>
      <d:t xml:space="preserve"/>
    </d:r>
  </si>
  <si>
    <t>G/TBT/Notif.97/703</t>
  </si>
  <si>
    <t>NANDINA
heading 1101.00.00 wheat flour</t>
  </si>
  <si>
    <t>G/TBT/Notif.97/686</t>
  </si>
  <si>
    <t>G/TBT/Notif.97/321/Add.1</t>
  </si>
  <si>
    <d:r xmlns:d="http://schemas.openxmlformats.org/spreadsheetml/2006/main">
      <d:rPr>
        <d:i/>
        <d:sz val="11"/>
        <d:rFont val="Calibri"/>
      </d:rPr>
      <d:t xml:space="preserve">Beef (CN Codes 0201,
0202, 0206 10 95 and 0206 29 91)</d:t>
    </d:r>
    <d:r xmlns:d="http://schemas.openxmlformats.org/spreadsheetml/2006/main">
      <d:rPr>
        <d:sz val="11"/>
        <d:color rgb="FF000000"/>
        <d:rFont val="Calibri"/>
      </d:rPr>
      <d:t xml:space="preserve"/>
    </d:r>
  </si>
  <si>
    <d:r xmlns:d="http://schemas.openxmlformats.org/spreadsheetml/2006/main">
      <d:rPr>
        <d:sz val="11"/>
        <d:rFont val="Calibri"/>
      </d:rPr>
      <d:t xml:space="preserve">0201 - Meat of bovine animals, fresh or chilled.; 0202 - Meat of bovine animals, frozen.; 020610 - - Of bovine animals, fresh or chilled; 020629 - -- Other;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0201 - Meat of bovine animals, fresh or chilled.; 0202 - Meat of bovine animals, frozen.; 020610 - - Of bovine animals, fresh or chilled; 020629 - -- Other; </d:t>
    </d:r>
  </si>
  <si>
    <t>G/TBT/Notif.97/321</t>
  </si>
  <si>
    <t>Beef (CN Codes 0201,
0202, 0206 10 95 and 0206 29 91)</t>
  </si>
  <si>
    <t>G/TBT/Notif.97/280</t>
  </si>
  <si>
    <t>1302, 1302192000, 3808,
38081000, 3808100010, 3808100090, 38082000, 3808200010, 3808200090,
3808300000, 38089090, 3808909010, 3808909090</t>
  </si>
  <si>
    <d:r xmlns:d="http://schemas.openxmlformats.org/spreadsheetml/2006/main">
      <d:rPr>
        <d:sz val="11"/>
        <d:rFont val="Calibri"/>
      </d:rPr>
      <d:t xml:space="preserve">1302 - Vegetable saps and extracts; pectic substances, pectinates and pectates; agar-agar and other mucilages and thickeners, whether or not modified, derived from vegetable products.; 3808 - Insecticides, rodenticides, fungicides, herbicides, anti-sprouting products and plant-growth regulators, disinfectants and similar products, put up in forms or packings for retail sale or as preparations or articles (for example, sulphur-treated bands, wicks and candles, and fly-papers).; 380810 - - Insecticides; 380820 - - Fungicides; 380830 - - Herbicides, anti-sprouting products and plant-growth regulators; 380890 - - Other; </d:t>
    </d:r>
  </si>
  <si>
    <t>G/TBT/Notif.97/281</t>
  </si>
  <si>
    <t>1302, 1302192000, 3808,
38081000, 3808100010, 3808100090, 38082000, 3808200010, 3808200090,
3808300000, 38089090, 3808909010, 3808909090.</t>
  </si>
  <si>
    <t>G/TBT/Notif.97/248</t>
  </si>
  <si>
    <t>SAC Code 0401.30.00</t>
  </si>
  <si>
    <d:r xmlns:d="http://schemas.openxmlformats.org/spreadsheetml/2006/main">
      <d:rPr>
        <d:sz val="11"/>
        <d:rFont val="Calibri"/>
      </d:rPr>
      <d:t xml:space="preserve">040130 - - Of a fat content, by weight, exceeding 6%; </d:t>
    </d:r>
  </si>
  <si>
    <t>G/TBT/Notif.97/249</t>
  </si>
  <si>
    <t>G/TBT/Notif.97/250</t>
  </si>
  <si>
    <t>SAC Code 0406.40.00</t>
  </si>
  <si>
    <d:r xmlns:d="http://schemas.openxmlformats.org/spreadsheetml/2006/main">
      <d:rPr>
        <d:sz val="11"/>
        <d:rFont val="Calibri"/>
      </d:rPr>
      <d:t xml:space="preserve">040640 - - Blue-veined cheese; </d:t>
    </d:r>
  </si>
  <si>
    <t>G/TBT/Notif.97/251</t>
  </si>
  <si>
    <t>SAC Code 0406.10.00</t>
  </si>
  <si>
    <t>G/TBT/Notif.97/252</t>
  </si>
  <si>
    <t>SAC Code 0402.91.20</t>
  </si>
  <si>
    <d:r xmlns:d="http://schemas.openxmlformats.org/spreadsheetml/2006/main">
      <d:rPr>
        <d:sz val="11"/>
        <d:rFont val="Calibri"/>
      </d:rPr>
      <d:t xml:space="preserve">040291 - -- Not containing added sugar or other sweetening matter; </d:t>
    </d:r>
  </si>
  <si>
    <t>G/TBT/Notif.97/254</t>
  </si>
  <si>
    <t>SAC Code 0403.10.00</t>
  </si>
  <si>
    <t>G/TBT/Notif.97/256</t>
  </si>
  <si>
    <t>SAC Code: 0405.00.90</t>
  </si>
  <si>
    <d:r xmlns:d="http://schemas.openxmlformats.org/spreadsheetml/2006/main">
      <d:rPr>
        <d:sz val="11"/>
        <d:rFont val="Calibri"/>
      </d:rPr>
      <d:t xml:space="preserve">0405 - Butter and other fats and oils derived from milk; dairy spreads.; 5007 - Woven fabrics of silk or of silk waste.; 5107 - Yarn of combed wool, not put up for retail sale.; 5109 - Yarn of wool or of fine animal hair, put up for retail sale.; 5111 - Woven fabrics of carded wool or of carded fine animal hair.; 5112 - Woven fabrics of combed wool or of combed fine animal hair.; 5204 - Cotton sewing thread, whether or not put up for retail sale.; 5207 - Cotton yarn (other than sewing thread) put up for retail sale.; 5208 - Woven fabrics of cotton, containing 85% or more by weight of cotton, weighing not more than 200 g/m².; 5209 - Woven fabrics of cotton, containing 85% or more by weight of cotton, weighing more than 200 g/m².; 5210 - Woven fabrics of cotton, containing less than 85% by weight of cotton, mixed mainly or solely with man-made fibres, weighing not more than 200 g/m².; 5211 - Woven fabrics of cotton, containing less than 85% by weight of cotton, mixed mainly or solely with man-made fibres, weighing more than 200 g/m².; 5212 - Other woven fabrics of cotton.; 5309 - Woven fabrics of flax.; 5401 - Sewing thread of man-made filaments, whether or not put up for retail sale.; 5406 - Man-made filament yarn (other than sewing thread), put up for retail sale.; 5407 - Woven fabrics of synthetic filament yarn, including woven fabrics obtained from materials of heading 54.04.; 5408 - Woven fabrics of artificial filament yarn, including woven fabrics obtained from materials of heading 54.05.; 5508 - Sewing thread of man-made staple fibres, whether or not put up for retail sale.; 5511 - Yarn (other than sewing thread) of man-made staple fibres, put up for retail sale.; 5512 - Woven fabrics of synthetic staple fibres, containing 85% or more by weight of synthetic staple fibres.; 5513 - Woven fabrics of synthetic staple fibres, containing less than 85% by weight of such fibres, mixed mainly or solely with cotton, of a weight not exceeding 170 g/m².; 5514 - Woven fabrics of synthetic staple fibres, containing less than 85% by weight of such fibres, mixed mainly or solely with cotton, of a weight exceeding 170 g/m².; 5515 - Other woven fabrics of synthetic staple fibres.; 5516 - Woven fabrics of artificial staple fibres.; 5701 - Carpets and other textile floor coverings, knotted, whether or not made up.; 5702 - Carpets and other textile floor coverings, woven, not tufted or flocked, whether or not made up, including "Kelem", "Schumacks", "Karamanie" and similar hand- Woven rugs.; 5703 - Carpets and other textile floor coverings, tufted, whether or not made up.; 5704 - Carpets and other textile floor coverings, of felt, not tufted or flocked, whether or not made up.; 5705 - Other carpets and other textile floor coverings, whether or not made up.; 5801 - Woven pile fabrics and chenille fabrics, other than fabrics of heading 58.02 or 58.06.; 5905 - Textile wall coverings.; 6001 - Pile fabrics, including "long pile" fabrics and terry fabrics, knitted or crocheted.; 6002 - Knitted or crocheted fabrics of a width not exceeding 30 cm, containing by weight 5% or more of elastomeric yarn or rubber thread, other than those of heading 60.01.; 6101 - Men's or boys' overcoats, car-coats, capes, cloaks, anoraks (including ski-jackets), wind-cheaters, wind-jackets and similar articles, knitted or crocheted, other than those of heading 61.03.; 6102 - Women's or girls' overcoats, car-coats, capes, cloaks, anoraks (including ski-jackets), wind-cheaters, wind-jackets and similar articles, knitted or crocheted, other than those of heading 61.04.; 6103 - Men's or boys' suits, ensembles, jackets, blazers, trousers, bib and brace overalls, breeches and shorts (other than swimwear), knitted or crocheted.; 6104 - Women's or girls' suits, ensembles, jackets and blazers, dresses, skirts, divided skirts, trousers, bib and brace overalls, breeches and shorts (other than swimwear), knitted or crocheted.; 6105 - Men's or boys' shirts, knitted or crocheted.; 6106 - Women's or girls' blouses, shirts and shirt- Blouses, knitted or crocheted.; 6107 - Men's or boys' underpants, briefs, nightshirts, pyjamas, bathrobes, dressing gowns and similar articles, knitted or crocheted.; 6108 - Women's or girls' slips, petticoats, briefs, panties, nightdresses, pyjamas, négligés, bathrobes, dressing gowns and similar articles, knitted or crocheted.; 6109 - T-shirts, singlets and other vests, knitted or crocheted.; 6110 - Jerseys, pullovers, cardigans, waist-coats and similar articles, knitted or crocheted.; 6111 - Babies' garments and clothing accessories, knitted or crocheted.; 6112 - Track suits, ski suits and swimwear, knitted or crocheted.; 6113 - Garments, made up of knitted or crocheted fabrics of heading 59.03, 59.06 or 59.07.; 6114 - Other garments, knitted or crocheted.; 6115 - Panty hose, tights, stockings, socks and other hosiery, including stockings for varicose veins and footwear without applied soles, knitted or crocheted.; 6116 - Gloves, mittens and mitts, knitted or crocheted.; 6117 - Other made up clothing accessories, knitted or crocheted; knitted or crocheted parts of garments or of clothing accessories.; 6201 - Men's or boys' overcoats, car-coats, capes, cloaks, anoraks (including ski-jackets), wind-cheaters, wind-jackets and similar articles, other than those of heading 62.03.; 6202 - Women's or girls' overcoats, car-coats, capes, cloaks, anoraks (including ski-jackets), wind-cheaters, wind-jackets and similar articles, other than those of heading 62.04.; 6203 - Men's or boys' suits, ensembles, jackets, blazers, trousers, bib and brace overalls, breeches and shorts (other than swimwear).; 6204 - Women's or girls' suits, ensembles, jackets, blazers, dresses, skirts, divided skirts, trousers, bib and brace overalls, breeches and shorts (other than swimwear).; 6205 - Men's or boys' shirts.; 6206 - Women's or girls' blouses, shirts and shirt- Blouses.; 6207 - Men's or boys' singlets and other vests, underpants, briefs, nightshirts, pyjamas, bathrobes, dressing gowns and similar articles.; 6208 - Women's or girls' singlets and other vests, slips, petticoats, briefs, panties, nightdresses, pyjamas, négligés, bathrobes, dressing gowns and similar articles.; 6209 - Babies' garments and clothing accessories.; 6210 - Garments, made up of fabrics of heading 56.02, 56.03, 59.03, 59.06 or 59.07.; 6211 - Track suits, ski suits and swimwear; other garments.; 6212 - Brassières, girdles, corsets, braces, suspenders, garters and similar articles and parts thereof, whether or not knitted or crocheted.; 6213 - Handkerchiefs.; 6214 - Shawls, scarves, mufflers, mantillas, veils and the like.; 6216 - Gloves, mittens and mitts.; 6303 - Curtains (including drapes) and interior blinds; curtain or bed valances.; 6505 - Hats and other headgear, knitted or crocheted, or made up from lace, felt or other textile fabric, in the piece (but not in strips), whether or not lined or trimmed; hair-nets of any material, whether or not lined or trimmed.; 63022 - - Other bed linen, printed:; 63023 - - Other bed linen:; 63029 - - Other:; 630120 - - Blankets (other than electric blankets) and travelling rugs, of wool or of fine animal hair; 630130 - - Blankets (other than electric blankets) and travelling rugs, of cotton; 630140 - - Blankets (other than electric blankets) and travelling rugs, of synthetic fibres; 630190 - - Other blankets and travelling rugs; 630210 - - Bed linen, knitted or crocheted; 630260 - - Toilet linen and kitchen linen, of terry towelling or similar terry fabrics, of cotton; </d:t>
    </d:r>
  </si>
  <si>
    <t>G/TBT/Notif.97/258</t>
  </si>
  <si>
    <t>SAC Code: 0210.20.00</t>
  </si>
  <si>
    <d:r xmlns:d="http://schemas.openxmlformats.org/spreadsheetml/2006/main">
      <d:rPr>
        <d:sz val="11"/>
        <d:rFont val="Calibri"/>
      </d:rPr>
      <d:t xml:space="preserve">021020 - - Meat of bovine animals; </d:t>
    </d:r>
  </si>
  <si>
    <t>G/TBT/Notif.97/260</t>
  </si>
  <si>
    <t>SAC Code: 0210.11.00</t>
  </si>
  <si>
    <d:r xmlns:d="http://schemas.openxmlformats.org/spreadsheetml/2006/main">
      <d:rPr>
        <d:sz val="11"/>
        <d:rFont val="Calibri"/>
      </d:rPr>
      <d:t xml:space="preserve">021011 - -- Hams, shoulders and cuts thereof, with bone in; </d:t>
    </d:r>
  </si>
  <si>
    <t>G/TBT/Notif.97/261</t>
  </si>
  <si>
    <t>SAC Code: 0210.12.00</t>
  </si>
  <si>
    <t>G/TBT/Notif.97/200</t>
  </si>
  <si>
    <t>Ham with natural juices</t>
  </si>
  <si>
    <t>G/TBT/Notif.97/51</t>
  </si>
  <si>
    <t>Drugs, quasi-drugs,
cosmetics and medical devices (HS:05, 12, 13, 17, 27, 29, 30, 32, 33, 34, 35, 37, 38,
40, 48, 90, 94 and 96)</t>
  </si>
  <si>
    <d:r xmlns:d="http://schemas.openxmlformats.org/spreadsheetml/2006/main">
      <d:rPr>
        <d:sz val="11"/>
        <d:rFont val="Calibri"/>
      </d:rPr>
      <d:t xml:space="preserve">05 - Products of animal origin, not elsewhere specified or included; 12 - Oil seeds and oleaginous fruits; miscellaneous grains, seeds and fruit; industrial or medicinal plants; straw and fodder; 13 - Lac; gums, resins and other vegetable saps and extracts; 17 - Sugars and sugar confectionery; 27 - Mineral fuels, mineral oils and products of their distillation; bituminous substances; mineral waxes; 29 - Organic chemicals; 30 - Pharmaceutical products; 32 - Tanning or dyeing extracts; tannins and their derivatives; dyes, pigments and other colouring matter; paints and varnishes; putty and other mastics; inks; 33 - Essential oils and resinoids; perfumery, cosmetic or toilet preparations; 34 - Soap, organic surface-active agents, washing preparations, lubricating preparations, artificial waxes, prepared waxes, polishing or scouring preparations, candles and similar articles, modelling pastes, "dental waxes" and dental preparations with a basis of plaster; 35 - Albuminoidal substances; modified starches; glues; enzymes; 37 - Photographic or cinematographic goods; 38 - Miscellaneous chemical products; 40 - Rubber and articles thereof; 48 - Paper and paperboard; articles of paper pulp, of paper or of paperboard; 90 - Optical, photographic, cinematographic, measuring, checking, precision, medical or surgical instruments and apparatus; parts and accessories thereof; 94 - Furniture; bedding, mattresses, mattress supports, cushions and similar stuffed furnishings; lamps and lighting fittings, not elsewhere specified or included; illuminated signs, illuminated name- plates and the like; prefabricated buildings; 96 - Miscellaneous manufactured articles; </d:t>
    </d:r>
  </si>
  <si>
    <t>G/TBT/Notif.97/3</t>
  </si>
  <si>
    <t>Meat and Poultry
products (HS Chapter 2)</t>
  </si>
  <si>
    <t>G/TBT/Notif.96/432</t>
  </si>
  <si>
    <t>Plants, plant products and
growing medium</t>
  </si>
  <si>
    <d:r xmlns:d="http://schemas.openxmlformats.org/spreadsheetml/2006/main">
      <d:rPr>
        <d:sz val="11"/>
        <d:rFont val="Calibri"/>
      </d:rPr>
      <d:t xml:space="preserve">0602 - Other live plants (including their roots), cuttings and slips; mushroom spawn.; 2703 - Peat (including peat litter), whether or not agglomerated.; </d:t>
    </d:r>
  </si>
  <si>
    <t>G/TBT/Notif.96/416</t>
  </si>
  <si>
    <t>Olives
(HS Chapter 0709.90)</t>
  </si>
  <si>
    <t>G/TBT/Notif.96/297</t>
  </si>
  <si>
    <t>Limes (HS Chapter 7)</t>
  </si>
  <si>
    <t>G/TBT/Notif.96/198</t>
  </si>
  <si>
    <t>Red ginseng and white
ginseng as follows: HSK 1211-20-1210, 1211-20-1220, 1211-20-1230, 1211-20-1310,
1211-20-1320, 1211-20-1330</t>
  </si>
  <si>
    <d:r xmlns:d="http://schemas.openxmlformats.org/spreadsheetml/2006/main">
      <d:rPr>
        <d:sz val="11"/>
        <d:rFont val="Calibri"/>
      </d:rPr>
      <d:t xml:space="preserve">121120 - - Ginseng roots; </d:t>
    </d:r>
  </si>
  <si>
    <t>G/TBT/Notif.96/187</t>
  </si>
  <si>
    <t>Margarines (HS:1517.10)</t>
  </si>
  <si>
    <t>G/TBT/Notif.96/53/Add.2</t>
  </si>
  <si>
    <d:r xmlns:d="http://schemas.openxmlformats.org/spreadsheetml/2006/main">
      <d:rPr>
        <d:i/>
        <d:sz val="11"/>
        <d:rFont val="Calibri"/>
      </d:rPr>
      <d:t xml:space="preserve">Poultry products (HS Chapter 0207)</d:t>
    </d:r>
    <d:r xmlns:d="http://schemas.openxmlformats.org/spreadsheetml/2006/main">
      <d:rPr>
        <d:sz val="11"/>
        <d:color rgb="FF000000"/>
        <d:rFont val="Calibri"/>
      </d:rPr>
      <d:t xml:space="preserve"/>
    </d:r>
  </si>
  <si>
    <t>G/TBT/Notif.96/167</t>
  </si>
  <si>
    <t>Prunes (HS Chapter 0809)</t>
  </si>
  <si>
    <t>G/TBT/Notif.96/159</t>
  </si>
  <si>
    <t>Shiitake mushroom
(HS:0709.51)</t>
  </si>
  <si>
    <d:r xmlns:d="http://schemas.openxmlformats.org/spreadsheetml/2006/main">
      <d:rPr>
        <d:sz val="11"/>
        <d:rFont val="Calibri"/>
      </d:rPr>
      <d:t xml:space="preserve">070951 - -- Mushrooms of the genus Agaricus; </d:t>
    </d:r>
  </si>
  <si>
    <t>G/TBT/Notif.96/160</t>
  </si>
  <si>
    <t>Dried shiitake
mushroom (hoshi-shiitake) (HS:0712.30)</t>
  </si>
  <si>
    <d:r xmlns:d="http://schemas.openxmlformats.org/spreadsheetml/2006/main">
      <d:rPr>
        <d:sz val="11"/>
        <d:rFont val="Calibri"/>
      </d:rPr>
      <d:t xml:space="preserve">07123 - - Mushrooms, wood ears (Auricularia spp.), jelly fungi (Tremella spp.) and truffles:; </d:t>
    </d:r>
  </si>
  <si>
    <t>G/TBT/Notif.96/162</t>
  </si>
  <si>
    <t>Ginger (HS:0709.90)</t>
  </si>
  <si>
    <t>G/TBT/Notif.96/156</t>
  </si>
  <si>
    <t>Garlic (HS:0703.20)</t>
  </si>
  <si>
    <t>G/TBT/Notif.96/157</t>
  </si>
  <si>
    <t>Broccoli (HS:0710.80)</t>
  </si>
  <si>
    <d:r xmlns:d="http://schemas.openxmlformats.org/spreadsheetml/2006/main">
      <d:rPr>
        <d:sz val="11"/>
        <d:rFont val="Calibri"/>
      </d:rPr>
      <d:t xml:space="preserve">071080 - - Other vegetables; </d:t>
    </d:r>
  </si>
  <si>
    <t>G/TBT/Notif.96/158</t>
  </si>
  <si>
    <t>Taro (HS:0709.90)</t>
  </si>
  <si>
    <t>G/TBT/Notif.96/123/Corr.1</t>
  </si>
  <si>
    <d:r xmlns:d="http://schemas.openxmlformats.org/spreadsheetml/2006/main">
      <d:rPr>
        <d:i/>
        <d:sz val="11"/>
        <d:rFont val="Calibri"/>
      </d:rPr>
      <d:t xml:space="preserve">Almonds (HS Chapter 0802)</d:t>
    </d:r>
    <d:r xmlns:d="http://schemas.openxmlformats.org/spreadsheetml/2006/main">
      <d:rPr>
        <d:sz val="11"/>
        <d:color rgb="FF000000"/>
        <d:rFont val="Calibri"/>
      </d:rPr>
      <d:t xml:space="preserve"/>
    </d:r>
  </si>
  <si>
    <d:r xmlns:d="http://schemas.openxmlformats.org/spreadsheetml/2006/main">
      <d:rPr>
        <d:sz val="11"/>
        <d:rFont val="Calibri"/>
      </d:rPr>
      <d:t xml:space="preserve">0802 - Other nuts, fresh or dried, whether or not shelled or peeled.;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0802 - Other nuts, fresh or dried, whether or not shelled or peeled.; </d:t>
    </d:r>
  </si>
  <si>
    <t>G/TBT/Notif.96/149</t>
  </si>
  <si>
    <t>Onions (HS Chapter 7)</t>
  </si>
  <si>
    <t>G/TBT/Notif.96/119</t>
  </si>
  <si>
    <t>France</t>
  </si>
  <si>
    <t>Preserved,
semi-preserved and frozen shellfish of the family Pectinidae (scallops) HS 03.07.29</t>
  </si>
  <si>
    <t>G/TBT/Notif.96/123</t>
  </si>
  <si>
    <t>Almonds (HS Chapter 0802)</t>
  </si>
  <si>
    <t>G/TBT/Notif.96/53/Add.1</t>
  </si>
  <si>
    <t>G/TBT/Notif.96/7/Add.1</t>
  </si>
  <si>
    <d:r xmlns:d="http://schemas.openxmlformats.org/spreadsheetml/2006/main">
      <d:rPr>
        <d:i/>
        <d:sz val="11"/>
        <d:rFont val="Calibri"/>
      </d:rPr>
      <d:t xml:space="preserve">Food and tobacco
products: HS 0701-0714, 0801-0814, 0901-0910, 1001-1008, 1101-1109, 1501-1509,
1601-1605, 1701-1704, 1801, 1805, 1806, 1901-1905, 2001-2009, 2101-2106,
2201-2209</d:t>
    </d:r>
    <d:r xmlns:d="http://schemas.openxmlformats.org/spreadsheetml/2006/main">
      <d:rPr>
        <d:sz val="11"/>
        <d:color rgb="FF000000"/>
        <d:rFont val="Calibri"/>
      </d:rPr>
      <d:t xml:space="preserve"/>
    </d:r>
  </si>
  <si>
    <d:r xmlns:d="http://schemas.openxmlformats.org/spreadsheetml/2006/main">
      <d:rPr>
        <d:sz val="11"/>
        <d:rFont val="Calibri"/>
      </d:rPr>
      <d:t xml:space="preserve">0701 - Potatoes, fresh or chilled.; 0702 - Tomatoes, fresh or chilled.; 0703 - Onions, shallots, garlic, leeks and other alliaceous vegetables, fresh or chilled.; 0704 - Cabbages, cauliflowers, kohlrabi, kale and similar edible brassicas, fresh or chilled.; 0705 - Lettuce (Lactuca sativa) and chicory (Cichorium spp.), fresh or chilled.; 0706 - Carrots, turnips, salad beetroot, salsify, celeriac, radishes and similar edible roots, fresh or chilled.; 0707 - Cucumbers and gherkins, fresh or chilled.; 0708 - Leguminous vegetables, shelled or unshelled, fresh or chilled.; 0709 - Other vegetables, fresh or chilled.; 0710 - Vegetables (uncooked or cooked by steaming or boiling in water), frozen.; 0711 - Vegetables provisionally preserved (for example, by sulphur dioxide gas, in brine, in sulphur water or in other preservative solutions), but unsuitable in that state for immediate consumption.; 0712 - Dried vegetables, whole, cut, sliced, broken or in powder, but not further prepared.; 0713 - Dried leguminous vegetables, shelled, whether or not skinned or split.; 0714 - Manioc, arrowroot, salep, Jerusalem artichokes, sweet potatoes and similar roots and tubers with high starch or inulin content, fresh, chilled, frozen or dried, whether or not sliced or in the form of pellets; sago pith.; 0801 - Coconuts, Brazil nuts and cashew nuts, fresh or dried, whether or not shelled or peeled.; 0802 - Other nuts, fresh or dried, whether or not shelled or peeled.; 0803 - Bananas, including plantains, fresh or dried.; 0804 - Dates, figs, pineapples, avocados, guavas, mangoes and mangosteens, fresh or dried.; 0805 - Citrus fruit, fresh or dried.; 0806 - Grapes, fresh or dried.; 0807 - Melons (including watermelons) and papaws (papayas), fresh.; 0808 - Apples, pears and quinces, fresh.; 0809 - Apricots, cherries, peaches (including nectarines), plums and sloes, fresh.; 0810 - Other fruit, fresh.; 0811 - Fruit and nuts, uncooked or cooked by steaming or boiling in water, frozen, whether or not containing added sugar or other sweetening matter.; 0812 - Fruit and nuts, provisionally preserved (for example, by sulphur dioxide gas, in brine, in sulphur water or in other preservative solutions), but unsuitable in that state for immediate consumption.; 0813 - Fruit, dried, other than that of headings 08.01 to 08.06; mixtures of nuts or dried fruits of this Chapter.; 0814 - Peel of citrus fruit or melons (including watermelons), fresh, frozen, dried or provisionally preserved in brine, in sulphur water or in other preservative solutions.; 0901 - Coffee, whether or not roasted or decaffeinated; coffee husks and skins; coffee substitutes containing coffee in any proportion.; 0902 - Tea, whether or not flavoured.; 0903 - Maté; 0904 - Pepper of the genus Piper; dried or crushed or ground fruits of the genus Capsicum or of the genus Pimenta.; 0905 - Vanilla.; 0906 - Cinnamon and cinnamon-tree flowers.; 0907 - Cloves (whole fruit, cloves and stems).; 0908 - Nutmeg, mace and cardamoms.; 0909 - Seeds of anise, badian, fennel, coriander, cumin or caraway; juniper berries.; 0910 - Ginger, saffron, turmeric (curcuma), thyme, bay leaves, curry and other spices.; 1001 - Wheat and meslin.; 1002 - Rye.; 1003 - Barley.; 1004 - Oats.; 1005 - Maize (corn).; 1006 - Rice.; 1007 - Grain sorghum.; 1008 - Buckwheat, millet and canary seed; other cereals.; 1101 - Wheat or meslin flour.; 1102 - Cereal flours other than of wheat or meslin.; 1103 - Cereal groats, meal and pellets.; 1104 - Cereal grains otherwise worked (for example, hulled, rolled, flaked, pearled, sliced or kibbled), except rice of heading 10.06; germ of cereals, whole, rolled, flaked or ground.; 1105 - Flour, meal, powder, flakes, granules and pellets of potatoes.; 1106 - Flour, meal and powder of the dried leguminous vegetables of heading 07.13, of sago or of roots or tubers of heading 07.14 or of the products of Chapter 8.; 1107 - Malt, whether or not roasted.; 1108 - Starches; inulin.; 1109 - Wheat gluten, whether or not dried.; 1501 - Pig fat (including lard) and poultry fat, other than that of heading 02.09 or 15.03.; 1502 - Fats of bovine animals, sheep or goats, other than those of heading 15.03.; 1503 - Lard stearin, lard oil, oleostearin, oleo-oil and tallow oil, not emulsified or mixed or otherwise prepared; 1504 - Fats and oils and their fractions, of fish or marine mammals, whether or not refined, but not chemically modified.; 1505 - Wool grease and fatty substances derived therefrom (including lanolin).; 1506 - Other animal fats and oils and their fractions, whether or not refined, but not chemically modified.; 1507 - Soya- Bean oil and its fractions, whether or not refined, but not chemically modified.; 1508 - Ground-nut oil and its fractions, whether or not refined, but not chemically modified.; 1509 - Olive oil and its fractions, whether or not refined, but not chemically modified.; 1601 - Sausages and similar products, of meat, meat offal or blood; food preparations based on these products.; 1602 - Other prepared or preserved meat, meat offal or blood.; 1603 - Extracts and juices of meat, fish or crustaceans, molluscs or other aquatic invertebrates.; 1604 - Prepared or preserved fish; caviar and caviar substitutes prepared from fish eggs.; 1605 - Crustaceans, molluscs and other aquatic invertebrates, prepared or preserved.; 1701 - Cane or beet sugar and chemically pure sucrose, in solid form.; 1702 - Other sugars, including chemically pure lactose, maltose, glucose and fructose, in solid form; sugar syrups not containing added flavouring or colouring matter; artificial honey, whether or not mixed with natural honey; caramel.; 1703 - Molasses resulting from the extraction or refining of sugar.; 1704 - Sugar confectionery (including white chocolate), not containing cocoa.; 1801 - Cocoa beans, whole or broken, raw or roasted.; 1805 - Cocoa powder, not containing added sugar or other sweetening matter.; 1806 - Chocolate and other food preparations containing cocoa.; 1901 - 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1902 - Pasta, whether or not cooked or stuffed (with meat or other substances) or otherwise prepared, such as spaghetti, macaroni, noodles, lasagna, gnocchi, ravioli, cannelloni; couscous, whether or not prepared.; 1903 - Tapioca and substitutes therefor prepared from starch, in the form of flakes, grains, pearls, siftings or in similar forms.; 1904 - 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1905 - Bread, pastry, cakes, biscuits and other bakers' wares, whether or not containing cocoa; communion wafers, empty cachets of a kind suitable for pharmaceutical use, sealing wafers, rice paper and similar products.; 2001 - Vegetables, fruit, nuts and other edible parts of plants, prepared or preserved by vinegar or acetic acid.; 2002 - Tomatoes prepared or preserved otherwise than by vinegar or acetic acid.; 2003 - Mushrooms and truffles, prepared or preserved otherwise than by vinegar or acetic acid.; 2004 - Other vegetables prepared or preserved otherwise than by vinegar or acetic acid, frozen, other than products of heading 20.06.; 2005 - Other vegetables prepared or preserved otherwise than by vinegar or acetic acid, not frozen, other than products of heading 20.06.; 2006 - Vegetables, fruit, nuts, fruit-peel and other parts of plants, preserved by sugar (drained, glacé or crystallised).; 2007 - Jams, fruit jellies, marmalades, fruit or nut purée and fruit or nut pastes, obtained by cooking, whether or not containing added sugar or other sweetening matter.; 2008 - Fruit, nuts and other edible parts of plants, otherwise prepared or preserved, whether or not containing added sugar or other sweetening matter or spirit, not elsewhere specified or included.; 2009 - Fruit juices (including grape must) and vegetable juices, unfermented and not containing added spirit, whether or not containing added sugar or other sweetening matter.; 2101 - Extracts, essences and concentrates, of coffee, tea or maté and preparations with a basis of these products or with a basis of coffee, tea or maté; roasted chicory and other roasted coffee substitutes, and extracts, essences and concentrates thereof.; 2102 - Yeasts (active or inactive); other single-cell micro-organisms, dead (but not including vaccines of heading 30.02); prepared baking powders.; 2103 - Sauces and preparations therefor; mixed condiments and mixed seasonings; mustard flour and meal and prepared mustard.; 2104 - Soups and broths and preparations therefor; homogenised composite food preparations.; 2105 - Ice cream and other edible ice, whether or not containing cocoa.; 2106 - Food preparations not elsewhere specified or included.; 2201 - Waters, including natural or artificial mineral waters and aerated waters, not containing added sugar or other sweetening matter nor flavoured; ice and snow.; 2202 - Waters, including mineral waters and aerated waters, containing added sugar or other sweetening matter or flavoured, and other non-alcoholic beverages, not including fruit or vegetable juices of heading 20.09.; 2203 - Beer made from malt.; 2204 - Wine of fresh grapes, including fortified wines; grape must other than that of heading 20.09.; 2205 - Vermouth and other wine of fresh grapes flavoured with plants or aromatic substances.; 2206 - Other fermented beverages (for example, cider, perry, mead); mixtures of fermented beverages and mixtures of fermented beverages and non-alcoholic beverages, not elsewhere specified or included.; 2207 - Undenatured ethyl alcohol of an alcoholic strength by volume of 80% vol or higher; ethyl alcohol and other spirits, denatured, of any strength.; 2208 - Undenatured ethyl alcohol of an alcoholic strength by volume of less than 80% vol; spirits, liqueurs and other spirituous beverages.; 2209 - Vinegar and substitutes for vinegar obtained from acetic acid.; </d:t>
    </d:r>
    <d:r xmlns:d="http://schemas.openxmlformats.org/spreadsheetml/2006/main">
      <d:rPr>
        <d:sz val="11"/>
        <d:color rgb="FF000000"/>
        <d:rFont val="Calibri"/>
      </d:rPr>
      <d:t xml:space="preserve">
</d:t>
    </d:r>
    <d:r xmlns:d="http://schemas.openxmlformats.org/spreadsheetml/2006/main">
      <d:rPr>
        <d:i/>
        <d:sz val="11"/>
        <d:color rgb="FF000000"/>
        <d:rFont val="Calibri"/>
      </d:rPr>
      <d:t xml:space="preserve">0907 - Cloves (whole fruit, cloves and stems).; 2102 - Yeasts (active or inactive); other single-cell micro-organisms, dead (but not including vaccines of heading 30.02); prepared baking powders.; 1504 - Fats and oils and their fractions, of fish or marine mammals, whether or not refined, but not chemically modified.; 1002 - Rye.; 0804 - Dates, figs, pineapples, avocados, guavas, mangoes and mangosteens, fresh or dried.; 1503 - Lard stearin, lard oil, oleostearin, oleo-oil and tallow oil, not emulsified or mixed or otherwise prepared; 2004 - Other vegetables prepared or preserved otherwise than by vinegar or acetic acid, frozen, other than products of heading 20.06.; 0704 - Cabbages, cauliflowers, kohlrabi, kale and similar edible brassicas, fresh or chilled.; 1003 - Barley.; 1602 - Other prepared or preserved meat, meat offal or blood.; 1905 - Bread, pastry, cakes, biscuits and other bakers' wares, whether or not containing cocoa; communion wafers, empty cachets of a kind suitable for pharmaceutical use, sealing wafers, rice paper and similar products.; 2206 - Other fermented beverages (for example, cider, perry, mead); mixtures of fermented beverages and mixtures of fermented beverages and non-alcoholic beverages, not elsewhere specified or included.; 2209 - Vinegar and substitutes for vinegar obtained from acetic acid.; 0908 - Nutmeg, mace and cardamoms.; 1004 - Oats.; 2208 - Undenatured ethyl alcohol of an alcoholic strength by volume of less than 80% vol; spirits, liqueurs and other spirituous beverages.; 2005 - Other vegetables prepared or preserved otherwise than by vinegar or acetic acid, not frozen, other than products of heading 20.06.; 1005 - Maize (corn).; 0702 - Tomatoes, fresh or chilled.; 1509 - Olive oil and its fractions, whether or not refined, but not chemically modified.; 2006 - Vegetables, fruit, nuts, fruit-peel and other parts of plants, preserved by sugar (drained, glacé or crystallised).; 1501 - Pig fat (including lard) and poultry fat, other than that of heading 02.09 or 15.03.; 2103 - Sauces and preparations therefor; mixed condiments and mixed seasonings; mustard flour and meal and prepared mustard.; 0812 - Fruit and nuts, provisionally preserved (for example, by sulphur dioxide gas, in brine, in sulphur water or in other preservative solutions), but unsuitable in that state for immediate consumption.; 1102 - Cereal flours other than of wheat or meslin.; 1507 - Soya- Bean oil and its fractions, whether or not refined, but not chemically modified.; 2101 - Extracts, essences and concentrates, of coffee, tea or maté and preparations with a basis of these products or with a basis of coffee, tea or maté; roasted chicory and other roasted coffee substitutes, and extracts, essences and concentrates thereof.; 0808 - Apples, pears and quinces, fresh.; 1104 - Cereal grains otherwise worked (for example, hulled, rolled, flaked, pearled, sliced or kibbled), except rice of heading 10.06; germ of cereals, whole, rolled, flaked or ground.; 0805 - Citrus fruit, fresh or dried.; 2104 - Soups and broths and preparations therefor; homogenised composite food preparations.; 1702 - Other sugars, including chemically pure lactose, maltose, glucose and fructose, in solid form; sugar syrups not containing added flavouring or colouring matter; artificial honey, whether or not mixed with natural honey; caramel.; 2205 - Vermouth and other wine of fresh grapes flavoured with plants or aromatic substances.; 2207 - Undenatured ethyl alcohol of an alcoholic strength by volume of 80% vol or higher; ethyl alcohol and other spirits, denatured, of any strength.; 1506 - Other animal fats and oils and their fractions, whether or not refined, but not chemically modified.; 1505 - Wool grease and fatty substances derived therefrom (including lanolin).; 0708 - Leguminous vegetables, shelled or unshelled, fresh or chilled.; 2001 - Vegetables, fruit, nuts and other edible parts of plants, prepared or preserved by vinegar or acetic acid.; 0813 - Fruit, dried, other than that of headings 08.01 to 08.06; mixtures of nuts or dried fruits of this Chapter.; 2204 - Wine of fresh grapes, including fortified wines; grape must other than that of heading 20.09.; 2007 - Jams, fruit jellies, marmalades, fruit or nut purée and fruit or nut pastes, obtained by cooking, whether or not containing added sugar or other sweetening matter.; 1101 - Wheat or meslin flour.; 0810 - Other fruit, fresh.; 2203 - Beer made from malt.; 0710 - Vegetables (uncooked or cooked by steaming or boiling in water), frozen.; 0809 - Apricots, cherries, peaches (including nectarines), plums and sloes, fresh.; 0909 - Seeds of anise, badian, fennel, coriander, cumin or caraway; juniper berries.; 1103 - Cereal groats, meal and pellets.; 0803 - Bananas, including plantains, fresh or dried.; 2002 - Tomatoes prepared or preserved otherwise than by vinegar or acetic acid.; 1806 - Chocolate and other food preparations containing cocoa.; 0811 - Fruit and nuts, uncooked or cooked by steaming or boiling in water, frozen, whether or not containing added sugar or other sweetening matter.; 1703 - Molasses resulting from the extraction or refining of sugar.; 0806 - Grapes, fresh or dried.; 1704 - Sugar confectionery (including white chocolate), not containing cocoa.; 0703 - Onions, shallots, garlic, leeks and other alliaceous vegetables, fresh or chilled.; 2008 - Fruit, nuts and other edible parts of plants, otherwise prepared or preserved, whether or not containing added sugar or other sweetening matter or spirit, not elsewhere specified or included.; 1502 - Fats of bovine animals, sheep or goats, other than those of heading 15.03.; 0814 - Peel of citrus fruit or melons (including watermelons), fresh, frozen, dried or provisionally preserved in brine, in sulphur water or in other preservative solutions.; 0801 - Coconuts, Brazil nuts and cashew nuts, fresh or dried, whether or not shelled or peeled.; 0904 - Pepper of the genus Piper; dried or crushed or ground fruits of the genus Capsicum or of the genus Pimenta.; 0711 - Vegetables provisionally preserved (for example, by sulphur dioxide gas, in brine, in sulphur water or in other preservative solutions), but unsuitable in that state for immediate consumption.; 2201 - Waters, including natural or artificial mineral waters and aerated waters, not containing added sugar or other sweetening matter nor flavoured; ice and snow.; 0906 - Cinnamon and cinnamon-tree flowers.; 0905 - Vanilla.; 0705 - Lettuce (Lactuca sativa) and chicory (Cichorium spp.), fresh or chilled.; 0714 - Manioc, arrowroot, salep, Jerusalem artichokes, sweet potatoes and similar roots and tubers with high starch or inulin content, fresh, chilled, frozen or dried, whether or not sliced or in the form of pellets; sago pith.; 2202 - Waters, including mineral waters and aerated waters, containing added sugar or other sweetening matter or flavoured, and other non-alcoholic beverages, not including fruit or vegetable juices of heading 20.09.; 1801 - Cocoa beans, whole or broken, raw or roasted.; 1105 - Flour, meal, powder, flakes, granules and pellets of potatoes.; 0713 - Dried leguminous vegetables, shelled, whether or not skinned or split.; 1108 - Starches; inulin.; 0807 - Melons (including watermelons) and papaws (papayas), fresh.; 1106 - Flour, meal and powder of the dried leguminous vegetables of heading 07.13, of sago or of roots or tubers of heading 07.14 or of the products of Chapter 8.; 2003 - Mushrooms and truffles, prepared or preserved otherwise than by vinegar or acetic acid.; 1901 - 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1902 - Pasta, whether or not cooked or stuffed (with meat or other substances) or otherwise prepared, such as spaghetti, macaroni, noodles, lasagna, gnocchi, ravioli, cannelloni; couscous, whether or not prepared.; 1508 - Ground-nut oil and its fractions, whether or not refined, but not chemically modified.; 1007 - Grain sorghum.; 1601 - Sausages and similar products, of meat, meat offal or blood; food preparations based on these products.; 1605 - Crustaceans, molluscs and other aquatic invertebrates, prepared or preserved.; 1006 - Rice.; 0701 - Potatoes, fresh or chilled.; 2009 - Fruit juices (including grape must) and vegetable juices, unfermented and not containing added spirit, whether or not containing added sugar or other sweetening matter.; 0712 - Dried vegetables, whole, cut, sliced, broken or in powder, but not further prepared.; 1008 - Buckwheat, millet and canary seed; other cereals.; 0706 - Carrots, turnips, salad beetroot, salsify, celeriac, radishes and similar edible roots, fresh or chilled.; 1701 - Cane or beet sugar and chemically pure sucrose, in solid form.; 1805 - Cocoa powder, not containing added sugar or other sweetening matter.; 1001 - Wheat and meslin.; 2105 - Ice cream and other edible ice, whether or not containing cocoa.; 0707 - Cucumbers and gherkins, fresh or chilled.; 1603 - Extracts and juices of meat, fish or crustaceans, molluscs or other aquatic invertebrates.; 0902 - Tea, whether or not flavoured.; 0802 - Other nuts, fresh or dried, whether or not shelled or peeled.; 1604 - Prepared or preserved fish; caviar and caviar substitutes prepared from fish eggs.; 0903 - Maté; 0901 - Coffee, whether or not roasted or decaffeinated; coffee husks and skins; coffee substitutes containing coffee in any proportion.; 0709 - Other vegetables, fresh or chilled.; 1107 - Malt, whether or not roasted.; 1903 - Tapioca and substitutes therefor prepared from starch, in the form of flakes, grains, pearls, siftings or in similar forms.; 0910 - Ginger, saffron, turmeric (curcuma), thyme, bay leaves, curry and other spices.; 1109 - Wheat gluten, whether or not dried.; 1904 - 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2106 - Food preparations not elsewhere specified or included.; </d:t>
    </d:r>
  </si>
  <si>
    <t>G/TBT/Notif.96/53</t>
  </si>
  <si>
    <t>Poultry products (HS Chapter 0207)</t>
  </si>
  <si>
    <t>G/TBT/Notif.96/45</t>
  </si>
  <si>
    <t>G/TBT/Notif.96/46</t>
  </si>
  <si>
    <t>Tea (HS Chapter 0902)</t>
  </si>
  <si>
    <t>G/TBT/Notif.96/27</t>
  </si>
  <si>
    <t>G/TBT/Notif.95/361</t>
  </si>
  <si>
    <t>G/TBT/Notif.95/341</t>
  </si>
  <si>
    <d:r xmlns:d="http://schemas.openxmlformats.org/spreadsheetml/2006/main">
      <d:rPr>
        <d:sz val="11"/>
        <d:rFont val="Calibri"/>
      </d:rPr>
      <d:t xml:space="preserve">0711 - Vegetables provisionally preserved (for example, by sulphur dioxide gas, in brine, in sulphur water or in other preservative solutions), but unsuitable in that state for immediate consumption.; 0812 - Fruit and nuts, provisionally preserved (for example, by sulphur dioxide gas, in brine, in sulphur water or in other preservative solutions), but unsuitable in that state for immediate consumption.; 0910 - Ginger, saffron, turmeric (curcuma), thyme, bay leaves, curry and other spices.; </d:t>
    </d:r>
  </si>
  <si>
    <t>G/TBT/Notif.95/324/Add.1</t>
  </si>
  <si>
    <t>G/TBT/Notif.95/324</t>
  </si>
  <si>
    <t>G/TBT/Notif.95/141</t>
  </si>
  <si>
    <t>G/TBT/Notif.95/127</t>
  </si>
  <si>
    <t>G/TBT/Notif.95/128</t>
  </si>
  <si>
    <d:r xmlns:d="http://schemas.openxmlformats.org/spreadsheetml/2006/main">
      <d:rPr>
        <d:sz val="11"/>
        <d:rFont val="Calibri"/>
      </d:rPr>
      <d:t xml:space="preserve">071021 - -- Peas (Pisum sativum); </d:t>
    </d:r>
  </si>
  <si>
    <t>G/TBT/Notif.95/100</t>
  </si>
  <si>
    <d:r xmlns:d="http://schemas.openxmlformats.org/spreadsheetml/2006/main">
      <d:rPr>
        <d:sz val="11"/>
        <d:rFont val="Calibri"/>
      </d:rPr>
      <d:t xml:space="preserve">1007 - Grain sorghum.; 1201 - Soya beans, whether or not broken.; 1202 - Ground-nuts, not roasted or otherwise cooked, whether or not shelled or broken.; 1205 - Rape or colza seeds, whether or not broken.; 070110 - - Seed; 071331 - -- Beans of the species Vigna mungo (L.) Hepper or Vigna radiata (L.) Wilczek; 071332 - -- Small red (Adzuki) beans (Phaseolus or Vigna angularis); 071420 - - Sweet potatoes; 100190 - - Other; 100300 - Barley.; 100510 - - Seed; 100610 - - Rice in the husk (paddy or rough); 100810 - - Buckwheat; 100820 - - Millet; 120210 - - In shell; 120740 - - Sesamum seeds; 120799 - -- Other; </d:t>
    </d:r>
  </si>
  <si>
    <t>G/TBT/Notif.95/95</t>
  </si>
  <si>
    <t>G/TBT/Notif.95/20/Add.1</t>
  </si>
  <si>
    <t>G/TBT/Notif.95/88</t>
  </si>
  <si>
    <t>G/TBT/Notif.95/89</t>
  </si>
  <si>
    <d:r xmlns:d="http://schemas.openxmlformats.org/spreadsheetml/2006/main">
      <d:rPr>
        <d:sz val="11"/>
        <d:rFont val="Calibri"/>
      </d:rPr>
      <d:t xml:space="preserve">151790 - - Other; </d:t>
    </d:r>
  </si>
  <si>
    <t>G/TBT/Notif.95/91</t>
  </si>
  <si>
    <t>G/TBT/Notif.95/75</t>
  </si>
  <si>
    <t>G/TBT/Notif.95/76</t>
  </si>
  <si>
    <t>G/TBT/Notif.95/66</t>
  </si>
  <si>
    <d:r xmlns:d="http://schemas.openxmlformats.org/spreadsheetml/2006/main">
      <d:rPr>
        <d:sz val="11"/>
        <d:rFont val="Calibri"/>
      </d:rPr>
      <d:t xml:space="preserve">11 - Products of the milling industry; malt; starches; inulin; wheat gluten; 23 - Residues and waste from the food industries; prepared animal fodder; 25 - Salt; sulphur; earths and stone; plastering materials, lime and cement; 27 - Mineral fuels, mineral oils and products of their distillation; bituminous substances; mineral waxes; 28 - Inorganic chemicals; organic or inorganic compounds of precious metals, of rare- earth metals, of radioactive elements or of isotopes; 32 - Tanning or dyeing extracts; tannins and their derivatives; dyes, pigments and other colouring matter; paints and varnishes; putty and other mastics; inks; 33 - Essential oils and resinoids; perfumery, cosmetic or toilet preparations; 34 - Soap, organic surface-active agents, washing preparations, lubricating preparations, artificial waxes, prepared waxes, polishing or scouring preparations, candles and similar articles, modelling pastes, "dental waxes" and dental preparations with a basis of plaster; 38 - Miscellaneous chemical products; 39 - Plastics and articles thereof; 40 - Rubber and articles thereof; 42 - Articles of leather; saddlery and harness; travel goods, handbags and similar containers; articles of animal gut (other than silk- worm gut); 50 - Silk; 51 - Wool, fine or coarse animal hair; horsehair yarn and woven fabric; 52 - Cotton; 53 - Other vegetable textile fibres; paper yarn and woven fabrics of paper yarn; 54 - Man-made filaments; 55 - Man-made staple fibres; 56 - Wadding, felt and nonwovens; special yarns; twine, cordage, ropes and cables and articles thereof; 57 - Carpets and other textile floor coverings; 59 - Impregnated, coated, covered or laminated textile fabrics; textile articles of a kind suitable for industrial use; 60 - Knitted or crocheted fabrics; 61 - Articles of apparel and clothing accessories, knitted or crocheted; 62 - Articles of apparel and clothing accessories, not knitted or crocheted; 63 - Other made up textile articles; sets; worn clothing and worn textile articles; rags; 64 - Footwear, gaiters and the like; parts of such articles; 65 - Headgear and parts thereof; 68 - Articles of stone, plaster, cement, asbestos, mica or similar materials; 69 - Ceramic products; 70 - Glass and glassware; 73 - Articles of iron or steel; 76 - Aluminium and articles thereof; 83 - Miscellaneous articles of base metal; 84 - Nuclear reactors, boilers, machinery and mechanical appliances; parts thereof; 85 - Electrical machinery and equipment and parts thereof; sound recorders and reproducers, television image and sound recorders and reproducers, and parts and accessories of such articles; 87 - Vehicles other than railway or tramway rolling- stock, and parts and accessories thereof; 90 - Optical, photographic, cinematographic, measuring, checking, precision, medical or surgical instruments and apparatus; parts and accessories thereof; </d:t>
    </d:r>
  </si>
  <si>
    <t>G/TBT/Notif.95/20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</si>
</sst>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4">
    <font>
      <sz val="11"/>
      <color theme="1"/>
      <name val="Calibri"/>
      <family val="2"/>
      <scheme val="minor"/>
    </font>
    <font>
      <b/>
      <sz val="11"/>
      <color theme="1"/>
      <name val="Calibri"/>
      <family val="2"/>
      <scheme val="minor"/>
    </font>
    <font>
      <b/>
      <sz val="11"/>
      <name val="Calibri"/>
      <family val="2"/>
      <scheme val="minor"/>
    </font>
    <font>
      <u/>
      <sz val="11"/>
      <color theme="4"/>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rgb="FF808080" tint="0"/>
      </left>
      <right style="thin">
        <color rgb="FF808080" tint="0"/>
      </right>
      <top style="thin">
        <color rgb="FF808080" tint="0"/>
      </top>
      <bottom style="thin">
        <color rgb="FF808080" tint="0"/>
      </bottom>
      <diagonal/>
    </border>
  </borders>
  <cellStyleXfs count="1">
    <xf fontId="0" fillId="0" borderId="0"/>
  </cellStyleXfs>
  <cellXfs count="18">
    <xf fontId="0" applyFont="1" fillId="0" applyFill="1" borderId="0" applyBorder="1" xfId="0"/>
    <xf fontId="1" applyFont="1" fillId="0" applyFill="1" borderId="1" applyBorder="1" xfId="0">
      <alignment horizontal="center"/>
    </xf>
    <xf numFmtId="164" applyNumberFormat="1" fontId="1" applyFont="1" fillId="0" applyFill="1" borderId="1" applyBorder="1" xfId="0">
      <alignment horizontal="center"/>
    </xf>
    <xf fontId="0" applyFont="1" fillId="0" applyFill="1" borderId="0" applyBorder="1" xfId="0">
      <alignment horizontal="center"/>
    </xf>
    <xf fontId="1" applyFont="1" fillId="0" applyFill="1" borderId="1" applyBorder="1" xfId="0">
      <alignment horizontal="center" wrapText="1"/>
    </xf>
    <xf fontId="0" applyFont="1" fillId="0" applyFill="1" borderId="0" applyBorder="1" xfId="0">
      <alignment wrapText="1"/>
    </xf>
    <xf numFmtId="164" applyNumberFormat="1" fontId="0" applyFont="1" fillId="0" applyFill="1" borderId="0" applyBorder="1" xfId="0">
      <alignment horizontal="center"/>
    </xf>
    <xf fontId="2" applyFont="1" fillId="0" applyFill="1" borderId="1" applyBorder="1" xfId="0">
      <alignment horizontal="center"/>
    </xf>
    <xf fontId="3" applyFont="1" fillId="0" applyFill="1" borderId="0" applyBorder="1" xfId="0">
      <alignment horizontal="center"/>
    </xf>
    <xf fontId="0" applyFont="1" fillId="0" applyFill="1" borderId="0" applyBorder="1" xfId="0">
      <alignment horizontal="left" wrapText="1"/>
    </xf>
    <xf fontId="0" applyFont="1" fillId="0" applyFill="1" borderId="0" applyBorder="1" xfId="0">
      <alignment horizontal="left"/>
    </xf>
    <xf fontId="0" applyFont="1" fillId="0" applyFill="1" borderId="2" applyBorder="1" xfId="0">
      <alignment horizontal="left"/>
    </xf>
    <xf fontId="0" applyFont="1" fillId="0" applyFill="1" borderId="2" applyBorder="1" xfId="0"/>
    <xf numFmtId="164" applyNumberFormat="1" fontId="0" applyFont="1" fillId="0" applyFill="1" borderId="2" applyBorder="1" xfId="0">
      <alignment horizontal="center"/>
    </xf>
    <xf fontId="0" applyFont="1" fillId="0" applyFill="1" borderId="2" applyBorder="1" xfId="0">
      <alignment horizontal="center"/>
    </xf>
    <xf fontId="0" applyFont="1" fillId="0" applyFill="1" borderId="2" applyBorder="1" xfId="0">
      <alignment wrapText="1"/>
    </xf>
    <xf fontId="0" applyFont="1" fillId="0" applyFill="1" borderId="2" applyBorder="1" xfId="0">
      <alignment horizontal="left" wrapText="1"/>
    </xf>
    <xf fontId="3" applyFont="1" fillId="0" applyFill="1" borderId="2" applyBorder="1" xfId="0">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60"/>
  <sheetViews>
    <sheetView tabSelected="1" topLeftCell="E1" workbookViewId="0">
      <selection activeCell="H2" sqref="H2"/>
    </sheetView>
  </sheetViews>
  <sheetFormatPr defaultRowHeight="14.4" x14ac:dyDescent="0.3"/>
  <cols>
    <col min="1" max="1" width="27.5546875" customWidth="1" style="10"/>
    <col min="2" max="2" width="29.5546875" customWidth="1"/>
    <col min="3" max="3" width="19" customWidth="1" style="6"/>
    <col min="4" max="4" width="41.33203125" customWidth="1" style="3"/>
    <col min="5" max="5" width="46.109375" customWidth="1" style="5"/>
    <col min="6" max="6" width="46.109375" customWidth="1" style="9"/>
    <col min="7" max="8" width="46.109375" customWidth="1" style="5"/>
    <col min="9" max="11" width="10.6640625" customWidth="1" style="8"/>
  </cols>
  <sheetData>
    <row r="1">
      <c r="A1" s="1" t="s">
        <v>0</v>
      </c>
      <c r="B1" s="1" t="s">
        <v>1</v>
      </c>
      <c r="C1" s="2" t="s">
        <v>2</v>
      </c>
      <c r="D1" s="1" t="s">
        <v>3</v>
      </c>
      <c r="E1" s="4" t="s">
        <v>4</v>
      </c>
      <c r="F1" s="4" t="s">
        <v>5</v>
      </c>
      <c r="G1" s="4" t="s">
        <v>6</v>
      </c>
      <c r="H1" s="4" t="s">
        <v>7</v>
      </c>
      <c r="I1" s="7" t="s">
        <v>8</v>
      </c>
      <c r="J1" s="7" t="s">
        <v>9</v>
      </c>
      <c r="K1" s="7" t="s">
        <v>10</v>
      </c>
    </row>
    <row r="2">
      <c r="A2" s="11" t="s">
        <v>11</v>
      </c>
      <c r="B2" s="12" t="s">
        <v>12</v>
      </c>
      <c r="C2" s="13">
        <v>43916</v>
      </c>
      <c r="D2" s="14" t="s">
        <v>13</v>
      </c>
      <c r="E2" s="15"/>
      <c r="F2" s="16" t="s">
        <v>14</v>
      </c>
      <c r="G2" s="15" t="s">
        <v>15</v>
      </c>
      <c r="H2" s="15" t="s">
        <v>16</v>
      </c>
      <c r="I2" s="17">
        <f>HYPERLINK("https://docs.wto.org/imrd/directdoc.asp?DDFDocuments/t/G/TBTN20/KEN990.DOCX","EN")</f>
      </c>
      <c r="J2" s="17"/>
      <c r="K2" s="17"/>
    </row>
    <row r="3">
      <c r="A3" s="11" t="s">
        <v>17</v>
      </c>
      <c r="B3" s="12" t="s">
        <v>12</v>
      </c>
      <c r="C3" s="13">
        <v>43909</v>
      </c>
      <c r="D3" s="14" t="s">
        <v>13</v>
      </c>
      <c r="E3" s="15"/>
      <c r="F3" s="16" t="s">
        <v>14</v>
      </c>
      <c r="G3" s="15" t="s">
        <v>15</v>
      </c>
      <c r="H3" s="15" t="s">
        <v>16</v>
      </c>
      <c r="I3" s="17">
        <f>HYPERLINK("https://docs.wto.org/imrd/directdoc.asp?DDFDocuments/t/G/TBTN20/KEN978.DOCX","EN")</f>
      </c>
      <c r="J3" s="17"/>
      <c r="K3" s="17"/>
    </row>
    <row r="4">
      <c r="A4" s="11" t="s">
        <v>18</v>
      </c>
      <c r="B4" s="12" t="s">
        <v>12</v>
      </c>
      <c r="C4" s="13">
        <v>43909</v>
      </c>
      <c r="D4" s="14" t="s">
        <v>13</v>
      </c>
      <c r="E4" s="15"/>
      <c r="F4" s="16" t="s">
        <v>14</v>
      </c>
      <c r="G4" s="15" t="s">
        <v>15</v>
      </c>
      <c r="H4" s="15" t="s">
        <v>16</v>
      </c>
      <c r="I4" s="17">
        <f>HYPERLINK("https://docs.wto.org/imrd/directdoc.asp?DDFDocuments/t/G/TBTN20/KEN979.DOCX","EN")</f>
      </c>
      <c r="J4" s="17"/>
      <c r="K4" s="17"/>
    </row>
    <row r="5">
      <c r="A5" s="11" t="s">
        <v>19</v>
      </c>
      <c r="B5" s="12" t="s">
        <v>12</v>
      </c>
      <c r="C5" s="13">
        <v>43909</v>
      </c>
      <c r="D5" s="14" t="s">
        <v>13</v>
      </c>
      <c r="E5" s="15"/>
      <c r="F5" s="16" t="s">
        <v>14</v>
      </c>
      <c r="G5" s="15" t="s">
        <v>15</v>
      </c>
      <c r="H5" s="15" t="s">
        <v>16</v>
      </c>
      <c r="I5" s="17">
        <f>HYPERLINK("https://docs.wto.org/imrd/directdoc.asp?DDFDocuments/t/G/TBTN20/KEN980.DOCX","EN")</f>
      </c>
      <c r="J5" s="17"/>
      <c r="K5" s="17"/>
    </row>
    <row r="6">
      <c r="A6" s="11" t="s">
        <v>20</v>
      </c>
      <c r="B6" s="12" t="s">
        <v>21</v>
      </c>
      <c r="C6" s="13">
        <v>43907</v>
      </c>
      <c r="D6" s="14" t="s">
        <v>13</v>
      </c>
      <c r="E6" s="15" t="s">
        <v>22</v>
      </c>
      <c r="F6" s="16" t="s">
        <v>23</v>
      </c>
      <c r="G6" s="15" t="s">
        <v>24</v>
      </c>
      <c r="H6" s="15" t="s">
        <v>25</v>
      </c>
      <c r="I6" s="17">
        <f>HYPERLINK("https://docs.wto.org/imrd/directdoc.asp?DDFDocuments/t/G/TBTN20/UKR160.DOCX","EN")</f>
      </c>
      <c r="J6" s="17">
        <f>HYPERLINK("https://docs.wto.org/imrd/directdoc.asp?DDFDocuments/u/G/TBTN20/UKR160.DOCX","FR")</f>
      </c>
      <c r="K6" s="17">
        <f>HYPERLINK("https://docs.wto.org/imrd/directdoc.asp?DDFDocuments/v/G/TBTN20/UKR160.DOCX","ES")</f>
      </c>
    </row>
    <row r="7">
      <c r="A7" s="11" t="s">
        <v>26</v>
      </c>
      <c r="B7" s="12" t="s">
        <v>27</v>
      </c>
      <c r="C7" s="13">
        <v>43906</v>
      </c>
      <c r="D7" s="14" t="s">
        <v>13</v>
      </c>
      <c r="E7" s="15" t="s">
        <v>28</v>
      </c>
      <c r="F7" s="16" t="s">
        <v>29</v>
      </c>
      <c r="G7" s="15" t="s">
        <v>30</v>
      </c>
      <c r="H7" s="15" t="s">
        <v>31</v>
      </c>
      <c r="I7" s="17">
        <f>HYPERLINK("https://docs.wto.org/imrd/directdoc.asp?DDFDocuments/t/G/TBTN20/ZAF242.DOCX","EN")</f>
      </c>
      <c r="J7" s="17">
        <f>HYPERLINK("https://docs.wto.org/imrd/directdoc.asp?DDFDocuments/u/G/TBTN20/ZAF242.DOCX","FR")</f>
      </c>
      <c r="K7" s="17">
        <f>HYPERLINK("https://docs.wto.org/imrd/directdoc.asp?DDFDocuments/v/G/TBTN20/ZAF242.DOCX","ES")</f>
      </c>
    </row>
    <row r="8">
      <c r="A8" s="11" t="s">
        <v>32</v>
      </c>
      <c r="B8" s="12" t="s">
        <v>33</v>
      </c>
      <c r="C8" s="13">
        <v>43902</v>
      </c>
      <c r="D8" s="14" t="s">
        <v>13</v>
      </c>
      <c r="E8" s="15" t="s">
        <v>34</v>
      </c>
      <c r="F8" s="16" t="s">
        <v>35</v>
      </c>
      <c r="G8" s="15" t="s">
        <v>36</v>
      </c>
      <c r="H8" s="15" t="s">
        <v>37</v>
      </c>
      <c r="I8" s="17">
        <f>HYPERLINK("https://docs.wto.org/imrd/directdoc.asp?DDFDocuments/t/G/TBTN20/USA1590.DOCX","EN")</f>
      </c>
      <c r="J8" s="17">
        <f>HYPERLINK("https://docs.wto.org/imrd/directdoc.asp?DDFDocuments/u/G/TBTN20/USA1590.DOCX","FR")</f>
      </c>
      <c r="K8" s="17">
        <f>HYPERLINK("https://docs.wto.org/imrd/directdoc.asp?DDFDocuments/v/G/TBTN20/USA1590.DOCX","ES")</f>
      </c>
    </row>
    <row r="9">
      <c r="A9" s="11" t="s">
        <v>38</v>
      </c>
      <c r="B9" s="12" t="s">
        <v>39</v>
      </c>
      <c r="C9" s="13">
        <v>43901</v>
      </c>
      <c r="D9" s="14" t="s">
        <v>13</v>
      </c>
      <c r="E9" s="15"/>
      <c r="F9" s="16" t="s">
        <v>40</v>
      </c>
      <c r="G9" s="15" t="s">
        <v>41</v>
      </c>
      <c r="H9" s="15" t="s">
        <v>37</v>
      </c>
      <c r="I9" s="17">
        <f>HYPERLINK("https://docs.wto.org/imrd/directdoc.asp?DDFDocuments/t/G/TBTN20/BDI82.DOCX","EN")</f>
      </c>
      <c r="J9" s="17">
        <f>HYPERLINK("https://docs.wto.org/imrd/directdoc.asp?DDFDocuments/u/G/TBTN20/BDI82.DOCX","FR")</f>
      </c>
      <c r="K9" s="17">
        <f>HYPERLINK("https://docs.wto.org/imrd/directdoc.asp?DDFDocuments/v/G/TBTN20/BDI82.DOCX","ES")</f>
      </c>
    </row>
    <row r="10">
      <c r="A10" s="11" t="s">
        <v>42</v>
      </c>
      <c r="B10" s="12" t="s">
        <v>39</v>
      </c>
      <c r="C10" s="13">
        <v>43901</v>
      </c>
      <c r="D10" s="14" t="s">
        <v>13</v>
      </c>
      <c r="E10" s="15"/>
      <c r="F10" s="16" t="s">
        <v>43</v>
      </c>
      <c r="G10" s="15" t="s">
        <v>44</v>
      </c>
      <c r="H10" s="15" t="s">
        <v>37</v>
      </c>
      <c r="I10" s="17">
        <f>HYPERLINK("https://docs.wto.org/imrd/directdoc.asp?DDFDocuments/t/G/TBTN20/BDI84.DOCX","EN")</f>
      </c>
      <c r="J10" s="17">
        <f>HYPERLINK("https://docs.wto.org/imrd/directdoc.asp?DDFDocuments/u/G/TBTN20/BDI84.DOCX","FR")</f>
      </c>
      <c r="K10" s="17">
        <f>HYPERLINK("https://docs.wto.org/imrd/directdoc.asp?DDFDocuments/v/G/TBTN20/BDI84.DOCX","ES")</f>
      </c>
    </row>
    <row r="11">
      <c r="A11" s="11" t="s">
        <v>45</v>
      </c>
      <c r="B11" s="12" t="s">
        <v>39</v>
      </c>
      <c r="C11" s="13">
        <v>43901</v>
      </c>
      <c r="D11" s="14" t="s">
        <v>13</v>
      </c>
      <c r="E11" s="15"/>
      <c r="F11" s="16" t="s">
        <v>46</v>
      </c>
      <c r="G11" s="15" t="s">
        <v>47</v>
      </c>
      <c r="H11" s="15" t="s">
        <v>37</v>
      </c>
      <c r="I11" s="17">
        <f>HYPERLINK("https://docs.wto.org/imrd/directdoc.asp?DDFDocuments/t/G/TBTN20/BDI85.DOCX","EN")</f>
      </c>
      <c r="J11" s="17">
        <f>HYPERLINK("https://docs.wto.org/imrd/directdoc.asp?DDFDocuments/u/G/TBTN20/BDI85.DOCX","FR")</f>
      </c>
      <c r="K11" s="17">
        <f>HYPERLINK("https://docs.wto.org/imrd/directdoc.asp?DDFDocuments/v/G/TBTN20/BDI85.DOCX","ES")</f>
      </c>
    </row>
    <row r="12">
      <c r="A12" s="11" t="s">
        <v>48</v>
      </c>
      <c r="B12" s="12" t="s">
        <v>33</v>
      </c>
      <c r="C12" s="13">
        <v>43896</v>
      </c>
      <c r="D12" s="14" t="s">
        <v>49</v>
      </c>
      <c r="E12" s="15" t="s">
        <v>50</v>
      </c>
      <c r="F12" s="16" t="s">
        <v>51</v>
      </c>
      <c r="G12" s="15" t="s">
        <v>52</v>
      </c>
      <c r="H12" s="15" t="s">
        <v>53</v>
      </c>
      <c r="I12" s="17">
        <f>HYPERLINK("https://docs.wto.org/imrd/directdoc.asp?DDFDocuments/t/G/TBTN18/USA1382A1.DOCX","EN")</f>
      </c>
      <c r="J12" s="17">
        <f>HYPERLINK("https://docs.wto.org/imrd/directdoc.asp?DDFDocuments/u/G/TBTN18/USA1382A1.DOCX","FR")</f>
      </c>
      <c r="K12" s="17">
        <f>HYPERLINK("https://docs.wto.org/imrd/directdoc.asp?DDFDocuments/v/G/TBTN18/USA1382A1.DOCX","ES")</f>
      </c>
    </row>
    <row r="13">
      <c r="A13" s="11" t="s">
        <v>54</v>
      </c>
      <c r="B13" s="12" t="s">
        <v>55</v>
      </c>
      <c r="C13" s="13">
        <v>43894</v>
      </c>
      <c r="D13" s="14" t="s">
        <v>13</v>
      </c>
      <c r="E13" s="15"/>
      <c r="F13" s="16" t="s">
        <v>56</v>
      </c>
      <c r="G13" s="15" t="s">
        <v>57</v>
      </c>
      <c r="H13" s="15" t="s">
        <v>58</v>
      </c>
      <c r="I13" s="17">
        <f>HYPERLINK("https://docs.wto.org/imrd/directdoc.asp?DDFDocuments/t/G/TBTN20/TZA400.DOCX","EN")</f>
      </c>
      <c r="J13" s="17">
        <f>HYPERLINK("https://docs.wto.org/imrd/directdoc.asp?DDFDocuments/u/G/TBTN20/TZA400.DOCX","FR")</f>
      </c>
      <c r="K13" s="17">
        <f>HYPERLINK("https://docs.wto.org/imrd/directdoc.asp?DDFDocuments/v/G/TBTN20/TZA400.DOCX","ES")</f>
      </c>
    </row>
    <row r="14">
      <c r="A14" s="11" t="s">
        <v>59</v>
      </c>
      <c r="B14" s="12" t="s">
        <v>55</v>
      </c>
      <c r="C14" s="13">
        <v>43894</v>
      </c>
      <c r="D14" s="14" t="s">
        <v>13</v>
      </c>
      <c r="E14" s="15"/>
      <c r="F14" s="16" t="s">
        <v>60</v>
      </c>
      <c r="G14" s="15" t="s">
        <v>61</v>
      </c>
      <c r="H14" s="15" t="s">
        <v>58</v>
      </c>
      <c r="I14" s="17">
        <f>HYPERLINK("https://docs.wto.org/imrd/directdoc.asp?DDFDocuments/t/G/TBTN20/TZA401.DOCX","EN")</f>
      </c>
      <c r="J14" s="17">
        <f>HYPERLINK("https://docs.wto.org/imrd/directdoc.asp?DDFDocuments/u/G/TBTN20/TZA401.DOCX","FR")</f>
      </c>
      <c r="K14" s="17">
        <f>HYPERLINK("https://docs.wto.org/imrd/directdoc.asp?DDFDocuments/v/G/TBTN20/TZA401.DOCX","ES")</f>
      </c>
    </row>
    <row r="15">
      <c r="A15" s="11" t="s">
        <v>62</v>
      </c>
      <c r="B15" s="12" t="s">
        <v>55</v>
      </c>
      <c r="C15" s="13">
        <v>43894</v>
      </c>
      <c r="D15" s="14" t="s">
        <v>13</v>
      </c>
      <c r="E15" s="15"/>
      <c r="F15" s="16" t="s">
        <v>63</v>
      </c>
      <c r="G15" s="15" t="s">
        <v>57</v>
      </c>
      <c r="H15" s="15" t="s">
        <v>58</v>
      </c>
      <c r="I15" s="17">
        <f>HYPERLINK("https://docs.wto.org/imrd/directdoc.asp?DDFDocuments/t/G/TBTN20/TZA402.DOCX","EN")</f>
      </c>
      <c r="J15" s="17">
        <f>HYPERLINK("https://docs.wto.org/imrd/directdoc.asp?DDFDocuments/u/G/TBTN20/TZA402.DOCX","FR")</f>
      </c>
      <c r="K15" s="17">
        <f>HYPERLINK("https://docs.wto.org/imrd/directdoc.asp?DDFDocuments/v/G/TBTN20/TZA402.DOCX","ES")</f>
      </c>
    </row>
    <row r="16">
      <c r="A16" s="11" t="s">
        <v>64</v>
      </c>
      <c r="B16" s="12" t="s">
        <v>55</v>
      </c>
      <c r="C16" s="13">
        <v>43894</v>
      </c>
      <c r="D16" s="14" t="s">
        <v>13</v>
      </c>
      <c r="E16" s="15"/>
      <c r="F16" s="16" t="s">
        <v>65</v>
      </c>
      <c r="G16" s="15" t="s">
        <v>66</v>
      </c>
      <c r="H16" s="15" t="s">
        <v>58</v>
      </c>
      <c r="I16" s="17">
        <f>HYPERLINK("https://docs.wto.org/imrd/directdoc.asp?DDFDocuments/t/G/TBTN20/TZA403.DOCX","EN")</f>
      </c>
      <c r="J16" s="17">
        <f>HYPERLINK("https://docs.wto.org/imrd/directdoc.asp?DDFDocuments/u/G/TBTN20/TZA403.DOCX","FR")</f>
      </c>
      <c r="K16" s="17">
        <f>HYPERLINK("https://docs.wto.org/imrd/directdoc.asp?DDFDocuments/v/G/TBTN20/TZA403.DOCX","ES")</f>
      </c>
    </row>
    <row r="17">
      <c r="A17" s="11" t="s">
        <v>67</v>
      </c>
      <c r="B17" s="12" t="s">
        <v>55</v>
      </c>
      <c r="C17" s="13">
        <v>43894</v>
      </c>
      <c r="D17" s="14" t="s">
        <v>13</v>
      </c>
      <c r="E17" s="15"/>
      <c r="F17" s="16" t="s">
        <v>68</v>
      </c>
      <c r="G17" s="15" t="s">
        <v>69</v>
      </c>
      <c r="H17" s="15" t="s">
        <v>58</v>
      </c>
      <c r="I17" s="17">
        <f>HYPERLINK("https://docs.wto.org/imrd/directdoc.asp?DDFDocuments/t/G/TBTN20/TZA404.DOCX","EN")</f>
      </c>
      <c r="J17" s="17">
        <f>HYPERLINK("https://docs.wto.org/imrd/directdoc.asp?DDFDocuments/u/G/TBTN20/TZA404.DOCX","FR")</f>
      </c>
      <c r="K17" s="17">
        <f>HYPERLINK("https://docs.wto.org/imrd/directdoc.asp?DDFDocuments/v/G/TBTN20/TZA404.DOCX","ES")</f>
      </c>
    </row>
    <row r="18">
      <c r="A18" s="11" t="s">
        <v>70</v>
      </c>
      <c r="B18" s="12" t="s">
        <v>71</v>
      </c>
      <c r="C18" s="13">
        <v>43894</v>
      </c>
      <c r="D18" s="14" t="s">
        <v>49</v>
      </c>
      <c r="E18" s="15" t="s">
        <v>72</v>
      </c>
      <c r="F18" s="16" t="s">
        <v>73</v>
      </c>
      <c r="G18" s="15" t="s">
        <v>74</v>
      </c>
      <c r="H18" s="15" t="s">
        <v>75</v>
      </c>
      <c r="I18" s="17">
        <f>HYPERLINK("https://docs.wto.org/imrd/directdoc.asp?DDFDocuments/t/G/TBTN18/UGA1000A1.DOCX","EN")</f>
      </c>
      <c r="J18" s="17">
        <f>HYPERLINK("https://docs.wto.org/imrd/directdoc.asp?DDFDocuments/u/G/TBTN18/UGA1000A1.DOCX","FR")</f>
      </c>
      <c r="K18" s="17">
        <f>HYPERLINK("https://docs.wto.org/imrd/directdoc.asp?DDFDocuments/v/G/TBTN18/UGA1000A1.DOCX","ES")</f>
      </c>
    </row>
    <row r="19">
      <c r="A19" s="11" t="s">
        <v>76</v>
      </c>
      <c r="B19" s="12" t="s">
        <v>71</v>
      </c>
      <c r="C19" s="13">
        <v>43894</v>
      </c>
      <c r="D19" s="14" t="s">
        <v>49</v>
      </c>
      <c r="E19" s="15" t="s">
        <v>77</v>
      </c>
      <c r="F19" s="16" t="s">
        <v>78</v>
      </c>
      <c r="G19" s="15" t="s">
        <v>79</v>
      </c>
      <c r="H19" s="15" t="s">
        <v>80</v>
      </c>
      <c r="I19" s="17">
        <f>HYPERLINK("https://docs.wto.org/imrd/directdoc.asp?DDFDocuments/t/G/TBTN18/UGA1009A1.DOCX","EN")</f>
      </c>
      <c r="J19" s="17">
        <f>HYPERLINK("https://docs.wto.org/imrd/directdoc.asp?DDFDocuments/u/G/TBTN18/UGA1009A1.DOCX","FR")</f>
      </c>
      <c r="K19" s="17">
        <f>HYPERLINK("https://docs.wto.org/imrd/directdoc.asp?DDFDocuments/v/G/TBTN18/UGA1009A1.DOCX","ES")</f>
      </c>
    </row>
    <row r="20">
      <c r="A20" s="11" t="s">
        <v>81</v>
      </c>
      <c r="B20" s="12" t="s">
        <v>71</v>
      </c>
      <c r="C20" s="13">
        <v>43894</v>
      </c>
      <c r="D20" s="14" t="s">
        <v>49</v>
      </c>
      <c r="E20" s="15" t="s">
        <v>82</v>
      </c>
      <c r="F20" s="16" t="s">
        <v>83</v>
      </c>
      <c r="G20" s="15" t="s">
        <v>79</v>
      </c>
      <c r="H20" s="15" t="s">
        <v>80</v>
      </c>
      <c r="I20" s="17">
        <f>HYPERLINK("https://docs.wto.org/imrd/directdoc.asp?DDFDocuments/t/G/TBTN18/UGA1010A1.DOCX","EN")</f>
      </c>
      <c r="J20" s="17">
        <f>HYPERLINK("https://docs.wto.org/imrd/directdoc.asp?DDFDocuments/u/G/TBTN18/UGA1010A1.DOCX","FR")</f>
      </c>
      <c r="K20" s="17">
        <f>HYPERLINK("https://docs.wto.org/imrd/directdoc.asp?DDFDocuments/v/G/TBTN18/UGA1010A1.DOCX","ES")</f>
      </c>
    </row>
    <row r="21">
      <c r="A21" s="11" t="s">
        <v>84</v>
      </c>
      <c r="B21" s="12" t="s">
        <v>71</v>
      </c>
      <c r="C21" s="13">
        <v>43894</v>
      </c>
      <c r="D21" s="14" t="s">
        <v>49</v>
      </c>
      <c r="E21" s="15" t="s">
        <v>85</v>
      </c>
      <c r="F21" s="16" t="s">
        <v>86</v>
      </c>
      <c r="G21" s="15" t="s">
        <v>79</v>
      </c>
      <c r="H21" s="15" t="s">
        <v>87</v>
      </c>
      <c r="I21" s="17">
        <f>HYPERLINK("https://docs.wto.org/imrd/directdoc.asp?DDFDocuments/t/G/TBTN19/UGA1040A1.DOCX","EN")</f>
      </c>
      <c r="J21" s="17">
        <f>HYPERLINK("https://docs.wto.org/imrd/directdoc.asp?DDFDocuments/u/G/TBTN19/UGA1040A1.DOCX","FR")</f>
      </c>
      <c r="K21" s="17">
        <f>HYPERLINK("https://docs.wto.org/imrd/directdoc.asp?DDFDocuments/v/G/TBTN19/UGA1040A1.DOCX","ES")</f>
      </c>
    </row>
    <row r="22">
      <c r="A22" s="11" t="s">
        <v>88</v>
      </c>
      <c r="B22" s="12" t="s">
        <v>71</v>
      </c>
      <c r="C22" s="13">
        <v>43894</v>
      </c>
      <c r="D22" s="14" t="s">
        <v>49</v>
      </c>
      <c r="E22" s="15" t="s">
        <v>89</v>
      </c>
      <c r="F22" s="16" t="s">
        <v>90</v>
      </c>
      <c r="G22" s="15" t="s">
        <v>79</v>
      </c>
      <c r="H22" s="15" t="s">
        <v>91</v>
      </c>
      <c r="I22" s="17">
        <f>HYPERLINK("https://docs.wto.org/imrd/directdoc.asp?DDFDocuments/t/G/TBTN19/UGA1041A1.DOCX","EN")</f>
      </c>
      <c r="J22" s="17">
        <f>HYPERLINK("https://docs.wto.org/imrd/directdoc.asp?DDFDocuments/u/G/TBTN19/UGA1041A1.DOCX","FR")</f>
      </c>
      <c r="K22" s="17">
        <f>HYPERLINK("https://docs.wto.org/imrd/directdoc.asp?DDFDocuments/v/G/TBTN19/UGA1041A1.DOCX","ES")</f>
      </c>
    </row>
    <row r="23">
      <c r="A23" s="11" t="s">
        <v>92</v>
      </c>
      <c r="B23" s="12" t="s">
        <v>71</v>
      </c>
      <c r="C23" s="13">
        <v>43894</v>
      </c>
      <c r="D23" s="14" t="s">
        <v>49</v>
      </c>
      <c r="E23" s="15" t="s">
        <v>93</v>
      </c>
      <c r="F23" s="16" t="s">
        <v>94</v>
      </c>
      <c r="G23" s="15" t="s">
        <v>95</v>
      </c>
      <c r="H23" s="15" t="s">
        <v>91</v>
      </c>
      <c r="I23" s="17">
        <f>HYPERLINK("https://docs.wto.org/imrd/directdoc.asp?DDFDocuments/t/G/TBTN19/UGA1077A1.DOCX","EN")</f>
      </c>
      <c r="J23" s="17">
        <f>HYPERLINK("https://docs.wto.org/imrd/directdoc.asp?DDFDocuments/u/G/TBTN19/UGA1077A1.DOCX","FR")</f>
      </c>
      <c r="K23" s="17">
        <f>HYPERLINK("https://docs.wto.org/imrd/directdoc.asp?DDFDocuments/v/G/TBTN19/UGA1077A1.DOCX","ES")</f>
      </c>
    </row>
    <row r="24">
      <c r="A24" s="11" t="s">
        <v>96</v>
      </c>
      <c r="B24" s="12" t="s">
        <v>71</v>
      </c>
      <c r="C24" s="13">
        <v>43894</v>
      </c>
      <c r="D24" s="14" t="s">
        <v>49</v>
      </c>
      <c r="E24" s="15" t="s">
        <v>97</v>
      </c>
      <c r="F24" s="16" t="s">
        <v>94</v>
      </c>
      <c r="G24" s="15" t="s">
        <v>98</v>
      </c>
      <c r="H24" s="15" t="s">
        <v>91</v>
      </c>
      <c r="I24" s="17">
        <f>HYPERLINK("https://docs.wto.org/imrd/directdoc.asp?DDFDocuments/t/G/TBTN19/UGA1078A1.DOCX","EN")</f>
      </c>
      <c r="J24" s="17">
        <f>HYPERLINK("https://docs.wto.org/imrd/directdoc.asp?DDFDocuments/u/G/TBTN19/UGA1078A1.DOCX","FR")</f>
      </c>
      <c r="K24" s="17">
        <f>HYPERLINK("https://docs.wto.org/imrd/directdoc.asp?DDFDocuments/v/G/TBTN19/UGA1078A1.DOCX","ES")</f>
      </c>
    </row>
    <row r="25">
      <c r="A25" s="11" t="s">
        <v>99</v>
      </c>
      <c r="B25" s="12" t="s">
        <v>71</v>
      </c>
      <c r="C25" s="13">
        <v>43894</v>
      </c>
      <c r="D25" s="14" t="s">
        <v>49</v>
      </c>
      <c r="E25" s="15" t="s">
        <v>100</v>
      </c>
      <c r="F25" s="16" t="s">
        <v>101</v>
      </c>
      <c r="G25" s="15" t="s">
        <v>102</v>
      </c>
      <c r="H25" s="15" t="s">
        <v>91</v>
      </c>
      <c r="I25" s="17">
        <f>HYPERLINK("https://docs.wto.org/imrd/directdoc.asp?DDFDocuments/t/G/TBTN19/UGA1104A1.DOCX","EN")</f>
      </c>
      <c r="J25" s="17">
        <f>HYPERLINK("https://docs.wto.org/imrd/directdoc.asp?DDFDocuments/u/G/TBTN19/UGA1104A1.DOCX","FR")</f>
      </c>
      <c r="K25" s="17">
        <f>HYPERLINK("https://docs.wto.org/imrd/directdoc.asp?DDFDocuments/v/G/TBTN19/UGA1104A1.DOCX","ES")</f>
      </c>
    </row>
    <row r="26">
      <c r="A26" s="11" t="s">
        <v>103</v>
      </c>
      <c r="B26" s="12" t="s">
        <v>71</v>
      </c>
      <c r="C26" s="13">
        <v>43894</v>
      </c>
      <c r="D26" s="14" t="s">
        <v>49</v>
      </c>
      <c r="E26" s="15" t="s">
        <v>104</v>
      </c>
      <c r="F26" s="16" t="s">
        <v>105</v>
      </c>
      <c r="G26" s="15" t="s">
        <v>79</v>
      </c>
      <c r="H26" s="15" t="s">
        <v>91</v>
      </c>
      <c r="I26" s="17">
        <f>HYPERLINK("https://docs.wto.org/imrd/directdoc.asp?DDFDocuments/t/G/TBTN18/UGA921A1.DOCX","EN")</f>
      </c>
      <c r="J26" s="17">
        <f>HYPERLINK("https://docs.wto.org/imrd/directdoc.asp?DDFDocuments/u/G/TBTN18/UGA921A1.DOCX","FR")</f>
      </c>
      <c r="K26" s="17">
        <f>HYPERLINK("https://docs.wto.org/imrd/directdoc.asp?DDFDocuments/v/G/TBTN18/UGA921A1.DOCX","ES")</f>
      </c>
    </row>
    <row r="27">
      <c r="A27" s="11" t="s">
        <v>106</v>
      </c>
      <c r="B27" s="12" t="s">
        <v>71</v>
      </c>
      <c r="C27" s="13">
        <v>43894</v>
      </c>
      <c r="D27" s="14" t="s">
        <v>49</v>
      </c>
      <c r="E27" s="15"/>
      <c r="F27" s="16" t="s">
        <v>107</v>
      </c>
      <c r="G27" s="15" t="s">
        <v>79</v>
      </c>
      <c r="H27" s="15" t="s">
        <v>91</v>
      </c>
      <c r="I27" s="17">
        <f>HYPERLINK("https://docs.wto.org/imrd/directdoc.asp?DDFDocuments/t/G/TBTN18/UGA922A1.DOCX","EN")</f>
      </c>
      <c r="J27" s="17">
        <f>HYPERLINK("https://docs.wto.org/imrd/directdoc.asp?DDFDocuments/u/G/TBTN18/UGA922A1.DOCX","FR")</f>
      </c>
      <c r="K27" s="17">
        <f>HYPERLINK("https://docs.wto.org/imrd/directdoc.asp?DDFDocuments/v/G/TBTN18/UGA922A1.DOCX","ES")</f>
      </c>
    </row>
    <row r="28">
      <c r="A28" s="11" t="s">
        <v>108</v>
      </c>
      <c r="B28" s="12" t="s">
        <v>71</v>
      </c>
      <c r="C28" s="13">
        <v>43893</v>
      </c>
      <c r="D28" s="14" t="s">
        <v>49</v>
      </c>
      <c r="E28" s="15" t="s">
        <v>109</v>
      </c>
      <c r="F28" s="16" t="s">
        <v>110</v>
      </c>
      <c r="G28" s="15" t="s">
        <v>98</v>
      </c>
      <c r="H28" s="15" t="s">
        <v>111</v>
      </c>
      <c r="I28" s="17">
        <f>HYPERLINK("https://docs.wto.org/imrd/directdoc.asp?DDFDocuments/t/G/TBTN17/UGA785A1.DOCX","EN")</f>
      </c>
      <c r="J28" s="17">
        <f>HYPERLINK("https://docs.wto.org/imrd/directdoc.asp?DDFDocuments/u/G/TBTN17/UGA785A1.DOCX","FR")</f>
      </c>
      <c r="K28" s="17">
        <f>HYPERLINK("https://docs.wto.org/imrd/directdoc.asp?DDFDocuments/v/G/TBTN17/UGA785A1.DOCX","ES")</f>
      </c>
    </row>
    <row r="29">
      <c r="A29" s="11" t="s">
        <v>112</v>
      </c>
      <c r="B29" s="12" t="s">
        <v>71</v>
      </c>
      <c r="C29" s="13">
        <v>43893</v>
      </c>
      <c r="D29" s="14" t="s">
        <v>49</v>
      </c>
      <c r="E29" s="15" t="s">
        <v>113</v>
      </c>
      <c r="F29" s="16" t="s">
        <v>114</v>
      </c>
      <c r="G29" s="15" t="s">
        <v>98</v>
      </c>
      <c r="H29" s="15" t="s">
        <v>111</v>
      </c>
      <c r="I29" s="17">
        <f>HYPERLINK("https://docs.wto.org/imrd/directdoc.asp?DDFDocuments/t/G/TBTN17/UGA786A1.DOCX","EN")</f>
      </c>
      <c r="J29" s="17">
        <f>HYPERLINK("https://docs.wto.org/imrd/directdoc.asp?DDFDocuments/u/G/TBTN17/UGA786A1.DOCX","FR")</f>
      </c>
      <c r="K29" s="17">
        <f>HYPERLINK("https://docs.wto.org/imrd/directdoc.asp?DDFDocuments/v/G/TBTN17/UGA786A1.DOCX","ES")</f>
      </c>
    </row>
    <row r="30">
      <c r="A30" s="11" t="s">
        <v>115</v>
      </c>
      <c r="B30" s="12" t="s">
        <v>71</v>
      </c>
      <c r="C30" s="13">
        <v>43893</v>
      </c>
      <c r="D30" s="14" t="s">
        <v>49</v>
      </c>
      <c r="E30" s="15" t="s">
        <v>116</v>
      </c>
      <c r="F30" s="16" t="s">
        <v>117</v>
      </c>
      <c r="G30" s="15" t="s">
        <v>118</v>
      </c>
      <c r="H30" s="15" t="s">
        <v>111</v>
      </c>
      <c r="I30" s="17">
        <f>HYPERLINK("https://docs.wto.org/imrd/directdoc.asp?DDFDocuments/t/G/TBTN17/UGA787A1.DOCX","EN")</f>
      </c>
      <c r="J30" s="17">
        <f>HYPERLINK("https://docs.wto.org/imrd/directdoc.asp?DDFDocuments/u/G/TBTN17/UGA787A1.DOCX","FR")</f>
      </c>
      <c r="K30" s="17">
        <f>HYPERLINK("https://docs.wto.org/imrd/directdoc.asp?DDFDocuments/v/G/TBTN17/UGA787A1.DOCX","ES")</f>
      </c>
    </row>
    <row r="31">
      <c r="A31" s="11" t="s">
        <v>119</v>
      </c>
      <c r="B31" s="12" t="s">
        <v>71</v>
      </c>
      <c r="C31" s="13">
        <v>43893</v>
      </c>
      <c r="D31" s="14" t="s">
        <v>49</v>
      </c>
      <c r="E31" s="15"/>
      <c r="F31" s="16" t="s">
        <v>120</v>
      </c>
      <c r="G31" s="15" t="s">
        <v>121</v>
      </c>
      <c r="H31" s="15" t="s">
        <v>80</v>
      </c>
      <c r="I31" s="17">
        <f>HYPERLINK("https://docs.wto.org/imrd/directdoc.asp?DDFDocuments/t/G/TBTN18/UGA897A1.DOCX","EN")</f>
      </c>
      <c r="J31" s="17">
        <f>HYPERLINK("https://docs.wto.org/imrd/directdoc.asp?DDFDocuments/u/G/TBTN18/UGA897A1.DOCX","FR")</f>
      </c>
      <c r="K31" s="17">
        <f>HYPERLINK("https://docs.wto.org/imrd/directdoc.asp?DDFDocuments/v/G/TBTN18/UGA897A1.DOCX","ES")</f>
      </c>
    </row>
    <row r="32">
      <c r="A32" s="11" t="s">
        <v>122</v>
      </c>
      <c r="B32" s="12" t="s">
        <v>71</v>
      </c>
      <c r="C32" s="13">
        <v>43893</v>
      </c>
      <c r="D32" s="14" t="s">
        <v>49</v>
      </c>
      <c r="E32" s="15"/>
      <c r="F32" s="16" t="s">
        <v>123</v>
      </c>
      <c r="G32" s="15" t="s">
        <v>121</v>
      </c>
      <c r="H32" s="15" t="s">
        <v>80</v>
      </c>
      <c r="I32" s="17">
        <f>HYPERLINK("https://docs.wto.org/imrd/directdoc.asp?DDFDocuments/t/G/TBTN18/UGA901A1.DOCX","EN")</f>
      </c>
      <c r="J32" s="17">
        <f>HYPERLINK("https://docs.wto.org/imrd/directdoc.asp?DDFDocuments/u/G/TBTN18/UGA901A1.DOCX","FR")</f>
      </c>
      <c r="K32" s="17">
        <f>HYPERLINK("https://docs.wto.org/imrd/directdoc.asp?DDFDocuments/v/G/TBTN18/UGA901A1.DOCX","ES")</f>
      </c>
    </row>
    <row r="33">
      <c r="A33" s="11" t="s">
        <v>124</v>
      </c>
      <c r="B33" s="12" t="s">
        <v>71</v>
      </c>
      <c r="C33" s="13">
        <v>43893</v>
      </c>
      <c r="D33" s="14" t="s">
        <v>49</v>
      </c>
      <c r="E33" s="15"/>
      <c r="F33" s="16" t="s">
        <v>125</v>
      </c>
      <c r="G33" s="15" t="s">
        <v>121</v>
      </c>
      <c r="H33" s="15" t="s">
        <v>80</v>
      </c>
      <c r="I33" s="17">
        <f>HYPERLINK("https://docs.wto.org/imrd/directdoc.asp?DDFDocuments/t/G/TBTN18/UGA902A1.DOCX","EN")</f>
      </c>
      <c r="J33" s="17">
        <f>HYPERLINK("https://docs.wto.org/imrd/directdoc.asp?DDFDocuments/u/G/TBTN18/UGA902A1.DOCX","FR")</f>
      </c>
      <c r="K33" s="17">
        <f>HYPERLINK("https://docs.wto.org/imrd/directdoc.asp?DDFDocuments/v/G/TBTN18/UGA902A1.DOCX","ES")</f>
      </c>
    </row>
    <row r="34">
      <c r="A34" s="11" t="s">
        <v>126</v>
      </c>
      <c r="B34" s="12" t="s">
        <v>71</v>
      </c>
      <c r="C34" s="13">
        <v>43893</v>
      </c>
      <c r="D34" s="14" t="s">
        <v>49</v>
      </c>
      <c r="E34" s="15"/>
      <c r="F34" s="16" t="s">
        <v>127</v>
      </c>
      <c r="G34" s="15" t="s">
        <v>121</v>
      </c>
      <c r="H34" s="15" t="s">
        <v>80</v>
      </c>
      <c r="I34" s="17">
        <f>HYPERLINK("https://docs.wto.org/imrd/directdoc.asp?DDFDocuments/t/G/TBTN18/UGA903A1.DOCX","EN")</f>
      </c>
      <c r="J34" s="17">
        <f>HYPERLINK("https://docs.wto.org/imrd/directdoc.asp?DDFDocuments/u/G/TBTN18/UGA903A1.DOCX","FR")</f>
      </c>
      <c r="K34" s="17">
        <f>HYPERLINK("https://docs.wto.org/imrd/directdoc.asp?DDFDocuments/v/G/TBTN18/UGA903A1.DOCX","ES")</f>
      </c>
    </row>
    <row r="35">
      <c r="A35" s="11" t="s">
        <v>128</v>
      </c>
      <c r="B35" s="12" t="s">
        <v>71</v>
      </c>
      <c r="C35" s="13">
        <v>43893</v>
      </c>
      <c r="D35" s="14" t="s">
        <v>49</v>
      </c>
      <c r="E35" s="15" t="s">
        <v>129</v>
      </c>
      <c r="F35" s="16" t="s">
        <v>130</v>
      </c>
      <c r="G35" s="15" t="s">
        <v>121</v>
      </c>
      <c r="H35" s="15" t="s">
        <v>80</v>
      </c>
      <c r="I35" s="17">
        <f>HYPERLINK("https://docs.wto.org/imrd/directdoc.asp?DDFDocuments/t/G/TBTN18/UGA904A1.DOCX","EN")</f>
      </c>
      <c r="J35" s="17">
        <f>HYPERLINK("https://docs.wto.org/imrd/directdoc.asp?DDFDocuments/u/G/TBTN18/UGA904A1.DOCX","FR")</f>
      </c>
      <c r="K35" s="17">
        <f>HYPERLINK("https://docs.wto.org/imrd/directdoc.asp?DDFDocuments/v/G/TBTN18/UGA904A1.DOCX","ES")</f>
      </c>
    </row>
    <row r="36">
      <c r="A36" s="11" t="s">
        <v>131</v>
      </c>
      <c r="B36" s="12" t="s">
        <v>71</v>
      </c>
      <c r="C36" s="13">
        <v>43893</v>
      </c>
      <c r="D36" s="14" t="s">
        <v>49</v>
      </c>
      <c r="E36" s="15" t="s">
        <v>132</v>
      </c>
      <c r="F36" s="16" t="s">
        <v>133</v>
      </c>
      <c r="G36" s="15" t="s">
        <v>121</v>
      </c>
      <c r="H36" s="15" t="s">
        <v>80</v>
      </c>
      <c r="I36" s="17">
        <f>HYPERLINK("https://docs.wto.org/imrd/directdoc.asp?DDFDocuments/t/G/TBTN18/UGA905A1.DOCX","EN")</f>
      </c>
      <c r="J36" s="17">
        <f>HYPERLINK("https://docs.wto.org/imrd/directdoc.asp?DDFDocuments/u/G/TBTN18/UGA905A1.DOCX","FR")</f>
      </c>
      <c r="K36" s="17">
        <f>HYPERLINK("https://docs.wto.org/imrd/directdoc.asp?DDFDocuments/v/G/TBTN18/UGA905A1.DOCX","ES")</f>
      </c>
    </row>
    <row r="37">
      <c r="A37" s="11" t="s">
        <v>134</v>
      </c>
      <c r="B37" s="12" t="s">
        <v>71</v>
      </c>
      <c r="C37" s="13">
        <v>43893</v>
      </c>
      <c r="D37" s="14" t="s">
        <v>49</v>
      </c>
      <c r="E37" s="15" t="s">
        <v>135</v>
      </c>
      <c r="F37" s="16" t="s">
        <v>136</v>
      </c>
      <c r="G37" s="15" t="s">
        <v>137</v>
      </c>
      <c r="H37" s="15" t="s">
        <v>80</v>
      </c>
      <c r="I37" s="17">
        <f>HYPERLINK("https://docs.wto.org/imrd/directdoc.asp?DDFDocuments/t/G/TBTN18/UGA914A1.DOCX","EN")</f>
      </c>
      <c r="J37" s="17">
        <f>HYPERLINK("https://docs.wto.org/imrd/directdoc.asp?DDFDocuments/u/G/TBTN18/UGA914A1.DOCX","FR")</f>
      </c>
      <c r="K37" s="17">
        <f>HYPERLINK("https://docs.wto.org/imrd/directdoc.asp?DDFDocuments/v/G/TBTN18/UGA914A1.DOCX","ES")</f>
      </c>
    </row>
    <row r="38">
      <c r="A38" s="11" t="s">
        <v>138</v>
      </c>
      <c r="B38" s="12" t="s">
        <v>71</v>
      </c>
      <c r="C38" s="13">
        <v>43893</v>
      </c>
      <c r="D38" s="14" t="s">
        <v>49</v>
      </c>
      <c r="E38" s="15" t="s">
        <v>139</v>
      </c>
      <c r="F38" s="16" t="s">
        <v>136</v>
      </c>
      <c r="G38" s="15" t="s">
        <v>137</v>
      </c>
      <c r="H38" s="15" t="s">
        <v>80</v>
      </c>
      <c r="I38" s="17">
        <f>HYPERLINK("https://docs.wto.org/imrd/directdoc.asp?DDFDocuments/t/G/TBTN18/UGA915A1.DOCX","EN")</f>
      </c>
      <c r="J38" s="17">
        <f>HYPERLINK("https://docs.wto.org/imrd/directdoc.asp?DDFDocuments/u/G/TBTN18/UGA915A1.DOCX","FR")</f>
      </c>
      <c r="K38" s="17">
        <f>HYPERLINK("https://docs.wto.org/imrd/directdoc.asp?DDFDocuments/v/G/TBTN18/UGA915A1.DOCX","ES")</f>
      </c>
    </row>
    <row r="39">
      <c r="A39" s="11" t="s">
        <v>140</v>
      </c>
      <c r="B39" s="12" t="s">
        <v>71</v>
      </c>
      <c r="C39" s="13">
        <v>43893</v>
      </c>
      <c r="D39" s="14" t="s">
        <v>49</v>
      </c>
      <c r="E39" s="15"/>
      <c r="F39" s="16" t="s">
        <v>141</v>
      </c>
      <c r="G39" s="15" t="s">
        <v>142</v>
      </c>
      <c r="H39" s="15" t="s">
        <v>80</v>
      </c>
      <c r="I39" s="17">
        <f>HYPERLINK("https://docs.wto.org/imrd/directdoc.asp?DDFDocuments/t/G/TBTN18/UGA916A1.DOCX","EN")</f>
      </c>
      <c r="J39" s="17">
        <f>HYPERLINK("https://docs.wto.org/imrd/directdoc.asp?DDFDocuments/u/G/TBTN18/UGA916A1.DOCX","FR")</f>
      </c>
      <c r="K39" s="17">
        <f>HYPERLINK("https://docs.wto.org/imrd/directdoc.asp?DDFDocuments/v/G/TBTN18/UGA916A1.DOCX","ES")</f>
      </c>
    </row>
    <row r="40">
      <c r="A40" s="11" t="s">
        <v>143</v>
      </c>
      <c r="B40" s="12" t="s">
        <v>71</v>
      </c>
      <c r="C40" s="13">
        <v>43893</v>
      </c>
      <c r="D40" s="14" t="s">
        <v>49</v>
      </c>
      <c r="E40" s="15" t="s">
        <v>144</v>
      </c>
      <c r="F40" s="16" t="s">
        <v>141</v>
      </c>
      <c r="G40" s="15" t="s">
        <v>145</v>
      </c>
      <c r="H40" s="15" t="s">
        <v>80</v>
      </c>
      <c r="I40" s="17">
        <f>HYPERLINK("https://docs.wto.org/imrd/directdoc.asp?DDFDocuments/t/G/TBTN18/UGA917A1.DOCX","EN")</f>
      </c>
      <c r="J40" s="17">
        <f>HYPERLINK("https://docs.wto.org/imrd/directdoc.asp?DDFDocuments/u/G/TBTN18/UGA917A1.DOCX","FR")</f>
      </c>
      <c r="K40" s="17">
        <f>HYPERLINK("https://docs.wto.org/imrd/directdoc.asp?DDFDocuments/v/G/TBTN18/UGA917A1.DOCX","ES")</f>
      </c>
    </row>
    <row r="41">
      <c r="A41" s="11" t="s">
        <v>146</v>
      </c>
      <c r="B41" s="12" t="s">
        <v>71</v>
      </c>
      <c r="C41" s="13">
        <v>43893</v>
      </c>
      <c r="D41" s="14" t="s">
        <v>49</v>
      </c>
      <c r="E41" s="15" t="s">
        <v>147</v>
      </c>
      <c r="F41" s="16" t="s">
        <v>148</v>
      </c>
      <c r="G41" s="15" t="s">
        <v>98</v>
      </c>
      <c r="H41" s="15" t="s">
        <v>80</v>
      </c>
      <c r="I41" s="17">
        <f>HYPERLINK("https://docs.wto.org/imrd/directdoc.asp?DDFDocuments/t/G/TBTN18/UGA992A1.DOCX","EN")</f>
      </c>
      <c r="J41" s="17">
        <f>HYPERLINK("https://docs.wto.org/imrd/directdoc.asp?DDFDocuments/u/G/TBTN18/UGA992A1.DOCX","FR")</f>
      </c>
      <c r="K41" s="17">
        <f>HYPERLINK("https://docs.wto.org/imrd/directdoc.asp?DDFDocuments/v/G/TBTN18/UGA992A1.DOCX","ES")</f>
      </c>
    </row>
    <row r="42">
      <c r="A42" s="11" t="s">
        <v>149</v>
      </c>
      <c r="B42" s="12" t="s">
        <v>71</v>
      </c>
      <c r="C42" s="13">
        <v>43892</v>
      </c>
      <c r="D42" s="14" t="s">
        <v>49</v>
      </c>
      <c r="E42" s="15" t="s">
        <v>150</v>
      </c>
      <c r="F42" s="16" t="s">
        <v>151</v>
      </c>
      <c r="G42" s="15" t="s">
        <v>152</v>
      </c>
      <c r="H42" s="15" t="s">
        <v>153</v>
      </c>
      <c r="I42" s="17">
        <f>HYPERLINK("https://docs.wto.org/imrd/directdoc.asp?DDFDocuments/t/G/TBTN19/UGA1046A1.DOCX","EN")</f>
      </c>
      <c r="J42" s="17">
        <f>HYPERLINK("https://docs.wto.org/imrd/directdoc.asp?DDFDocuments/u/G/TBTN19/UGA1046A1.DOCX","FR")</f>
      </c>
      <c r="K42" s="17">
        <f>HYPERLINK("https://docs.wto.org/imrd/directdoc.asp?DDFDocuments/v/G/TBTN19/UGA1046A1.DOCX","ES")</f>
      </c>
    </row>
    <row r="43">
      <c r="A43" s="11" t="s">
        <v>154</v>
      </c>
      <c r="B43" s="12" t="s">
        <v>71</v>
      </c>
      <c r="C43" s="13">
        <v>43892</v>
      </c>
      <c r="D43" s="14" t="s">
        <v>49</v>
      </c>
      <c r="E43" s="15" t="s">
        <v>155</v>
      </c>
      <c r="F43" s="16" t="s">
        <v>151</v>
      </c>
      <c r="G43" s="15" t="s">
        <v>156</v>
      </c>
      <c r="H43" s="15" t="s">
        <v>91</v>
      </c>
      <c r="I43" s="17">
        <f>HYPERLINK("https://docs.wto.org/imrd/directdoc.asp?DDFDocuments/t/G/TBTN19/UGA1094A1.DOCX","EN")</f>
      </c>
      <c r="J43" s="17">
        <f>HYPERLINK("https://docs.wto.org/imrd/directdoc.asp?DDFDocuments/u/G/TBTN19/UGA1094A1.DOCX","FR")</f>
      </c>
      <c r="K43" s="17">
        <f>HYPERLINK("https://docs.wto.org/imrd/directdoc.asp?DDFDocuments/v/G/TBTN19/UGA1094A1.DOCX","ES")</f>
      </c>
    </row>
    <row r="44">
      <c r="A44" s="11" t="s">
        <v>157</v>
      </c>
      <c r="B44" s="12" t="s">
        <v>71</v>
      </c>
      <c r="C44" s="13">
        <v>43892</v>
      </c>
      <c r="D44" s="14" t="s">
        <v>49</v>
      </c>
      <c r="E44" s="15"/>
      <c r="F44" s="16" t="s">
        <v>158</v>
      </c>
      <c r="G44" s="15" t="s">
        <v>159</v>
      </c>
      <c r="H44" s="15" t="s">
        <v>80</v>
      </c>
      <c r="I44" s="17">
        <f>HYPERLINK("https://docs.wto.org/imrd/directdoc.asp?DDFDocuments/t/G/TBTN18/UGA841A1.DOCX","EN")</f>
      </c>
      <c r="J44" s="17">
        <f>HYPERLINK("https://docs.wto.org/imrd/directdoc.asp?DDFDocuments/u/G/TBTN18/UGA841A1.DOCX","FR")</f>
      </c>
      <c r="K44" s="17">
        <f>HYPERLINK("https://docs.wto.org/imrd/directdoc.asp?DDFDocuments/v/G/TBTN18/UGA841A1.DOCX","ES")</f>
      </c>
    </row>
    <row r="45">
      <c r="A45" s="11" t="s">
        <v>160</v>
      </c>
      <c r="B45" s="12" t="s">
        <v>71</v>
      </c>
      <c r="C45" s="13">
        <v>43892</v>
      </c>
      <c r="D45" s="14" t="s">
        <v>49</v>
      </c>
      <c r="E45" s="15" t="s">
        <v>161</v>
      </c>
      <c r="F45" s="16" t="s">
        <v>151</v>
      </c>
      <c r="G45" s="15" t="s">
        <v>152</v>
      </c>
      <c r="H45" s="15" t="s">
        <v>80</v>
      </c>
      <c r="I45" s="17">
        <f>HYPERLINK("https://docs.wto.org/imrd/directdoc.asp?DDFDocuments/t/G/TBTN18/UGA842A1.DOCX","EN")</f>
      </c>
      <c r="J45" s="17">
        <f>HYPERLINK("https://docs.wto.org/imrd/directdoc.asp?DDFDocuments/u/G/TBTN18/UGA842A1.DOCX","FR")</f>
      </c>
      <c r="K45" s="17">
        <f>HYPERLINK("https://docs.wto.org/imrd/directdoc.asp?DDFDocuments/v/G/TBTN18/UGA842A1.DOCX","ES")</f>
      </c>
    </row>
    <row r="46">
      <c r="A46" s="11" t="s">
        <v>162</v>
      </c>
      <c r="B46" s="12" t="s">
        <v>71</v>
      </c>
      <c r="C46" s="13">
        <v>43892</v>
      </c>
      <c r="D46" s="14" t="s">
        <v>49</v>
      </c>
      <c r="E46" s="15" t="s">
        <v>163</v>
      </c>
      <c r="F46" s="16" t="s">
        <v>164</v>
      </c>
      <c r="G46" s="15" t="s">
        <v>152</v>
      </c>
      <c r="H46" s="15" t="s">
        <v>80</v>
      </c>
      <c r="I46" s="17">
        <f>HYPERLINK("https://docs.wto.org/imrd/directdoc.asp?DDFDocuments/t/G/TBTN18/UGA843A1.DOCX","EN")</f>
      </c>
      <c r="J46" s="17">
        <f>HYPERLINK("https://docs.wto.org/imrd/directdoc.asp?DDFDocuments/u/G/TBTN18/UGA843A1.DOCX","FR")</f>
      </c>
      <c r="K46" s="17">
        <f>HYPERLINK("https://docs.wto.org/imrd/directdoc.asp?DDFDocuments/v/G/TBTN18/UGA843A1.DOCX","ES")</f>
      </c>
    </row>
    <row r="47">
      <c r="A47" s="11" t="s">
        <v>165</v>
      </c>
      <c r="B47" s="12" t="s">
        <v>71</v>
      </c>
      <c r="C47" s="13">
        <v>43892</v>
      </c>
      <c r="D47" s="14" t="s">
        <v>49</v>
      </c>
      <c r="E47" s="15" t="s">
        <v>166</v>
      </c>
      <c r="F47" s="16" t="s">
        <v>151</v>
      </c>
      <c r="G47" s="15" t="s">
        <v>167</v>
      </c>
      <c r="H47" s="15" t="s">
        <v>80</v>
      </c>
      <c r="I47" s="17">
        <f>HYPERLINK("https://docs.wto.org/imrd/directdoc.asp?DDFDocuments/t/G/TBTN18/UGA845A1.DOCX","EN")</f>
      </c>
      <c r="J47" s="17">
        <f>HYPERLINK("https://docs.wto.org/imrd/directdoc.asp?DDFDocuments/u/G/TBTN18/UGA845A1.DOCX","FR")</f>
      </c>
      <c r="K47" s="17">
        <f>HYPERLINK("https://docs.wto.org/imrd/directdoc.asp?DDFDocuments/v/G/TBTN18/UGA845A1.DOCX","ES")</f>
      </c>
    </row>
    <row r="48">
      <c r="A48" s="11" t="s">
        <v>168</v>
      </c>
      <c r="B48" s="12" t="s">
        <v>71</v>
      </c>
      <c r="C48" s="13">
        <v>43892</v>
      </c>
      <c r="D48" s="14" t="s">
        <v>49</v>
      </c>
      <c r="E48" s="15" t="s">
        <v>169</v>
      </c>
      <c r="F48" s="16" t="s">
        <v>151</v>
      </c>
      <c r="G48" s="15" t="s">
        <v>152</v>
      </c>
      <c r="H48" s="15" t="s">
        <v>80</v>
      </c>
      <c r="I48" s="17">
        <f>HYPERLINK("https://docs.wto.org/imrd/directdoc.asp?DDFDocuments/t/G/TBTN18/UGA846A1.DOCX","EN")</f>
      </c>
      <c r="J48" s="17">
        <f>HYPERLINK("https://docs.wto.org/imrd/directdoc.asp?DDFDocuments/u/G/TBTN18/UGA846A1.DOCX","FR")</f>
      </c>
      <c r="K48" s="17">
        <f>HYPERLINK("https://docs.wto.org/imrd/directdoc.asp?DDFDocuments/v/G/TBTN18/UGA846A1.DOCX","ES")</f>
      </c>
    </row>
    <row r="49">
      <c r="A49" s="11" t="s">
        <v>170</v>
      </c>
      <c r="B49" s="12" t="s">
        <v>71</v>
      </c>
      <c r="C49" s="13">
        <v>43892</v>
      </c>
      <c r="D49" s="14" t="s">
        <v>49</v>
      </c>
      <c r="E49" s="15" t="s">
        <v>171</v>
      </c>
      <c r="F49" s="16" t="s">
        <v>172</v>
      </c>
      <c r="G49" s="15" t="s">
        <v>152</v>
      </c>
      <c r="H49" s="15" t="s">
        <v>80</v>
      </c>
      <c r="I49" s="17">
        <f>HYPERLINK("https://docs.wto.org/imrd/directdoc.asp?DDFDocuments/t/G/TBTN18/UGA848A1.DOCX","EN")</f>
      </c>
      <c r="J49" s="17">
        <f>HYPERLINK("https://docs.wto.org/imrd/directdoc.asp?DDFDocuments/u/G/TBTN18/UGA848A1.DOCX","FR")</f>
      </c>
      <c r="K49" s="17">
        <f>HYPERLINK("https://docs.wto.org/imrd/directdoc.asp?DDFDocuments/v/G/TBTN18/UGA848A1.DOCX","ES")</f>
      </c>
    </row>
    <row r="50">
      <c r="A50" s="11" t="s">
        <v>173</v>
      </c>
      <c r="B50" s="12" t="s">
        <v>71</v>
      </c>
      <c r="C50" s="13">
        <v>43892</v>
      </c>
      <c r="D50" s="14" t="s">
        <v>49</v>
      </c>
      <c r="E50" s="15" t="s">
        <v>174</v>
      </c>
      <c r="F50" s="16" t="s">
        <v>175</v>
      </c>
      <c r="G50" s="15" t="s">
        <v>152</v>
      </c>
      <c r="H50" s="15" t="s">
        <v>80</v>
      </c>
      <c r="I50" s="17">
        <f>HYPERLINK("https://docs.wto.org/imrd/directdoc.asp?DDFDocuments/t/G/TBTN18/UGA849A1.DOCX","EN")</f>
      </c>
      <c r="J50" s="17">
        <f>HYPERLINK("https://docs.wto.org/imrd/directdoc.asp?DDFDocuments/u/G/TBTN18/UGA849A1.DOCX","FR")</f>
      </c>
      <c r="K50" s="17">
        <f>HYPERLINK("https://docs.wto.org/imrd/directdoc.asp?DDFDocuments/v/G/TBTN18/UGA849A1.DOCX","ES")</f>
      </c>
    </row>
    <row r="51">
      <c r="A51" s="11" t="s">
        <v>176</v>
      </c>
      <c r="B51" s="12" t="s">
        <v>71</v>
      </c>
      <c r="C51" s="13">
        <v>43892</v>
      </c>
      <c r="D51" s="14" t="s">
        <v>49</v>
      </c>
      <c r="E51" s="15" t="s">
        <v>177</v>
      </c>
      <c r="F51" s="16" t="s">
        <v>178</v>
      </c>
      <c r="G51" s="15" t="s">
        <v>98</v>
      </c>
      <c r="H51" s="15" t="s">
        <v>80</v>
      </c>
      <c r="I51" s="17">
        <f>HYPERLINK("https://docs.wto.org/imrd/directdoc.asp?DDFDocuments/t/G/TBTN18/UGA988A1.DOCX","EN")</f>
      </c>
      <c r="J51" s="17">
        <f>HYPERLINK("https://docs.wto.org/imrd/directdoc.asp?DDFDocuments/u/G/TBTN18/UGA988A1.DOCX","FR")</f>
      </c>
      <c r="K51" s="17">
        <f>HYPERLINK("https://docs.wto.org/imrd/directdoc.asp?DDFDocuments/v/G/TBTN18/UGA988A1.DOCX","ES")</f>
      </c>
    </row>
    <row r="52">
      <c r="A52" s="11" t="s">
        <v>179</v>
      </c>
      <c r="B52" s="12" t="s">
        <v>71</v>
      </c>
      <c r="C52" s="13">
        <v>43892</v>
      </c>
      <c r="D52" s="14" t="s">
        <v>49</v>
      </c>
      <c r="E52" s="15" t="s">
        <v>180</v>
      </c>
      <c r="F52" s="16" t="s">
        <v>181</v>
      </c>
      <c r="G52" s="15" t="s">
        <v>98</v>
      </c>
      <c r="H52" s="15" t="s">
        <v>80</v>
      </c>
      <c r="I52" s="17">
        <f>HYPERLINK("https://docs.wto.org/imrd/directdoc.asp?DDFDocuments/t/G/TBTN18/UGA989A1.DOCX","EN")</f>
      </c>
      <c r="J52" s="17">
        <f>HYPERLINK("https://docs.wto.org/imrd/directdoc.asp?DDFDocuments/u/G/TBTN18/UGA989A1.DOCX","FR")</f>
      </c>
      <c r="K52" s="17">
        <f>HYPERLINK("https://docs.wto.org/imrd/directdoc.asp?DDFDocuments/v/G/TBTN18/UGA989A1.DOCX","ES")</f>
      </c>
    </row>
    <row r="53">
      <c r="A53" s="11" t="s">
        <v>182</v>
      </c>
      <c r="B53" s="12" t="s">
        <v>71</v>
      </c>
      <c r="C53" s="13">
        <v>43892</v>
      </c>
      <c r="D53" s="14" t="s">
        <v>49</v>
      </c>
      <c r="E53" s="15" t="s">
        <v>183</v>
      </c>
      <c r="F53" s="16" t="s">
        <v>184</v>
      </c>
      <c r="G53" s="15" t="s">
        <v>98</v>
      </c>
      <c r="H53" s="15" t="s">
        <v>185</v>
      </c>
      <c r="I53" s="17">
        <f>HYPERLINK("https://docs.wto.org/imrd/directdoc.asp?DDFDocuments/t/G/TBTN18/UGA990A1.DOCX","EN")</f>
      </c>
      <c r="J53" s="17">
        <f>HYPERLINK("https://docs.wto.org/imrd/directdoc.asp?DDFDocuments/u/G/TBTN18/UGA990A1.DOCX","FR")</f>
      </c>
      <c r="K53" s="17">
        <f>HYPERLINK("https://docs.wto.org/imrd/directdoc.asp?DDFDocuments/v/G/TBTN18/UGA990A1.DOCX","ES")</f>
      </c>
    </row>
    <row r="54">
      <c r="A54" s="11" t="s">
        <v>186</v>
      </c>
      <c r="B54" s="12" t="s">
        <v>71</v>
      </c>
      <c r="C54" s="13">
        <v>43892</v>
      </c>
      <c r="D54" s="14" t="s">
        <v>49</v>
      </c>
      <c r="E54" s="15" t="s">
        <v>187</v>
      </c>
      <c r="F54" s="16" t="s">
        <v>188</v>
      </c>
      <c r="G54" s="15" t="s">
        <v>98</v>
      </c>
      <c r="H54" s="15" t="s">
        <v>80</v>
      </c>
      <c r="I54" s="17">
        <f>HYPERLINK("https://docs.wto.org/imrd/directdoc.asp?DDFDocuments/t/G/TBTN18/UGA991A1.DOCX","EN")</f>
      </c>
      <c r="J54" s="17">
        <f>HYPERLINK("https://docs.wto.org/imrd/directdoc.asp?DDFDocuments/u/G/TBTN18/UGA991A1.DOCX","FR")</f>
      </c>
      <c r="K54" s="17">
        <f>HYPERLINK("https://docs.wto.org/imrd/directdoc.asp?DDFDocuments/v/G/TBTN18/UGA991A1.DOCX","ES")</f>
      </c>
    </row>
    <row r="55">
      <c r="A55" s="11" t="s">
        <v>189</v>
      </c>
      <c r="B55" s="12" t="s">
        <v>190</v>
      </c>
      <c r="C55" s="13">
        <v>43885</v>
      </c>
      <c r="D55" s="14" t="s">
        <v>13</v>
      </c>
      <c r="E55" s="15" t="s">
        <v>191</v>
      </c>
      <c r="F55" s="16" t="s">
        <v>192</v>
      </c>
      <c r="G55" s="15" t="s">
        <v>193</v>
      </c>
      <c r="H55" s="15" t="s">
        <v>194</v>
      </c>
      <c r="I55" s="17">
        <f>HYPERLINK("https://docs.wto.org/imrd/directdoc.asp?DDFDocuments/t/G/TBTN20/BRA971.DOCX","EN")</f>
      </c>
      <c r="J55" s="17">
        <f>HYPERLINK("https://docs.wto.org/imrd/directdoc.asp?DDFDocuments/u/G/TBTN20/BRA971.DOCX","FR")</f>
      </c>
      <c r="K55" s="17">
        <f>HYPERLINK("https://docs.wto.org/imrd/directdoc.asp?DDFDocuments/v/G/TBTN20/BRA971.DOCX","ES")</f>
      </c>
    </row>
    <row r="56">
      <c r="A56" s="11" t="s">
        <v>195</v>
      </c>
      <c r="B56" s="12" t="s">
        <v>196</v>
      </c>
      <c r="C56" s="13">
        <v>43885</v>
      </c>
      <c r="D56" s="14" t="s">
        <v>49</v>
      </c>
      <c r="E56" s="15" t="s">
        <v>197</v>
      </c>
      <c r="F56" s="16" t="s">
        <v>198</v>
      </c>
      <c r="G56" s="15" t="s">
        <v>199</v>
      </c>
      <c r="H56" s="15" t="s">
        <v>200</v>
      </c>
      <c r="I56" s="17">
        <f>HYPERLINK("https://docs.wto.org/imrd/directdoc.asp?DDFDocuments/t/G/TBTN19/CHL500A1.DOCX","EN")</f>
      </c>
      <c r="J56" s="17">
        <f>HYPERLINK("https://docs.wto.org/imrd/directdoc.asp?DDFDocuments/u/G/TBTN19/CHL500A1.DOCX","FR")</f>
      </c>
      <c r="K56" s="17">
        <f>HYPERLINK("https://docs.wto.org/imrd/directdoc.asp?DDFDocuments/v/G/TBTN19/CHL500A1.DOCX","ES")</f>
      </c>
    </row>
    <row r="57">
      <c r="A57" s="11" t="s">
        <v>201</v>
      </c>
      <c r="B57" s="12" t="s">
        <v>71</v>
      </c>
      <c r="C57" s="13">
        <v>43882</v>
      </c>
      <c r="D57" s="14" t="s">
        <v>13</v>
      </c>
      <c r="E57" s="15" t="s">
        <v>202</v>
      </c>
      <c r="F57" s="16" t="s">
        <v>203</v>
      </c>
      <c r="G57" s="15" t="s">
        <v>204</v>
      </c>
      <c r="H57" s="15" t="s">
        <v>205</v>
      </c>
      <c r="I57" s="17">
        <f>HYPERLINK("https://docs.wto.org/imrd/directdoc.asp?DDFDocuments/t/G/TBTN20/UGA1191.DOCX","EN")</f>
      </c>
      <c r="J57" s="17">
        <f>HYPERLINK("https://docs.wto.org/imrd/directdoc.asp?DDFDocuments/u/G/TBTN20/UGA1191.DOCX","FR")</f>
      </c>
      <c r="K57" s="17">
        <f>HYPERLINK("https://docs.wto.org/imrd/directdoc.asp?DDFDocuments/v/G/TBTN20/UGA1191.DOCX","ES")</f>
      </c>
    </row>
    <row r="58">
      <c r="A58" s="11" t="s">
        <v>206</v>
      </c>
      <c r="B58" s="12" t="s">
        <v>71</v>
      </c>
      <c r="C58" s="13">
        <v>43882</v>
      </c>
      <c r="D58" s="14" t="s">
        <v>13</v>
      </c>
      <c r="E58" s="15" t="s">
        <v>207</v>
      </c>
      <c r="F58" s="16" t="s">
        <v>208</v>
      </c>
      <c r="G58" s="15" t="s">
        <v>15</v>
      </c>
      <c r="H58" s="15" t="s">
        <v>205</v>
      </c>
      <c r="I58" s="17">
        <f>HYPERLINK("https://docs.wto.org/imrd/directdoc.asp?DDFDocuments/t/G/TBTN20/UGA1192.DOCX","EN")</f>
      </c>
      <c r="J58" s="17">
        <f>HYPERLINK("https://docs.wto.org/imrd/directdoc.asp?DDFDocuments/u/G/TBTN20/UGA1192.DOCX","FR")</f>
      </c>
      <c r="K58" s="17">
        <f>HYPERLINK("https://docs.wto.org/imrd/directdoc.asp?DDFDocuments/v/G/TBTN20/UGA1192.DOCX","ES")</f>
      </c>
    </row>
    <row r="59">
      <c r="A59" s="11" t="s">
        <v>209</v>
      </c>
      <c r="B59" s="12" t="s">
        <v>71</v>
      </c>
      <c r="C59" s="13">
        <v>43882</v>
      </c>
      <c r="D59" s="14" t="s">
        <v>13</v>
      </c>
      <c r="E59" s="15" t="s">
        <v>210</v>
      </c>
      <c r="F59" s="16" t="s">
        <v>211</v>
      </c>
      <c r="G59" s="15" t="s">
        <v>15</v>
      </c>
      <c r="H59" s="15" t="s">
        <v>205</v>
      </c>
      <c r="I59" s="17">
        <f>HYPERLINK("https://docs.wto.org/imrd/directdoc.asp?DDFDocuments/t/G/TBTN20/UGA1193.DOCX","EN")</f>
      </c>
      <c r="J59" s="17">
        <f>HYPERLINK("https://docs.wto.org/imrd/directdoc.asp?DDFDocuments/u/G/TBTN20/UGA1193.DOCX","FR")</f>
      </c>
      <c r="K59" s="17">
        <f>HYPERLINK("https://docs.wto.org/imrd/directdoc.asp?DDFDocuments/v/G/TBTN20/UGA1193.DOCX","ES")</f>
      </c>
    </row>
    <row r="60">
      <c r="A60" s="11" t="s">
        <v>212</v>
      </c>
      <c r="B60" s="12" t="s">
        <v>71</v>
      </c>
      <c r="C60" s="13">
        <v>43882</v>
      </c>
      <c r="D60" s="14" t="s">
        <v>13</v>
      </c>
      <c r="E60" s="15" t="s">
        <v>213</v>
      </c>
      <c r="F60" s="16" t="s">
        <v>211</v>
      </c>
      <c r="G60" s="15" t="s">
        <v>15</v>
      </c>
      <c r="H60" s="15" t="s">
        <v>205</v>
      </c>
      <c r="I60" s="17">
        <f>HYPERLINK("https://docs.wto.org/imrd/directdoc.asp?DDFDocuments/t/G/TBTN20/UGA1194.DOCX","EN")</f>
      </c>
      <c r="J60" s="17">
        <f>HYPERLINK("https://docs.wto.org/imrd/directdoc.asp?DDFDocuments/u/G/TBTN20/UGA1194.DOCX","FR")</f>
      </c>
      <c r="K60" s="17">
        <f>HYPERLINK("https://docs.wto.org/imrd/directdoc.asp?DDFDocuments/v/G/TBTN20/UGA1194.DOCX","ES")</f>
      </c>
    </row>
    <row r="61">
      <c r="A61" s="11" t="s">
        <v>214</v>
      </c>
      <c r="B61" s="12" t="s">
        <v>71</v>
      </c>
      <c r="C61" s="13">
        <v>43882</v>
      </c>
      <c r="D61" s="14" t="s">
        <v>13</v>
      </c>
      <c r="E61" s="15" t="s">
        <v>215</v>
      </c>
      <c r="F61" s="16" t="s">
        <v>208</v>
      </c>
      <c r="G61" s="15" t="s">
        <v>15</v>
      </c>
      <c r="H61" s="15" t="s">
        <v>205</v>
      </c>
      <c r="I61" s="17">
        <f>HYPERLINK("https://docs.wto.org/imrd/directdoc.asp?DDFDocuments/t/G/TBTN20/UGA1196.DOCX","EN")</f>
      </c>
      <c r="J61" s="17">
        <f>HYPERLINK("https://docs.wto.org/imrd/directdoc.asp?DDFDocuments/u/G/TBTN20/UGA1196.DOCX","FR")</f>
      </c>
      <c r="K61" s="17">
        <f>HYPERLINK("https://docs.wto.org/imrd/directdoc.asp?DDFDocuments/v/G/TBTN20/UGA1196.DOCX","ES")</f>
      </c>
    </row>
    <row r="62">
      <c r="A62" s="11" t="s">
        <v>216</v>
      </c>
      <c r="B62" s="12" t="s">
        <v>190</v>
      </c>
      <c r="C62" s="13">
        <v>43874</v>
      </c>
      <c r="D62" s="14" t="s">
        <v>13</v>
      </c>
      <c r="E62" s="15"/>
      <c r="F62" s="16" t="s">
        <v>217</v>
      </c>
      <c r="G62" s="15" t="s">
        <v>199</v>
      </c>
      <c r="H62" s="15" t="s">
        <v>218</v>
      </c>
      <c r="I62" s="17">
        <f>HYPERLINK("https://docs.wto.org/imrd/directdoc.asp?DDFDocuments/t/G/TBTN20/BRA966.DOCX","EN")</f>
      </c>
      <c r="J62" s="17">
        <f>HYPERLINK("https://docs.wto.org/imrd/directdoc.asp?DDFDocuments/u/G/TBTN20/BRA966.DOCX","FR")</f>
      </c>
      <c r="K62" s="17">
        <f>HYPERLINK("https://docs.wto.org/imrd/directdoc.asp?DDFDocuments/v/G/TBTN20/BRA966.DOCX","ES")</f>
      </c>
    </row>
    <row r="63">
      <c r="A63" s="11" t="s">
        <v>219</v>
      </c>
      <c r="B63" s="12" t="s">
        <v>220</v>
      </c>
      <c r="C63" s="13">
        <v>43874</v>
      </c>
      <c r="D63" s="14" t="s">
        <v>13</v>
      </c>
      <c r="E63" s="15" t="s">
        <v>221</v>
      </c>
      <c r="F63" s="16" t="s">
        <v>222</v>
      </c>
      <c r="G63" s="15" t="s">
        <v>44</v>
      </c>
      <c r="H63" s="15" t="s">
        <v>223</v>
      </c>
      <c r="I63" s="17">
        <f>HYPERLINK("https://docs.wto.org/imrd/directdoc.asp?DDFDocuments/t/G/TBTN20/PHL230.DOCX","EN")</f>
      </c>
      <c r="J63" s="17">
        <f>HYPERLINK("https://docs.wto.org/imrd/directdoc.asp?DDFDocuments/u/G/TBTN20/PHL230.DOCX","FR")</f>
      </c>
      <c r="K63" s="17">
        <f>HYPERLINK("https://docs.wto.org/imrd/directdoc.asp?DDFDocuments/v/G/TBTN20/PHL230.DOCX","ES")</f>
      </c>
    </row>
    <row r="64">
      <c r="A64" s="11" t="s">
        <v>224</v>
      </c>
      <c r="B64" s="12" t="s">
        <v>39</v>
      </c>
      <c r="C64" s="13">
        <v>43873</v>
      </c>
      <c r="D64" s="14" t="s">
        <v>13</v>
      </c>
      <c r="E64" s="15"/>
      <c r="F64" s="16" t="s">
        <v>225</v>
      </c>
      <c r="G64" s="15" t="s">
        <v>226</v>
      </c>
      <c r="H64" s="15" t="s">
        <v>227</v>
      </c>
      <c r="I64" s="17">
        <f>HYPERLINK("https://docs.wto.org/imrd/directdoc.asp?DDFDocuments/t/G/TBTN20/BDI79.DOCX","EN")</f>
      </c>
      <c r="J64" s="17">
        <f>HYPERLINK("https://docs.wto.org/imrd/directdoc.asp?DDFDocuments/u/G/TBTN20/BDI79.DOCX","FR")</f>
      </c>
      <c r="K64" s="17">
        <f>HYPERLINK("https://docs.wto.org/imrd/directdoc.asp?DDFDocuments/v/G/TBTN20/BDI79.DOCX","ES")</f>
      </c>
    </row>
    <row r="65">
      <c r="A65" s="11" t="s">
        <v>228</v>
      </c>
      <c r="B65" s="12" t="s">
        <v>229</v>
      </c>
      <c r="C65" s="13">
        <v>43873</v>
      </c>
      <c r="D65" s="14" t="s">
        <v>49</v>
      </c>
      <c r="E65" s="15" t="s">
        <v>230</v>
      </c>
      <c r="F65" s="16" t="s">
        <v>231</v>
      </c>
      <c r="G65" s="15"/>
      <c r="H65" s="15" t="s">
        <v>232</v>
      </c>
      <c r="I65" s="17">
        <f>HYPERLINK("https://docs.wto.org/imrd/directdoc.asp?DDFDocuments/t/G/TBTN19/PER111A1.DOCX","EN")</f>
      </c>
      <c r="J65" s="17">
        <f>HYPERLINK("https://docs.wto.org/imrd/directdoc.asp?DDFDocuments/u/G/TBTN19/PER111A1.DOCX","FR")</f>
      </c>
      <c r="K65" s="17">
        <f>HYPERLINK("https://docs.wto.org/imrd/directdoc.asp?DDFDocuments/v/G/TBTN19/PER111A1.DOCX","ES")</f>
      </c>
    </row>
    <row r="66">
      <c r="A66" s="11" t="s">
        <v>233</v>
      </c>
      <c r="B66" s="12" t="s">
        <v>190</v>
      </c>
      <c r="C66" s="13">
        <v>43872</v>
      </c>
      <c r="D66" s="14" t="s">
        <v>49</v>
      </c>
      <c r="E66" s="15" t="s">
        <v>234</v>
      </c>
      <c r="F66" s="16" t="s">
        <v>235</v>
      </c>
      <c r="G66" s="15" t="s">
        <v>236</v>
      </c>
      <c r="H66" s="15" t="s">
        <v>237</v>
      </c>
      <c r="I66" s="17">
        <f>HYPERLINK("https://docs.wto.org/imrd/directdoc.asp?DDFDocuments/t/G/TBTN18/BRA829A2.DOCX","EN")</f>
      </c>
      <c r="J66" s="17">
        <f>HYPERLINK("https://docs.wto.org/imrd/directdoc.asp?DDFDocuments/u/G/TBTN18/BRA829A2.DOCX","FR")</f>
      </c>
      <c r="K66" s="17">
        <f>HYPERLINK("https://docs.wto.org/imrd/directdoc.asp?DDFDocuments/v/G/TBTN18/BRA829A2.DOCX","ES")</f>
      </c>
    </row>
    <row r="67">
      <c r="A67" s="11" t="s">
        <v>238</v>
      </c>
      <c r="B67" s="12" t="s">
        <v>239</v>
      </c>
      <c r="C67" s="13">
        <v>43868</v>
      </c>
      <c r="D67" s="14" t="s">
        <v>49</v>
      </c>
      <c r="E67" s="15" t="s">
        <v>240</v>
      </c>
      <c r="F67" s="16" t="s">
        <v>241</v>
      </c>
      <c r="G67" s="15" t="s">
        <v>79</v>
      </c>
      <c r="H67" s="15" t="s">
        <v>242</v>
      </c>
      <c r="I67" s="17">
        <f>HYPERLINK("https://docs.wto.org/imrd/directdoc.asp?DDFDocuments/t/G/TBTN19/CAN600A1.DOCX","EN")</f>
      </c>
      <c r="J67" s="17">
        <f>HYPERLINK("https://docs.wto.org/imrd/directdoc.asp?DDFDocuments/u/G/TBTN19/CAN600A1.DOCX","FR")</f>
      </c>
      <c r="K67" s="17">
        <f>HYPERLINK("https://docs.wto.org/imrd/directdoc.asp?DDFDocuments/v/G/TBTN19/CAN600A1.DOCX","ES")</f>
      </c>
    </row>
    <row r="68">
      <c r="A68" s="11" t="s">
        <v>243</v>
      </c>
      <c r="B68" s="12" t="s">
        <v>244</v>
      </c>
      <c r="C68" s="13">
        <v>43867</v>
      </c>
      <c r="D68" s="14" t="s">
        <v>49</v>
      </c>
      <c r="E68" s="15" t="s">
        <v>245</v>
      </c>
      <c r="F68" s="16" t="s">
        <v>246</v>
      </c>
      <c r="G68" s="15" t="s">
        <v>15</v>
      </c>
      <c r="H68" s="15"/>
      <c r="I68" s="17">
        <f>HYPERLINK("https://docs.wto.org/imrd/directdoc.asp?DDFDocuments/t/G/TBTN05/EGY1A10.DOCX","EN")</f>
      </c>
      <c r="J68" s="17">
        <f>HYPERLINK("https://docs.wto.org/imrd/directdoc.asp?DDFDocuments/u/G/TBTN05/EGY1A10.DOCX","FR")</f>
      </c>
      <c r="K68" s="17">
        <f>HYPERLINK("https://docs.wto.org/imrd/directdoc.asp?DDFDocuments/v/G/TBTN05/EGY1A10.DOCX","ES")</f>
      </c>
    </row>
    <row r="69">
      <c r="A69" s="11" t="s">
        <v>247</v>
      </c>
      <c r="B69" s="12" t="s">
        <v>244</v>
      </c>
      <c r="C69" s="13">
        <v>43867</v>
      </c>
      <c r="D69" s="14" t="s">
        <v>49</v>
      </c>
      <c r="E69" s="15" t="s">
        <v>245</v>
      </c>
      <c r="F69" s="16" t="s">
        <v>246</v>
      </c>
      <c r="G69" s="15" t="s">
        <v>15</v>
      </c>
      <c r="H69" s="15"/>
      <c r="I69" s="17">
        <f>HYPERLINK("https://docs.wto.org/imrd/directdoc.asp?DDFDocuments/t/G/TBTN05/EGY1A11.DOCX","EN")</f>
      </c>
      <c r="J69" s="17">
        <f>HYPERLINK("https://docs.wto.org/imrd/directdoc.asp?DDFDocuments/u/G/TBTN05/EGY1A11.DOCX","FR")</f>
      </c>
      <c r="K69" s="17">
        <f>HYPERLINK("https://docs.wto.org/imrd/directdoc.asp?DDFDocuments/v/G/TBTN05/EGY1A11.DOCX","ES")</f>
      </c>
    </row>
    <row r="70">
      <c r="A70" s="11" t="s">
        <v>248</v>
      </c>
      <c r="B70" s="12" t="s">
        <v>244</v>
      </c>
      <c r="C70" s="13">
        <v>43867</v>
      </c>
      <c r="D70" s="14" t="s">
        <v>49</v>
      </c>
      <c r="E70" s="15" t="s">
        <v>245</v>
      </c>
      <c r="F70" s="16" t="s">
        <v>246</v>
      </c>
      <c r="G70" s="15" t="s">
        <v>15</v>
      </c>
      <c r="H70" s="15"/>
      <c r="I70" s="17">
        <f>HYPERLINK("https://docs.wto.org/imrd/directdoc.asp?DDFDocuments/t/G/TBTN05/EGY2A10.DOCX","EN")</f>
      </c>
      <c r="J70" s="17">
        <f>HYPERLINK("https://docs.wto.org/imrd/directdoc.asp?DDFDocuments/u/G/TBTN05/EGY2A10.DOCX","FR")</f>
      </c>
      <c r="K70" s="17">
        <f>HYPERLINK("https://docs.wto.org/imrd/directdoc.asp?DDFDocuments/v/G/TBTN05/EGY2A10.DOCX","ES")</f>
      </c>
    </row>
    <row r="71">
      <c r="A71" s="11" t="s">
        <v>249</v>
      </c>
      <c r="B71" s="12" t="s">
        <v>244</v>
      </c>
      <c r="C71" s="13">
        <v>43867</v>
      </c>
      <c r="D71" s="14" t="s">
        <v>49</v>
      </c>
      <c r="E71" s="15" t="s">
        <v>245</v>
      </c>
      <c r="F71" s="16" t="s">
        <v>246</v>
      </c>
      <c r="G71" s="15" t="s">
        <v>15</v>
      </c>
      <c r="H71" s="15"/>
      <c r="I71" s="17">
        <f>HYPERLINK("https://docs.wto.org/imrd/directdoc.asp?DDFDocuments/t/G/TBTN05/EGY2A11.DOCX","EN")</f>
      </c>
      <c r="J71" s="17">
        <f>HYPERLINK("https://docs.wto.org/imrd/directdoc.asp?DDFDocuments/u/G/TBTN05/EGY2A11.DOCX","FR")</f>
      </c>
      <c r="K71" s="17">
        <f>HYPERLINK("https://docs.wto.org/imrd/directdoc.asp?DDFDocuments/v/G/TBTN05/EGY2A11.DOCX","ES")</f>
      </c>
    </row>
    <row r="72">
      <c r="A72" s="11" t="s">
        <v>250</v>
      </c>
      <c r="B72" s="12" t="s">
        <v>244</v>
      </c>
      <c r="C72" s="13">
        <v>43867</v>
      </c>
      <c r="D72" s="14" t="s">
        <v>49</v>
      </c>
      <c r="E72" s="15" t="s">
        <v>245</v>
      </c>
      <c r="F72" s="16" t="s">
        <v>246</v>
      </c>
      <c r="G72" s="15" t="s">
        <v>15</v>
      </c>
      <c r="H72" s="15"/>
      <c r="I72" s="17">
        <f>HYPERLINK("https://docs.wto.org/imrd/directdoc.asp?DDFDocuments/t/G/TBTN05/EGY2A12.DOCX","EN")</f>
      </c>
      <c r="J72" s="17">
        <f>HYPERLINK("https://docs.wto.org/imrd/directdoc.asp?DDFDocuments/u/G/TBTN05/EGY2A12.DOCX","FR")</f>
      </c>
      <c r="K72" s="17">
        <f>HYPERLINK("https://docs.wto.org/imrd/directdoc.asp?DDFDocuments/v/G/TBTN05/EGY2A12.DOCX","ES")</f>
      </c>
    </row>
    <row r="73">
      <c r="A73" s="11" t="s">
        <v>251</v>
      </c>
      <c r="B73" s="12" t="s">
        <v>244</v>
      </c>
      <c r="C73" s="13">
        <v>43867</v>
      </c>
      <c r="D73" s="14" t="s">
        <v>49</v>
      </c>
      <c r="E73" s="15" t="s">
        <v>245</v>
      </c>
      <c r="F73" s="16" t="s">
        <v>246</v>
      </c>
      <c r="G73" s="15" t="s">
        <v>15</v>
      </c>
      <c r="H73" s="15"/>
      <c r="I73" s="17">
        <f>HYPERLINK("https://docs.wto.org/imrd/directdoc.asp?DDFDocuments/t/G/TBTN05/EGY2A13.DOCX","EN")</f>
      </c>
      <c r="J73" s="17">
        <f>HYPERLINK("https://docs.wto.org/imrd/directdoc.asp?DDFDocuments/u/G/TBTN05/EGY2A13.DOCX","FR")</f>
      </c>
      <c r="K73" s="17">
        <f>HYPERLINK("https://docs.wto.org/imrd/directdoc.asp?DDFDocuments/v/G/TBTN05/EGY2A13.DOCX","ES")</f>
      </c>
    </row>
    <row r="74">
      <c r="A74" s="11" t="s">
        <v>252</v>
      </c>
      <c r="B74" s="12" t="s">
        <v>244</v>
      </c>
      <c r="C74" s="13">
        <v>43867</v>
      </c>
      <c r="D74" s="14" t="s">
        <v>49</v>
      </c>
      <c r="E74" s="15" t="s">
        <v>245</v>
      </c>
      <c r="F74" s="16" t="s">
        <v>246</v>
      </c>
      <c r="G74" s="15" t="s">
        <v>15</v>
      </c>
      <c r="H74" s="15"/>
      <c r="I74" s="17">
        <f>HYPERLINK("https://docs.wto.org/imrd/directdoc.asp?DDFDocuments/t/G/TBTN05/EGY2A14.DOCX","EN")</f>
      </c>
      <c r="J74" s="17">
        <f>HYPERLINK("https://docs.wto.org/imrd/directdoc.asp?DDFDocuments/u/G/TBTN05/EGY2A14.DOCX","FR")</f>
      </c>
      <c r="K74" s="17">
        <f>HYPERLINK("https://docs.wto.org/imrd/directdoc.asp?DDFDocuments/v/G/TBTN05/EGY2A14.DOCX","ES")</f>
      </c>
    </row>
    <row r="75">
      <c r="A75" s="11" t="s">
        <v>253</v>
      </c>
      <c r="B75" s="12" t="s">
        <v>244</v>
      </c>
      <c r="C75" s="13">
        <v>43867</v>
      </c>
      <c r="D75" s="14" t="s">
        <v>13</v>
      </c>
      <c r="E75" s="15"/>
      <c r="F75" s="16" t="s">
        <v>246</v>
      </c>
      <c r="G75" s="15" t="s">
        <v>15</v>
      </c>
      <c r="H75" s="15" t="s">
        <v>254</v>
      </c>
      <c r="I75" s="17">
        <f>HYPERLINK("https://docs.wto.org/imrd/directdoc.asp?DDFDocuments/t/G/TBTN20/EGY244.DOCX","EN")</f>
      </c>
      <c r="J75" s="17">
        <f>HYPERLINK("https://docs.wto.org/imrd/directdoc.asp?DDFDocuments/u/G/TBTN20/EGY244.DOCX","FR")</f>
      </c>
      <c r="K75" s="17">
        <f>HYPERLINK("https://docs.wto.org/imrd/directdoc.asp?DDFDocuments/v/G/TBTN20/EGY244.DOCX","ES")</f>
      </c>
    </row>
    <row r="76">
      <c r="A76" s="11" t="s">
        <v>255</v>
      </c>
      <c r="B76" s="12" t="s">
        <v>55</v>
      </c>
      <c r="C76" s="13">
        <v>43864</v>
      </c>
      <c r="D76" s="14" t="s">
        <v>13</v>
      </c>
      <c r="E76" s="15"/>
      <c r="F76" s="16" t="s">
        <v>256</v>
      </c>
      <c r="G76" s="15" t="s">
        <v>257</v>
      </c>
      <c r="H76" s="15" t="s">
        <v>258</v>
      </c>
      <c r="I76" s="17">
        <f>HYPERLINK("https://docs.wto.org/imrd/directdoc.asp?DDFDocuments/t/G/TBTN20/TZA385.DOCX","EN")</f>
      </c>
      <c r="J76" s="17">
        <f>HYPERLINK("https://docs.wto.org/imrd/directdoc.asp?DDFDocuments/u/G/TBTN20/TZA385.DOCX","FR")</f>
      </c>
      <c r="K76" s="17">
        <f>HYPERLINK("https://docs.wto.org/imrd/directdoc.asp?DDFDocuments/v/G/TBTN20/TZA385.DOCX","ES")</f>
      </c>
    </row>
    <row r="77">
      <c r="A77" s="11" t="s">
        <v>259</v>
      </c>
      <c r="B77" s="12" t="s">
        <v>33</v>
      </c>
      <c r="C77" s="13">
        <v>43861</v>
      </c>
      <c r="D77" s="14" t="s">
        <v>13</v>
      </c>
      <c r="E77" s="15" t="s">
        <v>260</v>
      </c>
      <c r="F77" s="16" t="s">
        <v>261</v>
      </c>
      <c r="G77" s="15" t="s">
        <v>36</v>
      </c>
      <c r="H77" s="15" t="s">
        <v>37</v>
      </c>
      <c r="I77" s="17">
        <f>HYPERLINK("https://docs.wto.org/imrd/directdoc.asp?DDFDocuments/t/G/TBTN20/USA1569.DOCX","EN")</f>
      </c>
      <c r="J77" s="17">
        <f>HYPERLINK("https://docs.wto.org/imrd/directdoc.asp?DDFDocuments/u/G/TBTN20/USA1569.DOCX","FR")</f>
      </c>
      <c r="K77" s="17">
        <f>HYPERLINK("https://docs.wto.org/imrd/directdoc.asp?DDFDocuments/v/G/TBTN20/USA1569.DOCX","ES")</f>
      </c>
    </row>
    <row r="78">
      <c r="A78" s="11" t="s">
        <v>262</v>
      </c>
      <c r="B78" s="12" t="s">
        <v>263</v>
      </c>
      <c r="C78" s="13">
        <v>43859</v>
      </c>
      <c r="D78" s="14" t="s">
        <v>49</v>
      </c>
      <c r="E78" s="15" t="s">
        <v>264</v>
      </c>
      <c r="F78" s="16" t="s">
        <v>265</v>
      </c>
      <c r="G78" s="15" t="s">
        <v>226</v>
      </c>
      <c r="H78" s="15" t="s">
        <v>237</v>
      </c>
      <c r="I78" s="17">
        <f>HYPERLINK("https://docs.wto.org/imrd/directdoc.asp?DDFDocuments/t/G/TBTN13/IDN77A4.DOCX","EN")</f>
      </c>
      <c r="J78" s="17">
        <f>HYPERLINK("https://docs.wto.org/imrd/directdoc.asp?DDFDocuments/u/G/TBTN13/IDN77A4.DOCX","FR")</f>
      </c>
      <c r="K78" s="17">
        <f>HYPERLINK("https://docs.wto.org/imrd/directdoc.asp?DDFDocuments/v/G/TBTN13/IDN77A4.DOCX","ES")</f>
      </c>
    </row>
    <row r="79">
      <c r="A79" s="11" t="s">
        <v>266</v>
      </c>
      <c r="B79" s="12" t="s">
        <v>33</v>
      </c>
      <c r="C79" s="13">
        <v>43859</v>
      </c>
      <c r="D79" s="14" t="s">
        <v>267</v>
      </c>
      <c r="E79" s="15" t="s">
        <v>268</v>
      </c>
      <c r="F79" s="16" t="s">
        <v>269</v>
      </c>
      <c r="G79" s="15" t="s">
        <v>270</v>
      </c>
      <c r="H79" s="15" t="s">
        <v>271</v>
      </c>
      <c r="I79" s="17">
        <f>HYPERLINK("https://docs.wto.org/imrd/directdoc.asp?DDFDocuments/t/G/TBTN11/USA608R2.DOCX","EN")</f>
      </c>
      <c r="J79" s="17">
        <f>HYPERLINK("https://docs.wto.org/imrd/directdoc.asp?DDFDocuments/u/G/TBTN11/USA608R2.DOCX","FR")</f>
      </c>
      <c r="K79" s="17">
        <f>HYPERLINK("https://docs.wto.org/imrd/directdoc.asp?DDFDocuments/v/G/TBTN11/USA608R2.DOCX","ES")</f>
      </c>
    </row>
    <row r="80">
      <c r="A80" s="11" t="s">
        <v>272</v>
      </c>
      <c r="B80" s="12" t="s">
        <v>273</v>
      </c>
      <c r="C80" s="13">
        <v>43858</v>
      </c>
      <c r="D80" s="14" t="s">
        <v>13</v>
      </c>
      <c r="E80" s="15" t="s">
        <v>274</v>
      </c>
      <c r="F80" s="16" t="s">
        <v>275</v>
      </c>
      <c r="G80" s="15" t="s">
        <v>41</v>
      </c>
      <c r="H80" s="15" t="s">
        <v>276</v>
      </c>
      <c r="I80" s="17">
        <f>HYPERLINK("https://docs.wto.org/imrd/directdoc.asp?DDFDocuments/t/G/TBTN20/ESP42.DOCX","EN")</f>
      </c>
      <c r="J80" s="17">
        <f>HYPERLINK("https://docs.wto.org/imrd/directdoc.asp?DDFDocuments/u/G/TBTN20/ESP42.DOCX","FR")</f>
      </c>
      <c r="K80" s="17">
        <f>HYPERLINK("https://docs.wto.org/imrd/directdoc.asp?DDFDocuments/v/G/TBTN20/ESP42.DOCX","ES")</f>
      </c>
    </row>
    <row r="81">
      <c r="A81" s="11" t="s">
        <v>277</v>
      </c>
      <c r="B81" s="12" t="s">
        <v>278</v>
      </c>
      <c r="C81" s="13">
        <v>43846</v>
      </c>
      <c r="D81" s="14" t="s">
        <v>13</v>
      </c>
      <c r="E81" s="15" t="s">
        <v>279</v>
      </c>
      <c r="F81" s="16" t="s">
        <v>280</v>
      </c>
      <c r="G81" s="15" t="s">
        <v>66</v>
      </c>
      <c r="H81" s="15" t="s">
        <v>31</v>
      </c>
      <c r="I81" s="17">
        <f>HYPERLINK("https://docs.wto.org/imrd/directdoc.asp?DDFDocuments/t/G/TBTN20/LTU36.DOCX","EN")</f>
      </c>
      <c r="J81" s="17">
        <f>HYPERLINK("https://docs.wto.org/imrd/directdoc.asp?DDFDocuments/u/G/TBTN20/LTU36.DOCX","FR")</f>
      </c>
      <c r="K81" s="17">
        <f>HYPERLINK("https://docs.wto.org/imrd/directdoc.asp?DDFDocuments/v/G/TBTN20/LTU36.DOCX","ES")</f>
      </c>
    </row>
    <row r="82">
      <c r="A82" s="11" t="s">
        <v>281</v>
      </c>
      <c r="B82" s="12" t="s">
        <v>39</v>
      </c>
      <c r="C82" s="13">
        <v>43845</v>
      </c>
      <c r="D82" s="14" t="s">
        <v>13</v>
      </c>
      <c r="E82" s="15"/>
      <c r="F82" s="16" t="s">
        <v>282</v>
      </c>
      <c r="G82" s="15" t="s">
        <v>226</v>
      </c>
      <c r="H82" s="15" t="s">
        <v>227</v>
      </c>
      <c r="I82" s="17">
        <f>HYPERLINK("https://docs.wto.org/imrd/directdoc.asp?DDFDocuments/t/G/TBTN20/BDI69.DOCX","EN")</f>
      </c>
      <c r="J82" s="17">
        <f>HYPERLINK("https://docs.wto.org/imrd/directdoc.asp?DDFDocuments/u/G/TBTN20/BDI69.DOCX","FR")</f>
      </c>
      <c r="K82" s="17">
        <f>HYPERLINK("https://docs.wto.org/imrd/directdoc.asp?DDFDocuments/v/G/TBTN20/BDI69.DOCX","ES")</f>
      </c>
    </row>
    <row r="83">
      <c r="A83" s="11" t="s">
        <v>283</v>
      </c>
      <c r="B83" s="12" t="s">
        <v>12</v>
      </c>
      <c r="C83" s="13">
        <v>43844</v>
      </c>
      <c r="D83" s="14" t="s">
        <v>13</v>
      </c>
      <c r="E83" s="15"/>
      <c r="F83" s="16" t="s">
        <v>284</v>
      </c>
      <c r="G83" s="15" t="s">
        <v>285</v>
      </c>
      <c r="H83" s="15" t="s">
        <v>16</v>
      </c>
      <c r="I83" s="17">
        <f>HYPERLINK("https://docs.wto.org/imrd/directdoc.asp?DDFDocuments/t/G/TBTN20/KEN947.DOCX","EN")</f>
      </c>
      <c r="J83" s="17">
        <f>HYPERLINK("https://docs.wto.org/imrd/directdoc.asp?DDFDocuments/u/G/TBTN20/KEN947.DOCX","FR")</f>
      </c>
      <c r="K83" s="17">
        <f>HYPERLINK("https://docs.wto.org/imrd/directdoc.asp?DDFDocuments/v/G/TBTN20/KEN947.DOCX","ES")</f>
      </c>
    </row>
    <row r="84">
      <c r="A84" s="11" t="s">
        <v>286</v>
      </c>
      <c r="B84" s="12" t="s">
        <v>71</v>
      </c>
      <c r="C84" s="13">
        <v>43840</v>
      </c>
      <c r="D84" s="14" t="s">
        <v>13</v>
      </c>
      <c r="E84" s="15" t="s">
        <v>287</v>
      </c>
      <c r="F84" s="16" t="s">
        <v>288</v>
      </c>
      <c r="G84" s="15" t="s">
        <v>289</v>
      </c>
      <c r="H84" s="15" t="s">
        <v>205</v>
      </c>
      <c r="I84" s="17">
        <f>HYPERLINK("https://docs.wto.org/imrd/directdoc.asp?DDFDocuments/t/G/TBTN20/UGA1178.DOCX","EN")</f>
      </c>
      <c r="J84" s="17">
        <f>HYPERLINK("https://docs.wto.org/imrd/directdoc.asp?DDFDocuments/u/G/TBTN20/UGA1178.DOCX","FR")</f>
      </c>
      <c r="K84" s="17">
        <f>HYPERLINK("https://docs.wto.org/imrd/directdoc.asp?DDFDocuments/v/G/TBTN20/UGA1178.DOCX","ES")</f>
      </c>
    </row>
    <row r="85">
      <c r="A85" s="11" t="s">
        <v>290</v>
      </c>
      <c r="B85" s="12" t="s">
        <v>291</v>
      </c>
      <c r="C85" s="13">
        <v>43839</v>
      </c>
      <c r="D85" s="14" t="s">
        <v>13</v>
      </c>
      <c r="E85" s="15"/>
      <c r="F85" s="16" t="s">
        <v>292</v>
      </c>
      <c r="G85" s="15" t="s">
        <v>293</v>
      </c>
      <c r="H85" s="15" t="s">
        <v>276</v>
      </c>
      <c r="I85" s="17">
        <f>HYPERLINK("https://docs.wto.org/imrd/directdoc.asp?DDFDocuments/t/G/TBTN20/ARE467.DOCX","EN")</f>
      </c>
      <c r="J85" s="17">
        <f>HYPERLINK("https://docs.wto.org/imrd/directdoc.asp?DDFDocuments/u/G/TBTN20/ARE467.DOCX","FR")</f>
      </c>
      <c r="K85" s="17">
        <f>HYPERLINK("https://docs.wto.org/imrd/directdoc.asp?DDFDocuments/v/G/TBTN20/ARE467.DOCX","ES")</f>
      </c>
    </row>
    <row r="86">
      <c r="A86" s="11" t="s">
        <v>290</v>
      </c>
      <c r="B86" s="12" t="s">
        <v>294</v>
      </c>
      <c r="C86" s="13">
        <v>43839</v>
      </c>
      <c r="D86" s="14" t="s">
        <v>13</v>
      </c>
      <c r="E86" s="15"/>
      <c r="F86" s="16" t="s">
        <v>292</v>
      </c>
      <c r="G86" s="15" t="s">
        <v>293</v>
      </c>
      <c r="H86" s="15" t="s">
        <v>276</v>
      </c>
      <c r="I86" s="17">
        <f>HYPERLINK("https://docs.wto.org/imrd/directdoc.asp?DDFDocuments/t/G/TBTN20/ARE467.DOCX","EN")</f>
      </c>
      <c r="J86" s="17">
        <f>HYPERLINK("https://docs.wto.org/imrd/directdoc.asp?DDFDocuments/u/G/TBTN20/ARE467.DOCX","FR")</f>
      </c>
      <c r="K86" s="17">
        <f>HYPERLINK("https://docs.wto.org/imrd/directdoc.asp?DDFDocuments/v/G/TBTN20/ARE467.DOCX","ES")</f>
      </c>
    </row>
    <row r="87">
      <c r="A87" s="11" t="s">
        <v>290</v>
      </c>
      <c r="B87" s="12" t="s">
        <v>295</v>
      </c>
      <c r="C87" s="13">
        <v>43839</v>
      </c>
      <c r="D87" s="14" t="s">
        <v>13</v>
      </c>
      <c r="E87" s="15"/>
      <c r="F87" s="16" t="s">
        <v>292</v>
      </c>
      <c r="G87" s="15" t="s">
        <v>293</v>
      </c>
      <c r="H87" s="15" t="s">
        <v>276</v>
      </c>
      <c r="I87" s="17">
        <f>HYPERLINK("https://docs.wto.org/imrd/directdoc.asp?DDFDocuments/t/G/TBTN20/ARE467.DOCX","EN")</f>
      </c>
      <c r="J87" s="17">
        <f>HYPERLINK("https://docs.wto.org/imrd/directdoc.asp?DDFDocuments/u/G/TBTN20/ARE467.DOCX","FR")</f>
      </c>
      <c r="K87" s="17">
        <f>HYPERLINK("https://docs.wto.org/imrd/directdoc.asp?DDFDocuments/v/G/TBTN20/ARE467.DOCX","ES")</f>
      </c>
    </row>
    <row r="88">
      <c r="A88" s="11" t="s">
        <v>290</v>
      </c>
      <c r="B88" s="12" t="s">
        <v>296</v>
      </c>
      <c r="C88" s="13">
        <v>43839</v>
      </c>
      <c r="D88" s="14" t="s">
        <v>13</v>
      </c>
      <c r="E88" s="15"/>
      <c r="F88" s="16" t="s">
        <v>292</v>
      </c>
      <c r="G88" s="15" t="s">
        <v>293</v>
      </c>
      <c r="H88" s="15" t="s">
        <v>276</v>
      </c>
      <c r="I88" s="17">
        <f>HYPERLINK("https://docs.wto.org/imrd/directdoc.asp?DDFDocuments/t/G/TBTN20/ARE467.DOCX","EN")</f>
      </c>
      <c r="J88" s="17">
        <f>HYPERLINK("https://docs.wto.org/imrd/directdoc.asp?DDFDocuments/u/G/TBTN20/ARE467.DOCX","FR")</f>
      </c>
      <c r="K88" s="17">
        <f>HYPERLINK("https://docs.wto.org/imrd/directdoc.asp?DDFDocuments/v/G/TBTN20/ARE467.DOCX","ES")</f>
      </c>
    </row>
    <row r="89">
      <c r="A89" s="11" t="s">
        <v>290</v>
      </c>
      <c r="B89" s="12" t="s">
        <v>297</v>
      </c>
      <c r="C89" s="13">
        <v>43839</v>
      </c>
      <c r="D89" s="14" t="s">
        <v>13</v>
      </c>
      <c r="E89" s="15"/>
      <c r="F89" s="16" t="s">
        <v>292</v>
      </c>
      <c r="G89" s="15" t="s">
        <v>293</v>
      </c>
      <c r="H89" s="15" t="s">
        <v>276</v>
      </c>
      <c r="I89" s="17">
        <f>HYPERLINK("https://docs.wto.org/imrd/directdoc.asp?DDFDocuments/t/G/TBTN20/ARE467.DOCX","EN")</f>
      </c>
      <c r="J89" s="17">
        <f>HYPERLINK("https://docs.wto.org/imrd/directdoc.asp?DDFDocuments/u/G/TBTN20/ARE467.DOCX","FR")</f>
      </c>
      <c r="K89" s="17">
        <f>HYPERLINK("https://docs.wto.org/imrd/directdoc.asp?DDFDocuments/v/G/TBTN20/ARE467.DOCX","ES")</f>
      </c>
    </row>
    <row r="90">
      <c r="A90" s="11" t="s">
        <v>290</v>
      </c>
      <c r="B90" s="12" t="s">
        <v>298</v>
      </c>
      <c r="C90" s="13">
        <v>43839</v>
      </c>
      <c r="D90" s="14" t="s">
        <v>13</v>
      </c>
      <c r="E90" s="15"/>
      <c r="F90" s="16" t="s">
        <v>292</v>
      </c>
      <c r="G90" s="15" t="s">
        <v>293</v>
      </c>
      <c r="H90" s="15" t="s">
        <v>276</v>
      </c>
      <c r="I90" s="17">
        <f>HYPERLINK("https://docs.wto.org/imrd/directdoc.asp?DDFDocuments/t/G/TBTN20/ARE467.DOCX","EN")</f>
      </c>
      <c r="J90" s="17">
        <f>HYPERLINK("https://docs.wto.org/imrd/directdoc.asp?DDFDocuments/u/G/TBTN20/ARE467.DOCX","FR")</f>
      </c>
      <c r="K90" s="17">
        <f>HYPERLINK("https://docs.wto.org/imrd/directdoc.asp?DDFDocuments/v/G/TBTN20/ARE467.DOCX","ES")</f>
      </c>
    </row>
    <row r="91">
      <c r="A91" s="11" t="s">
        <v>290</v>
      </c>
      <c r="B91" s="12" t="s">
        <v>299</v>
      </c>
      <c r="C91" s="13">
        <v>43839</v>
      </c>
      <c r="D91" s="14" t="s">
        <v>13</v>
      </c>
      <c r="E91" s="15"/>
      <c r="F91" s="16" t="s">
        <v>292</v>
      </c>
      <c r="G91" s="15" t="s">
        <v>293</v>
      </c>
      <c r="H91" s="15" t="s">
        <v>276</v>
      </c>
      <c r="I91" s="17">
        <f>HYPERLINK("https://docs.wto.org/imrd/directdoc.asp?DDFDocuments/t/G/TBTN20/ARE467.DOCX","EN")</f>
      </c>
      <c r="J91" s="17">
        <f>HYPERLINK("https://docs.wto.org/imrd/directdoc.asp?DDFDocuments/u/G/TBTN20/ARE467.DOCX","FR")</f>
      </c>
      <c r="K91" s="17">
        <f>HYPERLINK("https://docs.wto.org/imrd/directdoc.asp?DDFDocuments/v/G/TBTN20/ARE467.DOCX","ES")</f>
      </c>
    </row>
    <row r="92">
      <c r="A92" s="11" t="s">
        <v>300</v>
      </c>
      <c r="B92" s="12" t="s">
        <v>301</v>
      </c>
      <c r="C92" s="13">
        <v>43839</v>
      </c>
      <c r="D92" s="14" t="s">
        <v>13</v>
      </c>
      <c r="E92" s="15" t="s">
        <v>302</v>
      </c>
      <c r="F92" s="16" t="s">
        <v>303</v>
      </c>
      <c r="G92" s="15" t="s">
        <v>304</v>
      </c>
      <c r="H92" s="15" t="s">
        <v>258</v>
      </c>
      <c r="I92" s="17">
        <f>HYPERLINK("https://docs.wto.org/imrd/directdoc.asp?DDFDocuments/t/G/TBTN20/ISR1101.DOCX","EN")</f>
      </c>
      <c r="J92" s="17">
        <f>HYPERLINK("https://docs.wto.org/imrd/directdoc.asp?DDFDocuments/u/G/TBTN20/ISR1101.DOCX","FR")</f>
      </c>
      <c r="K92" s="17">
        <f>HYPERLINK("https://docs.wto.org/imrd/directdoc.asp?DDFDocuments/v/G/TBTN20/ISR1101.DOCX","ES")</f>
      </c>
    </row>
    <row r="93">
      <c r="A93" s="11" t="s">
        <v>305</v>
      </c>
      <c r="B93" s="12" t="s">
        <v>71</v>
      </c>
      <c r="C93" s="13">
        <v>43839</v>
      </c>
      <c r="D93" s="14" t="s">
        <v>13</v>
      </c>
      <c r="E93" s="15" t="s">
        <v>306</v>
      </c>
      <c r="F93" s="16" t="s">
        <v>307</v>
      </c>
      <c r="G93" s="15" t="s">
        <v>57</v>
      </c>
      <c r="H93" s="15" t="s">
        <v>205</v>
      </c>
      <c r="I93" s="17">
        <f>HYPERLINK("https://docs.wto.org/imrd/directdoc.asp?DDFDocuments/t/G/TBTN20/UGA1169.DOCX","EN")</f>
      </c>
      <c r="J93" s="17">
        <f>HYPERLINK("https://docs.wto.org/imrd/directdoc.asp?DDFDocuments/u/G/TBTN20/UGA1169.DOCX","FR")</f>
      </c>
      <c r="K93" s="17">
        <f>HYPERLINK("https://docs.wto.org/imrd/directdoc.asp?DDFDocuments/v/G/TBTN20/UGA1169.DOCX","ES")</f>
      </c>
    </row>
    <row r="94">
      <c r="A94" s="11" t="s">
        <v>308</v>
      </c>
      <c r="B94" s="12" t="s">
        <v>33</v>
      </c>
      <c r="C94" s="13">
        <v>43839</v>
      </c>
      <c r="D94" s="14" t="s">
        <v>49</v>
      </c>
      <c r="E94" s="15" t="s">
        <v>309</v>
      </c>
      <c r="F94" s="16" t="s">
        <v>310</v>
      </c>
      <c r="G94" s="15" t="s">
        <v>167</v>
      </c>
      <c r="H94" s="15"/>
      <c r="I94" s="17">
        <f>HYPERLINK("https://docs.wto.org/imrd/directdoc.asp?DDFDocuments/t/G/TBTN05/USA149A3.DOCX","EN")</f>
      </c>
      <c r="J94" s="17">
        <f>HYPERLINK("https://docs.wto.org/imrd/directdoc.asp?DDFDocuments/u/G/TBTN05/USA149A3.DOCX","FR")</f>
      </c>
      <c r="K94" s="17">
        <f>HYPERLINK("https://docs.wto.org/imrd/directdoc.asp?DDFDocuments/v/G/TBTN05/USA149A3.DOCX","ES")</f>
      </c>
    </row>
    <row r="95">
      <c r="A95" s="11" t="s">
        <v>311</v>
      </c>
      <c r="B95" s="12" t="s">
        <v>312</v>
      </c>
      <c r="C95" s="13">
        <v>43838</v>
      </c>
      <c r="D95" s="14" t="s">
        <v>13</v>
      </c>
      <c r="E95" s="15"/>
      <c r="F95" s="16" t="s">
        <v>313</v>
      </c>
      <c r="G95" s="15" t="s">
        <v>314</v>
      </c>
      <c r="H95" s="15" t="s">
        <v>16</v>
      </c>
      <c r="I95" s="17">
        <f>HYPERLINK("https://docs.wto.org/imrd/directdoc.asp?DDFDocuments/t/G/TBTN20/RWA306.DOCX","EN")</f>
      </c>
      <c r="J95" s="17">
        <f>HYPERLINK("https://docs.wto.org/imrd/directdoc.asp?DDFDocuments/u/G/TBTN20/RWA306.DOCX","FR")</f>
      </c>
      <c r="K95" s="17">
        <f>HYPERLINK("https://docs.wto.org/imrd/directdoc.asp?DDFDocuments/v/G/TBTN20/RWA306.DOCX","ES")</f>
      </c>
    </row>
    <row r="96">
      <c r="A96" s="11" t="s">
        <v>315</v>
      </c>
      <c r="B96" s="12" t="s">
        <v>312</v>
      </c>
      <c r="C96" s="13">
        <v>43838</v>
      </c>
      <c r="D96" s="14" t="s">
        <v>13</v>
      </c>
      <c r="E96" s="15"/>
      <c r="F96" s="16" t="s">
        <v>246</v>
      </c>
      <c r="G96" s="15" t="s">
        <v>15</v>
      </c>
      <c r="H96" s="15" t="s">
        <v>16</v>
      </c>
      <c r="I96" s="17">
        <f>HYPERLINK("https://docs.wto.org/imrd/directdoc.asp?DDFDocuments/t/G/TBTN20/RWA307.DOCX","EN")</f>
      </c>
      <c r="J96" s="17">
        <f>HYPERLINK("https://docs.wto.org/imrd/directdoc.asp?DDFDocuments/u/G/TBTN20/RWA307.DOCX","FR")</f>
      </c>
      <c r="K96" s="17">
        <f>HYPERLINK("https://docs.wto.org/imrd/directdoc.asp?DDFDocuments/v/G/TBTN20/RWA307.DOCX","ES")</f>
      </c>
    </row>
    <row r="97">
      <c r="A97" s="11" t="s">
        <v>316</v>
      </c>
      <c r="B97" s="12" t="s">
        <v>312</v>
      </c>
      <c r="C97" s="13">
        <v>43838</v>
      </c>
      <c r="D97" s="14" t="s">
        <v>13</v>
      </c>
      <c r="E97" s="15"/>
      <c r="F97" s="16" t="s">
        <v>246</v>
      </c>
      <c r="G97" s="15" t="s">
        <v>15</v>
      </c>
      <c r="H97" s="15" t="s">
        <v>16</v>
      </c>
      <c r="I97" s="17">
        <f>HYPERLINK("https://docs.wto.org/imrd/directdoc.asp?DDFDocuments/t/G/TBTN20/RWA308.DOCX","EN")</f>
      </c>
      <c r="J97" s="17">
        <f>HYPERLINK("https://docs.wto.org/imrd/directdoc.asp?DDFDocuments/u/G/TBTN20/RWA308.DOCX","FR")</f>
      </c>
      <c r="K97" s="17">
        <f>HYPERLINK("https://docs.wto.org/imrd/directdoc.asp?DDFDocuments/v/G/TBTN20/RWA308.DOCX","ES")</f>
      </c>
    </row>
    <row r="98">
      <c r="A98" s="11" t="s">
        <v>317</v>
      </c>
      <c r="B98" s="12" t="s">
        <v>312</v>
      </c>
      <c r="C98" s="13">
        <v>43838</v>
      </c>
      <c r="D98" s="14" t="s">
        <v>13</v>
      </c>
      <c r="E98" s="15"/>
      <c r="F98" s="16" t="s">
        <v>246</v>
      </c>
      <c r="G98" s="15" t="s">
        <v>15</v>
      </c>
      <c r="H98" s="15" t="s">
        <v>16</v>
      </c>
      <c r="I98" s="17">
        <f>HYPERLINK("https://docs.wto.org/imrd/directdoc.asp?DDFDocuments/t/G/TBTN20/RWA309.DOCX","EN")</f>
      </c>
      <c r="J98" s="17">
        <f>HYPERLINK("https://docs.wto.org/imrd/directdoc.asp?DDFDocuments/u/G/TBTN20/RWA309.DOCX","FR")</f>
      </c>
      <c r="K98" s="17">
        <f>HYPERLINK("https://docs.wto.org/imrd/directdoc.asp?DDFDocuments/v/G/TBTN20/RWA309.DOCX","ES")</f>
      </c>
    </row>
    <row r="99">
      <c r="A99" s="11" t="s">
        <v>318</v>
      </c>
      <c r="B99" s="12" t="s">
        <v>312</v>
      </c>
      <c r="C99" s="13">
        <v>43838</v>
      </c>
      <c r="D99" s="14" t="s">
        <v>13</v>
      </c>
      <c r="E99" s="15"/>
      <c r="F99" s="16" t="s">
        <v>246</v>
      </c>
      <c r="G99" s="15" t="s">
        <v>15</v>
      </c>
      <c r="H99" s="15" t="s">
        <v>16</v>
      </c>
      <c r="I99" s="17">
        <f>HYPERLINK("https://docs.wto.org/imrd/directdoc.asp?DDFDocuments/t/G/TBTN20/RWA310.DOCX","EN")</f>
      </c>
      <c r="J99" s="17">
        <f>HYPERLINK("https://docs.wto.org/imrd/directdoc.asp?DDFDocuments/u/G/TBTN20/RWA310.DOCX","FR")</f>
      </c>
      <c r="K99" s="17">
        <f>HYPERLINK("https://docs.wto.org/imrd/directdoc.asp?DDFDocuments/v/G/TBTN20/RWA310.DOCX","ES")</f>
      </c>
    </row>
    <row r="100">
      <c r="A100" s="11" t="s">
        <v>319</v>
      </c>
      <c r="B100" s="12" t="s">
        <v>312</v>
      </c>
      <c r="C100" s="13">
        <v>43838</v>
      </c>
      <c r="D100" s="14" t="s">
        <v>13</v>
      </c>
      <c r="E100" s="15"/>
      <c r="F100" s="16" t="s">
        <v>246</v>
      </c>
      <c r="G100" s="15" t="s">
        <v>15</v>
      </c>
      <c r="H100" s="15" t="s">
        <v>16</v>
      </c>
      <c r="I100" s="17">
        <f>HYPERLINK("https://docs.wto.org/imrd/directdoc.asp?DDFDocuments/t/G/TBTN20/RWA311.DOCX","EN")</f>
      </c>
      <c r="J100" s="17">
        <f>HYPERLINK("https://docs.wto.org/imrd/directdoc.asp?DDFDocuments/u/G/TBTN20/RWA311.DOCX","FR")</f>
      </c>
      <c r="K100" s="17">
        <f>HYPERLINK("https://docs.wto.org/imrd/directdoc.asp?DDFDocuments/v/G/TBTN20/RWA311.DOCX","ES")</f>
      </c>
    </row>
    <row r="101">
      <c r="A101" s="11" t="s">
        <v>320</v>
      </c>
      <c r="B101" s="12" t="s">
        <v>312</v>
      </c>
      <c r="C101" s="13">
        <v>43838</v>
      </c>
      <c r="D101" s="14" t="s">
        <v>13</v>
      </c>
      <c r="E101" s="15"/>
      <c r="F101" s="16" t="s">
        <v>275</v>
      </c>
      <c r="G101" s="15" t="s">
        <v>321</v>
      </c>
      <c r="H101" s="15" t="s">
        <v>16</v>
      </c>
      <c r="I101" s="17">
        <f>HYPERLINK("https://docs.wto.org/imrd/directdoc.asp?DDFDocuments/t/G/TBTN20/RWA322.DOCX","EN")</f>
      </c>
      <c r="J101" s="17">
        <f>HYPERLINK("https://docs.wto.org/imrd/directdoc.asp?DDFDocuments/u/G/TBTN20/RWA322.DOCX","FR")</f>
      </c>
      <c r="K101" s="17">
        <f>HYPERLINK("https://docs.wto.org/imrd/directdoc.asp?DDFDocuments/v/G/TBTN20/RWA322.DOCX","ES")</f>
      </c>
    </row>
    <row r="102">
      <c r="A102" s="11" t="s">
        <v>322</v>
      </c>
      <c r="B102" s="12" t="s">
        <v>312</v>
      </c>
      <c r="C102" s="13">
        <v>43838</v>
      </c>
      <c r="D102" s="14" t="s">
        <v>13</v>
      </c>
      <c r="E102" s="15"/>
      <c r="F102" s="16" t="s">
        <v>323</v>
      </c>
      <c r="G102" s="15" t="s">
        <v>324</v>
      </c>
      <c r="H102" s="15" t="s">
        <v>16</v>
      </c>
      <c r="I102" s="17">
        <f>HYPERLINK("https://docs.wto.org/imrd/directdoc.asp?DDFDocuments/t/G/TBTN20/RWA333.DOCX","EN")</f>
      </c>
      <c r="J102" s="17">
        <f>HYPERLINK("https://docs.wto.org/imrd/directdoc.asp?DDFDocuments/u/G/TBTN20/RWA333.DOCX","FR")</f>
      </c>
      <c r="K102" s="17">
        <f>HYPERLINK("https://docs.wto.org/imrd/directdoc.asp?DDFDocuments/v/G/TBTN20/RWA333.DOCX","ES")</f>
      </c>
    </row>
    <row r="103">
      <c r="A103" s="11" t="s">
        <v>325</v>
      </c>
      <c r="B103" s="12" t="s">
        <v>55</v>
      </c>
      <c r="C103" s="13">
        <v>43838</v>
      </c>
      <c r="D103" s="14" t="s">
        <v>13</v>
      </c>
      <c r="E103" s="15"/>
      <c r="F103" s="16" t="s">
        <v>326</v>
      </c>
      <c r="G103" s="15" t="s">
        <v>327</v>
      </c>
      <c r="H103" s="15" t="s">
        <v>58</v>
      </c>
      <c r="I103" s="17">
        <f>HYPERLINK("https://docs.wto.org/imrd/directdoc.asp?DDFDocuments/t/G/TBTN20/TZA368.DOCX","EN")</f>
      </c>
      <c r="J103" s="17">
        <f>HYPERLINK("https://docs.wto.org/imrd/directdoc.asp?DDFDocuments/u/G/TBTN20/TZA368.DOCX","FR")</f>
      </c>
      <c r="K103" s="17">
        <f>HYPERLINK("https://docs.wto.org/imrd/directdoc.asp?DDFDocuments/v/G/TBTN20/TZA368.DOCX","ES")</f>
      </c>
    </row>
    <row r="104">
      <c r="A104" s="11" t="s">
        <v>328</v>
      </c>
      <c r="B104" s="12" t="s">
        <v>71</v>
      </c>
      <c r="C104" s="13">
        <v>43838</v>
      </c>
      <c r="D104" s="14" t="s">
        <v>13</v>
      </c>
      <c r="E104" s="15" t="s">
        <v>329</v>
      </c>
      <c r="F104" s="16" t="s">
        <v>330</v>
      </c>
      <c r="G104" s="15" t="s">
        <v>289</v>
      </c>
      <c r="H104" s="15" t="s">
        <v>331</v>
      </c>
      <c r="I104" s="17">
        <f>HYPERLINK("https://docs.wto.org/imrd/directdoc.asp?DDFDocuments/t/G/TBTN20/UGA1158.DOCX","EN")</f>
      </c>
      <c r="J104" s="17">
        <f>HYPERLINK("https://docs.wto.org/imrd/directdoc.asp?DDFDocuments/u/G/TBTN20/UGA1158.DOCX","FR")</f>
      </c>
      <c r="K104" s="17">
        <f>HYPERLINK("https://docs.wto.org/imrd/directdoc.asp?DDFDocuments/v/G/TBTN20/UGA1158.DOCX","ES")</f>
      </c>
    </row>
    <row r="105">
      <c r="A105" s="11" t="s">
        <v>332</v>
      </c>
      <c r="B105" s="12" t="s">
        <v>301</v>
      </c>
      <c r="C105" s="13">
        <v>43837</v>
      </c>
      <c r="D105" s="14" t="s">
        <v>267</v>
      </c>
      <c r="E105" s="15" t="s">
        <v>333</v>
      </c>
      <c r="F105" s="16" t="s">
        <v>334</v>
      </c>
      <c r="G105" s="15" t="s">
        <v>304</v>
      </c>
      <c r="H105" s="15" t="s">
        <v>335</v>
      </c>
      <c r="I105" s="17">
        <f>HYPERLINK("https://docs.wto.org/imrd/directdoc.asp?DDFDocuments/t/G/TBTN16/ISR907R1.DOCX","EN")</f>
      </c>
      <c r="J105" s="17">
        <f>HYPERLINK("https://docs.wto.org/imrd/directdoc.asp?DDFDocuments/u/G/TBTN16/ISR907R1.DOCX","FR")</f>
      </c>
      <c r="K105" s="17">
        <f>HYPERLINK("https://docs.wto.org/imrd/directdoc.asp?DDFDocuments/v/G/TBTN16/ISR907R1.DOCX","ES")</f>
      </c>
    </row>
    <row r="106">
      <c r="A106" s="11" t="s">
        <v>336</v>
      </c>
      <c r="B106" s="12" t="s">
        <v>337</v>
      </c>
      <c r="C106" s="13">
        <v>43818</v>
      </c>
      <c r="D106" s="14" t="s">
        <v>13</v>
      </c>
      <c r="E106" s="15" t="s">
        <v>338</v>
      </c>
      <c r="F106" s="16" t="s">
        <v>339</v>
      </c>
      <c r="G106" s="15" t="s">
        <v>340</v>
      </c>
      <c r="H106" s="15" t="s">
        <v>223</v>
      </c>
      <c r="I106" s="17">
        <f>HYPERLINK("https://docs.wto.org/imrd/directdoc.asp?DDFDocuments/t/G/TBTN19/SLV205.DOCX","EN")</f>
      </c>
      <c r="J106" s="17">
        <f>HYPERLINK("https://docs.wto.org/imrd/directdoc.asp?DDFDocuments/u/G/TBTN19/SLV205.DOCX","FR")</f>
      </c>
      <c r="K106" s="17">
        <f>HYPERLINK("https://docs.wto.org/imrd/directdoc.asp?DDFDocuments/v/G/TBTN19/SLV205.DOCX","ES")</f>
      </c>
    </row>
    <row r="107">
      <c r="A107" s="11" t="s">
        <v>341</v>
      </c>
      <c r="B107" s="12" t="s">
        <v>71</v>
      </c>
      <c r="C107" s="13">
        <v>43818</v>
      </c>
      <c r="D107" s="14" t="s">
        <v>13</v>
      </c>
      <c r="E107" s="15" t="s">
        <v>342</v>
      </c>
      <c r="F107" s="16" t="s">
        <v>284</v>
      </c>
      <c r="G107" s="15" t="s">
        <v>285</v>
      </c>
      <c r="H107" s="15" t="s">
        <v>343</v>
      </c>
      <c r="I107" s="17">
        <f>HYPERLINK("https://docs.wto.org/imrd/directdoc.asp?DDFDocuments/t/G/TBTN19/UGA1154.DOCX","EN")</f>
      </c>
      <c r="J107" s="17">
        <f>HYPERLINK("https://docs.wto.org/imrd/directdoc.asp?DDFDocuments/u/G/TBTN19/UGA1154.DOCX","FR")</f>
      </c>
      <c r="K107" s="17">
        <f>HYPERLINK("https://docs.wto.org/imrd/directdoc.asp?DDFDocuments/v/G/TBTN19/UGA1154.DOCX","ES")</f>
      </c>
    </row>
    <row r="108">
      <c r="A108" s="11" t="s">
        <v>344</v>
      </c>
      <c r="B108" s="12" t="s">
        <v>55</v>
      </c>
      <c r="C108" s="13">
        <v>43817</v>
      </c>
      <c r="D108" s="14" t="s">
        <v>13</v>
      </c>
      <c r="E108" s="15"/>
      <c r="F108" s="16" t="s">
        <v>345</v>
      </c>
      <c r="G108" s="15" t="s">
        <v>346</v>
      </c>
      <c r="H108" s="15" t="s">
        <v>58</v>
      </c>
      <c r="I108" s="17">
        <f>HYPERLINK("https://docs.wto.org/imrd/directdoc.asp?DDFDocuments/t/G/TBTN19/TZA363.DOCX","EN")</f>
      </c>
      <c r="J108" s="17">
        <f>HYPERLINK("https://docs.wto.org/imrd/directdoc.asp?DDFDocuments/u/G/TBTN19/TZA363.DOCX","FR")</f>
      </c>
      <c r="K108" s="17">
        <f>HYPERLINK("https://docs.wto.org/imrd/directdoc.asp?DDFDocuments/v/G/TBTN19/TZA363.DOCX","ES")</f>
      </c>
    </row>
    <row r="109">
      <c r="A109" s="11" t="s">
        <v>347</v>
      </c>
      <c r="B109" s="12" t="s">
        <v>55</v>
      </c>
      <c r="C109" s="13">
        <v>43817</v>
      </c>
      <c r="D109" s="14" t="s">
        <v>13</v>
      </c>
      <c r="E109" s="15"/>
      <c r="F109" s="16" t="s">
        <v>348</v>
      </c>
      <c r="G109" s="15" t="s">
        <v>346</v>
      </c>
      <c r="H109" s="15" t="s">
        <v>58</v>
      </c>
      <c r="I109" s="17">
        <f>HYPERLINK("https://docs.wto.org/imrd/directdoc.asp?DDFDocuments/t/G/TBTN19/TZA366.DOCX","EN")</f>
      </c>
      <c r="J109" s="17">
        <f>HYPERLINK("https://docs.wto.org/imrd/directdoc.asp?DDFDocuments/u/G/TBTN19/TZA366.DOCX","FR")</f>
      </c>
      <c r="K109" s="17">
        <f>HYPERLINK("https://docs.wto.org/imrd/directdoc.asp?DDFDocuments/v/G/TBTN19/TZA366.DOCX","ES")</f>
      </c>
    </row>
    <row r="110">
      <c r="A110" s="11" t="s">
        <v>349</v>
      </c>
      <c r="B110" s="12" t="s">
        <v>190</v>
      </c>
      <c r="C110" s="13">
        <v>43816</v>
      </c>
      <c r="D110" s="14" t="s">
        <v>350</v>
      </c>
      <c r="E110" s="15"/>
      <c r="F110" s="16" t="s">
        <v>198</v>
      </c>
      <c r="G110" s="15" t="s">
        <v>167</v>
      </c>
      <c r="H110" s="15" t="s">
        <v>351</v>
      </c>
      <c r="I110" s="17">
        <f>HYPERLINK("https://docs.wto.org/imrd/directdoc.asp?DDFDocuments/t/G/TBTN19/BRA947C1.DOCX","EN")</f>
      </c>
      <c r="J110" s="17">
        <f>HYPERLINK("https://docs.wto.org/imrd/directdoc.asp?DDFDocuments/u/G/TBTN19/BRA947C1.DOCX","FR")</f>
      </c>
      <c r="K110" s="17">
        <f>HYPERLINK("https://docs.wto.org/imrd/directdoc.asp?DDFDocuments/v/G/TBTN19/BRA947C1.DOCX","ES")</f>
      </c>
    </row>
    <row r="111">
      <c r="A111" s="11" t="s">
        <v>352</v>
      </c>
      <c r="B111" s="12" t="s">
        <v>190</v>
      </c>
      <c r="C111" s="13">
        <v>43816</v>
      </c>
      <c r="D111" s="14" t="s">
        <v>350</v>
      </c>
      <c r="E111" s="15" t="s">
        <v>353</v>
      </c>
      <c r="F111" s="16" t="s">
        <v>78</v>
      </c>
      <c r="G111" s="15" t="s">
        <v>354</v>
      </c>
      <c r="H111" s="15" t="s">
        <v>91</v>
      </c>
      <c r="I111" s="17">
        <f>HYPERLINK("https://docs.wto.org/imrd/directdoc.asp?DDFDocuments/t/G/TBTN19/BRA948C1.DOCX","EN")</f>
      </c>
      <c r="J111" s="17">
        <f>HYPERLINK("https://docs.wto.org/imrd/directdoc.asp?DDFDocuments/u/G/TBTN19/BRA948C1.DOCX","FR")</f>
      </c>
      <c r="K111" s="17">
        <f>HYPERLINK("https://docs.wto.org/imrd/directdoc.asp?DDFDocuments/v/G/TBTN19/BRA948C1.DOCX","ES")</f>
      </c>
    </row>
    <row r="112">
      <c r="A112" s="11" t="s">
        <v>355</v>
      </c>
      <c r="B112" s="12" t="s">
        <v>190</v>
      </c>
      <c r="C112" s="13">
        <v>43815</v>
      </c>
      <c r="D112" s="14" t="s">
        <v>49</v>
      </c>
      <c r="E112" s="15" t="s">
        <v>356</v>
      </c>
      <c r="F112" s="16" t="s">
        <v>357</v>
      </c>
      <c r="G112" s="15" t="s">
        <v>358</v>
      </c>
      <c r="H112" s="15" t="s">
        <v>237</v>
      </c>
      <c r="I112" s="17">
        <f>HYPERLINK("https://docs.wto.org/imrd/directdoc.asp?DDFDocuments/t/G/TBTN19/BRA863A1.DOCX","EN")</f>
      </c>
      <c r="J112" s="17">
        <f>HYPERLINK("https://docs.wto.org/imrd/directdoc.asp?DDFDocuments/u/G/TBTN19/BRA863A1.DOCX","FR")</f>
      </c>
      <c r="K112" s="17">
        <f>HYPERLINK("https://docs.wto.org/imrd/directdoc.asp?DDFDocuments/v/G/TBTN19/BRA863A1.DOCX","ES")</f>
      </c>
    </row>
    <row r="113">
      <c r="A113" s="11" t="s">
        <v>359</v>
      </c>
      <c r="B113" s="12" t="s">
        <v>360</v>
      </c>
      <c r="C113" s="13">
        <v>43815</v>
      </c>
      <c r="D113" s="14" t="s">
        <v>13</v>
      </c>
      <c r="E113" s="15" t="s">
        <v>361</v>
      </c>
      <c r="F113" s="16" t="s">
        <v>313</v>
      </c>
      <c r="G113" s="15" t="s">
        <v>199</v>
      </c>
      <c r="H113" s="15" t="s">
        <v>362</v>
      </c>
      <c r="I113" s="17">
        <f>HYPERLINK("https://docs.wto.org/imrd/directdoc.asp?DDFDocuments/t/G/TBTN19/CIV17.DOCX","EN")</f>
      </c>
      <c r="J113" s="17">
        <f>HYPERLINK("https://docs.wto.org/imrd/directdoc.asp?DDFDocuments/u/G/TBTN19/CIV17.DOCX","FR")</f>
      </c>
      <c r="K113" s="17">
        <f>HYPERLINK("https://docs.wto.org/imrd/directdoc.asp?DDFDocuments/v/G/TBTN19/CIV17.DOCX","ES")</f>
      </c>
    </row>
    <row r="114">
      <c r="A114" s="11" t="s">
        <v>363</v>
      </c>
      <c r="B114" s="12" t="s">
        <v>229</v>
      </c>
      <c r="C114" s="13">
        <v>43815</v>
      </c>
      <c r="D114" s="14" t="s">
        <v>49</v>
      </c>
      <c r="E114" s="15" t="s">
        <v>364</v>
      </c>
      <c r="F114" s="16" t="s">
        <v>365</v>
      </c>
      <c r="G114" s="15" t="s">
        <v>366</v>
      </c>
      <c r="H114" s="15" t="s">
        <v>53</v>
      </c>
      <c r="I114" s="17">
        <f>HYPERLINK("https://docs.wto.org/imrd/directdoc.asp?DDFDocuments/t/G/TBTN18/PER98A1.DOCX","EN")</f>
      </c>
      <c r="J114" s="17">
        <f>HYPERLINK("https://docs.wto.org/imrd/directdoc.asp?DDFDocuments/u/G/TBTN18/PER98A1.DOCX","FR")</f>
      </c>
      <c r="K114" s="17">
        <f>HYPERLINK("https://docs.wto.org/imrd/directdoc.asp?DDFDocuments/v/G/TBTN18/PER98A1.DOCX","ES")</f>
      </c>
    </row>
    <row r="115">
      <c r="A115" s="11" t="s">
        <v>367</v>
      </c>
      <c r="B115" s="12" t="s">
        <v>12</v>
      </c>
      <c r="C115" s="13">
        <v>43811</v>
      </c>
      <c r="D115" s="14" t="s">
        <v>13</v>
      </c>
      <c r="E115" s="15"/>
      <c r="F115" s="16" t="s">
        <v>313</v>
      </c>
      <c r="G115" s="15" t="s">
        <v>314</v>
      </c>
      <c r="H115" s="15" t="s">
        <v>16</v>
      </c>
      <c r="I115" s="17">
        <f>HYPERLINK("https://docs.wto.org/imrd/directdoc.asp?DDFDocuments/t/G/TBTN19/KEN934.DOCX","EN")</f>
      </c>
      <c r="J115" s="17">
        <f>HYPERLINK("https://docs.wto.org/imrd/directdoc.asp?DDFDocuments/u/G/TBTN19/KEN934.DOCX","FR")</f>
      </c>
      <c r="K115" s="17">
        <f>HYPERLINK("https://docs.wto.org/imrd/directdoc.asp?DDFDocuments/v/G/TBTN19/KEN934.DOCX","ES")</f>
      </c>
    </row>
    <row r="116">
      <c r="A116" s="11" t="s">
        <v>368</v>
      </c>
      <c r="B116" s="12" t="s">
        <v>12</v>
      </c>
      <c r="C116" s="13">
        <v>43811</v>
      </c>
      <c r="D116" s="14" t="s">
        <v>13</v>
      </c>
      <c r="E116" s="15"/>
      <c r="F116" s="16" t="s">
        <v>246</v>
      </c>
      <c r="G116" s="15" t="s">
        <v>15</v>
      </c>
      <c r="H116" s="15" t="s">
        <v>16</v>
      </c>
      <c r="I116" s="17">
        <f>HYPERLINK("https://docs.wto.org/imrd/directdoc.asp?DDFDocuments/t/G/TBTN19/KEN935.DOCX","EN")</f>
      </c>
      <c r="J116" s="17">
        <f>HYPERLINK("https://docs.wto.org/imrd/directdoc.asp?DDFDocuments/u/G/TBTN19/KEN935.DOCX","FR")</f>
      </c>
      <c r="K116" s="17">
        <f>HYPERLINK("https://docs.wto.org/imrd/directdoc.asp?DDFDocuments/v/G/TBTN19/KEN935.DOCX","ES")</f>
      </c>
    </row>
    <row r="117">
      <c r="A117" s="11" t="s">
        <v>369</v>
      </c>
      <c r="B117" s="12" t="s">
        <v>12</v>
      </c>
      <c r="C117" s="13">
        <v>43811</v>
      </c>
      <c r="D117" s="14" t="s">
        <v>13</v>
      </c>
      <c r="E117" s="15"/>
      <c r="F117" s="16" t="s">
        <v>246</v>
      </c>
      <c r="G117" s="15" t="s">
        <v>15</v>
      </c>
      <c r="H117" s="15" t="s">
        <v>16</v>
      </c>
      <c r="I117" s="17">
        <f>HYPERLINK("https://docs.wto.org/imrd/directdoc.asp?DDFDocuments/t/G/TBTN19/KEN936.DOCX","EN")</f>
      </c>
      <c r="J117" s="17">
        <f>HYPERLINK("https://docs.wto.org/imrd/directdoc.asp?DDFDocuments/u/G/TBTN19/KEN936.DOCX","FR")</f>
      </c>
      <c r="K117" s="17">
        <f>HYPERLINK("https://docs.wto.org/imrd/directdoc.asp?DDFDocuments/v/G/TBTN19/KEN936.DOCX","ES")</f>
      </c>
    </row>
    <row r="118">
      <c r="A118" s="11" t="s">
        <v>370</v>
      </c>
      <c r="B118" s="12" t="s">
        <v>12</v>
      </c>
      <c r="C118" s="13">
        <v>43811</v>
      </c>
      <c r="D118" s="14" t="s">
        <v>13</v>
      </c>
      <c r="E118" s="15"/>
      <c r="F118" s="16" t="s">
        <v>246</v>
      </c>
      <c r="G118" s="15" t="s">
        <v>15</v>
      </c>
      <c r="H118" s="15" t="s">
        <v>16</v>
      </c>
      <c r="I118" s="17">
        <f>HYPERLINK("https://docs.wto.org/imrd/directdoc.asp?DDFDocuments/t/G/TBTN19/KEN937.DOCX","EN")</f>
      </c>
      <c r="J118" s="17">
        <f>HYPERLINK("https://docs.wto.org/imrd/directdoc.asp?DDFDocuments/u/G/TBTN19/KEN937.DOCX","FR")</f>
      </c>
      <c r="K118" s="17">
        <f>HYPERLINK("https://docs.wto.org/imrd/directdoc.asp?DDFDocuments/v/G/TBTN19/KEN937.DOCX","ES")</f>
      </c>
    </row>
    <row r="119">
      <c r="A119" s="11" t="s">
        <v>371</v>
      </c>
      <c r="B119" s="12" t="s">
        <v>12</v>
      </c>
      <c r="C119" s="13">
        <v>43811</v>
      </c>
      <c r="D119" s="14" t="s">
        <v>13</v>
      </c>
      <c r="E119" s="15"/>
      <c r="F119" s="16" t="s">
        <v>246</v>
      </c>
      <c r="G119" s="15" t="s">
        <v>15</v>
      </c>
      <c r="H119" s="15" t="s">
        <v>16</v>
      </c>
      <c r="I119" s="17">
        <f>HYPERLINK("https://docs.wto.org/imrd/directdoc.asp?DDFDocuments/t/G/TBTN19/KEN938.DOCX","EN")</f>
      </c>
      <c r="J119" s="17">
        <f>HYPERLINK("https://docs.wto.org/imrd/directdoc.asp?DDFDocuments/u/G/TBTN19/KEN938.DOCX","FR")</f>
      </c>
      <c r="K119" s="17">
        <f>HYPERLINK("https://docs.wto.org/imrd/directdoc.asp?DDFDocuments/v/G/TBTN19/KEN938.DOCX","ES")</f>
      </c>
    </row>
    <row r="120">
      <c r="A120" s="11" t="s">
        <v>372</v>
      </c>
      <c r="B120" s="12" t="s">
        <v>12</v>
      </c>
      <c r="C120" s="13">
        <v>43811</v>
      </c>
      <c r="D120" s="14" t="s">
        <v>13</v>
      </c>
      <c r="E120" s="15"/>
      <c r="F120" s="16" t="s">
        <v>246</v>
      </c>
      <c r="G120" s="15" t="s">
        <v>15</v>
      </c>
      <c r="H120" s="15" t="s">
        <v>16</v>
      </c>
      <c r="I120" s="17">
        <f>HYPERLINK("https://docs.wto.org/imrd/directdoc.asp?DDFDocuments/t/G/TBTN19/KEN939.DOCX","EN")</f>
      </c>
      <c r="J120" s="17">
        <f>HYPERLINK("https://docs.wto.org/imrd/directdoc.asp?DDFDocuments/u/G/TBTN19/KEN939.DOCX","FR")</f>
      </c>
      <c r="K120" s="17">
        <f>HYPERLINK("https://docs.wto.org/imrd/directdoc.asp?DDFDocuments/v/G/TBTN19/KEN939.DOCX","ES")</f>
      </c>
    </row>
    <row r="121">
      <c r="A121" s="11" t="s">
        <v>373</v>
      </c>
      <c r="B121" s="12" t="s">
        <v>190</v>
      </c>
      <c r="C121" s="13">
        <v>43810</v>
      </c>
      <c r="D121" s="14" t="s">
        <v>49</v>
      </c>
      <c r="E121" s="15" t="s">
        <v>234</v>
      </c>
      <c r="F121" s="16" t="s">
        <v>235</v>
      </c>
      <c r="G121" s="15" t="s">
        <v>236</v>
      </c>
      <c r="H121" s="15" t="s">
        <v>237</v>
      </c>
      <c r="I121" s="17">
        <f>HYPERLINK("https://docs.wto.org/imrd/directdoc.asp?DDFDocuments/t/G/TBTN18/BRA829A1.DOCX","EN")</f>
      </c>
      <c r="J121" s="17">
        <f>HYPERLINK("https://docs.wto.org/imrd/directdoc.asp?DDFDocuments/u/G/TBTN18/BRA829A1.DOCX","FR")</f>
      </c>
      <c r="K121" s="17">
        <f>HYPERLINK("https://docs.wto.org/imrd/directdoc.asp?DDFDocuments/v/G/TBTN18/BRA829A1.DOCX","ES")</f>
      </c>
    </row>
    <row r="122">
      <c r="A122" s="11" t="s">
        <v>374</v>
      </c>
      <c r="B122" s="12" t="s">
        <v>190</v>
      </c>
      <c r="C122" s="13">
        <v>43808</v>
      </c>
      <c r="D122" s="14" t="s">
        <v>13</v>
      </c>
      <c r="E122" s="15" t="s">
        <v>375</v>
      </c>
      <c r="F122" s="16" t="s">
        <v>313</v>
      </c>
      <c r="G122" s="15" t="s">
        <v>199</v>
      </c>
      <c r="H122" s="15" t="s">
        <v>223</v>
      </c>
      <c r="I122" s="17">
        <f>HYPERLINK("https://docs.wto.org/imrd/directdoc.asp?DDFDocuments/t/G/TBTN19/BRA947.DOCX","EN")</f>
      </c>
      <c r="J122" s="17">
        <f>HYPERLINK("https://docs.wto.org/imrd/directdoc.asp?DDFDocuments/u/G/TBTN19/BRA947.DOCX","FR")</f>
      </c>
      <c r="K122" s="17">
        <f>HYPERLINK("https://docs.wto.org/imrd/directdoc.asp?DDFDocuments/v/G/TBTN19/BRA947.DOCX","ES")</f>
      </c>
    </row>
    <row r="123">
      <c r="A123" s="11" t="s">
        <v>376</v>
      </c>
      <c r="B123" s="12" t="s">
        <v>190</v>
      </c>
      <c r="C123" s="13">
        <v>43808</v>
      </c>
      <c r="D123" s="14" t="s">
        <v>13</v>
      </c>
      <c r="E123" s="15" t="s">
        <v>377</v>
      </c>
      <c r="F123" s="16" t="s">
        <v>378</v>
      </c>
      <c r="G123" s="15" t="s">
        <v>293</v>
      </c>
      <c r="H123" s="15" t="s">
        <v>331</v>
      </c>
      <c r="I123" s="17">
        <f>HYPERLINK("https://docs.wto.org/imrd/directdoc.asp?DDFDocuments/t/G/TBTN19/BRA948.DOCX","EN")</f>
      </c>
      <c r="J123" s="17">
        <f>HYPERLINK("https://docs.wto.org/imrd/directdoc.asp?DDFDocuments/u/G/TBTN19/BRA948.DOCX","FR")</f>
      </c>
      <c r="K123" s="17">
        <f>HYPERLINK("https://docs.wto.org/imrd/directdoc.asp?DDFDocuments/v/G/TBTN19/BRA948.DOCX","ES")</f>
      </c>
    </row>
    <row r="124">
      <c r="A124" s="11" t="s">
        <v>379</v>
      </c>
      <c r="B124" s="12" t="s">
        <v>229</v>
      </c>
      <c r="C124" s="13">
        <v>43804</v>
      </c>
      <c r="D124" s="14" t="s">
        <v>13</v>
      </c>
      <c r="E124" s="15" t="s">
        <v>380</v>
      </c>
      <c r="F124" s="16" t="s">
        <v>381</v>
      </c>
      <c r="G124" s="15" t="s">
        <v>382</v>
      </c>
      <c r="H124" s="15" t="s">
        <v>258</v>
      </c>
      <c r="I124" s="17">
        <f>HYPERLINK("https://docs.wto.org/imrd/directdoc.asp?DDFDocuments/t/G/TBTN19/PER118.DOCX","EN")</f>
      </c>
      <c r="J124" s="17">
        <f>HYPERLINK("https://docs.wto.org/imrd/directdoc.asp?DDFDocuments/u/G/TBTN19/PER118.DOCX","FR")</f>
      </c>
      <c r="K124" s="17">
        <f>HYPERLINK("https://docs.wto.org/imrd/directdoc.asp?DDFDocuments/v/G/TBTN19/PER118.DOCX","ES")</f>
      </c>
    </row>
    <row r="125">
      <c r="A125" s="11" t="s">
        <v>383</v>
      </c>
      <c r="B125" s="12" t="s">
        <v>384</v>
      </c>
      <c r="C125" s="13">
        <v>43802</v>
      </c>
      <c r="D125" s="14" t="s">
        <v>49</v>
      </c>
      <c r="E125" s="15"/>
      <c r="F125" s="16" t="s">
        <v>385</v>
      </c>
      <c r="G125" s="15" t="s">
        <v>95</v>
      </c>
      <c r="H125" s="15" t="s">
        <v>386</v>
      </c>
      <c r="I125" s="17">
        <f>HYPERLINK("https://docs.wto.org/imrd/directdoc.asp?DDFDocuments/t/G/TBTN19/ECU453R1A1.DOCX","EN")</f>
      </c>
      <c r="J125" s="17">
        <f>HYPERLINK("https://docs.wto.org/imrd/directdoc.asp?DDFDocuments/u/G/TBTN19/ECU453R1A1.DOCX","FR")</f>
      </c>
      <c r="K125" s="17">
        <f>HYPERLINK("https://docs.wto.org/imrd/directdoc.asp?DDFDocuments/v/G/TBTN19/ECU453R1A1.DOCX","ES")</f>
      </c>
    </row>
    <row r="126">
      <c r="A126" s="11" t="s">
        <v>387</v>
      </c>
      <c r="B126" s="12" t="s">
        <v>71</v>
      </c>
      <c r="C126" s="13">
        <v>43802</v>
      </c>
      <c r="D126" s="14" t="s">
        <v>13</v>
      </c>
      <c r="E126" s="15" t="s">
        <v>388</v>
      </c>
      <c r="F126" s="16" t="s">
        <v>389</v>
      </c>
      <c r="G126" s="15" t="s">
        <v>390</v>
      </c>
      <c r="H126" s="15" t="s">
        <v>227</v>
      </c>
      <c r="I126" s="17">
        <f>HYPERLINK("https://docs.wto.org/imrd/directdoc.asp?DDFDocuments/t/G/TBTN19/UGA1146.DOCX","EN")</f>
      </c>
      <c r="J126" s="17">
        <f>HYPERLINK("https://docs.wto.org/imrd/directdoc.asp?DDFDocuments/u/G/TBTN19/UGA1146.DOCX","FR")</f>
      </c>
      <c r="K126" s="17">
        <f>HYPERLINK("https://docs.wto.org/imrd/directdoc.asp?DDFDocuments/v/G/TBTN19/UGA1146.DOCX","ES")</f>
      </c>
    </row>
    <row r="127">
      <c r="A127" s="11" t="s">
        <v>391</v>
      </c>
      <c r="B127" s="12" t="s">
        <v>190</v>
      </c>
      <c r="C127" s="13">
        <v>43801</v>
      </c>
      <c r="D127" s="14" t="s">
        <v>49</v>
      </c>
      <c r="E127" s="15" t="s">
        <v>392</v>
      </c>
      <c r="F127" s="16" t="s">
        <v>393</v>
      </c>
      <c r="G127" s="15" t="s">
        <v>394</v>
      </c>
      <c r="H127" s="15" t="s">
        <v>237</v>
      </c>
      <c r="I127" s="17">
        <f>HYPERLINK("https://docs.wto.org/imrd/directdoc.asp?DDFDocuments/t/G/TBTN17/BRA747A1.DOCX","EN")</f>
      </c>
      <c r="J127" s="17">
        <f>HYPERLINK("https://docs.wto.org/imrd/directdoc.asp?DDFDocuments/u/G/TBTN17/BRA747A1.DOCX","FR")</f>
      </c>
      <c r="K127" s="17">
        <f>HYPERLINK("https://docs.wto.org/imrd/directdoc.asp?DDFDocuments/v/G/TBTN17/BRA747A1.DOCX","ES")</f>
      </c>
    </row>
    <row r="128">
      <c r="A128" s="11" t="s">
        <v>395</v>
      </c>
      <c r="B128" s="12" t="s">
        <v>384</v>
      </c>
      <c r="C128" s="13">
        <v>43801</v>
      </c>
      <c r="D128" s="14" t="s">
        <v>49</v>
      </c>
      <c r="E128" s="15" t="s">
        <v>396</v>
      </c>
      <c r="F128" s="16" t="s">
        <v>397</v>
      </c>
      <c r="G128" s="15" t="s">
        <v>167</v>
      </c>
      <c r="H128" s="15" t="s">
        <v>386</v>
      </c>
      <c r="I128" s="17">
        <f>HYPERLINK("https://docs.wto.org/imrd/directdoc.asp?DDFDocuments/t/G/TBTN19/ECU384R1A1.DOCX","EN")</f>
      </c>
      <c r="J128" s="17">
        <f>HYPERLINK("https://docs.wto.org/imrd/directdoc.asp?DDFDocuments/u/G/TBTN19/ECU384R1A1.DOCX","FR")</f>
      </c>
      <c r="K128" s="17">
        <f>HYPERLINK("https://docs.wto.org/imrd/directdoc.asp?DDFDocuments/v/G/TBTN19/ECU384R1A1.DOCX","ES")</f>
      </c>
    </row>
    <row r="129">
      <c r="A129" s="11" t="s">
        <v>398</v>
      </c>
      <c r="B129" s="12" t="s">
        <v>384</v>
      </c>
      <c r="C129" s="13">
        <v>43801</v>
      </c>
      <c r="D129" s="14" t="s">
        <v>49</v>
      </c>
      <c r="E129" s="15"/>
      <c r="F129" s="16" t="s">
        <v>399</v>
      </c>
      <c r="G129" s="15" t="s">
        <v>98</v>
      </c>
      <c r="H129" s="15" t="s">
        <v>386</v>
      </c>
      <c r="I129" s="17">
        <f>HYPERLINK("https://docs.wto.org/imrd/directdoc.asp?DDFDocuments/t/G/TBTN19/ECU389R1A1.DOCX","EN")</f>
      </c>
      <c r="J129" s="17">
        <f>HYPERLINK("https://docs.wto.org/imrd/directdoc.asp?DDFDocuments/u/G/TBTN19/ECU389R1A1.DOCX","FR")</f>
      </c>
      <c r="K129" s="17">
        <f>HYPERLINK("https://docs.wto.org/imrd/directdoc.asp?DDFDocuments/v/G/TBTN19/ECU389R1A1.DOCX","ES")</f>
      </c>
    </row>
    <row r="130">
      <c r="A130" s="11" t="s">
        <v>400</v>
      </c>
      <c r="B130" s="12" t="s">
        <v>384</v>
      </c>
      <c r="C130" s="13">
        <v>43801</v>
      </c>
      <c r="D130" s="14" t="s">
        <v>49</v>
      </c>
      <c r="E130" s="15" t="s">
        <v>401</v>
      </c>
      <c r="F130" s="16" t="s">
        <v>402</v>
      </c>
      <c r="G130" s="15" t="s">
        <v>121</v>
      </c>
      <c r="H130" s="15" t="s">
        <v>386</v>
      </c>
      <c r="I130" s="17">
        <f>HYPERLINK("https://docs.wto.org/imrd/directdoc.asp?DDFDocuments/t/G/TBTN19/ECU390R1A1.DOCX","EN")</f>
      </c>
      <c r="J130" s="17">
        <f>HYPERLINK("https://docs.wto.org/imrd/directdoc.asp?DDFDocuments/u/G/TBTN19/ECU390R1A1.DOCX","FR")</f>
      </c>
      <c r="K130" s="17">
        <f>HYPERLINK("https://docs.wto.org/imrd/directdoc.asp?DDFDocuments/v/G/TBTN19/ECU390R1A1.DOCX","ES")</f>
      </c>
    </row>
    <row r="131">
      <c r="A131" s="11" t="s">
        <v>403</v>
      </c>
      <c r="B131" s="12" t="s">
        <v>384</v>
      </c>
      <c r="C131" s="13">
        <v>43801</v>
      </c>
      <c r="D131" s="14" t="s">
        <v>49</v>
      </c>
      <c r="E131" s="15"/>
      <c r="F131" s="16" t="s">
        <v>404</v>
      </c>
      <c r="G131" s="15" t="s">
        <v>405</v>
      </c>
      <c r="H131" s="15" t="s">
        <v>386</v>
      </c>
      <c r="I131" s="17">
        <f>HYPERLINK("https://docs.wto.org/imrd/directdoc.asp?DDFDocuments/t/G/TBTN19/ECU454R1A1.DOCX","EN")</f>
      </c>
      <c r="J131" s="17">
        <f>HYPERLINK("https://docs.wto.org/imrd/directdoc.asp?DDFDocuments/u/G/TBTN19/ECU454R1A1.DOCX","FR")</f>
      </c>
      <c r="K131" s="17">
        <f>HYPERLINK("https://docs.wto.org/imrd/directdoc.asp?DDFDocuments/v/G/TBTN19/ECU454R1A1.DOCX","ES")</f>
      </c>
    </row>
    <row r="132">
      <c r="A132" s="11" t="s">
        <v>406</v>
      </c>
      <c r="B132" s="12" t="s">
        <v>55</v>
      </c>
      <c r="C132" s="13">
        <v>43801</v>
      </c>
      <c r="D132" s="14" t="s">
        <v>13</v>
      </c>
      <c r="E132" s="15"/>
      <c r="F132" s="16" t="s">
        <v>246</v>
      </c>
      <c r="G132" s="15" t="s">
        <v>15</v>
      </c>
      <c r="H132" s="15" t="s">
        <v>58</v>
      </c>
      <c r="I132" s="17">
        <f>HYPERLINK("https://docs.wto.org/imrd/directdoc.asp?DDFDocuments/t/G/TBTN19/TZA351.DOCX","EN")</f>
      </c>
      <c r="J132" s="17">
        <f>HYPERLINK("https://docs.wto.org/imrd/directdoc.asp?DDFDocuments/u/G/TBTN19/TZA351.DOCX","FR")</f>
      </c>
      <c r="K132" s="17">
        <f>HYPERLINK("https://docs.wto.org/imrd/directdoc.asp?DDFDocuments/v/G/TBTN19/TZA351.DOCX","ES")</f>
      </c>
    </row>
    <row r="133">
      <c r="A133" s="11" t="s">
        <v>407</v>
      </c>
      <c r="B133" s="12" t="s">
        <v>55</v>
      </c>
      <c r="C133" s="13">
        <v>43801</v>
      </c>
      <c r="D133" s="14" t="s">
        <v>13</v>
      </c>
      <c r="E133" s="15"/>
      <c r="F133" s="16" t="s">
        <v>246</v>
      </c>
      <c r="G133" s="15" t="s">
        <v>15</v>
      </c>
      <c r="H133" s="15" t="s">
        <v>58</v>
      </c>
      <c r="I133" s="17">
        <f>HYPERLINK("https://docs.wto.org/imrd/directdoc.asp?DDFDocuments/t/G/TBTN19/TZA352.DOCX","EN")</f>
      </c>
      <c r="J133" s="17">
        <f>HYPERLINK("https://docs.wto.org/imrd/directdoc.asp?DDFDocuments/u/G/TBTN19/TZA352.DOCX","FR")</f>
      </c>
      <c r="K133" s="17">
        <f>HYPERLINK("https://docs.wto.org/imrd/directdoc.asp?DDFDocuments/v/G/TBTN19/TZA352.DOCX","ES")</f>
      </c>
    </row>
    <row r="134">
      <c r="A134" s="11" t="s">
        <v>408</v>
      </c>
      <c r="B134" s="12" t="s">
        <v>55</v>
      </c>
      <c r="C134" s="13">
        <v>43801</v>
      </c>
      <c r="D134" s="14" t="s">
        <v>13</v>
      </c>
      <c r="E134" s="15"/>
      <c r="F134" s="16" t="s">
        <v>246</v>
      </c>
      <c r="G134" s="15" t="s">
        <v>15</v>
      </c>
      <c r="H134" s="15" t="s">
        <v>58</v>
      </c>
      <c r="I134" s="17">
        <f>HYPERLINK("https://docs.wto.org/imrd/directdoc.asp?DDFDocuments/t/G/TBTN19/TZA353.DOCX","EN")</f>
      </c>
      <c r="J134" s="17">
        <f>HYPERLINK("https://docs.wto.org/imrd/directdoc.asp?DDFDocuments/u/G/TBTN19/TZA353.DOCX","FR")</f>
      </c>
      <c r="K134" s="17">
        <f>HYPERLINK("https://docs.wto.org/imrd/directdoc.asp?DDFDocuments/v/G/TBTN19/TZA353.DOCX","ES")</f>
      </c>
    </row>
    <row r="135">
      <c r="A135" s="11" t="s">
        <v>409</v>
      </c>
      <c r="B135" s="12" t="s">
        <v>55</v>
      </c>
      <c r="C135" s="13">
        <v>43801</v>
      </c>
      <c r="D135" s="14" t="s">
        <v>13</v>
      </c>
      <c r="E135" s="15"/>
      <c r="F135" s="16" t="s">
        <v>246</v>
      </c>
      <c r="G135" s="15" t="s">
        <v>15</v>
      </c>
      <c r="H135" s="15" t="s">
        <v>58</v>
      </c>
      <c r="I135" s="17">
        <f>HYPERLINK("https://docs.wto.org/imrd/directdoc.asp?DDFDocuments/t/G/TBTN19/TZA354.DOCX","EN")</f>
      </c>
      <c r="J135" s="17">
        <f>HYPERLINK("https://docs.wto.org/imrd/directdoc.asp?DDFDocuments/u/G/TBTN19/TZA354.DOCX","FR")</f>
      </c>
      <c r="K135" s="17">
        <f>HYPERLINK("https://docs.wto.org/imrd/directdoc.asp?DDFDocuments/v/G/TBTN19/TZA354.DOCX","ES")</f>
      </c>
    </row>
    <row r="136">
      <c r="A136" s="11" t="s">
        <v>410</v>
      </c>
      <c r="B136" s="12" t="s">
        <v>55</v>
      </c>
      <c r="C136" s="13">
        <v>43801</v>
      </c>
      <c r="D136" s="14" t="s">
        <v>13</v>
      </c>
      <c r="E136" s="15"/>
      <c r="F136" s="16" t="s">
        <v>246</v>
      </c>
      <c r="G136" s="15" t="s">
        <v>15</v>
      </c>
      <c r="H136" s="15" t="s">
        <v>58</v>
      </c>
      <c r="I136" s="17">
        <f>HYPERLINK("https://docs.wto.org/imrd/directdoc.asp?DDFDocuments/t/G/TBTN19/TZA355.DOCX","EN")</f>
      </c>
      <c r="J136" s="17">
        <f>HYPERLINK("https://docs.wto.org/imrd/directdoc.asp?DDFDocuments/u/G/TBTN19/TZA355.DOCX","FR")</f>
      </c>
      <c r="K136" s="17">
        <f>HYPERLINK("https://docs.wto.org/imrd/directdoc.asp?DDFDocuments/v/G/TBTN19/TZA355.DOCX","ES")</f>
      </c>
    </row>
    <row r="137">
      <c r="A137" s="11" t="s">
        <v>411</v>
      </c>
      <c r="B137" s="12" t="s">
        <v>55</v>
      </c>
      <c r="C137" s="13">
        <v>43794</v>
      </c>
      <c r="D137" s="14" t="s">
        <v>13</v>
      </c>
      <c r="E137" s="15"/>
      <c r="F137" s="16" t="s">
        <v>412</v>
      </c>
      <c r="G137" s="15" t="s">
        <v>413</v>
      </c>
      <c r="H137" s="15" t="s">
        <v>58</v>
      </c>
      <c r="I137" s="17">
        <f>HYPERLINK("https://docs.wto.org/imrd/directdoc.asp?DDFDocuments/t/G/TBTN19/TZA335.DOCX","EN")</f>
      </c>
      <c r="J137" s="17">
        <f>HYPERLINK("https://docs.wto.org/imrd/directdoc.asp?DDFDocuments/u/G/TBTN19/TZA335.DOCX","FR")</f>
      </c>
      <c r="K137" s="17">
        <f>HYPERLINK("https://docs.wto.org/imrd/directdoc.asp?DDFDocuments/v/G/TBTN19/TZA335.DOCX","ES")</f>
      </c>
    </row>
    <row r="138">
      <c r="A138" s="11" t="s">
        <v>414</v>
      </c>
      <c r="B138" s="12" t="s">
        <v>55</v>
      </c>
      <c r="C138" s="13">
        <v>43794</v>
      </c>
      <c r="D138" s="14" t="s">
        <v>13</v>
      </c>
      <c r="E138" s="15"/>
      <c r="F138" s="16" t="s">
        <v>415</v>
      </c>
      <c r="G138" s="15" t="s">
        <v>66</v>
      </c>
      <c r="H138" s="15" t="s">
        <v>58</v>
      </c>
      <c r="I138" s="17">
        <f>HYPERLINK("https://docs.wto.org/imrd/directdoc.asp?DDFDocuments/t/G/TBTN19/TZA342.DOCX","EN")</f>
      </c>
      <c r="J138" s="17">
        <f>HYPERLINK("https://docs.wto.org/imrd/directdoc.asp?DDFDocuments/u/G/TBTN19/TZA342.DOCX","FR")</f>
      </c>
      <c r="K138" s="17">
        <f>HYPERLINK("https://docs.wto.org/imrd/directdoc.asp?DDFDocuments/v/G/TBTN19/TZA342.DOCX","ES")</f>
      </c>
    </row>
    <row r="139">
      <c r="A139" s="11" t="s">
        <v>416</v>
      </c>
      <c r="B139" s="12" t="s">
        <v>55</v>
      </c>
      <c r="C139" s="13">
        <v>43794</v>
      </c>
      <c r="D139" s="14" t="s">
        <v>13</v>
      </c>
      <c r="E139" s="15"/>
      <c r="F139" s="16" t="s">
        <v>415</v>
      </c>
      <c r="G139" s="15" t="s">
        <v>66</v>
      </c>
      <c r="H139" s="15" t="s">
        <v>58</v>
      </c>
      <c r="I139" s="17">
        <f>HYPERLINK("https://docs.wto.org/imrd/directdoc.asp?DDFDocuments/t/G/TBTN19/TZA343.DOCX","EN")</f>
      </c>
      <c r="J139" s="17">
        <f>HYPERLINK("https://docs.wto.org/imrd/directdoc.asp?DDFDocuments/u/G/TBTN19/TZA343.DOCX","FR")</f>
      </c>
      <c r="K139" s="17">
        <f>HYPERLINK("https://docs.wto.org/imrd/directdoc.asp?DDFDocuments/v/G/TBTN19/TZA343.DOCX","ES")</f>
      </c>
    </row>
    <row r="140">
      <c r="A140" s="11" t="s">
        <v>417</v>
      </c>
      <c r="B140" s="12" t="s">
        <v>55</v>
      </c>
      <c r="C140" s="13">
        <v>43794</v>
      </c>
      <c r="D140" s="14" t="s">
        <v>13</v>
      </c>
      <c r="E140" s="15"/>
      <c r="F140" s="16" t="s">
        <v>418</v>
      </c>
      <c r="G140" s="15" t="s">
        <v>66</v>
      </c>
      <c r="H140" s="15" t="s">
        <v>58</v>
      </c>
      <c r="I140" s="17">
        <f>HYPERLINK("https://docs.wto.org/imrd/directdoc.asp?DDFDocuments/t/G/TBTN19/TZA346.DOCX","EN")</f>
      </c>
      <c r="J140" s="17">
        <f>HYPERLINK("https://docs.wto.org/imrd/directdoc.asp?DDFDocuments/u/G/TBTN19/TZA346.DOCX","FR")</f>
      </c>
      <c r="K140" s="17">
        <f>HYPERLINK("https://docs.wto.org/imrd/directdoc.asp?DDFDocuments/v/G/TBTN19/TZA346.DOCX","ES")</f>
      </c>
    </row>
    <row r="141">
      <c r="A141" s="11" t="s">
        <v>419</v>
      </c>
      <c r="B141" s="12" t="s">
        <v>55</v>
      </c>
      <c r="C141" s="13">
        <v>43794</v>
      </c>
      <c r="D141" s="14" t="s">
        <v>13</v>
      </c>
      <c r="E141" s="15"/>
      <c r="F141" s="16" t="s">
        <v>420</v>
      </c>
      <c r="G141" s="15" t="s">
        <v>66</v>
      </c>
      <c r="H141" s="15" t="s">
        <v>58</v>
      </c>
      <c r="I141" s="17">
        <f>HYPERLINK("https://docs.wto.org/imrd/directdoc.asp?DDFDocuments/t/G/TBTN19/TZA349.DOCX","EN")</f>
      </c>
      <c r="J141" s="17">
        <f>HYPERLINK("https://docs.wto.org/imrd/directdoc.asp?DDFDocuments/u/G/TBTN19/TZA349.DOCX","FR")</f>
      </c>
      <c r="K141" s="17">
        <f>HYPERLINK("https://docs.wto.org/imrd/directdoc.asp?DDFDocuments/v/G/TBTN19/TZA349.DOCX","ES")</f>
      </c>
    </row>
    <row r="142">
      <c r="A142" s="11" t="s">
        <v>421</v>
      </c>
      <c r="B142" s="12" t="s">
        <v>71</v>
      </c>
      <c r="C142" s="13">
        <v>43794</v>
      </c>
      <c r="D142" s="14" t="s">
        <v>13</v>
      </c>
      <c r="E142" s="15" t="s">
        <v>422</v>
      </c>
      <c r="F142" s="16" t="s">
        <v>423</v>
      </c>
      <c r="G142" s="15" t="s">
        <v>66</v>
      </c>
      <c r="H142" s="15" t="s">
        <v>227</v>
      </c>
      <c r="I142" s="17">
        <f>HYPERLINK("https://docs.wto.org/imrd/directdoc.asp?DDFDocuments/t/G/TBTN19/UGA1138.DOCX","EN")</f>
      </c>
      <c r="J142" s="17">
        <f>HYPERLINK("https://docs.wto.org/imrd/directdoc.asp?DDFDocuments/u/G/TBTN19/UGA1138.DOCX","FR")</f>
      </c>
      <c r="K142" s="17">
        <f>HYPERLINK("https://docs.wto.org/imrd/directdoc.asp?DDFDocuments/v/G/TBTN19/UGA1138.DOCX","ES")</f>
      </c>
    </row>
    <row r="143">
      <c r="A143" s="11" t="s">
        <v>424</v>
      </c>
      <c r="B143" s="12" t="s">
        <v>71</v>
      </c>
      <c r="C143" s="13">
        <v>43794</v>
      </c>
      <c r="D143" s="14" t="s">
        <v>13</v>
      </c>
      <c r="E143" s="15" t="s">
        <v>425</v>
      </c>
      <c r="F143" s="16" t="s">
        <v>426</v>
      </c>
      <c r="G143" s="15" t="s">
        <v>66</v>
      </c>
      <c r="H143" s="15" t="s">
        <v>227</v>
      </c>
      <c r="I143" s="17">
        <f>HYPERLINK("https://docs.wto.org/imrd/directdoc.asp?DDFDocuments/t/G/TBTN19/UGA1139.DOCX","EN")</f>
      </c>
      <c r="J143" s="17">
        <f>HYPERLINK("https://docs.wto.org/imrd/directdoc.asp?DDFDocuments/u/G/TBTN19/UGA1139.DOCX","FR")</f>
      </c>
      <c r="K143" s="17">
        <f>HYPERLINK("https://docs.wto.org/imrd/directdoc.asp?DDFDocuments/v/G/TBTN19/UGA1139.DOCX","ES")</f>
      </c>
    </row>
    <row r="144">
      <c r="A144" s="11" t="s">
        <v>427</v>
      </c>
      <c r="B144" s="12" t="s">
        <v>71</v>
      </c>
      <c r="C144" s="13">
        <v>43794</v>
      </c>
      <c r="D144" s="14" t="s">
        <v>13</v>
      </c>
      <c r="E144" s="15" t="s">
        <v>428</v>
      </c>
      <c r="F144" s="16" t="s">
        <v>429</v>
      </c>
      <c r="G144" s="15" t="s">
        <v>66</v>
      </c>
      <c r="H144" s="15" t="s">
        <v>227</v>
      </c>
      <c r="I144" s="17">
        <f>HYPERLINK("https://docs.wto.org/imrd/directdoc.asp?DDFDocuments/t/G/TBTN19/UGA1141.DOCX","EN")</f>
      </c>
      <c r="J144" s="17">
        <f>HYPERLINK("https://docs.wto.org/imrd/directdoc.asp?DDFDocuments/u/G/TBTN19/UGA1141.DOCX","FR")</f>
      </c>
      <c r="K144" s="17">
        <f>HYPERLINK("https://docs.wto.org/imrd/directdoc.asp?DDFDocuments/v/G/TBTN19/UGA1141.DOCX","ES")</f>
      </c>
    </row>
    <row r="145">
      <c r="A145" s="11" t="s">
        <v>430</v>
      </c>
      <c r="B145" s="12" t="s">
        <v>71</v>
      </c>
      <c r="C145" s="13">
        <v>43794</v>
      </c>
      <c r="D145" s="14" t="s">
        <v>13</v>
      </c>
      <c r="E145" s="15" t="s">
        <v>431</v>
      </c>
      <c r="F145" s="16" t="s">
        <v>432</v>
      </c>
      <c r="G145" s="15" t="s">
        <v>66</v>
      </c>
      <c r="H145" s="15" t="s">
        <v>227</v>
      </c>
      <c r="I145" s="17">
        <f>HYPERLINK("https://docs.wto.org/imrd/directdoc.asp?DDFDocuments/t/G/TBTN19/UGA1142.DOCX","EN")</f>
      </c>
      <c r="J145" s="17">
        <f>HYPERLINK("https://docs.wto.org/imrd/directdoc.asp?DDFDocuments/u/G/TBTN19/UGA1142.DOCX","FR")</f>
      </c>
      <c r="K145" s="17">
        <f>HYPERLINK("https://docs.wto.org/imrd/directdoc.asp?DDFDocuments/v/G/TBTN19/UGA1142.DOCX","ES")</f>
      </c>
    </row>
    <row r="146">
      <c r="A146" s="11" t="s">
        <v>433</v>
      </c>
      <c r="B146" s="12" t="s">
        <v>71</v>
      </c>
      <c r="C146" s="13">
        <v>43794</v>
      </c>
      <c r="D146" s="14" t="s">
        <v>13</v>
      </c>
      <c r="E146" s="15" t="s">
        <v>434</v>
      </c>
      <c r="F146" s="16" t="s">
        <v>435</v>
      </c>
      <c r="G146" s="15" t="s">
        <v>436</v>
      </c>
      <c r="H146" s="15" t="s">
        <v>227</v>
      </c>
      <c r="I146" s="17">
        <f>HYPERLINK("https://docs.wto.org/imrd/directdoc.asp?DDFDocuments/t/G/TBTN19/UGA1144.DOCX","EN")</f>
      </c>
      <c r="J146" s="17">
        <f>HYPERLINK("https://docs.wto.org/imrd/directdoc.asp?DDFDocuments/u/G/TBTN19/UGA1144.DOCX","FR")</f>
      </c>
      <c r="K146" s="17">
        <f>HYPERLINK("https://docs.wto.org/imrd/directdoc.asp?DDFDocuments/v/G/TBTN19/UGA1144.DOCX","ES")</f>
      </c>
    </row>
    <row r="147">
      <c r="A147" s="11" t="s">
        <v>437</v>
      </c>
      <c r="B147" s="12" t="s">
        <v>71</v>
      </c>
      <c r="C147" s="13">
        <v>43794</v>
      </c>
      <c r="D147" s="14" t="s">
        <v>13</v>
      </c>
      <c r="E147" s="15" t="s">
        <v>438</v>
      </c>
      <c r="F147" s="16" t="s">
        <v>420</v>
      </c>
      <c r="G147" s="15" t="s">
        <v>436</v>
      </c>
      <c r="H147" s="15" t="s">
        <v>227</v>
      </c>
      <c r="I147" s="17">
        <f>HYPERLINK("https://docs.wto.org/imrd/directdoc.asp?DDFDocuments/t/G/TBTN19/UGA1145.DOCX","EN")</f>
      </c>
      <c r="J147" s="17">
        <f>HYPERLINK("https://docs.wto.org/imrd/directdoc.asp?DDFDocuments/u/G/TBTN19/UGA1145.DOCX","FR")</f>
      </c>
      <c r="K147" s="17">
        <f>HYPERLINK("https://docs.wto.org/imrd/directdoc.asp?DDFDocuments/v/G/TBTN19/UGA1145.DOCX","ES")</f>
      </c>
    </row>
    <row r="148">
      <c r="A148" s="11" t="s">
        <v>439</v>
      </c>
      <c r="B148" s="12" t="s">
        <v>71</v>
      </c>
      <c r="C148" s="13">
        <v>43790</v>
      </c>
      <c r="D148" s="14" t="s">
        <v>13</v>
      </c>
      <c r="E148" s="15" t="s">
        <v>440</v>
      </c>
      <c r="F148" s="16" t="s">
        <v>323</v>
      </c>
      <c r="G148" s="15" t="s">
        <v>441</v>
      </c>
      <c r="H148" s="15" t="s">
        <v>227</v>
      </c>
      <c r="I148" s="17">
        <f>HYPERLINK("https://docs.wto.org/imrd/directdoc.asp?DDFDocuments/t/G/TBTN19/UGA1136.DOCX","EN")</f>
      </c>
      <c r="J148" s="17">
        <f>HYPERLINK("https://docs.wto.org/imrd/directdoc.asp?DDFDocuments/u/G/TBTN19/UGA1136.DOCX","FR")</f>
      </c>
      <c r="K148" s="17">
        <f>HYPERLINK("https://docs.wto.org/imrd/directdoc.asp?DDFDocuments/v/G/TBTN19/UGA1136.DOCX","ES")</f>
      </c>
    </row>
    <row r="149">
      <c r="A149" s="11" t="s">
        <v>442</v>
      </c>
      <c r="B149" s="12" t="s">
        <v>12</v>
      </c>
      <c r="C149" s="13">
        <v>43789</v>
      </c>
      <c r="D149" s="14" t="s">
        <v>13</v>
      </c>
      <c r="E149" s="15"/>
      <c r="F149" s="16" t="s">
        <v>415</v>
      </c>
      <c r="G149" s="15" t="s">
        <v>226</v>
      </c>
      <c r="H149" s="15" t="s">
        <v>16</v>
      </c>
      <c r="I149" s="17">
        <f>HYPERLINK("https://docs.wto.org/imrd/directdoc.asp?DDFDocuments/t/G/TBTN19/KEN917.DOCX","EN")</f>
      </c>
      <c r="J149" s="17">
        <f>HYPERLINK("https://docs.wto.org/imrd/directdoc.asp?DDFDocuments/u/G/TBTN19/KEN917.DOCX","FR")</f>
      </c>
      <c r="K149" s="17">
        <f>HYPERLINK("https://docs.wto.org/imrd/directdoc.asp?DDFDocuments/v/G/TBTN19/KEN917.DOCX","ES")</f>
      </c>
    </row>
    <row r="150">
      <c r="A150" s="11" t="s">
        <v>443</v>
      </c>
      <c r="B150" s="12" t="s">
        <v>12</v>
      </c>
      <c r="C150" s="13">
        <v>43789</v>
      </c>
      <c r="D150" s="14" t="s">
        <v>13</v>
      </c>
      <c r="E150" s="15"/>
      <c r="F150" s="16" t="s">
        <v>415</v>
      </c>
      <c r="G150" s="15" t="s">
        <v>226</v>
      </c>
      <c r="H150" s="15" t="s">
        <v>16</v>
      </c>
      <c r="I150" s="17">
        <f>HYPERLINK("https://docs.wto.org/imrd/directdoc.asp?DDFDocuments/t/G/TBTN19/KEN918.DOCX","EN")</f>
      </c>
      <c r="J150" s="17">
        <f>HYPERLINK("https://docs.wto.org/imrd/directdoc.asp?DDFDocuments/u/G/TBTN19/KEN918.DOCX","FR")</f>
      </c>
      <c r="K150" s="17">
        <f>HYPERLINK("https://docs.wto.org/imrd/directdoc.asp?DDFDocuments/v/G/TBTN19/KEN918.DOCX","ES")</f>
      </c>
    </row>
    <row r="151">
      <c r="A151" s="11" t="s">
        <v>444</v>
      </c>
      <c r="B151" s="12" t="s">
        <v>12</v>
      </c>
      <c r="C151" s="13">
        <v>43789</v>
      </c>
      <c r="D151" s="14" t="s">
        <v>13</v>
      </c>
      <c r="E151" s="15"/>
      <c r="F151" s="16" t="s">
        <v>415</v>
      </c>
      <c r="G151" s="15" t="s">
        <v>226</v>
      </c>
      <c r="H151" s="15" t="s">
        <v>16</v>
      </c>
      <c r="I151" s="17">
        <f>HYPERLINK("https://docs.wto.org/imrd/directdoc.asp?DDFDocuments/t/G/TBTN19/KEN919.DOCX","EN")</f>
      </c>
      <c r="J151" s="17">
        <f>HYPERLINK("https://docs.wto.org/imrd/directdoc.asp?DDFDocuments/u/G/TBTN19/KEN919.DOCX","FR")</f>
      </c>
      <c r="K151" s="17">
        <f>HYPERLINK("https://docs.wto.org/imrd/directdoc.asp?DDFDocuments/v/G/TBTN19/KEN919.DOCX","ES")</f>
      </c>
    </row>
    <row r="152">
      <c r="A152" s="11" t="s">
        <v>445</v>
      </c>
      <c r="B152" s="12" t="s">
        <v>12</v>
      </c>
      <c r="C152" s="13">
        <v>43789</v>
      </c>
      <c r="D152" s="14" t="s">
        <v>13</v>
      </c>
      <c r="E152" s="15"/>
      <c r="F152" s="16"/>
      <c r="G152" s="15" t="s">
        <v>226</v>
      </c>
      <c r="H152" s="15" t="s">
        <v>16</v>
      </c>
      <c r="I152" s="17">
        <f>HYPERLINK("https://docs.wto.org/imrd/directdoc.asp?DDFDocuments/t/G/TBTN19/KEN921.DOCX","EN")</f>
      </c>
      <c r="J152" s="17">
        <f>HYPERLINK("https://docs.wto.org/imrd/directdoc.asp?DDFDocuments/u/G/TBTN19/KEN921.DOCX","FR")</f>
      </c>
      <c r="K152" s="17">
        <f>HYPERLINK("https://docs.wto.org/imrd/directdoc.asp?DDFDocuments/v/G/TBTN19/KEN921.DOCX","ES")</f>
      </c>
    </row>
    <row r="153">
      <c r="A153" s="11" t="s">
        <v>446</v>
      </c>
      <c r="B153" s="12" t="s">
        <v>12</v>
      </c>
      <c r="C153" s="13">
        <v>43789</v>
      </c>
      <c r="D153" s="14" t="s">
        <v>13</v>
      </c>
      <c r="E153" s="15"/>
      <c r="F153" s="16"/>
      <c r="G153" s="15" t="s">
        <v>226</v>
      </c>
      <c r="H153" s="15" t="s">
        <v>16</v>
      </c>
      <c r="I153" s="17">
        <f>HYPERLINK("https://docs.wto.org/imrd/directdoc.asp?DDFDocuments/t/G/TBTN19/KEN922.DOCX","EN")</f>
      </c>
      <c r="J153" s="17">
        <f>HYPERLINK("https://docs.wto.org/imrd/directdoc.asp?DDFDocuments/u/G/TBTN19/KEN922.DOCX","FR")</f>
      </c>
      <c r="K153" s="17">
        <f>HYPERLINK("https://docs.wto.org/imrd/directdoc.asp?DDFDocuments/v/G/TBTN19/KEN922.DOCX","ES")</f>
      </c>
    </row>
    <row r="154">
      <c r="A154" s="11" t="s">
        <v>447</v>
      </c>
      <c r="B154" s="12" t="s">
        <v>12</v>
      </c>
      <c r="C154" s="13">
        <v>43789</v>
      </c>
      <c r="D154" s="14" t="s">
        <v>13</v>
      </c>
      <c r="E154" s="15"/>
      <c r="F154" s="16" t="s">
        <v>269</v>
      </c>
      <c r="G154" s="15" t="s">
        <v>226</v>
      </c>
      <c r="H154" s="15" t="s">
        <v>16</v>
      </c>
      <c r="I154" s="17">
        <f>HYPERLINK("https://docs.wto.org/imrd/directdoc.asp?DDFDocuments/t/G/TBTN19/KEN924.DOCX","EN")</f>
      </c>
      <c r="J154" s="17">
        <f>HYPERLINK("https://docs.wto.org/imrd/directdoc.asp?DDFDocuments/u/G/TBTN19/KEN924.DOCX","FR")</f>
      </c>
      <c r="K154" s="17">
        <f>HYPERLINK("https://docs.wto.org/imrd/directdoc.asp?DDFDocuments/v/G/TBTN19/KEN924.DOCX","ES")</f>
      </c>
    </row>
    <row r="155">
      <c r="A155" s="11" t="s">
        <v>448</v>
      </c>
      <c r="B155" s="12" t="s">
        <v>12</v>
      </c>
      <c r="C155" s="13">
        <v>43789</v>
      </c>
      <c r="D155" s="14" t="s">
        <v>13</v>
      </c>
      <c r="E155" s="15"/>
      <c r="F155" s="16" t="s">
        <v>449</v>
      </c>
      <c r="G155" s="15" t="s">
        <v>450</v>
      </c>
      <c r="H155" s="15" t="s">
        <v>16</v>
      </c>
      <c r="I155" s="17">
        <f>HYPERLINK("https://docs.wto.org/imrd/directdoc.asp?DDFDocuments/t/G/TBTN19/KEN925.DOCX","EN")</f>
      </c>
      <c r="J155" s="17">
        <f>HYPERLINK("https://docs.wto.org/imrd/directdoc.asp?DDFDocuments/u/G/TBTN19/KEN925.DOCX","FR")</f>
      </c>
      <c r="K155" s="17">
        <f>HYPERLINK("https://docs.wto.org/imrd/directdoc.asp?DDFDocuments/v/G/TBTN19/KEN925.DOCX","ES")</f>
      </c>
    </row>
    <row r="156">
      <c r="A156" s="11" t="s">
        <v>451</v>
      </c>
      <c r="B156" s="12" t="s">
        <v>12</v>
      </c>
      <c r="C156" s="13">
        <v>43789</v>
      </c>
      <c r="D156" s="14" t="s">
        <v>13</v>
      </c>
      <c r="E156" s="15"/>
      <c r="F156" s="16" t="s">
        <v>452</v>
      </c>
      <c r="G156" s="15" t="s">
        <v>450</v>
      </c>
      <c r="H156" s="15" t="s">
        <v>16</v>
      </c>
      <c r="I156" s="17">
        <f>HYPERLINK("https://docs.wto.org/imrd/directdoc.asp?DDFDocuments/t/G/TBTN19/KEN926.DOCX","EN")</f>
      </c>
      <c r="J156" s="17">
        <f>HYPERLINK("https://docs.wto.org/imrd/directdoc.asp?DDFDocuments/u/G/TBTN19/KEN926.DOCX","FR")</f>
      </c>
      <c r="K156" s="17">
        <f>HYPERLINK("https://docs.wto.org/imrd/directdoc.asp?DDFDocuments/v/G/TBTN19/KEN926.DOCX","ES")</f>
      </c>
    </row>
    <row r="157">
      <c r="A157" s="11" t="s">
        <v>453</v>
      </c>
      <c r="B157" s="12" t="s">
        <v>454</v>
      </c>
      <c r="C157" s="13">
        <v>43787</v>
      </c>
      <c r="D157" s="14" t="s">
        <v>13</v>
      </c>
      <c r="E157" s="15" t="s">
        <v>455</v>
      </c>
      <c r="F157" s="16" t="s">
        <v>456</v>
      </c>
      <c r="G157" s="15" t="s">
        <v>457</v>
      </c>
      <c r="H157" s="15" t="s">
        <v>458</v>
      </c>
      <c r="I157" s="17">
        <f>HYPERLINK("https://docs.wto.org/imrd/directdoc.asp?DDFDocuments/t/G/TBTN19/SWZ9.DOCX","EN")</f>
      </c>
      <c r="J157" s="17">
        <f>HYPERLINK("https://docs.wto.org/imrd/directdoc.asp?DDFDocuments/u/G/TBTN19/SWZ9.DOCX","FR")</f>
      </c>
      <c r="K157" s="17">
        <f>HYPERLINK("https://docs.wto.org/imrd/directdoc.asp?DDFDocuments/v/G/TBTN19/SWZ9.DOCX","ES")</f>
      </c>
    </row>
    <row r="158">
      <c r="A158" s="11" t="s">
        <v>459</v>
      </c>
      <c r="B158" s="12" t="s">
        <v>454</v>
      </c>
      <c r="C158" s="13">
        <v>43783</v>
      </c>
      <c r="D158" s="14" t="s">
        <v>13</v>
      </c>
      <c r="E158" s="15"/>
      <c r="F158" s="16" t="s">
        <v>460</v>
      </c>
      <c r="G158" s="15" t="s">
        <v>199</v>
      </c>
      <c r="H158" s="15" t="s">
        <v>331</v>
      </c>
      <c r="I158" s="17">
        <f>HYPERLINK("https://docs.wto.org/imrd/directdoc.asp?DDFDocuments/t/G/TBTN19/SWZ6.DOCX","EN")</f>
      </c>
      <c r="J158" s="17">
        <f>HYPERLINK("https://docs.wto.org/imrd/directdoc.asp?DDFDocuments/u/G/TBTN19/SWZ6.DOCX","FR")</f>
      </c>
      <c r="K158" s="17">
        <f>HYPERLINK("https://docs.wto.org/imrd/directdoc.asp?DDFDocuments/v/G/TBTN19/SWZ6.DOCX","ES")</f>
      </c>
    </row>
    <row r="159">
      <c r="A159" s="11" t="s">
        <v>461</v>
      </c>
      <c r="B159" s="12" t="s">
        <v>27</v>
      </c>
      <c r="C159" s="13">
        <v>43783</v>
      </c>
      <c r="D159" s="14" t="s">
        <v>267</v>
      </c>
      <c r="E159" s="15" t="s">
        <v>462</v>
      </c>
      <c r="F159" s="16" t="s">
        <v>463</v>
      </c>
      <c r="G159" s="15" t="s">
        <v>464</v>
      </c>
      <c r="H159" s="15" t="s">
        <v>31</v>
      </c>
      <c r="I159" s="17">
        <f>HYPERLINK("https://docs.wto.org/imrd/directdoc.asp?DDFDocuments/t/G/TBTN11/ZAF131R2.DOCX","EN")</f>
      </c>
      <c r="J159" s="17">
        <f>HYPERLINK("https://docs.wto.org/imrd/directdoc.asp?DDFDocuments/u/G/TBTN11/ZAF131R2.DOCX","FR")</f>
      </c>
      <c r="K159" s="17">
        <f>HYPERLINK("https://docs.wto.org/imrd/directdoc.asp?DDFDocuments/v/G/TBTN11/ZAF131R2.DOCX","ES")</f>
      </c>
    </row>
    <row r="160">
      <c r="A160" s="11" t="s">
        <v>465</v>
      </c>
      <c r="B160" s="12" t="s">
        <v>196</v>
      </c>
      <c r="C160" s="13">
        <v>43782</v>
      </c>
      <c r="D160" s="14" t="s">
        <v>49</v>
      </c>
      <c r="E160" s="15" t="s">
        <v>466</v>
      </c>
      <c r="F160" s="16" t="s">
        <v>467</v>
      </c>
      <c r="G160" s="15" t="s">
        <v>468</v>
      </c>
      <c r="H160" s="15" t="s">
        <v>469</v>
      </c>
      <c r="I160" s="17">
        <f>HYPERLINK("https://docs.wto.org/imrd/directdoc.asp?DDFDocuments/t/G/TBTN17/CHL406A1.DOCX","EN")</f>
      </c>
      <c r="J160" s="17">
        <f>HYPERLINK("https://docs.wto.org/imrd/directdoc.asp?DDFDocuments/u/G/TBTN17/CHL406A1.DOCX","FR")</f>
      </c>
      <c r="K160" s="17">
        <f>HYPERLINK("https://docs.wto.org/imrd/directdoc.asp?DDFDocuments/v/G/TBTN17/CHL406A1.DOCX","ES")</f>
      </c>
    </row>
    <row r="161">
      <c r="A161" s="11" t="s">
        <v>470</v>
      </c>
      <c r="B161" s="12" t="s">
        <v>190</v>
      </c>
      <c r="C161" s="13">
        <v>43781</v>
      </c>
      <c r="D161" s="14" t="s">
        <v>49</v>
      </c>
      <c r="E161" s="15" t="s">
        <v>471</v>
      </c>
      <c r="F161" s="16" t="s">
        <v>151</v>
      </c>
      <c r="G161" s="15" t="s">
        <v>167</v>
      </c>
      <c r="H161" s="15" t="s">
        <v>472</v>
      </c>
      <c r="I161" s="17">
        <f>HYPERLINK("https://docs.wto.org/imrd/directdoc.asp?DDFDocuments/t/G/TBTN18/BRA810A3.DOCX","EN")</f>
      </c>
      <c r="J161" s="17">
        <f>HYPERLINK("https://docs.wto.org/imrd/directdoc.asp?DDFDocuments/u/G/TBTN18/BRA810A3.DOCX","FR")</f>
      </c>
      <c r="K161" s="17">
        <f>HYPERLINK("https://docs.wto.org/imrd/directdoc.asp?DDFDocuments/v/G/TBTN18/BRA810A3.DOCX","ES")</f>
      </c>
    </row>
    <row r="162">
      <c r="A162" s="11" t="s">
        <v>473</v>
      </c>
      <c r="B162" s="12" t="s">
        <v>384</v>
      </c>
      <c r="C162" s="13">
        <v>43775</v>
      </c>
      <c r="D162" s="14" t="s">
        <v>267</v>
      </c>
      <c r="E162" s="15"/>
      <c r="F162" s="16" t="s">
        <v>474</v>
      </c>
      <c r="G162" s="15" t="s">
        <v>66</v>
      </c>
      <c r="H162" s="15" t="s">
        <v>25</v>
      </c>
      <c r="I162" s="17">
        <f>HYPERLINK("https://docs.wto.org/imrd/directdoc.asp?DDFDocuments/t/G/TBTN19/ECU453R1.DOCX","EN")</f>
      </c>
      <c r="J162" s="17">
        <f>HYPERLINK("https://docs.wto.org/imrd/directdoc.asp?DDFDocuments/u/G/TBTN19/ECU453R1.DOCX","FR")</f>
      </c>
      <c r="K162" s="17">
        <f>HYPERLINK("https://docs.wto.org/imrd/directdoc.asp?DDFDocuments/v/G/TBTN19/ECU453R1.DOCX","ES")</f>
      </c>
    </row>
    <row r="163">
      <c r="A163" s="11" t="s">
        <v>475</v>
      </c>
      <c r="B163" s="12" t="s">
        <v>71</v>
      </c>
      <c r="C163" s="13">
        <v>43775</v>
      </c>
      <c r="D163" s="14" t="s">
        <v>13</v>
      </c>
      <c r="E163" s="15" t="s">
        <v>476</v>
      </c>
      <c r="F163" s="16" t="s">
        <v>275</v>
      </c>
      <c r="G163" s="15" t="s">
        <v>41</v>
      </c>
      <c r="H163" s="15" t="s">
        <v>205</v>
      </c>
      <c r="I163" s="17">
        <f>HYPERLINK("https://docs.wto.org/imrd/directdoc.asp?DDFDocuments/t/G/TBTN19/UGA1124.DOCX","EN")</f>
      </c>
      <c r="J163" s="17">
        <f>HYPERLINK("https://docs.wto.org/imrd/directdoc.asp?DDFDocuments/u/G/TBTN19/UGA1124.DOCX","FR")</f>
      </c>
      <c r="K163" s="17">
        <f>HYPERLINK("https://docs.wto.org/imrd/directdoc.asp?DDFDocuments/v/G/TBTN19/UGA1124.DOCX","ES")</f>
      </c>
    </row>
    <row r="164">
      <c r="A164" s="11" t="s">
        <v>477</v>
      </c>
      <c r="B164" s="12" t="s">
        <v>71</v>
      </c>
      <c r="C164" s="13">
        <v>43775</v>
      </c>
      <c r="D164" s="14" t="s">
        <v>13</v>
      </c>
      <c r="E164" s="15" t="s">
        <v>478</v>
      </c>
      <c r="F164" s="16" t="s">
        <v>479</v>
      </c>
      <c r="G164" s="15" t="s">
        <v>41</v>
      </c>
      <c r="H164" s="15" t="s">
        <v>205</v>
      </c>
      <c r="I164" s="17">
        <f>HYPERLINK("https://docs.wto.org/imrd/directdoc.asp?DDFDocuments/t/G/TBTN19/UGA1127.DOCX","EN")</f>
      </c>
      <c r="J164" s="17">
        <f>HYPERLINK("https://docs.wto.org/imrd/directdoc.asp?DDFDocuments/u/G/TBTN19/UGA1127.DOCX","FR")</f>
      </c>
      <c r="K164" s="17">
        <f>HYPERLINK("https://docs.wto.org/imrd/directdoc.asp?DDFDocuments/v/G/TBTN19/UGA1127.DOCX","ES")</f>
      </c>
    </row>
    <row r="165">
      <c r="A165" s="11" t="s">
        <v>480</v>
      </c>
      <c r="B165" s="12" t="s">
        <v>71</v>
      </c>
      <c r="C165" s="13">
        <v>43775</v>
      </c>
      <c r="D165" s="14" t="s">
        <v>13</v>
      </c>
      <c r="E165" s="15" t="s">
        <v>481</v>
      </c>
      <c r="F165" s="16" t="s">
        <v>482</v>
      </c>
      <c r="G165" s="15" t="s">
        <v>321</v>
      </c>
      <c r="H165" s="15" t="s">
        <v>205</v>
      </c>
      <c r="I165" s="17">
        <f>HYPERLINK("https://docs.wto.org/imrd/directdoc.asp?DDFDocuments/t/G/TBTN19/UGA1128.DOCX","EN")</f>
      </c>
      <c r="J165" s="17">
        <f>HYPERLINK("https://docs.wto.org/imrd/directdoc.asp?DDFDocuments/u/G/TBTN19/UGA1128.DOCX","FR")</f>
      </c>
      <c r="K165" s="17">
        <f>HYPERLINK("https://docs.wto.org/imrd/directdoc.asp?DDFDocuments/v/G/TBTN19/UGA1128.DOCX","ES")</f>
      </c>
    </row>
    <row r="166">
      <c r="A166" s="11" t="s">
        <v>483</v>
      </c>
      <c r="B166" s="12" t="s">
        <v>384</v>
      </c>
      <c r="C166" s="13">
        <v>43773</v>
      </c>
      <c r="D166" s="14" t="s">
        <v>267</v>
      </c>
      <c r="E166" s="15"/>
      <c r="F166" s="16" t="s">
        <v>484</v>
      </c>
      <c r="G166" s="15" t="s">
        <v>327</v>
      </c>
      <c r="H166" s="15" t="s">
        <v>25</v>
      </c>
      <c r="I166" s="17">
        <f>HYPERLINK("https://docs.wto.org/imrd/directdoc.asp?DDFDocuments/t/G/TBTN19/ECU454R1.DOCX","EN")</f>
      </c>
      <c r="J166" s="17">
        <f>HYPERLINK("https://docs.wto.org/imrd/directdoc.asp?DDFDocuments/u/G/TBTN19/ECU454R1.DOCX","FR")</f>
      </c>
      <c r="K166" s="17">
        <f>HYPERLINK("https://docs.wto.org/imrd/directdoc.asp?DDFDocuments/v/G/TBTN19/ECU454R1.DOCX","ES")</f>
      </c>
    </row>
    <row r="167">
      <c r="A167" s="11" t="s">
        <v>485</v>
      </c>
      <c r="B167" s="12" t="s">
        <v>55</v>
      </c>
      <c r="C167" s="13">
        <v>43773</v>
      </c>
      <c r="D167" s="14" t="s">
        <v>13</v>
      </c>
      <c r="E167" s="15"/>
      <c r="F167" s="16" t="s">
        <v>486</v>
      </c>
      <c r="G167" s="15" t="s">
        <v>304</v>
      </c>
      <c r="H167" s="15" t="s">
        <v>58</v>
      </c>
      <c r="I167" s="17">
        <f>HYPERLINK("https://docs.wto.org/imrd/directdoc.asp?DDFDocuments/t/G/TBTN19/TZA323.DOCX","EN")</f>
      </c>
      <c r="J167" s="17">
        <f>HYPERLINK("https://docs.wto.org/imrd/directdoc.asp?DDFDocuments/u/G/TBTN19/TZA323.DOCX","FR")</f>
      </c>
      <c r="K167" s="17">
        <f>HYPERLINK("https://docs.wto.org/imrd/directdoc.asp?DDFDocuments/v/G/TBTN19/TZA323.DOCX","ES")</f>
      </c>
    </row>
    <row r="168">
      <c r="A168" s="11" t="s">
        <v>487</v>
      </c>
      <c r="B168" s="12" t="s">
        <v>71</v>
      </c>
      <c r="C168" s="13">
        <v>43773</v>
      </c>
      <c r="D168" s="14" t="s">
        <v>49</v>
      </c>
      <c r="E168" s="15" t="s">
        <v>488</v>
      </c>
      <c r="F168" s="16" t="s">
        <v>489</v>
      </c>
      <c r="G168" s="15" t="s">
        <v>98</v>
      </c>
      <c r="H168" s="15" t="s">
        <v>490</v>
      </c>
      <c r="I168" s="17">
        <f>HYPERLINK("https://docs.wto.org/imrd/directdoc.asp?DDFDocuments/t/G/TBTN16/UGA570A2.DOCX","EN")</f>
      </c>
      <c r="J168" s="17">
        <f>HYPERLINK("https://docs.wto.org/imrd/directdoc.asp?DDFDocuments/u/G/TBTN16/UGA570A2.DOCX","FR")</f>
      </c>
      <c r="K168" s="17">
        <f>HYPERLINK("https://docs.wto.org/imrd/directdoc.asp?DDFDocuments/v/G/TBTN16/UGA570A2.DOCX","ES")</f>
      </c>
    </row>
    <row r="169">
      <c r="A169" s="11" t="s">
        <v>491</v>
      </c>
      <c r="B169" s="12" t="s">
        <v>71</v>
      </c>
      <c r="C169" s="13">
        <v>43773</v>
      </c>
      <c r="D169" s="14" t="s">
        <v>49</v>
      </c>
      <c r="E169" s="15" t="s">
        <v>492</v>
      </c>
      <c r="F169" s="16" t="s">
        <v>493</v>
      </c>
      <c r="G169" s="15" t="s">
        <v>98</v>
      </c>
      <c r="H169" s="15" t="s">
        <v>490</v>
      </c>
      <c r="I169" s="17">
        <f>HYPERLINK("https://docs.wto.org/imrd/directdoc.asp?DDFDocuments/t/G/TBTN16/UGA571A2.DOCX","EN")</f>
      </c>
      <c r="J169" s="17">
        <f>HYPERLINK("https://docs.wto.org/imrd/directdoc.asp?DDFDocuments/u/G/TBTN16/UGA571A2.DOCX","FR")</f>
      </c>
      <c r="K169" s="17">
        <f>HYPERLINK("https://docs.wto.org/imrd/directdoc.asp?DDFDocuments/v/G/TBTN16/UGA571A2.DOCX","ES")</f>
      </c>
    </row>
    <row r="170">
      <c r="A170" s="11" t="s">
        <v>494</v>
      </c>
      <c r="B170" s="12" t="s">
        <v>71</v>
      </c>
      <c r="C170" s="13">
        <v>43773</v>
      </c>
      <c r="D170" s="14" t="s">
        <v>49</v>
      </c>
      <c r="E170" s="15" t="s">
        <v>495</v>
      </c>
      <c r="F170" s="16" t="s">
        <v>493</v>
      </c>
      <c r="G170" s="15" t="s">
        <v>98</v>
      </c>
      <c r="H170" s="15" t="s">
        <v>490</v>
      </c>
      <c r="I170" s="17">
        <f>HYPERLINK("https://docs.wto.org/imrd/directdoc.asp?DDFDocuments/t/G/TBTN16/UGA572A2.DOCX","EN")</f>
      </c>
      <c r="J170" s="17">
        <f>HYPERLINK("https://docs.wto.org/imrd/directdoc.asp?DDFDocuments/u/G/TBTN16/UGA572A2.DOCX","FR")</f>
      </c>
      <c r="K170" s="17">
        <f>HYPERLINK("https://docs.wto.org/imrd/directdoc.asp?DDFDocuments/v/G/TBTN16/UGA572A2.DOCX","ES")</f>
      </c>
    </row>
    <row r="171">
      <c r="A171" s="11" t="s">
        <v>496</v>
      </c>
      <c r="B171" s="12" t="s">
        <v>71</v>
      </c>
      <c r="C171" s="13">
        <v>43773</v>
      </c>
      <c r="D171" s="14" t="s">
        <v>49</v>
      </c>
      <c r="E171" s="15" t="s">
        <v>497</v>
      </c>
      <c r="F171" s="16" t="s">
        <v>498</v>
      </c>
      <c r="G171" s="15" t="s">
        <v>98</v>
      </c>
      <c r="H171" s="15" t="s">
        <v>80</v>
      </c>
      <c r="I171" s="17">
        <f>HYPERLINK("https://docs.wto.org/imrd/directdoc.asp?DDFDocuments/t/G/TBTN16/UGA575R1A2.DOCX","EN")</f>
      </c>
      <c r="J171" s="17">
        <f>HYPERLINK("https://docs.wto.org/imrd/directdoc.asp?DDFDocuments/u/G/TBTN16/UGA575R1A2.DOCX","FR")</f>
      </c>
      <c r="K171" s="17">
        <f>HYPERLINK("https://docs.wto.org/imrd/directdoc.asp?DDFDocuments/v/G/TBTN16/UGA575R1A2.DOCX","ES")</f>
      </c>
    </row>
    <row r="172">
      <c r="A172" s="11" t="s">
        <v>499</v>
      </c>
      <c r="B172" s="12" t="s">
        <v>71</v>
      </c>
      <c r="C172" s="13">
        <v>43773</v>
      </c>
      <c r="D172" s="14" t="s">
        <v>49</v>
      </c>
      <c r="E172" s="15" t="s">
        <v>500</v>
      </c>
      <c r="F172" s="16" t="s">
        <v>501</v>
      </c>
      <c r="G172" s="15" t="s">
        <v>98</v>
      </c>
      <c r="H172" s="15" t="s">
        <v>80</v>
      </c>
      <c r="I172" s="17">
        <f>HYPERLINK("https://docs.wto.org/imrd/directdoc.asp?DDFDocuments/t/G/TBTN16/UGA576R1A2.DOCX","EN")</f>
      </c>
      <c r="J172" s="17">
        <f>HYPERLINK("https://docs.wto.org/imrd/directdoc.asp?DDFDocuments/u/G/TBTN16/UGA576R1A2.DOCX","FR")</f>
      </c>
      <c r="K172" s="17">
        <f>HYPERLINK("https://docs.wto.org/imrd/directdoc.asp?DDFDocuments/v/G/TBTN16/UGA576R1A2.DOCX","ES")</f>
      </c>
    </row>
    <row r="173">
      <c r="A173" s="11" t="s">
        <v>502</v>
      </c>
      <c r="B173" s="12" t="s">
        <v>71</v>
      </c>
      <c r="C173" s="13">
        <v>43773</v>
      </c>
      <c r="D173" s="14" t="s">
        <v>49</v>
      </c>
      <c r="E173" s="15" t="s">
        <v>503</v>
      </c>
      <c r="F173" s="16" t="s">
        <v>504</v>
      </c>
      <c r="G173" s="15" t="s">
        <v>98</v>
      </c>
      <c r="H173" s="15" t="s">
        <v>490</v>
      </c>
      <c r="I173" s="17">
        <f>HYPERLINK("https://docs.wto.org/imrd/directdoc.asp?DDFDocuments/t/G/TBTN17/UGA596A2.DOCX","EN")</f>
      </c>
      <c r="J173" s="17">
        <f>HYPERLINK("https://docs.wto.org/imrd/directdoc.asp?DDFDocuments/u/G/TBTN17/UGA596A2.DOCX","FR")</f>
      </c>
      <c r="K173" s="17">
        <f>HYPERLINK("https://docs.wto.org/imrd/directdoc.asp?DDFDocuments/v/G/TBTN17/UGA596A2.DOCX","ES")</f>
      </c>
    </row>
    <row r="174">
      <c r="A174" s="11" t="s">
        <v>505</v>
      </c>
      <c r="B174" s="12" t="s">
        <v>71</v>
      </c>
      <c r="C174" s="13">
        <v>43773</v>
      </c>
      <c r="D174" s="14" t="s">
        <v>49</v>
      </c>
      <c r="E174" s="15" t="s">
        <v>506</v>
      </c>
      <c r="F174" s="16" t="s">
        <v>507</v>
      </c>
      <c r="G174" s="15" t="s">
        <v>98</v>
      </c>
      <c r="H174" s="15" t="s">
        <v>490</v>
      </c>
      <c r="I174" s="17">
        <f>HYPERLINK("https://docs.wto.org/imrd/directdoc.asp?DDFDocuments/t/G/TBTN18/UGA598A2.DOCX","EN")</f>
      </c>
      <c r="J174" s="17">
        <f>HYPERLINK("https://docs.wto.org/imrd/directdoc.asp?DDFDocuments/u/G/TBTN18/UGA598A2.DOCX","FR")</f>
      </c>
      <c r="K174" s="17">
        <f>HYPERLINK("https://docs.wto.org/imrd/directdoc.asp?DDFDocuments/v/G/TBTN18/UGA598A2.DOCX","ES")</f>
      </c>
    </row>
    <row r="175">
      <c r="A175" s="11" t="s">
        <v>508</v>
      </c>
      <c r="B175" s="12" t="s">
        <v>71</v>
      </c>
      <c r="C175" s="13">
        <v>43773</v>
      </c>
      <c r="D175" s="14" t="s">
        <v>49</v>
      </c>
      <c r="E175" s="15" t="s">
        <v>509</v>
      </c>
      <c r="F175" s="16" t="s">
        <v>510</v>
      </c>
      <c r="G175" s="15" t="s">
        <v>98</v>
      </c>
      <c r="H175" s="15" t="s">
        <v>490</v>
      </c>
      <c r="I175" s="17">
        <f>HYPERLINK("https://docs.wto.org/imrd/directdoc.asp?DDFDocuments/t/G/TBTN17/UGA599A2.DOCX","EN")</f>
      </c>
      <c r="J175" s="17">
        <f>HYPERLINK("https://docs.wto.org/imrd/directdoc.asp?DDFDocuments/u/G/TBTN17/UGA599A2.DOCX","FR")</f>
      </c>
      <c r="K175" s="17">
        <f>HYPERLINK("https://docs.wto.org/imrd/directdoc.asp?DDFDocuments/v/G/TBTN17/UGA599A2.DOCX","ES")</f>
      </c>
    </row>
    <row r="176">
      <c r="A176" s="11" t="s">
        <v>511</v>
      </c>
      <c r="B176" s="12" t="s">
        <v>71</v>
      </c>
      <c r="C176" s="13">
        <v>43773</v>
      </c>
      <c r="D176" s="14" t="s">
        <v>49</v>
      </c>
      <c r="E176" s="15" t="s">
        <v>512</v>
      </c>
      <c r="F176" s="16" t="s">
        <v>513</v>
      </c>
      <c r="G176" s="15" t="s">
        <v>236</v>
      </c>
      <c r="H176" s="15" t="s">
        <v>91</v>
      </c>
      <c r="I176" s="17">
        <f>HYPERLINK("https://docs.wto.org/imrd/directdoc.asp?DDFDocuments/t/G/TBTN17/UGA756A2.DOCX","EN")</f>
      </c>
      <c r="J176" s="17">
        <f>HYPERLINK("https://docs.wto.org/imrd/directdoc.asp?DDFDocuments/u/G/TBTN17/UGA756A2.DOCX","FR")</f>
      </c>
      <c r="K176" s="17">
        <f>HYPERLINK("https://docs.wto.org/imrd/directdoc.asp?DDFDocuments/v/G/TBTN17/UGA756A2.DOCX","ES")</f>
      </c>
    </row>
    <row r="177">
      <c r="A177" s="11" t="s">
        <v>514</v>
      </c>
      <c r="B177" s="12" t="s">
        <v>71</v>
      </c>
      <c r="C177" s="13">
        <v>43773</v>
      </c>
      <c r="D177" s="14" t="s">
        <v>49</v>
      </c>
      <c r="E177" s="15" t="s">
        <v>515</v>
      </c>
      <c r="F177" s="16" t="s">
        <v>516</v>
      </c>
      <c r="G177" s="15" t="s">
        <v>79</v>
      </c>
      <c r="H177" s="15" t="s">
        <v>237</v>
      </c>
      <c r="I177" s="17">
        <f>HYPERLINK("https://docs.wto.org/imrd/directdoc.asp?DDFDocuments/t/G/TBTN17/UGA793A2.DOCX","EN")</f>
      </c>
      <c r="J177" s="17">
        <f>HYPERLINK("https://docs.wto.org/imrd/directdoc.asp?DDFDocuments/u/G/TBTN17/UGA793A2.DOCX","FR")</f>
      </c>
      <c r="K177" s="17">
        <f>HYPERLINK("https://docs.wto.org/imrd/directdoc.asp?DDFDocuments/v/G/TBTN17/UGA793A2.DOCX","ES")</f>
      </c>
    </row>
    <row r="178">
      <c r="A178" s="11" t="s">
        <v>517</v>
      </c>
      <c r="B178" s="12" t="s">
        <v>71</v>
      </c>
      <c r="C178" s="13">
        <v>43773</v>
      </c>
      <c r="D178" s="14" t="s">
        <v>49</v>
      </c>
      <c r="E178" s="15" t="s">
        <v>518</v>
      </c>
      <c r="F178" s="16" t="s">
        <v>519</v>
      </c>
      <c r="G178" s="15" t="s">
        <v>520</v>
      </c>
      <c r="H178" s="15" t="s">
        <v>521</v>
      </c>
      <c r="I178" s="17">
        <f>HYPERLINK("https://docs.wto.org/imrd/directdoc.asp?DDFDocuments/t/G/TBTN17/UGA794A2.DOCX","EN")</f>
      </c>
      <c r="J178" s="17">
        <f>HYPERLINK("https://docs.wto.org/imrd/directdoc.asp?DDFDocuments/u/G/TBTN17/UGA794A2.DOCX","FR")</f>
      </c>
      <c r="K178" s="17">
        <f>HYPERLINK("https://docs.wto.org/imrd/directdoc.asp?DDFDocuments/v/G/TBTN17/UGA794A2.DOCX","ES")</f>
      </c>
    </row>
    <row r="179">
      <c r="A179" s="11" t="s">
        <v>522</v>
      </c>
      <c r="B179" s="12" t="s">
        <v>71</v>
      </c>
      <c r="C179" s="13">
        <v>43773</v>
      </c>
      <c r="D179" s="14" t="s">
        <v>49</v>
      </c>
      <c r="E179" s="15" t="s">
        <v>518</v>
      </c>
      <c r="F179" s="16" t="s">
        <v>523</v>
      </c>
      <c r="G179" s="15" t="s">
        <v>520</v>
      </c>
      <c r="H179" s="15" t="s">
        <v>521</v>
      </c>
      <c r="I179" s="17">
        <f>HYPERLINK("https://docs.wto.org/imrd/directdoc.asp?DDFDocuments/t/G/TBTN17/UGA795A2.DOCX","EN")</f>
      </c>
      <c r="J179" s="17">
        <f>HYPERLINK("https://docs.wto.org/imrd/directdoc.asp?DDFDocuments/u/G/TBTN17/UGA795A2.DOCX","FR")</f>
      </c>
      <c r="K179" s="17">
        <f>HYPERLINK("https://docs.wto.org/imrd/directdoc.asp?DDFDocuments/v/G/TBTN17/UGA795A2.DOCX","ES")</f>
      </c>
    </row>
    <row r="180">
      <c r="A180" s="11" t="s">
        <v>524</v>
      </c>
      <c r="B180" s="12" t="s">
        <v>71</v>
      </c>
      <c r="C180" s="13">
        <v>43773</v>
      </c>
      <c r="D180" s="14" t="s">
        <v>49</v>
      </c>
      <c r="E180" s="15" t="s">
        <v>525</v>
      </c>
      <c r="F180" s="16" t="s">
        <v>86</v>
      </c>
      <c r="G180" s="15" t="s">
        <v>79</v>
      </c>
      <c r="H180" s="15" t="s">
        <v>237</v>
      </c>
      <c r="I180" s="17">
        <f>HYPERLINK("https://docs.wto.org/imrd/directdoc.asp?DDFDocuments/t/G/TBTN17/UGA796A2.DOCX","EN")</f>
      </c>
      <c r="J180" s="17">
        <f>HYPERLINK("https://docs.wto.org/imrd/directdoc.asp?DDFDocuments/u/G/TBTN17/UGA796A2.DOCX","FR")</f>
      </c>
      <c r="K180" s="17">
        <f>HYPERLINK("https://docs.wto.org/imrd/directdoc.asp?DDFDocuments/v/G/TBTN17/UGA796A2.DOCX","ES")</f>
      </c>
    </row>
    <row r="181">
      <c r="A181" s="11" t="s">
        <v>526</v>
      </c>
      <c r="B181" s="12" t="s">
        <v>71</v>
      </c>
      <c r="C181" s="13">
        <v>43773</v>
      </c>
      <c r="D181" s="14" t="s">
        <v>49</v>
      </c>
      <c r="E181" s="15"/>
      <c r="F181" s="16" t="s">
        <v>86</v>
      </c>
      <c r="G181" s="15" t="s">
        <v>79</v>
      </c>
      <c r="H181" s="15" t="s">
        <v>237</v>
      </c>
      <c r="I181" s="17">
        <f>HYPERLINK("https://docs.wto.org/imrd/directdoc.asp?DDFDocuments/t/G/TBTN17/UGA797A2.DOCX","EN")</f>
      </c>
      <c r="J181" s="17">
        <f>HYPERLINK("https://docs.wto.org/imrd/directdoc.asp?DDFDocuments/u/G/TBTN17/UGA797A2.DOCX","FR")</f>
      </c>
      <c r="K181" s="17">
        <f>HYPERLINK("https://docs.wto.org/imrd/directdoc.asp?DDFDocuments/v/G/TBTN17/UGA797A2.DOCX","ES")</f>
      </c>
    </row>
    <row r="182">
      <c r="A182" s="11" t="s">
        <v>527</v>
      </c>
      <c r="B182" s="12" t="s">
        <v>71</v>
      </c>
      <c r="C182" s="13">
        <v>43773</v>
      </c>
      <c r="D182" s="14" t="s">
        <v>49</v>
      </c>
      <c r="E182" s="15"/>
      <c r="F182" s="16" t="s">
        <v>523</v>
      </c>
      <c r="G182" s="15" t="s">
        <v>520</v>
      </c>
      <c r="H182" s="15" t="s">
        <v>528</v>
      </c>
      <c r="I182" s="17">
        <f>HYPERLINK("https://docs.wto.org/imrd/directdoc.asp?DDFDocuments/t/G/TBTN17/UGA798A2.DOCX","EN")</f>
      </c>
      <c r="J182" s="17">
        <f>HYPERLINK("https://docs.wto.org/imrd/directdoc.asp?DDFDocuments/u/G/TBTN17/UGA798A2.DOCX","FR")</f>
      </c>
      <c r="K182" s="17">
        <f>HYPERLINK("https://docs.wto.org/imrd/directdoc.asp?DDFDocuments/v/G/TBTN17/UGA798A2.DOCX","ES")</f>
      </c>
    </row>
    <row r="183">
      <c r="A183" s="11" t="s">
        <v>529</v>
      </c>
      <c r="B183" s="12" t="s">
        <v>71</v>
      </c>
      <c r="C183" s="13">
        <v>43773</v>
      </c>
      <c r="D183" s="14" t="s">
        <v>49</v>
      </c>
      <c r="E183" s="15"/>
      <c r="F183" s="16" t="s">
        <v>530</v>
      </c>
      <c r="G183" s="15" t="s">
        <v>531</v>
      </c>
      <c r="H183" s="15" t="s">
        <v>91</v>
      </c>
      <c r="I183" s="17">
        <f>HYPERLINK("https://docs.wto.org/imrd/directdoc.asp?DDFDocuments/t/G/TBTN18/UGA811A2.DOCX","EN")</f>
      </c>
      <c r="J183" s="17">
        <f>HYPERLINK("https://docs.wto.org/imrd/directdoc.asp?DDFDocuments/u/G/TBTN18/UGA811A2.DOCX","FR")</f>
      </c>
      <c r="K183" s="17">
        <f>HYPERLINK("https://docs.wto.org/imrd/directdoc.asp?DDFDocuments/v/G/TBTN18/UGA811A2.DOCX","ES")</f>
      </c>
    </row>
    <row r="184">
      <c r="A184" s="11" t="s">
        <v>532</v>
      </c>
      <c r="B184" s="12" t="s">
        <v>384</v>
      </c>
      <c r="C184" s="13">
        <v>43768</v>
      </c>
      <c r="D184" s="14" t="s">
        <v>267</v>
      </c>
      <c r="E184" s="15"/>
      <c r="F184" s="16" t="s">
        <v>533</v>
      </c>
      <c r="G184" s="15" t="s">
        <v>289</v>
      </c>
      <c r="H184" s="15" t="s">
        <v>25</v>
      </c>
      <c r="I184" s="17">
        <f>HYPERLINK("https://docs.wto.org/imrd/directdoc.asp?DDFDocuments/t/G/TBTN19/ECU389R1.DOCX","EN")</f>
      </c>
      <c r="J184" s="17">
        <f>HYPERLINK("https://docs.wto.org/imrd/directdoc.asp?DDFDocuments/u/G/TBTN19/ECU389R1.DOCX","FR")</f>
      </c>
      <c r="K184" s="17">
        <f>HYPERLINK("https://docs.wto.org/imrd/directdoc.asp?DDFDocuments/v/G/TBTN19/ECU389R1.DOCX","ES")</f>
      </c>
    </row>
    <row r="185">
      <c r="A185" s="11" t="s">
        <v>534</v>
      </c>
      <c r="B185" s="12" t="s">
        <v>384</v>
      </c>
      <c r="C185" s="13">
        <v>43768</v>
      </c>
      <c r="D185" s="14" t="s">
        <v>267</v>
      </c>
      <c r="E185" s="15" t="s">
        <v>535</v>
      </c>
      <c r="F185" s="16" t="s">
        <v>536</v>
      </c>
      <c r="G185" s="15" t="s">
        <v>304</v>
      </c>
      <c r="H185" s="15" t="s">
        <v>25</v>
      </c>
      <c r="I185" s="17">
        <f>HYPERLINK("https://docs.wto.org/imrd/directdoc.asp?DDFDocuments/t/G/TBTN19/ECU390R1.DOCX","EN")</f>
      </c>
      <c r="J185" s="17">
        <f>HYPERLINK("https://docs.wto.org/imrd/directdoc.asp?DDFDocuments/u/G/TBTN19/ECU390R1.DOCX","FR")</f>
      </c>
      <c r="K185" s="17">
        <f>HYPERLINK("https://docs.wto.org/imrd/directdoc.asp?DDFDocuments/v/G/TBTN19/ECU390R1.DOCX","ES")</f>
      </c>
    </row>
    <row r="186">
      <c r="A186" s="11" t="s">
        <v>537</v>
      </c>
      <c r="B186" s="12" t="s">
        <v>71</v>
      </c>
      <c r="C186" s="13">
        <v>43768</v>
      </c>
      <c r="D186" s="14" t="s">
        <v>49</v>
      </c>
      <c r="E186" s="15" t="s">
        <v>538</v>
      </c>
      <c r="F186" s="16" t="s">
        <v>539</v>
      </c>
      <c r="G186" s="15" t="s">
        <v>98</v>
      </c>
      <c r="H186" s="15" t="s">
        <v>490</v>
      </c>
      <c r="I186" s="17">
        <f>HYPERLINK("https://docs.wto.org/imrd/directdoc.asp?DDFDocuments/t/G/TBTN17/UGA597A2.DOCX","EN")</f>
      </c>
      <c r="J186" s="17">
        <f>HYPERLINK("https://docs.wto.org/imrd/directdoc.asp?DDFDocuments/u/G/TBTN17/UGA597A2.DOCX","FR")</f>
      </c>
      <c r="K186" s="17">
        <f>HYPERLINK("https://docs.wto.org/imrd/directdoc.asp?DDFDocuments/v/G/TBTN17/UGA597A2.DOCX","ES")</f>
      </c>
    </row>
    <row r="187">
      <c r="A187" s="11" t="s">
        <v>540</v>
      </c>
      <c r="B187" s="12" t="s">
        <v>71</v>
      </c>
      <c r="C187" s="13">
        <v>43768</v>
      </c>
      <c r="D187" s="14" t="s">
        <v>49</v>
      </c>
      <c r="E187" s="15"/>
      <c r="F187" s="16" t="s">
        <v>541</v>
      </c>
      <c r="G187" s="15" t="s">
        <v>542</v>
      </c>
      <c r="H187" s="15" t="s">
        <v>543</v>
      </c>
      <c r="I187" s="17">
        <f>HYPERLINK("https://docs.wto.org/imrd/directdoc.asp?DDFDocuments/t/G/TBTN18/UGA812A2.DOCX","EN")</f>
      </c>
      <c r="J187" s="17">
        <f>HYPERLINK("https://docs.wto.org/imrd/directdoc.asp?DDFDocuments/u/G/TBTN18/UGA812A2.DOCX","FR")</f>
      </c>
      <c r="K187" s="17">
        <f>HYPERLINK("https://docs.wto.org/imrd/directdoc.asp?DDFDocuments/v/G/TBTN18/UGA812A2.DOCX","ES")</f>
      </c>
    </row>
    <row r="188">
      <c r="A188" s="11" t="s">
        <v>544</v>
      </c>
      <c r="B188" s="12" t="s">
        <v>384</v>
      </c>
      <c r="C188" s="13">
        <v>43767</v>
      </c>
      <c r="D188" s="14" t="s">
        <v>267</v>
      </c>
      <c r="E188" s="15" t="s">
        <v>545</v>
      </c>
      <c r="F188" s="16" t="s">
        <v>546</v>
      </c>
      <c r="G188" s="15" t="s">
        <v>199</v>
      </c>
      <c r="H188" s="15" t="s">
        <v>25</v>
      </c>
      <c r="I188" s="17">
        <f>HYPERLINK("https://docs.wto.org/imrd/directdoc.asp?DDFDocuments/t/G/TBTN19/ECU384R1.DOCX","EN")</f>
      </c>
      <c r="J188" s="17">
        <f>HYPERLINK("https://docs.wto.org/imrd/directdoc.asp?DDFDocuments/u/G/TBTN19/ECU384R1.DOCX","FR")</f>
      </c>
      <c r="K188" s="17">
        <f>HYPERLINK("https://docs.wto.org/imrd/directdoc.asp?DDFDocuments/v/G/TBTN19/ECU384R1.DOCX","ES")</f>
      </c>
    </row>
    <row r="189">
      <c r="A189" s="11" t="s">
        <v>547</v>
      </c>
      <c r="B189" s="12" t="s">
        <v>71</v>
      </c>
      <c r="C189" s="13">
        <v>43767</v>
      </c>
      <c r="D189" s="14" t="s">
        <v>49</v>
      </c>
      <c r="E189" s="15"/>
      <c r="F189" s="16" t="s">
        <v>548</v>
      </c>
      <c r="G189" s="15" t="s">
        <v>167</v>
      </c>
      <c r="H189" s="15" t="s">
        <v>351</v>
      </c>
      <c r="I189" s="17">
        <f>HYPERLINK("https://docs.wto.org/imrd/directdoc.asp?DDFDocuments/t/G/TBTN18/UGA805A2.DOCX","EN")</f>
      </c>
      <c r="J189" s="17">
        <f>HYPERLINK("https://docs.wto.org/imrd/directdoc.asp?DDFDocuments/u/G/TBTN18/UGA805A2.DOCX","FR")</f>
      </c>
      <c r="K189" s="17">
        <f>HYPERLINK("https://docs.wto.org/imrd/directdoc.asp?DDFDocuments/v/G/TBTN18/UGA805A2.DOCX","ES")</f>
      </c>
    </row>
    <row r="190">
      <c r="A190" s="11" t="s">
        <v>549</v>
      </c>
      <c r="B190" s="12" t="s">
        <v>71</v>
      </c>
      <c r="C190" s="13">
        <v>43767</v>
      </c>
      <c r="D190" s="14" t="s">
        <v>49</v>
      </c>
      <c r="E190" s="15" t="s">
        <v>550</v>
      </c>
      <c r="F190" s="16" t="s">
        <v>151</v>
      </c>
      <c r="G190" s="15" t="s">
        <v>152</v>
      </c>
      <c r="H190" s="15" t="s">
        <v>80</v>
      </c>
      <c r="I190" s="17">
        <f>HYPERLINK("https://docs.wto.org/imrd/directdoc.asp?DDFDocuments/t/G/TBTN18/UGA909A1.DOCX","EN")</f>
      </c>
      <c r="J190" s="17">
        <f>HYPERLINK("https://docs.wto.org/imrd/directdoc.asp?DDFDocuments/u/G/TBTN18/UGA909A1.DOCX","FR")</f>
      </c>
      <c r="K190" s="17">
        <f>HYPERLINK("https://docs.wto.org/imrd/directdoc.asp?DDFDocuments/v/G/TBTN18/UGA909A1.DOCX","ES")</f>
      </c>
    </row>
    <row r="191">
      <c r="A191" s="11" t="s">
        <v>551</v>
      </c>
      <c r="B191" s="12" t="s">
        <v>71</v>
      </c>
      <c r="C191" s="13">
        <v>43767</v>
      </c>
      <c r="D191" s="14" t="s">
        <v>49</v>
      </c>
      <c r="E191" s="15" t="s">
        <v>552</v>
      </c>
      <c r="F191" s="16" t="s">
        <v>158</v>
      </c>
      <c r="G191" s="15" t="s">
        <v>152</v>
      </c>
      <c r="H191" s="15" t="s">
        <v>80</v>
      </c>
      <c r="I191" s="17">
        <f>HYPERLINK("https://docs.wto.org/imrd/directdoc.asp?DDFDocuments/t/G/TBTN18/UGA911A2.DOCX","EN")</f>
      </c>
      <c r="J191" s="17">
        <f>HYPERLINK("https://docs.wto.org/imrd/directdoc.asp?DDFDocuments/u/G/TBTN18/UGA911A2.DOCX","FR")</f>
      </c>
      <c r="K191" s="17">
        <f>HYPERLINK("https://docs.wto.org/imrd/directdoc.asp?DDFDocuments/v/G/TBTN18/UGA911A2.DOCX","ES")</f>
      </c>
    </row>
    <row r="192">
      <c r="A192" s="11" t="s">
        <v>553</v>
      </c>
      <c r="B192" s="12" t="s">
        <v>71</v>
      </c>
      <c r="C192" s="13">
        <v>43767</v>
      </c>
      <c r="D192" s="14" t="s">
        <v>49</v>
      </c>
      <c r="E192" s="15" t="s">
        <v>554</v>
      </c>
      <c r="F192" s="16" t="s">
        <v>555</v>
      </c>
      <c r="G192" s="15" t="s">
        <v>152</v>
      </c>
      <c r="H192" s="15" t="s">
        <v>80</v>
      </c>
      <c r="I192" s="17">
        <f>HYPERLINK("https://docs.wto.org/imrd/directdoc.asp?DDFDocuments/t/G/TBTN18/UGA912A2.DOCX","EN")</f>
      </c>
      <c r="J192" s="17">
        <f>HYPERLINK("https://docs.wto.org/imrd/directdoc.asp?DDFDocuments/u/G/TBTN18/UGA912A2.DOCX","FR")</f>
      </c>
      <c r="K192" s="17">
        <f>HYPERLINK("https://docs.wto.org/imrd/directdoc.asp?DDFDocuments/v/G/TBTN18/UGA912A2.DOCX","ES")</f>
      </c>
    </row>
    <row r="193">
      <c r="A193" s="11" t="s">
        <v>556</v>
      </c>
      <c r="B193" s="12" t="s">
        <v>33</v>
      </c>
      <c r="C193" s="13">
        <v>43767</v>
      </c>
      <c r="D193" s="14" t="s">
        <v>49</v>
      </c>
      <c r="E193" s="15" t="s">
        <v>557</v>
      </c>
      <c r="F193" s="16" t="s">
        <v>558</v>
      </c>
      <c r="G193" s="15" t="s">
        <v>405</v>
      </c>
      <c r="H193" s="15" t="s">
        <v>469</v>
      </c>
      <c r="I193" s="17">
        <f>HYPERLINK("https://docs.wto.org/imrd/directdoc.asp?DDFDocuments/t/G/TBTN17/USA1296A1.DOCX","EN")</f>
      </c>
      <c r="J193" s="17">
        <f>HYPERLINK("https://docs.wto.org/imrd/directdoc.asp?DDFDocuments/u/G/TBTN17/USA1296A1.DOCX","FR")</f>
      </c>
      <c r="K193" s="17">
        <f>HYPERLINK("https://docs.wto.org/imrd/directdoc.asp?DDFDocuments/v/G/TBTN17/USA1296A1.DOCX","ES")</f>
      </c>
    </row>
    <row r="194">
      <c r="A194" s="11" t="s">
        <v>559</v>
      </c>
      <c r="B194" s="12" t="s">
        <v>239</v>
      </c>
      <c r="C194" s="13">
        <v>43766</v>
      </c>
      <c r="D194" s="14" t="s">
        <v>13</v>
      </c>
      <c r="E194" s="15" t="s">
        <v>560</v>
      </c>
      <c r="F194" s="16" t="s">
        <v>561</v>
      </c>
      <c r="G194" s="15" t="s">
        <v>450</v>
      </c>
      <c r="H194" s="15" t="s">
        <v>31</v>
      </c>
      <c r="I194" s="17">
        <f>HYPERLINK("https://docs.wto.org/imrd/directdoc.asp?DDFDocuments/t/G/TBTN19/CAN600.DOCX","EN")</f>
      </c>
      <c r="J194" s="17">
        <f>HYPERLINK("https://docs.wto.org/imrd/directdoc.asp?DDFDocuments/u/G/TBTN19/CAN600.DOCX","FR")</f>
      </c>
      <c r="K194" s="17">
        <f>HYPERLINK("https://docs.wto.org/imrd/directdoc.asp?DDFDocuments/v/G/TBTN19/CAN600.DOCX","ES")</f>
      </c>
    </row>
    <row r="195">
      <c r="A195" s="11" t="s">
        <v>562</v>
      </c>
      <c r="B195" s="12" t="s">
        <v>55</v>
      </c>
      <c r="C195" s="13">
        <v>43761</v>
      </c>
      <c r="D195" s="14" t="s">
        <v>13</v>
      </c>
      <c r="E195" s="15"/>
      <c r="F195" s="16" t="s">
        <v>275</v>
      </c>
      <c r="G195" s="15" t="s">
        <v>321</v>
      </c>
      <c r="H195" s="15" t="s">
        <v>58</v>
      </c>
      <c r="I195" s="17">
        <f>HYPERLINK("https://docs.wto.org/imrd/directdoc.asp?DDFDocuments/t/G/TBTN19/TZA318.DOCX","EN")</f>
      </c>
      <c r="J195" s="17">
        <f>HYPERLINK("https://docs.wto.org/imrd/directdoc.asp?DDFDocuments/u/G/TBTN19/TZA318.DOCX","FR")</f>
      </c>
      <c r="K195" s="17">
        <f>HYPERLINK("https://docs.wto.org/imrd/directdoc.asp?DDFDocuments/v/G/TBTN19/TZA318.DOCX","ES")</f>
      </c>
    </row>
    <row r="196">
      <c r="A196" s="11" t="s">
        <v>563</v>
      </c>
      <c r="B196" s="12" t="s">
        <v>55</v>
      </c>
      <c r="C196" s="13">
        <v>43761</v>
      </c>
      <c r="D196" s="14" t="s">
        <v>13</v>
      </c>
      <c r="E196" s="15"/>
      <c r="F196" s="16" t="s">
        <v>275</v>
      </c>
      <c r="G196" s="15" t="s">
        <v>321</v>
      </c>
      <c r="H196" s="15" t="s">
        <v>58</v>
      </c>
      <c r="I196" s="17">
        <f>HYPERLINK("https://docs.wto.org/imrd/directdoc.asp?DDFDocuments/t/G/TBTN19/TZA321.DOCX","EN")</f>
      </c>
      <c r="J196" s="17">
        <f>HYPERLINK("https://docs.wto.org/imrd/directdoc.asp?DDFDocuments/u/G/TBTN19/TZA321.DOCX","FR")</f>
      </c>
      <c r="K196" s="17">
        <f>HYPERLINK("https://docs.wto.org/imrd/directdoc.asp?DDFDocuments/v/G/TBTN19/TZA321.DOCX","ES")</f>
      </c>
    </row>
    <row r="197">
      <c r="A197" s="11" t="s">
        <v>564</v>
      </c>
      <c r="B197" s="12" t="s">
        <v>565</v>
      </c>
      <c r="C197" s="13">
        <v>43760</v>
      </c>
      <c r="D197" s="14" t="s">
        <v>350</v>
      </c>
      <c r="E197" s="15"/>
      <c r="F197" s="16" t="s">
        <v>566</v>
      </c>
      <c r="G197" s="15" t="s">
        <v>98</v>
      </c>
      <c r="H197" s="15" t="s">
        <v>472</v>
      </c>
      <c r="I197" s="17">
        <f>HYPERLINK("https://docs.wto.org/imrd/directdoc.asp?DDFDocuments/t/G/TBTN19/NZL89C1.DOCX","EN")</f>
      </c>
      <c r="J197" s="17">
        <f>HYPERLINK("https://docs.wto.org/imrd/directdoc.asp?DDFDocuments/u/G/TBTN19/NZL89C1.DOCX","FR")</f>
      </c>
      <c r="K197" s="17">
        <f>HYPERLINK("https://docs.wto.org/imrd/directdoc.asp?DDFDocuments/v/G/TBTN19/NZL89C1.DOCX","ES")</f>
      </c>
    </row>
    <row r="198">
      <c r="A198" s="11" t="s">
        <v>567</v>
      </c>
      <c r="B198" s="12" t="s">
        <v>568</v>
      </c>
      <c r="C198" s="13">
        <v>43759</v>
      </c>
      <c r="D198" s="14" t="s">
        <v>49</v>
      </c>
      <c r="E198" s="15"/>
      <c r="F198" s="16" t="s">
        <v>569</v>
      </c>
      <c r="G198" s="15" t="s">
        <v>570</v>
      </c>
      <c r="H198" s="15" t="s">
        <v>472</v>
      </c>
      <c r="I198" s="17">
        <f>HYPERLINK("https://docs.wto.org/imrd/directdoc.asp?DDFDocuments/t/G/TBTN19/COL238A1.DOCX","EN")</f>
      </c>
      <c r="J198" s="17">
        <f>HYPERLINK("https://docs.wto.org/imrd/directdoc.asp?DDFDocuments/u/G/TBTN19/COL238A1.DOCX","FR")</f>
      </c>
      <c r="K198" s="17">
        <f>HYPERLINK("https://docs.wto.org/imrd/directdoc.asp?DDFDocuments/v/G/TBTN19/COL238A1.DOCX","ES")</f>
      </c>
    </row>
    <row r="199">
      <c r="A199" s="11" t="s">
        <v>571</v>
      </c>
      <c r="B199" s="12" t="s">
        <v>190</v>
      </c>
      <c r="C199" s="13">
        <v>43755</v>
      </c>
      <c r="D199" s="14" t="s">
        <v>13</v>
      </c>
      <c r="E199" s="15" t="s">
        <v>572</v>
      </c>
      <c r="F199" s="16" t="s">
        <v>208</v>
      </c>
      <c r="G199" s="15" t="s">
        <v>15</v>
      </c>
      <c r="H199" s="15" t="s">
        <v>331</v>
      </c>
      <c r="I199" s="17">
        <f>HYPERLINK("https://docs.wto.org/imrd/directdoc.asp?DDFDocuments/t/G/TBTN19/BRA921.DOCX","EN")</f>
      </c>
      <c r="J199" s="17">
        <f>HYPERLINK("https://docs.wto.org/imrd/directdoc.asp?DDFDocuments/u/G/TBTN19/BRA921.DOCX","FR")</f>
      </c>
      <c r="K199" s="17">
        <f>HYPERLINK("https://docs.wto.org/imrd/directdoc.asp?DDFDocuments/v/G/TBTN19/BRA921.DOCX","ES")</f>
      </c>
    </row>
    <row r="200">
      <c r="A200" s="11" t="s">
        <v>573</v>
      </c>
      <c r="B200" s="12" t="s">
        <v>190</v>
      </c>
      <c r="C200" s="13">
        <v>43755</v>
      </c>
      <c r="D200" s="14" t="s">
        <v>13</v>
      </c>
      <c r="E200" s="15" t="s">
        <v>574</v>
      </c>
      <c r="F200" s="16" t="s">
        <v>575</v>
      </c>
      <c r="G200" s="15" t="s">
        <v>15</v>
      </c>
      <c r="H200" s="15" t="s">
        <v>331</v>
      </c>
      <c r="I200" s="17">
        <f>HYPERLINK("https://docs.wto.org/imrd/directdoc.asp?DDFDocuments/t/G/TBTN19/BRA922.DOCX","EN")</f>
      </c>
      <c r="J200" s="17">
        <f>HYPERLINK("https://docs.wto.org/imrd/directdoc.asp?DDFDocuments/u/G/TBTN19/BRA922.DOCX","FR")</f>
      </c>
      <c r="K200" s="17">
        <f>HYPERLINK("https://docs.wto.org/imrd/directdoc.asp?DDFDocuments/v/G/TBTN19/BRA922.DOCX","ES")</f>
      </c>
    </row>
    <row r="201">
      <c r="A201" s="11" t="s">
        <v>576</v>
      </c>
      <c r="B201" s="12" t="s">
        <v>190</v>
      </c>
      <c r="C201" s="13">
        <v>43755</v>
      </c>
      <c r="D201" s="14" t="s">
        <v>13</v>
      </c>
      <c r="E201" s="15" t="s">
        <v>577</v>
      </c>
      <c r="F201" s="16" t="s">
        <v>211</v>
      </c>
      <c r="G201" s="15" t="s">
        <v>15</v>
      </c>
      <c r="H201" s="15" t="s">
        <v>331</v>
      </c>
      <c r="I201" s="17">
        <f>HYPERLINK("https://docs.wto.org/imrd/directdoc.asp?DDFDocuments/t/G/TBTN19/BRA923.DOCX","EN")</f>
      </c>
      <c r="J201" s="17">
        <f>HYPERLINK("https://docs.wto.org/imrd/directdoc.asp?DDFDocuments/u/G/TBTN19/BRA923.DOCX","FR")</f>
      </c>
      <c r="K201" s="17">
        <f>HYPERLINK("https://docs.wto.org/imrd/directdoc.asp?DDFDocuments/v/G/TBTN19/BRA923.DOCX","ES")</f>
      </c>
    </row>
    <row r="202">
      <c r="A202" s="11" t="s">
        <v>578</v>
      </c>
      <c r="B202" s="12" t="s">
        <v>190</v>
      </c>
      <c r="C202" s="13">
        <v>43755</v>
      </c>
      <c r="D202" s="14" t="s">
        <v>13</v>
      </c>
      <c r="E202" s="15" t="s">
        <v>572</v>
      </c>
      <c r="F202" s="16" t="s">
        <v>208</v>
      </c>
      <c r="G202" s="15" t="s">
        <v>15</v>
      </c>
      <c r="H202" s="15" t="s">
        <v>331</v>
      </c>
      <c r="I202" s="17">
        <f>HYPERLINK("https://docs.wto.org/imrd/directdoc.asp?DDFDocuments/t/G/TBTN19/BRA924.DOCX","EN")</f>
      </c>
      <c r="J202" s="17">
        <f>HYPERLINK("https://docs.wto.org/imrd/directdoc.asp?DDFDocuments/u/G/TBTN19/BRA924.DOCX","FR")</f>
      </c>
      <c r="K202" s="17">
        <f>HYPERLINK("https://docs.wto.org/imrd/directdoc.asp?DDFDocuments/v/G/TBTN19/BRA924.DOCX","ES")</f>
      </c>
    </row>
    <row r="203">
      <c r="A203" s="11" t="s">
        <v>579</v>
      </c>
      <c r="B203" s="12" t="s">
        <v>190</v>
      </c>
      <c r="C203" s="13">
        <v>43755</v>
      </c>
      <c r="D203" s="14" t="s">
        <v>13</v>
      </c>
      <c r="E203" s="15" t="s">
        <v>580</v>
      </c>
      <c r="F203" s="16" t="s">
        <v>581</v>
      </c>
      <c r="G203" s="15" t="s">
        <v>199</v>
      </c>
      <c r="H203" s="15" t="s">
        <v>331</v>
      </c>
      <c r="I203" s="17">
        <f>HYPERLINK("https://docs.wto.org/imrd/directdoc.asp?DDFDocuments/t/G/TBTN19/BRA925.DOCX","EN")</f>
      </c>
      <c r="J203" s="17">
        <f>HYPERLINK("https://docs.wto.org/imrd/directdoc.asp?DDFDocuments/u/G/TBTN19/BRA925.DOCX","FR")</f>
      </c>
      <c r="K203" s="17">
        <f>HYPERLINK("https://docs.wto.org/imrd/directdoc.asp?DDFDocuments/v/G/TBTN19/BRA925.DOCX","ES")</f>
      </c>
    </row>
    <row r="204">
      <c r="A204" s="11" t="s">
        <v>582</v>
      </c>
      <c r="B204" s="12" t="s">
        <v>190</v>
      </c>
      <c r="C204" s="13">
        <v>43755</v>
      </c>
      <c r="D204" s="14" t="s">
        <v>13</v>
      </c>
      <c r="E204" s="15" t="s">
        <v>577</v>
      </c>
      <c r="F204" s="16" t="s">
        <v>211</v>
      </c>
      <c r="G204" s="15" t="s">
        <v>15</v>
      </c>
      <c r="H204" s="15" t="s">
        <v>331</v>
      </c>
      <c r="I204" s="17">
        <f>HYPERLINK("https://docs.wto.org/imrd/directdoc.asp?DDFDocuments/t/G/TBTN19/BRA926.DOCX","EN")</f>
      </c>
      <c r="J204" s="17">
        <f>HYPERLINK("https://docs.wto.org/imrd/directdoc.asp?DDFDocuments/u/G/TBTN19/BRA926.DOCX","FR")</f>
      </c>
      <c r="K204" s="17">
        <f>HYPERLINK("https://docs.wto.org/imrd/directdoc.asp?DDFDocuments/v/G/TBTN19/BRA926.DOCX","ES")</f>
      </c>
    </row>
    <row r="205">
      <c r="A205" s="11" t="s">
        <v>583</v>
      </c>
      <c r="B205" s="12" t="s">
        <v>190</v>
      </c>
      <c r="C205" s="13">
        <v>43746</v>
      </c>
      <c r="D205" s="14" t="s">
        <v>13</v>
      </c>
      <c r="E205" s="15" t="s">
        <v>584</v>
      </c>
      <c r="F205" s="16" t="s">
        <v>585</v>
      </c>
      <c r="G205" s="15" t="s">
        <v>382</v>
      </c>
      <c r="H205" s="15" t="s">
        <v>258</v>
      </c>
      <c r="I205" s="17">
        <f>HYPERLINK("https://docs.wto.org/imrd/directdoc.asp?DDFDocuments/t/G/TBTN19/BRA919.DOCX","EN")</f>
      </c>
      <c r="J205" s="17">
        <f>HYPERLINK("https://docs.wto.org/imrd/directdoc.asp?DDFDocuments/u/G/TBTN19/BRA919.DOCX","FR")</f>
      </c>
      <c r="K205" s="17">
        <f>HYPERLINK("https://docs.wto.org/imrd/directdoc.asp?DDFDocuments/v/G/TBTN19/BRA919.DOCX","ES")</f>
      </c>
    </row>
    <row r="206">
      <c r="A206" s="11" t="s">
        <v>586</v>
      </c>
      <c r="B206" s="12" t="s">
        <v>33</v>
      </c>
      <c r="C206" s="13">
        <v>43745</v>
      </c>
      <c r="D206" s="14" t="s">
        <v>49</v>
      </c>
      <c r="E206" s="15" t="s">
        <v>587</v>
      </c>
      <c r="F206" s="16" t="s">
        <v>588</v>
      </c>
      <c r="G206" s="15" t="s">
        <v>589</v>
      </c>
      <c r="H206" s="15" t="s">
        <v>590</v>
      </c>
      <c r="I206" s="17">
        <f>HYPERLINK("https://docs.wto.org/imrd/directdoc.asp?DDFDocuments/t/G/TBTN19/USA1482A1.DOCX","EN")</f>
      </c>
      <c r="J206" s="17">
        <f>HYPERLINK("https://docs.wto.org/imrd/directdoc.asp?DDFDocuments/u/G/TBTN19/USA1482A1.DOCX","FR")</f>
      </c>
      <c r="K206" s="17">
        <f>HYPERLINK("https://docs.wto.org/imrd/directdoc.asp?DDFDocuments/v/G/TBTN19/USA1482A1.DOCX","ES")</f>
      </c>
    </row>
    <row r="207">
      <c r="A207" s="11" t="s">
        <v>591</v>
      </c>
      <c r="B207" s="12" t="s">
        <v>565</v>
      </c>
      <c r="C207" s="13">
        <v>43740</v>
      </c>
      <c r="D207" s="14" t="s">
        <v>13</v>
      </c>
      <c r="E207" s="15"/>
      <c r="F207" s="16" t="s">
        <v>592</v>
      </c>
      <c r="G207" s="15" t="s">
        <v>289</v>
      </c>
      <c r="H207" s="15" t="s">
        <v>258</v>
      </c>
      <c r="I207" s="17">
        <f>HYPERLINK("https://docs.wto.org/imrd/directdoc.asp?DDFDocuments/t/G/TBTN19/NZL89.DOCX","EN")</f>
      </c>
      <c r="J207" s="17">
        <f>HYPERLINK("https://docs.wto.org/imrd/directdoc.asp?DDFDocuments/u/G/TBTN19/NZL89.DOCX","FR")</f>
      </c>
      <c r="K207" s="17">
        <f>HYPERLINK("https://docs.wto.org/imrd/directdoc.asp?DDFDocuments/v/G/TBTN19/NZL89.DOCX","ES")</f>
      </c>
    </row>
    <row r="208">
      <c r="A208" s="11" t="s">
        <v>593</v>
      </c>
      <c r="B208" s="12" t="s">
        <v>190</v>
      </c>
      <c r="C208" s="13">
        <v>43735</v>
      </c>
      <c r="D208" s="14" t="s">
        <v>49</v>
      </c>
      <c r="E208" s="15" t="s">
        <v>594</v>
      </c>
      <c r="F208" s="16" t="s">
        <v>595</v>
      </c>
      <c r="G208" s="15" t="s">
        <v>520</v>
      </c>
      <c r="H208" s="15" t="s">
        <v>472</v>
      </c>
      <c r="I208" s="17">
        <f>HYPERLINK("https://docs.wto.org/imrd/directdoc.asp?DDFDocuments/t/G/TBTN18/BRA837A1.DOCX","EN")</f>
      </c>
      <c r="J208" s="17">
        <f>HYPERLINK("https://docs.wto.org/imrd/directdoc.asp?DDFDocuments/u/G/TBTN18/BRA837A1.DOCX","FR")</f>
      </c>
      <c r="K208" s="17">
        <f>HYPERLINK("https://docs.wto.org/imrd/directdoc.asp?DDFDocuments/v/G/TBTN18/BRA837A1.DOCX","ES")</f>
      </c>
    </row>
    <row r="209">
      <c r="A209" s="11" t="s">
        <v>596</v>
      </c>
      <c r="B209" s="12" t="s">
        <v>196</v>
      </c>
      <c r="C209" s="13">
        <v>43734</v>
      </c>
      <c r="D209" s="14" t="s">
        <v>13</v>
      </c>
      <c r="E209" s="15" t="s">
        <v>597</v>
      </c>
      <c r="F209" s="16" t="s">
        <v>313</v>
      </c>
      <c r="G209" s="15"/>
      <c r="H209" s="15" t="s">
        <v>335</v>
      </c>
      <c r="I209" s="17">
        <f>HYPERLINK("https://docs.wto.org/imrd/directdoc.asp?DDFDocuments/t/G/TBTN19/CHL500.DOCX","EN")</f>
      </c>
      <c r="J209" s="17">
        <f>HYPERLINK("https://docs.wto.org/imrd/directdoc.asp?DDFDocuments/u/G/TBTN19/CHL500.DOCX","FR")</f>
      </c>
      <c r="K209" s="17">
        <f>HYPERLINK("https://docs.wto.org/imrd/directdoc.asp?DDFDocuments/v/G/TBTN19/CHL500.DOCX","ES")</f>
      </c>
    </row>
    <row r="210">
      <c r="A210" s="11" t="s">
        <v>598</v>
      </c>
      <c r="B210" s="12" t="s">
        <v>190</v>
      </c>
      <c r="C210" s="13">
        <v>43732</v>
      </c>
      <c r="D210" s="14" t="s">
        <v>350</v>
      </c>
      <c r="E210" s="15" t="s">
        <v>599</v>
      </c>
      <c r="F210" s="16" t="s">
        <v>348</v>
      </c>
      <c r="G210" s="15" t="s">
        <v>69</v>
      </c>
      <c r="H210" s="15" t="s">
        <v>80</v>
      </c>
      <c r="I210" s="17">
        <f>HYPERLINK("https://docs.wto.org/imrd/directdoc.asp?DDFDocuments/t/G/TBTN19/BRA912C1.DOCX","EN")</f>
      </c>
      <c r="J210" s="17"/>
      <c r="K210" s="17"/>
    </row>
    <row r="211">
      <c r="A211" s="11" t="s">
        <v>600</v>
      </c>
      <c r="B211" s="12" t="s">
        <v>190</v>
      </c>
      <c r="C211" s="13">
        <v>43731</v>
      </c>
      <c r="D211" s="14" t="s">
        <v>49</v>
      </c>
      <c r="E211" s="15" t="s">
        <v>601</v>
      </c>
      <c r="F211" s="16" t="s">
        <v>602</v>
      </c>
      <c r="G211" s="15" t="s">
        <v>603</v>
      </c>
      <c r="H211" s="15" t="s">
        <v>237</v>
      </c>
      <c r="I211" s="17">
        <f>HYPERLINK("https://docs.wto.org/imrd/directdoc.asp?DDFDocuments/t/G/TBTN18/BRA823A2.DOCX","EN")</f>
      </c>
      <c r="J211" s="17">
        <f>HYPERLINK("https://docs.wto.org/imrd/directdoc.asp?DDFDocuments/u/G/TBTN18/BRA823A2.DOCX","FR")</f>
      </c>
      <c r="K211" s="17">
        <f>HYPERLINK("https://docs.wto.org/imrd/directdoc.asp?DDFDocuments/v/G/TBTN18/BRA823A2.DOCX","ES")</f>
      </c>
    </row>
    <row r="212">
      <c r="A212" s="11" t="s">
        <v>604</v>
      </c>
      <c r="B212" s="12" t="s">
        <v>190</v>
      </c>
      <c r="C212" s="13">
        <v>43731</v>
      </c>
      <c r="D212" s="14" t="s">
        <v>13</v>
      </c>
      <c r="E212" s="15" t="s">
        <v>605</v>
      </c>
      <c r="F212" s="16" t="s">
        <v>348</v>
      </c>
      <c r="G212" s="15" t="s">
        <v>69</v>
      </c>
      <c r="H212" s="15" t="s">
        <v>205</v>
      </c>
      <c r="I212" s="17">
        <f>HYPERLINK("https://docs.wto.org/imrd/directdoc.asp?DDFDocuments/t/G/TBTN19/BRA912.DOCX","EN")</f>
      </c>
      <c r="J212" s="17">
        <f>HYPERLINK("https://docs.wto.org/imrd/directdoc.asp?DDFDocuments/u/G/TBTN19/BRA912.DOCX","FR")</f>
      </c>
      <c r="K212" s="17">
        <f>HYPERLINK("https://docs.wto.org/imrd/directdoc.asp?DDFDocuments/v/G/TBTN19/BRA912.DOCX","ES")</f>
      </c>
    </row>
    <row r="213">
      <c r="A213" s="11" t="s">
        <v>606</v>
      </c>
      <c r="B213" s="12" t="s">
        <v>190</v>
      </c>
      <c r="C213" s="13">
        <v>43731</v>
      </c>
      <c r="D213" s="14" t="s">
        <v>13</v>
      </c>
      <c r="E213" s="15" t="s">
        <v>607</v>
      </c>
      <c r="F213" s="16" t="s">
        <v>608</v>
      </c>
      <c r="G213" s="15" t="s">
        <v>193</v>
      </c>
      <c r="H213" s="15" t="s">
        <v>194</v>
      </c>
      <c r="I213" s="17">
        <f>HYPERLINK("https://docs.wto.org/imrd/directdoc.asp?DDFDocuments/t/G/TBTN19/BRA913.DOCX","EN")</f>
      </c>
      <c r="J213" s="17">
        <f>HYPERLINK("https://docs.wto.org/imrd/directdoc.asp?DDFDocuments/u/G/TBTN19/BRA913.DOCX","FR")</f>
      </c>
      <c r="K213" s="17">
        <f>HYPERLINK("https://docs.wto.org/imrd/directdoc.asp?DDFDocuments/v/G/TBTN19/BRA913.DOCX","ES")</f>
      </c>
    </row>
    <row r="214">
      <c r="A214" s="11" t="s">
        <v>609</v>
      </c>
      <c r="B214" s="12" t="s">
        <v>71</v>
      </c>
      <c r="C214" s="13">
        <v>43727</v>
      </c>
      <c r="D214" s="14" t="s">
        <v>13</v>
      </c>
      <c r="E214" s="15" t="s">
        <v>610</v>
      </c>
      <c r="F214" s="16" t="s">
        <v>611</v>
      </c>
      <c r="G214" s="15" t="s">
        <v>340</v>
      </c>
      <c r="H214" s="15" t="s">
        <v>205</v>
      </c>
      <c r="I214" s="17">
        <f>HYPERLINK("https://docs.wto.org/imrd/directdoc.asp?DDFDocuments/t/G/TBTN19/UGA1114.DOCX","EN")</f>
      </c>
      <c r="J214" s="17">
        <f>HYPERLINK("https://docs.wto.org/imrd/directdoc.asp?DDFDocuments/u/G/TBTN19/UGA1114.DOCX","FR")</f>
      </c>
      <c r="K214" s="17">
        <f>HYPERLINK("https://docs.wto.org/imrd/directdoc.asp?DDFDocuments/v/G/TBTN19/UGA1114.DOCX","ES")</f>
      </c>
    </row>
    <row r="215">
      <c r="A215" s="11" t="s">
        <v>612</v>
      </c>
      <c r="B215" s="12" t="s">
        <v>384</v>
      </c>
      <c r="C215" s="13">
        <v>43719</v>
      </c>
      <c r="D215" s="14" t="s">
        <v>49</v>
      </c>
      <c r="E215" s="15" t="s">
        <v>613</v>
      </c>
      <c r="F215" s="16" t="s">
        <v>614</v>
      </c>
      <c r="G215" s="15" t="s">
        <v>95</v>
      </c>
      <c r="H215" s="15" t="s">
        <v>351</v>
      </c>
      <c r="I215" s="17">
        <f>HYPERLINK("https://docs.wto.org/imrd/directdoc.asp?DDFDocuments/t/G/TBTN14/ECU261A2.DOCX","EN")</f>
      </c>
      <c r="J215" s="17">
        <f>HYPERLINK("https://docs.wto.org/imrd/directdoc.asp?DDFDocuments/u/G/TBTN14/ECU261A2.DOCX","FR")</f>
      </c>
      <c r="K215" s="17">
        <f>HYPERLINK("https://docs.wto.org/imrd/directdoc.asp?DDFDocuments/v/G/TBTN14/ECU261A2.DOCX","ES")</f>
      </c>
    </row>
    <row r="216">
      <c r="A216" s="11" t="s">
        <v>615</v>
      </c>
      <c r="B216" s="12" t="s">
        <v>71</v>
      </c>
      <c r="C216" s="13">
        <v>43719</v>
      </c>
      <c r="D216" s="14" t="s">
        <v>13</v>
      </c>
      <c r="E216" s="15" t="s">
        <v>616</v>
      </c>
      <c r="F216" s="16" t="s">
        <v>617</v>
      </c>
      <c r="G216" s="15" t="s">
        <v>293</v>
      </c>
      <c r="H216" s="15" t="s">
        <v>331</v>
      </c>
      <c r="I216" s="17">
        <f>HYPERLINK("https://docs.wto.org/imrd/directdoc.asp?DDFDocuments/t/G/TBTN19/UGA1113.DOCX","EN")</f>
      </c>
      <c r="J216" s="17">
        <f>HYPERLINK("https://docs.wto.org/imrd/directdoc.asp?DDFDocuments/u/G/TBTN19/UGA1113.DOCX","FR")</f>
      </c>
      <c r="K216" s="17">
        <f>HYPERLINK("https://docs.wto.org/imrd/directdoc.asp?DDFDocuments/v/G/TBTN19/UGA1113.DOCX","ES")</f>
      </c>
    </row>
    <row r="217">
      <c r="A217" s="11" t="s">
        <v>618</v>
      </c>
      <c r="B217" s="12" t="s">
        <v>27</v>
      </c>
      <c r="C217" s="13">
        <v>43719</v>
      </c>
      <c r="D217" s="14" t="s">
        <v>49</v>
      </c>
      <c r="E217" s="15" t="s">
        <v>619</v>
      </c>
      <c r="F217" s="16" t="s">
        <v>504</v>
      </c>
      <c r="G217" s="15" t="s">
        <v>620</v>
      </c>
      <c r="H217" s="15" t="s">
        <v>472</v>
      </c>
      <c r="I217" s="17">
        <f>HYPERLINK("https://docs.wto.org/imrd/directdoc.asp?DDFDocuments/t/G/TBTN08/ZAF88R1A2.DOCX","EN")</f>
      </c>
      <c r="J217" s="17">
        <f>HYPERLINK("https://docs.wto.org/imrd/directdoc.asp?DDFDocuments/u/G/TBTN08/ZAF88R1A2.DOCX","FR")</f>
      </c>
      <c r="K217" s="17">
        <f>HYPERLINK("https://docs.wto.org/imrd/directdoc.asp?DDFDocuments/v/G/TBTN08/ZAF88R1A2.DOCX","ES")</f>
      </c>
    </row>
    <row r="218">
      <c r="A218" s="11" t="s">
        <v>621</v>
      </c>
      <c r="B218" s="12" t="s">
        <v>190</v>
      </c>
      <c r="C218" s="13">
        <v>43710</v>
      </c>
      <c r="D218" s="14" t="s">
        <v>49</v>
      </c>
      <c r="E218" s="15" t="s">
        <v>622</v>
      </c>
      <c r="F218" s="16" t="s">
        <v>623</v>
      </c>
      <c r="G218" s="15" t="s">
        <v>236</v>
      </c>
      <c r="H218" s="15" t="s">
        <v>237</v>
      </c>
      <c r="I218" s="17">
        <f>HYPERLINK("https://docs.wto.org/imrd/directdoc.asp?DDFDocuments/t/G/TBTN19/BRA859A1.DOCX","EN")</f>
      </c>
      <c r="J218" s="17">
        <f>HYPERLINK("https://docs.wto.org/imrd/directdoc.asp?DDFDocuments/u/G/TBTN19/BRA859A1.DOCX","FR")</f>
      </c>
      <c r="K218" s="17">
        <f>HYPERLINK("https://docs.wto.org/imrd/directdoc.asp?DDFDocuments/v/G/TBTN19/BRA859A1.DOCX","ES")</f>
      </c>
    </row>
    <row r="219">
      <c r="A219" s="11" t="s">
        <v>624</v>
      </c>
      <c r="B219" s="12" t="s">
        <v>190</v>
      </c>
      <c r="C219" s="13">
        <v>43710</v>
      </c>
      <c r="D219" s="14" t="s">
        <v>49</v>
      </c>
      <c r="E219" s="15" t="s">
        <v>625</v>
      </c>
      <c r="F219" s="16" t="s">
        <v>626</v>
      </c>
      <c r="G219" s="15" t="s">
        <v>236</v>
      </c>
      <c r="H219" s="15" t="s">
        <v>237</v>
      </c>
      <c r="I219" s="17">
        <f>HYPERLINK("https://docs.wto.org/imrd/directdoc.asp?DDFDocuments/t/G/TBTN19/BRA860A1.DOCX","EN")</f>
      </c>
      <c r="J219" s="17">
        <f>HYPERLINK("https://docs.wto.org/imrd/directdoc.asp?DDFDocuments/u/G/TBTN19/BRA860A1.DOCX","FR")</f>
      </c>
      <c r="K219" s="17">
        <f>HYPERLINK("https://docs.wto.org/imrd/directdoc.asp?DDFDocuments/v/G/TBTN19/BRA860A1.DOCX","ES")</f>
      </c>
    </row>
    <row r="220">
      <c r="A220" s="11" t="s">
        <v>627</v>
      </c>
      <c r="B220" s="12" t="s">
        <v>190</v>
      </c>
      <c r="C220" s="13">
        <v>43704</v>
      </c>
      <c r="D220" s="14" t="s">
        <v>350</v>
      </c>
      <c r="E220" s="15" t="s">
        <v>628</v>
      </c>
      <c r="F220" s="16" t="s">
        <v>629</v>
      </c>
      <c r="G220" s="15"/>
      <c r="H220" s="15" t="s">
        <v>630</v>
      </c>
      <c r="I220" s="17">
        <f>HYPERLINK("https://docs.wto.org/imrd/directdoc.asp?DDFDocuments/t/G/TBTN19/BRA906C1.DOCX","EN")</f>
      </c>
      <c r="J220" s="17"/>
      <c r="K220" s="17"/>
    </row>
    <row r="221">
      <c r="A221" s="11" t="s">
        <v>631</v>
      </c>
      <c r="B221" s="12" t="s">
        <v>632</v>
      </c>
      <c r="C221" s="13">
        <v>43700</v>
      </c>
      <c r="D221" s="14" t="s">
        <v>49</v>
      </c>
      <c r="E221" s="15"/>
      <c r="F221" s="16" t="s">
        <v>633</v>
      </c>
      <c r="G221" s="15" t="s">
        <v>69</v>
      </c>
      <c r="H221" s="15" t="s">
        <v>634</v>
      </c>
      <c r="I221" s="17">
        <f>HYPERLINK("https://docs.wto.org/imrd/directdoc.asp?DDFDocuments/t/G/TBTN12/MEX235A6.DOCX","EN")</f>
      </c>
      <c r="J221" s="17">
        <f>HYPERLINK("https://docs.wto.org/imrd/directdoc.asp?DDFDocuments/u/G/TBTN12/MEX235A6.DOCX","FR")</f>
      </c>
      <c r="K221" s="17">
        <f>HYPERLINK("https://docs.wto.org/imrd/directdoc.asp?DDFDocuments/v/G/TBTN12/MEX235A6.DOCX","ES")</f>
      </c>
    </row>
    <row r="222">
      <c r="A222" s="11" t="s">
        <v>635</v>
      </c>
      <c r="B222" s="12" t="s">
        <v>190</v>
      </c>
      <c r="C222" s="13">
        <v>43699</v>
      </c>
      <c r="D222" s="14" t="s">
        <v>13</v>
      </c>
      <c r="E222" s="15" t="s">
        <v>636</v>
      </c>
      <c r="F222" s="16" t="s">
        <v>637</v>
      </c>
      <c r="G222" s="15"/>
      <c r="H222" s="15" t="s">
        <v>638</v>
      </c>
      <c r="I222" s="17">
        <f>HYPERLINK("https://docs.wto.org/imrd/directdoc.asp?DDFDocuments/t/G/TBTN19/BRA906.DOCX","EN")</f>
      </c>
      <c r="J222" s="17">
        <f>HYPERLINK("https://docs.wto.org/imrd/directdoc.asp?DDFDocuments/u/G/TBTN19/BRA906.DOCX","FR")</f>
      </c>
      <c r="K222" s="17">
        <f>HYPERLINK("https://docs.wto.org/imrd/directdoc.asp?DDFDocuments/v/G/TBTN19/BRA906.DOCX","ES")</f>
      </c>
    </row>
    <row r="223">
      <c r="A223" s="11" t="s">
        <v>639</v>
      </c>
      <c r="B223" s="12" t="s">
        <v>640</v>
      </c>
      <c r="C223" s="13">
        <v>43698</v>
      </c>
      <c r="D223" s="14" t="s">
        <v>49</v>
      </c>
      <c r="E223" s="15" t="s">
        <v>641</v>
      </c>
      <c r="F223" s="16" t="s">
        <v>642</v>
      </c>
      <c r="G223" s="15" t="s">
        <v>167</v>
      </c>
      <c r="H223" s="15" t="s">
        <v>472</v>
      </c>
      <c r="I223" s="17">
        <f>HYPERLINK("https://docs.wto.org/imrd/directdoc.asp?DDFDocuments/t/G/TBTN19/GTM97A1.DOCX","EN")</f>
      </c>
      <c r="J223" s="17">
        <f>HYPERLINK("https://docs.wto.org/imrd/directdoc.asp?DDFDocuments/u/G/TBTN19/GTM97A1.DOCX","FR")</f>
      </c>
      <c r="K223" s="17">
        <f>HYPERLINK("https://docs.wto.org/imrd/directdoc.asp?DDFDocuments/v/G/TBTN19/GTM97A1.DOCX","ES")</f>
      </c>
    </row>
    <row r="224">
      <c r="A224" s="11" t="s">
        <v>643</v>
      </c>
      <c r="B224" s="12" t="s">
        <v>644</v>
      </c>
      <c r="C224" s="13">
        <v>43691</v>
      </c>
      <c r="D224" s="14" t="s">
        <v>13</v>
      </c>
      <c r="E224" s="15" t="s">
        <v>645</v>
      </c>
      <c r="F224" s="16" t="s">
        <v>348</v>
      </c>
      <c r="G224" s="15" t="s">
        <v>69</v>
      </c>
      <c r="H224" s="15" t="s">
        <v>58</v>
      </c>
      <c r="I224" s="17">
        <f>HYPERLINK("https://docs.wto.org/imrd/directdoc.asp?DDFDocuments/t/G/TBTN19/URY31.DOCX","EN")</f>
      </c>
      <c r="J224" s="17">
        <f>HYPERLINK("https://docs.wto.org/imrd/directdoc.asp?DDFDocuments/u/G/TBTN19/URY31.DOCX","FR")</f>
      </c>
      <c r="K224" s="17">
        <f>HYPERLINK("https://docs.wto.org/imrd/directdoc.asp?DDFDocuments/v/G/TBTN19/URY31.DOCX","ES")</f>
      </c>
    </row>
    <row r="225">
      <c r="A225" s="11" t="s">
        <v>646</v>
      </c>
      <c r="B225" s="12" t="s">
        <v>71</v>
      </c>
      <c r="C225" s="13">
        <v>43678</v>
      </c>
      <c r="D225" s="14" t="s">
        <v>13</v>
      </c>
      <c r="E225" s="15"/>
      <c r="F225" s="16" t="s">
        <v>647</v>
      </c>
      <c r="G225" s="15" t="s">
        <v>648</v>
      </c>
      <c r="H225" s="15" t="s">
        <v>331</v>
      </c>
      <c r="I225" s="17">
        <f>HYPERLINK("https://docs.wto.org/imrd/directdoc.asp?DDFDocuments/t/G/TBTN19/UGA1102.DOCX","EN")</f>
      </c>
      <c r="J225" s="17">
        <f>HYPERLINK("https://docs.wto.org/imrd/directdoc.asp?DDFDocuments/u/G/TBTN19/UGA1102.DOCX","FR")</f>
      </c>
      <c r="K225" s="17">
        <f>HYPERLINK("https://docs.wto.org/imrd/directdoc.asp?DDFDocuments/v/G/TBTN19/UGA1102.DOCX","ES")</f>
      </c>
    </row>
    <row r="226">
      <c r="A226" s="11" t="s">
        <v>649</v>
      </c>
      <c r="B226" s="12" t="s">
        <v>71</v>
      </c>
      <c r="C226" s="13">
        <v>43678</v>
      </c>
      <c r="D226" s="14" t="s">
        <v>13</v>
      </c>
      <c r="E226" s="15" t="s">
        <v>650</v>
      </c>
      <c r="F226" s="16" t="s">
        <v>651</v>
      </c>
      <c r="G226" s="15" t="s">
        <v>390</v>
      </c>
      <c r="H226" s="15" t="s">
        <v>331</v>
      </c>
      <c r="I226" s="17">
        <f>HYPERLINK("https://docs.wto.org/imrd/directdoc.asp?DDFDocuments/t/G/TBTN19/UGA1104.DOCX","EN")</f>
      </c>
      <c r="J226" s="17">
        <f>HYPERLINK("https://docs.wto.org/imrd/directdoc.asp?DDFDocuments/u/G/TBTN19/UGA1104.DOCX","FR")</f>
      </c>
      <c r="K226" s="17">
        <f>HYPERLINK("https://docs.wto.org/imrd/directdoc.asp?DDFDocuments/v/G/TBTN19/UGA1104.DOCX","ES")</f>
      </c>
    </row>
    <row r="227">
      <c r="A227" s="11" t="s">
        <v>652</v>
      </c>
      <c r="B227" s="12" t="s">
        <v>301</v>
      </c>
      <c r="C227" s="13">
        <v>43677</v>
      </c>
      <c r="D227" s="14" t="s">
        <v>13</v>
      </c>
      <c r="E227" s="15" t="s">
        <v>653</v>
      </c>
      <c r="F227" s="16" t="s">
        <v>654</v>
      </c>
      <c r="G227" s="15" t="s">
        <v>226</v>
      </c>
      <c r="H227" s="15" t="s">
        <v>258</v>
      </c>
      <c r="I227" s="17">
        <f>HYPERLINK("https://docs.wto.org/imrd/directdoc.asp?DDFDocuments/t/G/TBTN19/ISR1074.DOCX","EN")</f>
      </c>
      <c r="J227" s="17">
        <f>HYPERLINK("https://docs.wto.org/imrd/directdoc.asp?DDFDocuments/u/G/TBTN19/ISR1074.DOCX","FR")</f>
      </c>
      <c r="K227" s="17">
        <f>HYPERLINK("https://docs.wto.org/imrd/directdoc.asp?DDFDocuments/v/G/TBTN19/ISR1074.DOCX","ES")</f>
      </c>
    </row>
    <row r="228">
      <c r="A228" s="11" t="s">
        <v>655</v>
      </c>
      <c r="B228" s="12" t="s">
        <v>568</v>
      </c>
      <c r="C228" s="13">
        <v>43672</v>
      </c>
      <c r="D228" s="14" t="s">
        <v>13</v>
      </c>
      <c r="E228" s="15" t="s">
        <v>656</v>
      </c>
      <c r="F228" s="16" t="s">
        <v>657</v>
      </c>
      <c r="G228" s="15" t="s">
        <v>658</v>
      </c>
      <c r="H228" s="15" t="s">
        <v>258</v>
      </c>
      <c r="I228" s="17">
        <f>HYPERLINK("https://docs.wto.org/imrd/directdoc.asp?DDFDocuments/t/G/TBTN19/COL238.DOCX","EN")</f>
      </c>
      <c r="J228" s="17">
        <f>HYPERLINK("https://docs.wto.org/imrd/directdoc.asp?DDFDocuments/u/G/TBTN19/COL238.DOCX","FR")</f>
      </c>
      <c r="K228" s="17">
        <f>HYPERLINK("https://docs.wto.org/imrd/directdoc.asp?DDFDocuments/v/G/TBTN19/COL238.DOCX","ES")</f>
      </c>
    </row>
    <row r="229">
      <c r="A229" s="11" t="s">
        <v>659</v>
      </c>
      <c r="B229" s="12" t="s">
        <v>660</v>
      </c>
      <c r="C229" s="13">
        <v>43672</v>
      </c>
      <c r="D229" s="14" t="s">
        <v>13</v>
      </c>
      <c r="E229" s="15" t="s">
        <v>645</v>
      </c>
      <c r="F229" s="16" t="s">
        <v>348</v>
      </c>
      <c r="G229" s="15" t="s">
        <v>327</v>
      </c>
      <c r="H229" s="15" t="s">
        <v>58</v>
      </c>
      <c r="I229" s="17">
        <f>HYPERLINK("https://docs.wto.org/imrd/directdoc.asp?DDFDocuments/t/G/TBTN19/PRY111.DOCX","EN")</f>
      </c>
      <c r="J229" s="17">
        <f>HYPERLINK("https://docs.wto.org/imrd/directdoc.asp?DDFDocuments/u/G/TBTN19/PRY111.DOCX","FR")</f>
      </c>
      <c r="K229" s="17">
        <f>HYPERLINK("https://docs.wto.org/imrd/directdoc.asp?DDFDocuments/v/G/TBTN19/PRY111.DOCX","ES")</f>
      </c>
    </row>
    <row r="230">
      <c r="A230" s="11" t="s">
        <v>661</v>
      </c>
      <c r="B230" s="12" t="s">
        <v>662</v>
      </c>
      <c r="C230" s="13">
        <v>43669</v>
      </c>
      <c r="D230" s="14" t="s">
        <v>13</v>
      </c>
      <c r="E230" s="15"/>
      <c r="F230" s="16" t="s">
        <v>348</v>
      </c>
      <c r="G230" s="15" t="s">
        <v>69</v>
      </c>
      <c r="H230" s="15" t="s">
        <v>227</v>
      </c>
      <c r="I230" s="17">
        <f>HYPERLINK("https://docs.wto.org/imrd/directdoc.asp?DDFDocuments/t/G/TBTN19/ARG370.DOCX","EN")</f>
      </c>
      <c r="J230" s="17">
        <f>HYPERLINK("https://docs.wto.org/imrd/directdoc.asp?DDFDocuments/u/G/TBTN19/ARG370.DOCX","FR")</f>
      </c>
      <c r="K230" s="17">
        <f>HYPERLINK("https://docs.wto.org/imrd/directdoc.asp?DDFDocuments/v/G/TBTN19/ARG370.DOCX","ES")</f>
      </c>
    </row>
    <row r="231">
      <c r="A231" s="11" t="s">
        <v>663</v>
      </c>
      <c r="B231" s="12" t="s">
        <v>27</v>
      </c>
      <c r="C231" s="13">
        <v>43663</v>
      </c>
      <c r="D231" s="14" t="s">
        <v>267</v>
      </c>
      <c r="E231" s="15"/>
      <c r="F231" s="16" t="s">
        <v>313</v>
      </c>
      <c r="G231" s="15" t="s">
        <v>664</v>
      </c>
      <c r="H231" s="15" t="s">
        <v>665</v>
      </c>
      <c r="I231" s="17">
        <f>HYPERLINK("https://docs.wto.org/imrd/directdoc.asp?DDFDocuments/t/G/TBTN14/ZAF176R1.DOCX","EN")</f>
      </c>
      <c r="J231" s="17">
        <f>HYPERLINK("https://docs.wto.org/imrd/directdoc.asp?DDFDocuments/u/G/TBTN14/ZAF176R1.DOCX","FR")</f>
      </c>
      <c r="K231" s="17">
        <f>HYPERLINK("https://docs.wto.org/imrd/directdoc.asp?DDFDocuments/v/G/TBTN14/ZAF176R1.DOCX","ES")</f>
      </c>
    </row>
    <row r="232">
      <c r="A232" s="11" t="s">
        <v>666</v>
      </c>
      <c r="B232" s="12" t="s">
        <v>384</v>
      </c>
      <c r="C232" s="13">
        <v>43642</v>
      </c>
      <c r="D232" s="14" t="s">
        <v>49</v>
      </c>
      <c r="E232" s="15" t="s">
        <v>667</v>
      </c>
      <c r="F232" s="16" t="s">
        <v>668</v>
      </c>
      <c r="G232" s="15" t="s">
        <v>358</v>
      </c>
      <c r="H232" s="15" t="s">
        <v>386</v>
      </c>
      <c r="I232" s="17">
        <f>HYPERLINK("https://docs.wto.org/imrd/directdoc.asp?DDFDocuments/t/G/TBTN19/ECU400A1.DOCX","EN")</f>
      </c>
      <c r="J232" s="17">
        <f>HYPERLINK("https://docs.wto.org/imrd/directdoc.asp?DDFDocuments/u/G/TBTN19/ECU400A1.DOCX","FR")</f>
      </c>
      <c r="K232" s="17">
        <f>HYPERLINK("https://docs.wto.org/imrd/directdoc.asp?DDFDocuments/v/G/TBTN19/ECU400A1.DOCX","ES")</f>
      </c>
    </row>
    <row r="233">
      <c r="A233" s="11" t="s">
        <v>669</v>
      </c>
      <c r="B233" s="12" t="s">
        <v>384</v>
      </c>
      <c r="C233" s="13">
        <v>43637</v>
      </c>
      <c r="D233" s="14" t="s">
        <v>49</v>
      </c>
      <c r="E233" s="15" t="s">
        <v>670</v>
      </c>
      <c r="F233" s="16" t="s">
        <v>671</v>
      </c>
      <c r="G233" s="15" t="s">
        <v>672</v>
      </c>
      <c r="H233" s="15" t="s">
        <v>386</v>
      </c>
      <c r="I233" s="17">
        <f>HYPERLINK("https://docs.wto.org/imrd/directdoc.asp?DDFDocuments/t/G/TBTN19/ECU375A1.DOCX","EN")</f>
      </c>
      <c r="J233" s="17">
        <f>HYPERLINK("https://docs.wto.org/imrd/directdoc.asp?DDFDocuments/u/G/TBTN19/ECU375A1.DOCX","FR")</f>
      </c>
      <c r="K233" s="17">
        <f>HYPERLINK("https://docs.wto.org/imrd/directdoc.asp?DDFDocuments/v/G/TBTN19/ECU375A1.DOCX","ES")</f>
      </c>
    </row>
    <row r="234">
      <c r="A234" s="11" t="s">
        <v>673</v>
      </c>
      <c r="B234" s="12" t="s">
        <v>660</v>
      </c>
      <c r="C234" s="13">
        <v>43637</v>
      </c>
      <c r="D234" s="14" t="s">
        <v>13</v>
      </c>
      <c r="E234" s="15" t="s">
        <v>674</v>
      </c>
      <c r="F234" s="16" t="s">
        <v>675</v>
      </c>
      <c r="G234" s="15" t="s">
        <v>199</v>
      </c>
      <c r="H234" s="15" t="s">
        <v>31</v>
      </c>
      <c r="I234" s="17">
        <f>HYPERLINK("https://docs.wto.org/imrd/directdoc.asp?DDFDocuments/t/G/TBTN19/PRY110.DOCX","EN")</f>
      </c>
      <c r="J234" s="17">
        <f>HYPERLINK("https://docs.wto.org/imrd/directdoc.asp?DDFDocuments/u/G/TBTN19/PRY110.DOCX","FR")</f>
      </c>
      <c r="K234" s="17">
        <f>HYPERLINK("https://docs.wto.org/imrd/directdoc.asp?DDFDocuments/v/G/TBTN19/PRY110.DOCX","ES")</f>
      </c>
    </row>
    <row r="235">
      <c r="A235" s="11" t="s">
        <v>676</v>
      </c>
      <c r="B235" s="12" t="s">
        <v>640</v>
      </c>
      <c r="C235" s="13">
        <v>43634</v>
      </c>
      <c r="D235" s="14" t="s">
        <v>13</v>
      </c>
      <c r="E235" s="15" t="s">
        <v>677</v>
      </c>
      <c r="F235" s="16" t="s">
        <v>678</v>
      </c>
      <c r="G235" s="15" t="s">
        <v>199</v>
      </c>
      <c r="H235" s="15" t="s">
        <v>258</v>
      </c>
      <c r="I235" s="17">
        <f>HYPERLINK("https://docs.wto.org/imrd/directdoc.asp?DDFDocuments/t/G/TBTN19/GTM97.DOCX","EN")</f>
      </c>
      <c r="J235" s="17">
        <f>HYPERLINK("https://docs.wto.org/imrd/directdoc.asp?DDFDocuments/u/G/TBTN19/GTM97.DOCX","FR")</f>
      </c>
      <c r="K235" s="17">
        <f>HYPERLINK("https://docs.wto.org/imrd/directdoc.asp?DDFDocuments/v/G/TBTN19/GTM97.DOCX","ES")</f>
      </c>
    </row>
    <row r="236">
      <c r="A236" s="11" t="s">
        <v>679</v>
      </c>
      <c r="B236" s="12" t="s">
        <v>71</v>
      </c>
      <c r="C236" s="13">
        <v>43634</v>
      </c>
      <c r="D236" s="14" t="s">
        <v>13</v>
      </c>
      <c r="E236" s="15" t="s">
        <v>680</v>
      </c>
      <c r="F236" s="16" t="s">
        <v>681</v>
      </c>
      <c r="G236" s="15" t="s">
        <v>682</v>
      </c>
      <c r="H236" s="15" t="s">
        <v>331</v>
      </c>
      <c r="I236" s="17">
        <f>HYPERLINK("https://docs.wto.org/imrd/directdoc.asp?DDFDocuments/t/G/TBTN19/UGA1094.DOCX","EN")</f>
      </c>
      <c r="J236" s="17">
        <f>HYPERLINK("https://docs.wto.org/imrd/directdoc.asp?DDFDocuments/u/G/TBTN19/UGA1094.DOCX","FR")</f>
      </c>
      <c r="K236" s="17">
        <f>HYPERLINK("https://docs.wto.org/imrd/directdoc.asp?DDFDocuments/v/G/TBTN19/UGA1094.DOCX","ES")</f>
      </c>
    </row>
    <row r="237">
      <c r="A237" s="11" t="s">
        <v>683</v>
      </c>
      <c r="B237" s="12" t="s">
        <v>190</v>
      </c>
      <c r="C237" s="13">
        <v>43633</v>
      </c>
      <c r="D237" s="14" t="s">
        <v>13</v>
      </c>
      <c r="E237" s="15" t="s">
        <v>684</v>
      </c>
      <c r="F237" s="16" t="s">
        <v>685</v>
      </c>
      <c r="G237" s="15" t="s">
        <v>686</v>
      </c>
      <c r="H237" s="15" t="s">
        <v>16</v>
      </c>
      <c r="I237" s="17">
        <f>HYPERLINK("https://docs.wto.org/imrd/directdoc.asp?DDFDocuments/t/G/TBTN19/BRA877.DOCX","EN")</f>
      </c>
      <c r="J237" s="17">
        <f>HYPERLINK("https://docs.wto.org/imrd/directdoc.asp?DDFDocuments/u/G/TBTN19/BRA877.DOCX","FR")</f>
      </c>
      <c r="K237" s="17">
        <f>HYPERLINK("https://docs.wto.org/imrd/directdoc.asp?DDFDocuments/v/G/TBTN19/BRA877.DOCX","ES")</f>
      </c>
    </row>
    <row r="238">
      <c r="A238" s="11" t="s">
        <v>687</v>
      </c>
      <c r="B238" s="12" t="s">
        <v>190</v>
      </c>
      <c r="C238" s="13">
        <v>43629</v>
      </c>
      <c r="D238" s="14" t="s">
        <v>13</v>
      </c>
      <c r="E238" s="15" t="s">
        <v>688</v>
      </c>
      <c r="F238" s="16" t="s">
        <v>689</v>
      </c>
      <c r="G238" s="15" t="s">
        <v>69</v>
      </c>
      <c r="H238" s="15" t="s">
        <v>227</v>
      </c>
      <c r="I238" s="17">
        <f>HYPERLINK("https://docs.wto.org/imrd/directdoc.asp?DDFDocuments/t/G/TBTN19/BRA876.DOCX","EN")</f>
      </c>
      <c r="J238" s="17">
        <f>HYPERLINK("https://docs.wto.org/imrd/directdoc.asp?DDFDocuments/u/G/TBTN19/BRA876.DOCX","FR")</f>
      </c>
      <c r="K238" s="17">
        <f>HYPERLINK("https://docs.wto.org/imrd/directdoc.asp?DDFDocuments/v/G/TBTN19/BRA876.DOCX","ES")</f>
      </c>
    </row>
    <row r="239">
      <c r="A239" s="11" t="s">
        <v>690</v>
      </c>
      <c r="B239" s="12" t="s">
        <v>33</v>
      </c>
      <c r="C239" s="13">
        <v>43627</v>
      </c>
      <c r="D239" s="14" t="s">
        <v>49</v>
      </c>
      <c r="E239" s="15" t="s">
        <v>691</v>
      </c>
      <c r="F239" s="16" t="s">
        <v>692</v>
      </c>
      <c r="G239" s="15" t="s">
        <v>142</v>
      </c>
      <c r="H239" s="15" t="s">
        <v>386</v>
      </c>
      <c r="I239" s="17">
        <f>HYPERLINK("https://docs.wto.org/imrd/directdoc.asp?DDFDocuments/t/G/TBTN18/USA1371A2.DOCX","EN")</f>
      </c>
      <c r="J239" s="17">
        <f>HYPERLINK("https://docs.wto.org/imrd/directdoc.asp?DDFDocuments/u/G/TBTN18/USA1371A2.DOCX","FR")</f>
      </c>
      <c r="K239" s="17">
        <f>HYPERLINK("https://docs.wto.org/imrd/directdoc.asp?DDFDocuments/v/G/TBTN18/USA1371A2.DOCX","ES")</f>
      </c>
    </row>
    <row r="240">
      <c r="A240" s="11" t="s">
        <v>693</v>
      </c>
      <c r="B240" s="12" t="s">
        <v>71</v>
      </c>
      <c r="C240" s="13">
        <v>43620</v>
      </c>
      <c r="D240" s="14" t="s">
        <v>13</v>
      </c>
      <c r="E240" s="15"/>
      <c r="F240" s="16" t="s">
        <v>694</v>
      </c>
      <c r="G240" s="15" t="s">
        <v>450</v>
      </c>
      <c r="H240" s="15" t="s">
        <v>331</v>
      </c>
      <c r="I240" s="17">
        <f>HYPERLINK("https://docs.wto.org/imrd/directdoc.asp?DDFDocuments/t/G/TBTN19/UGA1090.DOCX","EN")</f>
      </c>
      <c r="J240" s="17">
        <f>HYPERLINK("https://docs.wto.org/imrd/directdoc.asp?DDFDocuments/u/G/TBTN19/UGA1090.DOCX","FR")</f>
      </c>
      <c r="K240" s="17">
        <f>HYPERLINK("https://docs.wto.org/imrd/directdoc.asp?DDFDocuments/v/G/TBTN19/UGA1090.DOCX","ES")</f>
      </c>
    </row>
    <row r="241">
      <c r="A241" s="11" t="s">
        <v>695</v>
      </c>
      <c r="B241" s="12" t="s">
        <v>190</v>
      </c>
      <c r="C241" s="13">
        <v>43619</v>
      </c>
      <c r="D241" s="14" t="s">
        <v>13</v>
      </c>
      <c r="E241" s="15" t="s">
        <v>696</v>
      </c>
      <c r="F241" s="16" t="s">
        <v>697</v>
      </c>
      <c r="G241" s="15" t="s">
        <v>69</v>
      </c>
      <c r="H241" s="15" t="s">
        <v>218</v>
      </c>
      <c r="I241" s="17">
        <f>HYPERLINK("https://docs.wto.org/imrd/directdoc.asp?DDFDocuments/t/G/TBTN19/BRA867.DOCX","EN")</f>
      </c>
      <c r="J241" s="17">
        <f>HYPERLINK("https://docs.wto.org/imrd/directdoc.asp?DDFDocuments/u/G/TBTN19/BRA867.DOCX","FR")</f>
      </c>
      <c r="K241" s="17">
        <f>HYPERLINK("https://docs.wto.org/imrd/directdoc.asp?DDFDocuments/v/G/TBTN19/BRA867.DOCX","ES")</f>
      </c>
    </row>
    <row r="242">
      <c r="A242" s="11" t="s">
        <v>698</v>
      </c>
      <c r="B242" s="12" t="s">
        <v>699</v>
      </c>
      <c r="C242" s="13">
        <v>43613</v>
      </c>
      <c r="D242" s="14" t="s">
        <v>13</v>
      </c>
      <c r="E242" s="15" t="s">
        <v>700</v>
      </c>
      <c r="F242" s="16" t="s">
        <v>701</v>
      </c>
      <c r="G242" s="15" t="s">
        <v>702</v>
      </c>
      <c r="H242" s="15" t="s">
        <v>703</v>
      </c>
      <c r="I242" s="17">
        <f>HYPERLINK("https://docs.wto.org/imrd/directdoc.asp?DDFDocuments/t/G/TBTN19/DEU17.DOCX","EN")</f>
      </c>
      <c r="J242" s="17">
        <f>HYPERLINK("https://docs.wto.org/imrd/directdoc.asp?DDFDocuments/u/G/TBTN19/DEU17.DOCX","FR")</f>
      </c>
      <c r="K242" s="17">
        <f>HYPERLINK("https://docs.wto.org/imrd/directdoc.asp?DDFDocuments/v/G/TBTN19/DEU17.DOCX","ES")</f>
      </c>
    </row>
    <row r="243">
      <c r="A243" s="11" t="s">
        <v>704</v>
      </c>
      <c r="B243" s="12" t="s">
        <v>384</v>
      </c>
      <c r="C243" s="13">
        <v>43613</v>
      </c>
      <c r="D243" s="14" t="s">
        <v>13</v>
      </c>
      <c r="E243" s="15"/>
      <c r="F243" s="16" t="s">
        <v>474</v>
      </c>
      <c r="G243" s="15" t="s">
        <v>66</v>
      </c>
      <c r="H243" s="15" t="s">
        <v>25</v>
      </c>
      <c r="I243" s="17">
        <f>HYPERLINK("https://docs.wto.org/imrd/directdoc.asp?DDFDocuments/t/G/TBTN19/ECU453.DOCX","EN")</f>
      </c>
      <c r="J243" s="17">
        <f>HYPERLINK("https://docs.wto.org/imrd/directdoc.asp?DDFDocuments/u/G/TBTN19/ECU453.DOCX","FR")</f>
      </c>
      <c r="K243" s="17">
        <f>HYPERLINK("https://docs.wto.org/imrd/directdoc.asp?DDFDocuments/v/G/TBTN19/ECU453.DOCX","ES")</f>
      </c>
    </row>
    <row r="244">
      <c r="A244" s="11" t="s">
        <v>705</v>
      </c>
      <c r="B244" s="12" t="s">
        <v>384</v>
      </c>
      <c r="C244" s="13">
        <v>43613</v>
      </c>
      <c r="D244" s="14" t="s">
        <v>13</v>
      </c>
      <c r="E244" s="15"/>
      <c r="F244" s="16" t="s">
        <v>484</v>
      </c>
      <c r="G244" s="15" t="s">
        <v>327</v>
      </c>
      <c r="H244" s="15" t="s">
        <v>25</v>
      </c>
      <c r="I244" s="17">
        <f>HYPERLINK("https://docs.wto.org/imrd/directdoc.asp?DDFDocuments/t/G/TBTN19/ECU454.DOCX","EN")</f>
      </c>
      <c r="J244" s="17">
        <f>HYPERLINK("https://docs.wto.org/imrd/directdoc.asp?DDFDocuments/u/G/TBTN19/ECU454.DOCX","FR")</f>
      </c>
      <c r="K244" s="17">
        <f>HYPERLINK("https://docs.wto.org/imrd/directdoc.asp?DDFDocuments/v/G/TBTN19/ECU454.DOCX","ES")</f>
      </c>
    </row>
    <row r="245">
      <c r="A245" s="11" t="s">
        <v>706</v>
      </c>
      <c r="B245" s="12" t="s">
        <v>39</v>
      </c>
      <c r="C245" s="13">
        <v>43608</v>
      </c>
      <c r="D245" s="14" t="s">
        <v>13</v>
      </c>
      <c r="E245" s="15"/>
      <c r="F245" s="16" t="s">
        <v>707</v>
      </c>
      <c r="G245" s="15" t="s">
        <v>686</v>
      </c>
      <c r="H245" s="15" t="s">
        <v>205</v>
      </c>
      <c r="I245" s="17">
        <f>HYPERLINK("https://docs.wto.org/imrd/directdoc.asp?DDFDocuments/t/G/TBTN19/BDI33.DOCX","EN")</f>
      </c>
      <c r="J245" s="17">
        <f>HYPERLINK("https://docs.wto.org/imrd/directdoc.asp?DDFDocuments/u/G/TBTN19/BDI33.DOCX","FR")</f>
      </c>
      <c r="K245" s="17">
        <f>HYPERLINK("https://docs.wto.org/imrd/directdoc.asp?DDFDocuments/v/G/TBTN19/BDI33.DOCX","ES")</f>
      </c>
    </row>
    <row r="246">
      <c r="A246" s="11" t="s">
        <v>708</v>
      </c>
      <c r="B246" s="12" t="s">
        <v>39</v>
      </c>
      <c r="C246" s="13">
        <v>43608</v>
      </c>
      <c r="D246" s="14" t="s">
        <v>13</v>
      </c>
      <c r="E246" s="15"/>
      <c r="F246" s="16" t="s">
        <v>709</v>
      </c>
      <c r="G246" s="15" t="s">
        <v>686</v>
      </c>
      <c r="H246" s="15" t="s">
        <v>710</v>
      </c>
      <c r="I246" s="17">
        <f>HYPERLINK("https://docs.wto.org/imrd/directdoc.asp?DDFDocuments/t/G/TBTN19/BDI35.DOCX","EN")</f>
      </c>
      <c r="J246" s="17">
        <f>HYPERLINK("https://docs.wto.org/imrd/directdoc.asp?DDFDocuments/u/G/TBTN19/BDI35.DOCX","FR")</f>
      </c>
      <c r="K246" s="17">
        <f>HYPERLINK("https://docs.wto.org/imrd/directdoc.asp?DDFDocuments/v/G/TBTN19/BDI35.DOCX","ES")</f>
      </c>
    </row>
    <row r="247">
      <c r="A247" s="11" t="s">
        <v>711</v>
      </c>
      <c r="B247" s="12" t="s">
        <v>39</v>
      </c>
      <c r="C247" s="13">
        <v>43608</v>
      </c>
      <c r="D247" s="14" t="s">
        <v>13</v>
      </c>
      <c r="E247" s="15"/>
      <c r="F247" s="16" t="s">
        <v>712</v>
      </c>
      <c r="G247" s="15" t="s">
        <v>686</v>
      </c>
      <c r="H247" s="15" t="s">
        <v>710</v>
      </c>
      <c r="I247" s="17">
        <f>HYPERLINK("https://docs.wto.org/imrd/directdoc.asp?DDFDocuments/t/G/TBTN19/BDI36.DOCX","EN")</f>
      </c>
      <c r="J247" s="17">
        <f>HYPERLINK("https://docs.wto.org/imrd/directdoc.asp?DDFDocuments/u/G/TBTN19/BDI36.DOCX","FR")</f>
      </c>
      <c r="K247" s="17">
        <f>HYPERLINK("https://docs.wto.org/imrd/directdoc.asp?DDFDocuments/v/G/TBTN19/BDI36.DOCX","ES")</f>
      </c>
    </row>
    <row r="248">
      <c r="A248" s="11" t="s">
        <v>713</v>
      </c>
      <c r="B248" s="12" t="s">
        <v>39</v>
      </c>
      <c r="C248" s="13">
        <v>43608</v>
      </c>
      <c r="D248" s="14" t="s">
        <v>13</v>
      </c>
      <c r="E248" s="15"/>
      <c r="F248" s="16" t="s">
        <v>714</v>
      </c>
      <c r="G248" s="15" t="s">
        <v>686</v>
      </c>
      <c r="H248" s="15" t="s">
        <v>710</v>
      </c>
      <c r="I248" s="17">
        <f>HYPERLINK("https://docs.wto.org/imrd/directdoc.asp?DDFDocuments/t/G/TBTN19/BDI37.DOCX","EN")</f>
      </c>
      <c r="J248" s="17">
        <f>HYPERLINK("https://docs.wto.org/imrd/directdoc.asp?DDFDocuments/u/G/TBTN19/BDI37.DOCX","FR")</f>
      </c>
      <c r="K248" s="17">
        <f>HYPERLINK("https://docs.wto.org/imrd/directdoc.asp?DDFDocuments/v/G/TBTN19/BDI37.DOCX","ES")</f>
      </c>
    </row>
    <row r="249">
      <c r="A249" s="11" t="s">
        <v>715</v>
      </c>
      <c r="B249" s="12" t="s">
        <v>39</v>
      </c>
      <c r="C249" s="13">
        <v>43608</v>
      </c>
      <c r="D249" s="14" t="s">
        <v>13</v>
      </c>
      <c r="E249" s="15"/>
      <c r="F249" s="16" t="s">
        <v>716</v>
      </c>
      <c r="G249" s="15" t="s">
        <v>686</v>
      </c>
      <c r="H249" s="15" t="s">
        <v>710</v>
      </c>
      <c r="I249" s="17">
        <f>HYPERLINK("https://docs.wto.org/imrd/directdoc.asp?DDFDocuments/t/G/TBTN19/BDI38.DOCX","EN")</f>
      </c>
      <c r="J249" s="17">
        <f>HYPERLINK("https://docs.wto.org/imrd/directdoc.asp?DDFDocuments/u/G/TBTN19/BDI38.DOCX","FR")</f>
      </c>
      <c r="K249" s="17">
        <f>HYPERLINK("https://docs.wto.org/imrd/directdoc.asp?DDFDocuments/v/G/TBTN19/BDI38.DOCX","ES")</f>
      </c>
    </row>
    <row r="250">
      <c r="A250" s="11" t="s">
        <v>717</v>
      </c>
      <c r="B250" s="12" t="s">
        <v>39</v>
      </c>
      <c r="C250" s="13">
        <v>43608</v>
      </c>
      <c r="D250" s="14" t="s">
        <v>13</v>
      </c>
      <c r="E250" s="15"/>
      <c r="F250" s="16" t="s">
        <v>718</v>
      </c>
      <c r="G250" s="15" t="s">
        <v>686</v>
      </c>
      <c r="H250" s="15" t="s">
        <v>710</v>
      </c>
      <c r="I250" s="17">
        <f>HYPERLINK("https://docs.wto.org/imrd/directdoc.asp?DDFDocuments/t/G/TBTN19/BDI39.DOCX","EN")</f>
      </c>
      <c r="J250" s="17">
        <f>HYPERLINK("https://docs.wto.org/imrd/directdoc.asp?DDFDocuments/u/G/TBTN19/BDI39.DOCX","FR")</f>
      </c>
      <c r="K250" s="17">
        <f>HYPERLINK("https://docs.wto.org/imrd/directdoc.asp?DDFDocuments/v/G/TBTN19/BDI39.DOCX","ES")</f>
      </c>
    </row>
    <row r="251">
      <c r="A251" s="11" t="s">
        <v>719</v>
      </c>
      <c r="B251" s="12" t="s">
        <v>39</v>
      </c>
      <c r="C251" s="13">
        <v>43608</v>
      </c>
      <c r="D251" s="14" t="s">
        <v>13</v>
      </c>
      <c r="E251" s="15"/>
      <c r="F251" s="16" t="s">
        <v>720</v>
      </c>
      <c r="G251" s="15" t="s">
        <v>686</v>
      </c>
      <c r="H251" s="15" t="s">
        <v>710</v>
      </c>
      <c r="I251" s="17">
        <f>HYPERLINK("https://docs.wto.org/imrd/directdoc.asp?DDFDocuments/t/G/TBTN19/BDI42.DOCX","EN")</f>
      </c>
      <c r="J251" s="17">
        <f>HYPERLINK("https://docs.wto.org/imrd/directdoc.asp?DDFDocuments/u/G/TBTN19/BDI42.DOCX","FR")</f>
      </c>
      <c r="K251" s="17">
        <f>HYPERLINK("https://docs.wto.org/imrd/directdoc.asp?DDFDocuments/v/G/TBTN19/BDI42.DOCX","ES")</f>
      </c>
    </row>
    <row r="252">
      <c r="A252" s="11" t="s">
        <v>721</v>
      </c>
      <c r="B252" s="12" t="s">
        <v>291</v>
      </c>
      <c r="C252" s="13">
        <v>43600</v>
      </c>
      <c r="D252" s="14" t="s">
        <v>13</v>
      </c>
      <c r="E252" s="15"/>
      <c r="F252" s="16" t="s">
        <v>722</v>
      </c>
      <c r="G252" s="15" t="s">
        <v>723</v>
      </c>
      <c r="H252" s="15" t="s">
        <v>724</v>
      </c>
      <c r="I252" s="17">
        <f>HYPERLINK("https://docs.wto.org/imrd/directdoc.asp?DDFDocuments/t/G/TBTN19/ARE462.DOCX","EN")</f>
      </c>
      <c r="J252" s="17">
        <f>HYPERLINK("https://docs.wto.org/imrd/directdoc.asp?DDFDocuments/u/G/TBTN19/ARE462.DOCX","FR")</f>
      </c>
      <c r="K252" s="17">
        <f>HYPERLINK("https://docs.wto.org/imrd/directdoc.asp?DDFDocuments/v/G/TBTN19/ARE462.DOCX","ES")</f>
      </c>
    </row>
    <row r="253">
      <c r="A253" s="11" t="s">
        <v>721</v>
      </c>
      <c r="B253" s="12" t="s">
        <v>294</v>
      </c>
      <c r="C253" s="13">
        <v>43600</v>
      </c>
      <c r="D253" s="14" t="s">
        <v>13</v>
      </c>
      <c r="E253" s="15"/>
      <c r="F253" s="16" t="s">
        <v>722</v>
      </c>
      <c r="G253" s="15" t="s">
        <v>723</v>
      </c>
      <c r="H253" s="15" t="s">
        <v>724</v>
      </c>
      <c r="I253" s="17">
        <f>HYPERLINK("https://docs.wto.org/imrd/directdoc.asp?DDFDocuments/t/G/TBTN19/ARE462.DOCX","EN")</f>
      </c>
      <c r="J253" s="17">
        <f>HYPERLINK("https://docs.wto.org/imrd/directdoc.asp?DDFDocuments/u/G/TBTN19/ARE462.DOCX","FR")</f>
      </c>
      <c r="K253" s="17">
        <f>HYPERLINK("https://docs.wto.org/imrd/directdoc.asp?DDFDocuments/v/G/TBTN19/ARE462.DOCX","ES")</f>
      </c>
    </row>
    <row r="254">
      <c r="A254" s="11" t="s">
        <v>721</v>
      </c>
      <c r="B254" s="12" t="s">
        <v>295</v>
      </c>
      <c r="C254" s="13">
        <v>43600</v>
      </c>
      <c r="D254" s="14" t="s">
        <v>13</v>
      </c>
      <c r="E254" s="15"/>
      <c r="F254" s="16" t="s">
        <v>722</v>
      </c>
      <c r="G254" s="15" t="s">
        <v>723</v>
      </c>
      <c r="H254" s="15" t="s">
        <v>724</v>
      </c>
      <c r="I254" s="17">
        <f>HYPERLINK("https://docs.wto.org/imrd/directdoc.asp?DDFDocuments/t/G/TBTN19/ARE462.DOCX","EN")</f>
      </c>
      <c r="J254" s="17">
        <f>HYPERLINK("https://docs.wto.org/imrd/directdoc.asp?DDFDocuments/u/G/TBTN19/ARE462.DOCX","FR")</f>
      </c>
      <c r="K254" s="17">
        <f>HYPERLINK("https://docs.wto.org/imrd/directdoc.asp?DDFDocuments/v/G/TBTN19/ARE462.DOCX","ES")</f>
      </c>
    </row>
    <row r="255">
      <c r="A255" s="11" t="s">
        <v>721</v>
      </c>
      <c r="B255" s="12" t="s">
        <v>296</v>
      </c>
      <c r="C255" s="13">
        <v>43600</v>
      </c>
      <c r="D255" s="14" t="s">
        <v>13</v>
      </c>
      <c r="E255" s="15"/>
      <c r="F255" s="16" t="s">
        <v>722</v>
      </c>
      <c r="G255" s="15" t="s">
        <v>723</v>
      </c>
      <c r="H255" s="15" t="s">
        <v>724</v>
      </c>
      <c r="I255" s="17">
        <f>HYPERLINK("https://docs.wto.org/imrd/directdoc.asp?DDFDocuments/t/G/TBTN19/ARE462.DOCX","EN")</f>
      </c>
      <c r="J255" s="17">
        <f>HYPERLINK("https://docs.wto.org/imrd/directdoc.asp?DDFDocuments/u/G/TBTN19/ARE462.DOCX","FR")</f>
      </c>
      <c r="K255" s="17">
        <f>HYPERLINK("https://docs.wto.org/imrd/directdoc.asp?DDFDocuments/v/G/TBTN19/ARE462.DOCX","ES")</f>
      </c>
    </row>
    <row r="256">
      <c r="A256" s="11" t="s">
        <v>721</v>
      </c>
      <c r="B256" s="12" t="s">
        <v>297</v>
      </c>
      <c r="C256" s="13">
        <v>43600</v>
      </c>
      <c r="D256" s="14" t="s">
        <v>13</v>
      </c>
      <c r="E256" s="15"/>
      <c r="F256" s="16" t="s">
        <v>722</v>
      </c>
      <c r="G256" s="15" t="s">
        <v>723</v>
      </c>
      <c r="H256" s="15" t="s">
        <v>724</v>
      </c>
      <c r="I256" s="17">
        <f>HYPERLINK("https://docs.wto.org/imrd/directdoc.asp?DDFDocuments/t/G/TBTN19/ARE462.DOCX","EN")</f>
      </c>
      <c r="J256" s="17">
        <f>HYPERLINK("https://docs.wto.org/imrd/directdoc.asp?DDFDocuments/u/G/TBTN19/ARE462.DOCX","FR")</f>
      </c>
      <c r="K256" s="17">
        <f>HYPERLINK("https://docs.wto.org/imrd/directdoc.asp?DDFDocuments/v/G/TBTN19/ARE462.DOCX","ES")</f>
      </c>
    </row>
    <row r="257">
      <c r="A257" s="11" t="s">
        <v>721</v>
      </c>
      <c r="B257" s="12" t="s">
        <v>298</v>
      </c>
      <c r="C257" s="13">
        <v>43600</v>
      </c>
      <c r="D257" s="14" t="s">
        <v>13</v>
      </c>
      <c r="E257" s="15"/>
      <c r="F257" s="16" t="s">
        <v>722</v>
      </c>
      <c r="G257" s="15" t="s">
        <v>723</v>
      </c>
      <c r="H257" s="15" t="s">
        <v>724</v>
      </c>
      <c r="I257" s="17">
        <f>HYPERLINK("https://docs.wto.org/imrd/directdoc.asp?DDFDocuments/t/G/TBTN19/ARE462.DOCX","EN")</f>
      </c>
      <c r="J257" s="17">
        <f>HYPERLINK("https://docs.wto.org/imrd/directdoc.asp?DDFDocuments/u/G/TBTN19/ARE462.DOCX","FR")</f>
      </c>
      <c r="K257" s="17">
        <f>HYPERLINK("https://docs.wto.org/imrd/directdoc.asp?DDFDocuments/v/G/TBTN19/ARE462.DOCX","ES")</f>
      </c>
    </row>
    <row r="258">
      <c r="A258" s="11" t="s">
        <v>721</v>
      </c>
      <c r="B258" s="12" t="s">
        <v>299</v>
      </c>
      <c r="C258" s="13">
        <v>43600</v>
      </c>
      <c r="D258" s="14" t="s">
        <v>13</v>
      </c>
      <c r="E258" s="15"/>
      <c r="F258" s="16" t="s">
        <v>722</v>
      </c>
      <c r="G258" s="15" t="s">
        <v>723</v>
      </c>
      <c r="H258" s="15" t="s">
        <v>724</v>
      </c>
      <c r="I258" s="17">
        <f>HYPERLINK("https://docs.wto.org/imrd/directdoc.asp?DDFDocuments/t/G/TBTN19/ARE462.DOCX","EN")</f>
      </c>
      <c r="J258" s="17">
        <f>HYPERLINK("https://docs.wto.org/imrd/directdoc.asp?DDFDocuments/u/G/TBTN19/ARE462.DOCX","FR")</f>
      </c>
      <c r="K258" s="17">
        <f>HYPERLINK("https://docs.wto.org/imrd/directdoc.asp?DDFDocuments/v/G/TBTN19/ARE462.DOCX","ES")</f>
      </c>
    </row>
    <row r="259">
      <c r="A259" s="11" t="s">
        <v>725</v>
      </c>
      <c r="B259" s="12" t="s">
        <v>660</v>
      </c>
      <c r="C259" s="13">
        <v>43600</v>
      </c>
      <c r="D259" s="14" t="s">
        <v>13</v>
      </c>
      <c r="E259" s="15" t="s">
        <v>726</v>
      </c>
      <c r="F259" s="16" t="s">
        <v>689</v>
      </c>
      <c r="G259" s="15" t="s">
        <v>69</v>
      </c>
      <c r="H259" s="15" t="s">
        <v>58</v>
      </c>
      <c r="I259" s="17">
        <f>HYPERLINK("https://docs.wto.org/imrd/directdoc.asp?DDFDocuments/t/G/TBTN19/PRY108.DOCX","EN")</f>
      </c>
      <c r="J259" s="17">
        <f>HYPERLINK("https://docs.wto.org/imrd/directdoc.asp?DDFDocuments/u/G/TBTN19/PRY108.DOCX","FR")</f>
      </c>
      <c r="K259" s="17">
        <f>HYPERLINK("https://docs.wto.org/imrd/directdoc.asp?DDFDocuments/v/G/TBTN19/PRY108.DOCX","ES")</f>
      </c>
    </row>
    <row r="260">
      <c r="A260" s="11" t="s">
        <v>727</v>
      </c>
      <c r="B260" s="12" t="s">
        <v>71</v>
      </c>
      <c r="C260" s="13">
        <v>43600</v>
      </c>
      <c r="D260" s="14" t="s">
        <v>13</v>
      </c>
      <c r="E260" s="15" t="s">
        <v>728</v>
      </c>
      <c r="F260" s="16" t="s">
        <v>729</v>
      </c>
      <c r="G260" s="15" t="s">
        <v>413</v>
      </c>
      <c r="H260" s="15" t="s">
        <v>331</v>
      </c>
      <c r="I260" s="17">
        <f>HYPERLINK("https://docs.wto.org/imrd/directdoc.asp?DDFDocuments/t/G/TBTN19/UGA1076.DOCX","EN")</f>
      </c>
      <c r="J260" s="17">
        <f>HYPERLINK("https://docs.wto.org/imrd/directdoc.asp?DDFDocuments/u/G/TBTN19/UGA1076.DOCX","FR")</f>
      </c>
      <c r="K260" s="17">
        <f>HYPERLINK("https://docs.wto.org/imrd/directdoc.asp?DDFDocuments/v/G/TBTN19/UGA1076.DOCX","ES")</f>
      </c>
    </row>
    <row r="261">
      <c r="A261" s="11" t="s">
        <v>730</v>
      </c>
      <c r="B261" s="12" t="s">
        <v>71</v>
      </c>
      <c r="C261" s="13">
        <v>43600</v>
      </c>
      <c r="D261" s="14" t="s">
        <v>13</v>
      </c>
      <c r="E261" s="15" t="s">
        <v>731</v>
      </c>
      <c r="F261" s="16" t="s">
        <v>732</v>
      </c>
      <c r="G261" s="15" t="s">
        <v>66</v>
      </c>
      <c r="H261" s="15" t="s">
        <v>331</v>
      </c>
      <c r="I261" s="17">
        <f>HYPERLINK("https://docs.wto.org/imrd/directdoc.asp?DDFDocuments/t/G/TBTN19/UGA1077.DOCX","EN")</f>
      </c>
      <c r="J261" s="17">
        <f>HYPERLINK("https://docs.wto.org/imrd/directdoc.asp?DDFDocuments/u/G/TBTN19/UGA1077.DOCX","FR")</f>
      </c>
      <c r="K261" s="17">
        <f>HYPERLINK("https://docs.wto.org/imrd/directdoc.asp?DDFDocuments/v/G/TBTN19/UGA1077.DOCX","ES")</f>
      </c>
    </row>
    <row r="262">
      <c r="A262" s="11" t="s">
        <v>733</v>
      </c>
      <c r="B262" s="12" t="s">
        <v>71</v>
      </c>
      <c r="C262" s="13">
        <v>43600</v>
      </c>
      <c r="D262" s="14" t="s">
        <v>13</v>
      </c>
      <c r="E262" s="15" t="s">
        <v>734</v>
      </c>
      <c r="F262" s="16" t="s">
        <v>732</v>
      </c>
      <c r="G262" s="15" t="s">
        <v>289</v>
      </c>
      <c r="H262" s="15" t="s">
        <v>331</v>
      </c>
      <c r="I262" s="17">
        <f>HYPERLINK("https://docs.wto.org/imrd/directdoc.asp?DDFDocuments/t/G/TBTN19/UGA1078.DOCX","EN")</f>
      </c>
      <c r="J262" s="17">
        <f>HYPERLINK("https://docs.wto.org/imrd/directdoc.asp?DDFDocuments/u/G/TBTN19/UGA1078.DOCX","FR")</f>
      </c>
      <c r="K262" s="17">
        <f>HYPERLINK("https://docs.wto.org/imrd/directdoc.asp?DDFDocuments/v/G/TBTN19/UGA1078.DOCX","ES")</f>
      </c>
    </row>
    <row r="263">
      <c r="A263" s="11" t="s">
        <v>735</v>
      </c>
      <c r="B263" s="12" t="s">
        <v>644</v>
      </c>
      <c r="C263" s="13">
        <v>43600</v>
      </c>
      <c r="D263" s="14" t="s">
        <v>13</v>
      </c>
      <c r="E263" s="15" t="s">
        <v>736</v>
      </c>
      <c r="F263" s="16" t="s">
        <v>689</v>
      </c>
      <c r="G263" s="15" t="s">
        <v>69</v>
      </c>
      <c r="H263" s="15" t="s">
        <v>737</v>
      </c>
      <c r="I263" s="17">
        <f>HYPERLINK("https://docs.wto.org/imrd/directdoc.asp?DDFDocuments/t/G/TBTN19/URY29.DOCX","EN")</f>
      </c>
      <c r="J263" s="17">
        <f>HYPERLINK("https://docs.wto.org/imrd/directdoc.asp?DDFDocuments/u/G/TBTN19/URY29.DOCX","FR")</f>
      </c>
      <c r="K263" s="17">
        <f>HYPERLINK("https://docs.wto.org/imrd/directdoc.asp?DDFDocuments/v/G/TBTN19/URY29.DOCX","ES")</f>
      </c>
    </row>
    <row r="264">
      <c r="A264" s="11" t="s">
        <v>738</v>
      </c>
      <c r="B264" s="12" t="s">
        <v>71</v>
      </c>
      <c r="C264" s="13">
        <v>43599</v>
      </c>
      <c r="D264" s="14" t="s">
        <v>13</v>
      </c>
      <c r="E264" s="15" t="s">
        <v>739</v>
      </c>
      <c r="F264" s="16" t="s">
        <v>740</v>
      </c>
      <c r="G264" s="15" t="s">
        <v>413</v>
      </c>
      <c r="H264" s="15" t="s">
        <v>331</v>
      </c>
      <c r="I264" s="17">
        <f>HYPERLINK("https://docs.wto.org/imrd/directdoc.asp?DDFDocuments/t/G/TBTN19/UGA1075.DOCX","EN")</f>
      </c>
      <c r="J264" s="17">
        <f>HYPERLINK("https://docs.wto.org/imrd/directdoc.asp?DDFDocuments/u/G/TBTN19/UGA1075.DOCX","FR")</f>
      </c>
      <c r="K264" s="17">
        <f>HYPERLINK("https://docs.wto.org/imrd/directdoc.asp?DDFDocuments/v/G/TBTN19/UGA1075.DOCX","ES")</f>
      </c>
    </row>
    <row r="265">
      <c r="A265" s="11" t="s">
        <v>741</v>
      </c>
      <c r="B265" s="12" t="s">
        <v>71</v>
      </c>
      <c r="C265" s="13">
        <v>43598</v>
      </c>
      <c r="D265" s="14" t="s">
        <v>13</v>
      </c>
      <c r="E265" s="15" t="s">
        <v>742</v>
      </c>
      <c r="F265" s="16" t="s">
        <v>743</v>
      </c>
      <c r="G265" s="15" t="s">
        <v>441</v>
      </c>
      <c r="H265" s="15" t="s">
        <v>205</v>
      </c>
      <c r="I265" s="17">
        <f>HYPERLINK("https://docs.wto.org/imrd/directdoc.asp?DDFDocuments/t/G/TBTN19/UGA1074.DOCX","EN")</f>
      </c>
      <c r="J265" s="17">
        <f>HYPERLINK("https://docs.wto.org/imrd/directdoc.asp?DDFDocuments/u/G/TBTN19/UGA1074.DOCX","FR")</f>
      </c>
      <c r="K265" s="17">
        <f>HYPERLINK("https://docs.wto.org/imrd/directdoc.asp?DDFDocuments/v/G/TBTN19/UGA1074.DOCX","ES")</f>
      </c>
    </row>
    <row r="266">
      <c r="A266" s="11" t="s">
        <v>744</v>
      </c>
      <c r="B266" s="12" t="s">
        <v>33</v>
      </c>
      <c r="C266" s="13">
        <v>43598</v>
      </c>
      <c r="D266" s="14" t="s">
        <v>13</v>
      </c>
      <c r="E266" s="15" t="s">
        <v>745</v>
      </c>
      <c r="F266" s="16" t="s">
        <v>746</v>
      </c>
      <c r="G266" s="15" t="s">
        <v>36</v>
      </c>
      <c r="H266" s="15" t="s">
        <v>747</v>
      </c>
      <c r="I266" s="17">
        <f>HYPERLINK("https://docs.wto.org/imrd/directdoc.asp?DDFDocuments/t/G/TBTN19/USA1482.DOCX","EN")</f>
      </c>
      <c r="J266" s="17">
        <f>HYPERLINK("https://docs.wto.org/imrd/directdoc.asp?DDFDocuments/u/G/TBTN19/USA1482.DOCX","FR")</f>
      </c>
      <c r="K266" s="17">
        <f>HYPERLINK("https://docs.wto.org/imrd/directdoc.asp?DDFDocuments/v/G/TBTN19/USA1482.DOCX","ES")</f>
      </c>
    </row>
    <row r="267">
      <c r="A267" s="11" t="s">
        <v>748</v>
      </c>
      <c r="B267" s="12" t="s">
        <v>749</v>
      </c>
      <c r="C267" s="13">
        <v>43595</v>
      </c>
      <c r="D267" s="14" t="s">
        <v>13</v>
      </c>
      <c r="E267" s="15"/>
      <c r="F267" s="16" t="s">
        <v>313</v>
      </c>
      <c r="G267" s="15" t="s">
        <v>682</v>
      </c>
      <c r="H267" s="15" t="s">
        <v>750</v>
      </c>
      <c r="I267" s="17">
        <f>HYPERLINK("https://docs.wto.org/imrd/directdoc.asp?DDFDocuments/t/G/TBTN19/BWA106.DOCX","EN")</f>
      </c>
      <c r="J267" s="17">
        <f>HYPERLINK("https://docs.wto.org/imrd/directdoc.asp?DDFDocuments/u/G/TBTN19/BWA106.DOCX","FR")</f>
      </c>
      <c r="K267" s="17">
        <f>HYPERLINK("https://docs.wto.org/imrd/directdoc.asp?DDFDocuments/v/G/TBTN19/BWA106.DOCX","ES")</f>
      </c>
    </row>
    <row r="268">
      <c r="A268" s="11" t="s">
        <v>751</v>
      </c>
      <c r="B268" s="12" t="s">
        <v>244</v>
      </c>
      <c r="C268" s="13">
        <v>43595</v>
      </c>
      <c r="D268" s="14" t="s">
        <v>13</v>
      </c>
      <c r="E268" s="15" t="s">
        <v>752</v>
      </c>
      <c r="F268" s="16" t="s">
        <v>313</v>
      </c>
      <c r="G268" s="15" t="s">
        <v>753</v>
      </c>
      <c r="H268" s="15" t="s">
        <v>258</v>
      </c>
      <c r="I268" s="17">
        <f>HYPERLINK("https://docs.wto.org/imrd/directdoc.asp?DDFDocuments/t/G/TBTN19/EGY212.DOCX","EN")</f>
      </c>
      <c r="J268" s="17">
        <f>HYPERLINK("https://docs.wto.org/imrd/directdoc.asp?DDFDocuments/u/G/TBTN19/EGY212.DOCX","FR")</f>
      </c>
      <c r="K268" s="17">
        <f>HYPERLINK("https://docs.wto.org/imrd/directdoc.asp?DDFDocuments/v/G/TBTN19/EGY212.DOCX","ES")</f>
      </c>
    </row>
    <row r="269">
      <c r="A269" s="11" t="s">
        <v>754</v>
      </c>
      <c r="B269" s="12" t="s">
        <v>27</v>
      </c>
      <c r="C269" s="13">
        <v>43593</v>
      </c>
      <c r="D269" s="14" t="s">
        <v>13</v>
      </c>
      <c r="E269" s="15"/>
      <c r="F269" s="16" t="s">
        <v>755</v>
      </c>
      <c r="G269" s="15" t="s">
        <v>756</v>
      </c>
      <c r="H269" s="15" t="s">
        <v>258</v>
      </c>
      <c r="I269" s="17">
        <f>HYPERLINK("https://docs.wto.org/imrd/directdoc.asp?DDFDocuments/t/G/TBTN19/ZAF237.DOCX","EN")</f>
      </c>
      <c r="J269" s="17">
        <f>HYPERLINK("https://docs.wto.org/imrd/directdoc.asp?DDFDocuments/u/G/TBTN19/ZAF237.DOCX","FR")</f>
      </c>
      <c r="K269" s="17">
        <f>HYPERLINK("https://docs.wto.org/imrd/directdoc.asp?DDFDocuments/v/G/TBTN19/ZAF237.DOCX","ES")</f>
      </c>
    </row>
    <row r="270">
      <c r="A270" s="11" t="s">
        <v>757</v>
      </c>
      <c r="B270" s="12" t="s">
        <v>190</v>
      </c>
      <c r="C270" s="13">
        <v>43591</v>
      </c>
      <c r="D270" s="14" t="s">
        <v>49</v>
      </c>
      <c r="E270" s="15" t="s">
        <v>758</v>
      </c>
      <c r="F270" s="16" t="s">
        <v>759</v>
      </c>
      <c r="G270" s="15" t="s">
        <v>760</v>
      </c>
      <c r="H270" s="15" t="s">
        <v>237</v>
      </c>
      <c r="I270" s="17">
        <f>HYPERLINK("https://docs.wto.org/imrd/directdoc.asp?DDFDocuments/t/G/TBTN18/BRA825A2.DOCX","EN")</f>
      </c>
      <c r="J270" s="17">
        <f>HYPERLINK("https://docs.wto.org/imrd/directdoc.asp?DDFDocuments/u/G/TBTN18/BRA825A2.DOCX","FR")</f>
      </c>
      <c r="K270" s="17">
        <f>HYPERLINK("https://docs.wto.org/imrd/directdoc.asp?DDFDocuments/v/G/TBTN18/BRA825A2.DOCX","ES")</f>
      </c>
    </row>
    <row r="271">
      <c r="A271" s="11" t="s">
        <v>761</v>
      </c>
      <c r="B271" s="12" t="s">
        <v>384</v>
      </c>
      <c r="C271" s="13">
        <v>43585</v>
      </c>
      <c r="D271" s="14" t="s">
        <v>13</v>
      </c>
      <c r="E271" s="15" t="s">
        <v>762</v>
      </c>
      <c r="F271" s="16" t="s">
        <v>763</v>
      </c>
      <c r="G271" s="15" t="s">
        <v>413</v>
      </c>
      <c r="H271" s="15" t="s">
        <v>25</v>
      </c>
      <c r="I271" s="17">
        <f>HYPERLINK("https://docs.wto.org/imrd/directdoc.asp?DDFDocuments/t/G/TBTN19/ECU400.DOCX","EN")</f>
      </c>
      <c r="J271" s="17">
        <f>HYPERLINK("https://docs.wto.org/imrd/directdoc.asp?DDFDocuments/u/G/TBTN19/ECU400.DOCX","FR")</f>
      </c>
      <c r="K271" s="17">
        <f>HYPERLINK("https://docs.wto.org/imrd/directdoc.asp?DDFDocuments/v/G/TBTN19/ECU400.DOCX","ES")</f>
      </c>
    </row>
    <row r="272">
      <c r="A272" s="11" t="s">
        <v>764</v>
      </c>
      <c r="B272" s="12" t="s">
        <v>33</v>
      </c>
      <c r="C272" s="13">
        <v>43585</v>
      </c>
      <c r="D272" s="14" t="s">
        <v>49</v>
      </c>
      <c r="E272" s="15" t="s">
        <v>765</v>
      </c>
      <c r="F272" s="16" t="s">
        <v>766</v>
      </c>
      <c r="G272" s="15" t="s">
        <v>405</v>
      </c>
      <c r="H272" s="15" t="s">
        <v>634</v>
      </c>
      <c r="I272" s="17">
        <f>HYPERLINK("https://docs.wto.org/imrd/directdoc.asp?DDFDocuments/t/G/TBTN18/USA1404A1.DOCX","EN")</f>
      </c>
      <c r="J272" s="17"/>
      <c r="K272" s="17">
        <f>HYPERLINK("https://docs.wto.org/imrd/directdoc.asp?DDFDocuments/v/G/TBTN18/USA1404A1.DOCX","ES")</f>
      </c>
    </row>
    <row r="273">
      <c r="A273" s="11" t="s">
        <v>767</v>
      </c>
      <c r="B273" s="12" t="s">
        <v>33</v>
      </c>
      <c r="C273" s="13">
        <v>43584</v>
      </c>
      <c r="D273" s="14" t="s">
        <v>13</v>
      </c>
      <c r="E273" s="15" t="s">
        <v>768</v>
      </c>
      <c r="F273" s="16" t="s">
        <v>769</v>
      </c>
      <c r="G273" s="15" t="s">
        <v>770</v>
      </c>
      <c r="H273" s="15" t="s">
        <v>771</v>
      </c>
      <c r="I273" s="17">
        <f>HYPERLINK("https://docs.wto.org/imrd/directdoc.asp?DDFDocuments/t/G/TBTN19/USA1479.DOCX","EN")</f>
      </c>
      <c r="J273" s="17"/>
      <c r="K273" s="17"/>
    </row>
    <row r="274">
      <c r="A274" s="11" t="s">
        <v>772</v>
      </c>
      <c r="B274" s="12" t="s">
        <v>662</v>
      </c>
      <c r="C274" s="13">
        <v>43581</v>
      </c>
      <c r="D274" s="14" t="s">
        <v>13</v>
      </c>
      <c r="E274" s="15"/>
      <c r="F274" s="16" t="s">
        <v>773</v>
      </c>
      <c r="G274" s="15" t="s">
        <v>69</v>
      </c>
      <c r="H274" s="15" t="s">
        <v>331</v>
      </c>
      <c r="I274" s="17">
        <f>HYPERLINK("https://docs.wto.org/imrd/directdoc.asp?DDFDocuments/t/G/TBTN19/ARG361.DOCX","EN")</f>
      </c>
      <c r="J274" s="17">
        <f>HYPERLINK("https://docs.wto.org/imrd/directdoc.asp?DDFDocuments/u/G/TBTN19/ARG361.DOCX","FR")</f>
      </c>
      <c r="K274" s="17">
        <f>HYPERLINK("https://docs.wto.org/imrd/directdoc.asp?DDFDocuments/v/G/TBTN19/ARG361.DOCX","ES")</f>
      </c>
    </row>
    <row r="275">
      <c r="A275" s="11" t="s">
        <v>774</v>
      </c>
      <c r="B275" s="12" t="s">
        <v>384</v>
      </c>
      <c r="C275" s="13">
        <v>43581</v>
      </c>
      <c r="D275" s="14" t="s">
        <v>13</v>
      </c>
      <c r="E275" s="15"/>
      <c r="F275" s="16" t="s">
        <v>775</v>
      </c>
      <c r="G275" s="15" t="s">
        <v>289</v>
      </c>
      <c r="H275" s="15" t="s">
        <v>25</v>
      </c>
      <c r="I275" s="17">
        <f>HYPERLINK("https://docs.wto.org/imrd/directdoc.asp?DDFDocuments/t/G/TBTN19/ECU389.DOCX","EN")</f>
      </c>
      <c r="J275" s="17">
        <f>HYPERLINK("https://docs.wto.org/imrd/directdoc.asp?DDFDocuments/u/G/TBTN19/ECU389.DOCX","FR")</f>
      </c>
      <c r="K275" s="17">
        <f>HYPERLINK("https://docs.wto.org/imrd/directdoc.asp?DDFDocuments/v/G/TBTN19/ECU389.DOCX","ES")</f>
      </c>
    </row>
    <row r="276">
      <c r="A276" s="11" t="s">
        <v>776</v>
      </c>
      <c r="B276" s="12" t="s">
        <v>384</v>
      </c>
      <c r="C276" s="13">
        <v>43581</v>
      </c>
      <c r="D276" s="14" t="s">
        <v>13</v>
      </c>
      <c r="E276" s="15" t="s">
        <v>777</v>
      </c>
      <c r="F276" s="16" t="s">
        <v>778</v>
      </c>
      <c r="G276" s="15" t="s">
        <v>304</v>
      </c>
      <c r="H276" s="15" t="s">
        <v>25</v>
      </c>
      <c r="I276" s="17">
        <f>HYPERLINK("https://docs.wto.org/imrd/directdoc.asp?DDFDocuments/t/G/TBTN19/ECU390.DOCX","EN")</f>
      </c>
      <c r="J276" s="17">
        <f>HYPERLINK("https://docs.wto.org/imrd/directdoc.asp?DDFDocuments/u/G/TBTN19/ECU390.DOCX","FR")</f>
      </c>
      <c r="K276" s="17">
        <f>HYPERLINK("https://docs.wto.org/imrd/directdoc.asp?DDFDocuments/v/G/TBTN19/ECU390.DOCX","ES")</f>
      </c>
    </row>
    <row r="277">
      <c r="A277" s="11" t="s">
        <v>779</v>
      </c>
      <c r="B277" s="12" t="s">
        <v>55</v>
      </c>
      <c r="C277" s="13">
        <v>43581</v>
      </c>
      <c r="D277" s="14" t="s">
        <v>13</v>
      </c>
      <c r="E277" s="15"/>
      <c r="F277" s="16" t="s">
        <v>780</v>
      </c>
      <c r="G277" s="15" t="s">
        <v>327</v>
      </c>
      <c r="H277" s="15" t="s">
        <v>58</v>
      </c>
      <c r="I277" s="17">
        <f>HYPERLINK("https://docs.wto.org/imrd/directdoc.asp?DDFDocuments/t/G/TBTN19/TZA272.DOCX","EN")</f>
      </c>
      <c r="J277" s="17">
        <f>HYPERLINK("https://docs.wto.org/imrd/directdoc.asp?DDFDocuments/u/G/TBTN19/TZA272.DOCX","FR")</f>
      </c>
      <c r="K277" s="17">
        <f>HYPERLINK("https://docs.wto.org/imrd/directdoc.asp?DDFDocuments/v/G/TBTN19/TZA272.DOCX","ES")</f>
      </c>
    </row>
    <row r="278">
      <c r="A278" s="11" t="s">
        <v>781</v>
      </c>
      <c r="B278" s="12" t="s">
        <v>312</v>
      </c>
      <c r="C278" s="13">
        <v>43580</v>
      </c>
      <c r="D278" s="14" t="s">
        <v>13</v>
      </c>
      <c r="E278" s="15"/>
      <c r="F278" s="16" t="s">
        <v>339</v>
      </c>
      <c r="G278" s="15" t="s">
        <v>340</v>
      </c>
      <c r="H278" s="15" t="s">
        <v>782</v>
      </c>
      <c r="I278" s="17">
        <f>HYPERLINK("https://docs.wto.org/imrd/directdoc.asp?DDFDocuments/t/G/TBTN19/RWA247.DOCX","EN")</f>
      </c>
      <c r="J278" s="17">
        <f>HYPERLINK("https://docs.wto.org/imrd/directdoc.asp?DDFDocuments/u/G/TBTN19/RWA247.DOCX","FR")</f>
      </c>
      <c r="K278" s="17">
        <f>HYPERLINK("https://docs.wto.org/imrd/directdoc.asp?DDFDocuments/v/G/TBTN19/RWA247.DOCX","ES")</f>
      </c>
    </row>
    <row r="279">
      <c r="A279" s="11" t="s">
        <v>783</v>
      </c>
      <c r="B279" s="12" t="s">
        <v>312</v>
      </c>
      <c r="C279" s="13">
        <v>43580</v>
      </c>
      <c r="D279" s="14" t="s">
        <v>13</v>
      </c>
      <c r="E279" s="15"/>
      <c r="F279" s="16" t="s">
        <v>784</v>
      </c>
      <c r="G279" s="15" t="s">
        <v>340</v>
      </c>
      <c r="H279" s="15" t="s">
        <v>16</v>
      </c>
      <c r="I279" s="17">
        <f>HYPERLINK("https://docs.wto.org/imrd/directdoc.asp?DDFDocuments/t/G/TBTN19/RWA248.DOCX","EN")</f>
      </c>
      <c r="J279" s="17">
        <f>HYPERLINK("https://docs.wto.org/imrd/directdoc.asp?DDFDocuments/u/G/TBTN19/RWA248.DOCX","FR")</f>
      </c>
      <c r="K279" s="17">
        <f>HYPERLINK("https://docs.wto.org/imrd/directdoc.asp?DDFDocuments/v/G/TBTN19/RWA248.DOCX","ES")</f>
      </c>
    </row>
    <row r="280">
      <c r="A280" s="11" t="s">
        <v>785</v>
      </c>
      <c r="B280" s="12" t="s">
        <v>384</v>
      </c>
      <c r="C280" s="13">
        <v>43579</v>
      </c>
      <c r="D280" s="14" t="s">
        <v>13</v>
      </c>
      <c r="E280" s="15" t="s">
        <v>786</v>
      </c>
      <c r="F280" s="16" t="s">
        <v>787</v>
      </c>
      <c r="G280" s="15" t="s">
        <v>788</v>
      </c>
      <c r="H280" s="15" t="s">
        <v>25</v>
      </c>
      <c r="I280" s="17">
        <f>HYPERLINK("https://docs.wto.org/imrd/directdoc.asp?DDFDocuments/t/G/TBTN19/ECU374.DOCX","EN")</f>
      </c>
      <c r="J280" s="17">
        <f>HYPERLINK("https://docs.wto.org/imrd/directdoc.asp?DDFDocuments/u/G/TBTN19/ECU374.DOCX","FR")</f>
      </c>
      <c r="K280" s="17">
        <f>HYPERLINK("https://docs.wto.org/imrd/directdoc.asp?DDFDocuments/v/G/TBTN19/ECU374.DOCX","ES")</f>
      </c>
    </row>
    <row r="281">
      <c r="A281" s="11" t="s">
        <v>789</v>
      </c>
      <c r="B281" s="12" t="s">
        <v>384</v>
      </c>
      <c r="C281" s="13">
        <v>43579</v>
      </c>
      <c r="D281" s="14" t="s">
        <v>13</v>
      </c>
      <c r="E281" s="15" t="s">
        <v>790</v>
      </c>
      <c r="F281" s="16" t="s">
        <v>791</v>
      </c>
      <c r="G281" s="15" t="s">
        <v>792</v>
      </c>
      <c r="H281" s="15" t="s">
        <v>25</v>
      </c>
      <c r="I281" s="17">
        <f>HYPERLINK("https://docs.wto.org/imrd/directdoc.asp?DDFDocuments/t/G/TBTN19/ECU375.DOCX","EN")</f>
      </c>
      <c r="J281" s="17">
        <f>HYPERLINK("https://docs.wto.org/imrd/directdoc.asp?DDFDocuments/u/G/TBTN19/ECU375.DOCX","FR")</f>
      </c>
      <c r="K281" s="17">
        <f>HYPERLINK("https://docs.wto.org/imrd/directdoc.asp?DDFDocuments/v/G/TBTN19/ECU375.DOCX","ES")</f>
      </c>
    </row>
    <row r="282">
      <c r="A282" s="11" t="s">
        <v>793</v>
      </c>
      <c r="B282" s="12" t="s">
        <v>384</v>
      </c>
      <c r="C282" s="13">
        <v>43579</v>
      </c>
      <c r="D282" s="14" t="s">
        <v>13</v>
      </c>
      <c r="E282" s="15" t="s">
        <v>794</v>
      </c>
      <c r="F282" s="16" t="s">
        <v>795</v>
      </c>
      <c r="G282" s="15" t="s">
        <v>199</v>
      </c>
      <c r="H282" s="15" t="s">
        <v>25</v>
      </c>
      <c r="I282" s="17">
        <f>HYPERLINK("https://docs.wto.org/imrd/directdoc.asp?DDFDocuments/t/G/TBTN19/ECU384.DOCX","EN")</f>
      </c>
      <c r="J282" s="17">
        <f>HYPERLINK("https://docs.wto.org/imrd/directdoc.asp?DDFDocuments/u/G/TBTN19/ECU384.DOCX","FR")</f>
      </c>
      <c r="K282" s="17">
        <f>HYPERLINK("https://docs.wto.org/imrd/directdoc.asp?DDFDocuments/v/G/TBTN19/ECU384.DOCX","ES")</f>
      </c>
    </row>
    <row r="283">
      <c r="A283" s="11" t="s">
        <v>796</v>
      </c>
      <c r="B283" s="12" t="s">
        <v>301</v>
      </c>
      <c r="C283" s="13">
        <v>43579</v>
      </c>
      <c r="D283" s="14" t="s">
        <v>13</v>
      </c>
      <c r="E283" s="15" t="s">
        <v>797</v>
      </c>
      <c r="F283" s="16" t="s">
        <v>681</v>
      </c>
      <c r="G283" s="15" t="s">
        <v>682</v>
      </c>
      <c r="H283" s="15" t="s">
        <v>258</v>
      </c>
      <c r="I283" s="17">
        <f>HYPERLINK("https://docs.wto.org/imrd/directdoc.asp?DDFDocuments/t/G/TBTN19/ISR1050.DOCX","EN")</f>
      </c>
      <c r="J283" s="17">
        <f>HYPERLINK("https://docs.wto.org/imrd/directdoc.asp?DDFDocuments/u/G/TBTN19/ISR1050.DOCX","FR")</f>
      </c>
      <c r="K283" s="17">
        <f>HYPERLINK("https://docs.wto.org/imrd/directdoc.asp?DDFDocuments/v/G/TBTN19/ISR1050.DOCX","ES")</f>
      </c>
    </row>
    <row r="284">
      <c r="A284" s="11" t="s">
        <v>798</v>
      </c>
      <c r="B284" s="12" t="s">
        <v>662</v>
      </c>
      <c r="C284" s="13">
        <v>43571</v>
      </c>
      <c r="D284" s="14" t="s">
        <v>13</v>
      </c>
      <c r="E284" s="15" t="s">
        <v>799</v>
      </c>
      <c r="F284" s="16" t="s">
        <v>769</v>
      </c>
      <c r="G284" s="15" t="s">
        <v>450</v>
      </c>
      <c r="H284" s="15" t="s">
        <v>331</v>
      </c>
      <c r="I284" s="17">
        <f>HYPERLINK("https://docs.wto.org/imrd/directdoc.asp?DDFDocuments/t/G/TBTN19/ARG360.DOCX","EN")</f>
      </c>
      <c r="J284" s="17">
        <f>HYPERLINK("https://docs.wto.org/imrd/directdoc.asp?DDFDocuments/u/G/TBTN19/ARG360.DOCX","FR")</f>
      </c>
      <c r="K284" s="17">
        <f>HYPERLINK("https://docs.wto.org/imrd/directdoc.asp?DDFDocuments/v/G/TBTN19/ARG360.DOCX","ES")</f>
      </c>
    </row>
    <row r="285">
      <c r="A285" s="11" t="s">
        <v>800</v>
      </c>
      <c r="B285" s="12" t="s">
        <v>71</v>
      </c>
      <c r="C285" s="13">
        <v>43566</v>
      </c>
      <c r="D285" s="14" t="s">
        <v>49</v>
      </c>
      <c r="E285" s="15" t="s">
        <v>512</v>
      </c>
      <c r="F285" s="16" t="s">
        <v>801</v>
      </c>
      <c r="G285" s="15" t="s">
        <v>686</v>
      </c>
      <c r="H285" s="15" t="s">
        <v>91</v>
      </c>
      <c r="I285" s="17">
        <f>HYPERLINK("https://docs.wto.org/imrd/directdoc.asp?DDFDocuments/t/G/TBTN17/UGA756A1.DOCX","EN")</f>
      </c>
      <c r="J285" s="17">
        <f>HYPERLINK("https://docs.wto.org/imrd/directdoc.asp?DDFDocuments/u/G/TBTN17/UGA756A1.DOCX","FR")</f>
      </c>
      <c r="K285" s="17">
        <f>HYPERLINK("https://docs.wto.org/imrd/directdoc.asp?DDFDocuments/v/G/TBTN17/UGA756A1.DOCX","ES")</f>
      </c>
    </row>
    <row r="286">
      <c r="A286" s="11" t="s">
        <v>802</v>
      </c>
      <c r="B286" s="12" t="s">
        <v>190</v>
      </c>
      <c r="C286" s="13">
        <v>43565</v>
      </c>
      <c r="D286" s="14" t="s">
        <v>13</v>
      </c>
      <c r="E286" s="15" t="s">
        <v>803</v>
      </c>
      <c r="F286" s="16" t="s">
        <v>804</v>
      </c>
      <c r="G286" s="15" t="s">
        <v>413</v>
      </c>
      <c r="H286" s="15" t="s">
        <v>16</v>
      </c>
      <c r="I286" s="17">
        <f>HYPERLINK("https://docs.wto.org/imrd/directdoc.asp?DDFDocuments/t/G/TBTN19/BRA863.DOCX","EN")</f>
      </c>
      <c r="J286" s="17">
        <f>HYPERLINK("https://docs.wto.org/imrd/directdoc.asp?DDFDocuments/u/G/TBTN19/BRA863.DOCX","FR")</f>
      </c>
      <c r="K286" s="17">
        <f>HYPERLINK("https://docs.wto.org/imrd/directdoc.asp?DDFDocuments/v/G/TBTN19/BRA863.DOCX","ES")</f>
      </c>
    </row>
    <row r="287">
      <c r="A287" s="11" t="s">
        <v>805</v>
      </c>
      <c r="B287" s="12" t="s">
        <v>71</v>
      </c>
      <c r="C287" s="13">
        <v>43565</v>
      </c>
      <c r="D287" s="14" t="s">
        <v>49</v>
      </c>
      <c r="E287" s="15" t="s">
        <v>488</v>
      </c>
      <c r="F287" s="16" t="s">
        <v>806</v>
      </c>
      <c r="G287" s="15" t="s">
        <v>289</v>
      </c>
      <c r="H287" s="15" t="s">
        <v>490</v>
      </c>
      <c r="I287" s="17">
        <f>HYPERLINK("https://docs.wto.org/imrd/directdoc.asp?DDFDocuments/t/G/TBTN16/UGA570A1.DOCX","EN")</f>
      </c>
      <c r="J287" s="17">
        <f>HYPERLINK("https://docs.wto.org/imrd/directdoc.asp?DDFDocuments/u/G/TBTN16/UGA570A1.DOCX","FR")</f>
      </c>
      <c r="K287" s="17">
        <f>HYPERLINK("https://docs.wto.org/imrd/directdoc.asp?DDFDocuments/v/G/TBTN16/UGA570A1.DOCX","ES")</f>
      </c>
    </row>
    <row r="288">
      <c r="A288" s="11" t="s">
        <v>807</v>
      </c>
      <c r="B288" s="12" t="s">
        <v>71</v>
      </c>
      <c r="C288" s="13">
        <v>43565</v>
      </c>
      <c r="D288" s="14" t="s">
        <v>49</v>
      </c>
      <c r="E288" s="15" t="s">
        <v>492</v>
      </c>
      <c r="F288" s="16" t="s">
        <v>493</v>
      </c>
      <c r="G288" s="15" t="s">
        <v>98</v>
      </c>
      <c r="H288" s="15" t="s">
        <v>490</v>
      </c>
      <c r="I288" s="17">
        <f>HYPERLINK("https://docs.wto.org/imrd/directdoc.asp?DDFDocuments/t/G/TBTN16/UGA571A1.DOCX","EN")</f>
      </c>
      <c r="J288" s="17">
        <f>HYPERLINK("https://docs.wto.org/imrd/directdoc.asp?DDFDocuments/u/G/TBTN16/UGA571A1.DOCX","FR")</f>
      </c>
      <c r="K288" s="17">
        <f>HYPERLINK("https://docs.wto.org/imrd/directdoc.asp?DDFDocuments/v/G/TBTN16/UGA571A1.DOCX","ES")</f>
      </c>
    </row>
    <row r="289">
      <c r="A289" s="11" t="s">
        <v>808</v>
      </c>
      <c r="B289" s="12" t="s">
        <v>71</v>
      </c>
      <c r="C289" s="13">
        <v>43565</v>
      </c>
      <c r="D289" s="14" t="s">
        <v>49</v>
      </c>
      <c r="E289" s="15" t="s">
        <v>495</v>
      </c>
      <c r="F289" s="16" t="s">
        <v>809</v>
      </c>
      <c r="G289" s="15" t="s">
        <v>289</v>
      </c>
      <c r="H289" s="15" t="s">
        <v>490</v>
      </c>
      <c r="I289" s="17">
        <f>HYPERLINK("https://docs.wto.org/imrd/directdoc.asp?DDFDocuments/t/G/TBTN16/UGA572A1.DOCX","EN")</f>
      </c>
      <c r="J289" s="17">
        <f>HYPERLINK("https://docs.wto.org/imrd/directdoc.asp?DDFDocuments/u/G/TBTN16/UGA572A1.DOCX","FR")</f>
      </c>
      <c r="K289" s="17">
        <f>HYPERLINK("https://docs.wto.org/imrd/directdoc.asp?DDFDocuments/v/G/TBTN16/UGA572A1.DOCX","ES")</f>
      </c>
    </row>
    <row r="290">
      <c r="A290" s="11" t="s">
        <v>810</v>
      </c>
      <c r="B290" s="12" t="s">
        <v>71</v>
      </c>
      <c r="C290" s="13">
        <v>43565</v>
      </c>
      <c r="D290" s="14" t="s">
        <v>49</v>
      </c>
      <c r="E290" s="15" t="s">
        <v>497</v>
      </c>
      <c r="F290" s="16" t="s">
        <v>498</v>
      </c>
      <c r="G290" s="15" t="s">
        <v>98</v>
      </c>
      <c r="H290" s="15" t="s">
        <v>80</v>
      </c>
      <c r="I290" s="17">
        <f>HYPERLINK("https://docs.wto.org/imrd/directdoc.asp?DDFDocuments/t/G/TBTN15/UGA575R1A1.DOCX","EN")</f>
      </c>
      <c r="J290" s="17">
        <f>HYPERLINK("https://docs.wto.org/imrd/directdoc.asp?DDFDocuments/u/G/TBTN15/UGA575R1A1.DOCX","FR")</f>
      </c>
      <c r="K290" s="17">
        <f>HYPERLINK("https://docs.wto.org/imrd/directdoc.asp?DDFDocuments/v/G/TBTN15/UGA575R1A1.DOCX","ES")</f>
      </c>
    </row>
    <row r="291">
      <c r="A291" s="11" t="s">
        <v>811</v>
      </c>
      <c r="B291" s="12" t="s">
        <v>71</v>
      </c>
      <c r="C291" s="13">
        <v>43565</v>
      </c>
      <c r="D291" s="14" t="s">
        <v>49</v>
      </c>
      <c r="E291" s="15" t="s">
        <v>538</v>
      </c>
      <c r="F291" s="16" t="s">
        <v>812</v>
      </c>
      <c r="G291" s="15" t="s">
        <v>289</v>
      </c>
      <c r="H291" s="15" t="s">
        <v>490</v>
      </c>
      <c r="I291" s="17">
        <f>HYPERLINK("https://docs.wto.org/imrd/directdoc.asp?DDFDocuments/t/G/TBTN17/UGA597A1.DOCX","EN")</f>
      </c>
      <c r="J291" s="17">
        <f>HYPERLINK("https://docs.wto.org/imrd/directdoc.asp?DDFDocuments/u/G/TBTN17/UGA597A1.DOCX","FR")</f>
      </c>
      <c r="K291" s="17">
        <f>HYPERLINK("https://docs.wto.org/imrd/directdoc.asp?DDFDocuments/v/G/TBTN17/UGA597A1.DOCX","ES")</f>
      </c>
    </row>
    <row r="292">
      <c r="A292" s="11" t="s">
        <v>813</v>
      </c>
      <c r="B292" s="12" t="s">
        <v>71</v>
      </c>
      <c r="C292" s="13">
        <v>43565</v>
      </c>
      <c r="D292" s="14" t="s">
        <v>49</v>
      </c>
      <c r="E292" s="15" t="s">
        <v>506</v>
      </c>
      <c r="F292" s="16" t="s">
        <v>814</v>
      </c>
      <c r="G292" s="15" t="s">
        <v>98</v>
      </c>
      <c r="H292" s="15" t="s">
        <v>490</v>
      </c>
      <c r="I292" s="17">
        <f>HYPERLINK("https://docs.wto.org/imrd/directdoc.asp?DDFDocuments/t/G/TBTN18/UGA598A1.DOCX","EN")</f>
      </c>
      <c r="J292" s="17">
        <f>HYPERLINK("https://docs.wto.org/imrd/directdoc.asp?DDFDocuments/u/G/TBTN18/UGA598A1.DOCX","FR")</f>
      </c>
      <c r="K292" s="17">
        <f>HYPERLINK("https://docs.wto.org/imrd/directdoc.asp?DDFDocuments/v/G/TBTN18/UGA598A1.DOCX","ES")</f>
      </c>
    </row>
    <row r="293">
      <c r="A293" s="11" t="s">
        <v>815</v>
      </c>
      <c r="B293" s="12" t="s">
        <v>71</v>
      </c>
      <c r="C293" s="13">
        <v>43565</v>
      </c>
      <c r="D293" s="14" t="s">
        <v>49</v>
      </c>
      <c r="E293" s="15" t="s">
        <v>509</v>
      </c>
      <c r="F293" s="16" t="s">
        <v>816</v>
      </c>
      <c r="G293" s="15" t="s">
        <v>289</v>
      </c>
      <c r="H293" s="15" t="s">
        <v>490</v>
      </c>
      <c r="I293" s="17">
        <f>HYPERLINK("https://docs.wto.org/imrd/directdoc.asp?DDFDocuments/t/G/TBTN17/UGA599A1.DOCX","EN")</f>
      </c>
      <c r="J293" s="17">
        <f>HYPERLINK("https://docs.wto.org/imrd/directdoc.asp?DDFDocuments/u/G/TBTN17/UGA599A1.DOCX","FR")</f>
      </c>
      <c r="K293" s="17">
        <f>HYPERLINK("https://docs.wto.org/imrd/directdoc.asp?DDFDocuments/v/G/TBTN17/UGA599A1.DOCX","ES")</f>
      </c>
    </row>
    <row r="294">
      <c r="A294" s="11" t="s">
        <v>817</v>
      </c>
      <c r="B294" s="12" t="s">
        <v>71</v>
      </c>
      <c r="C294" s="13">
        <v>43565</v>
      </c>
      <c r="D294" s="14" t="s">
        <v>49</v>
      </c>
      <c r="E294" s="15" t="s">
        <v>515</v>
      </c>
      <c r="F294" s="16" t="s">
        <v>818</v>
      </c>
      <c r="G294" s="15" t="s">
        <v>450</v>
      </c>
      <c r="H294" s="15" t="s">
        <v>237</v>
      </c>
      <c r="I294" s="17">
        <f>HYPERLINK("https://docs.wto.org/imrd/directdoc.asp?DDFDocuments/t/G/TBTN17/UGA793A1.DOCX","EN")</f>
      </c>
      <c r="J294" s="17">
        <f>HYPERLINK("https://docs.wto.org/imrd/directdoc.asp?DDFDocuments/u/G/TBTN17/UGA793A1.DOCX","FR")</f>
      </c>
      <c r="K294" s="17">
        <f>HYPERLINK("https://docs.wto.org/imrd/directdoc.asp?DDFDocuments/v/G/TBTN17/UGA793A1.DOCX","ES")</f>
      </c>
    </row>
    <row r="295">
      <c r="A295" s="11" t="s">
        <v>819</v>
      </c>
      <c r="B295" s="12" t="s">
        <v>71</v>
      </c>
      <c r="C295" s="13">
        <v>43565</v>
      </c>
      <c r="D295" s="14" t="s">
        <v>49</v>
      </c>
      <c r="E295" s="15" t="s">
        <v>518</v>
      </c>
      <c r="F295" s="16" t="s">
        <v>519</v>
      </c>
      <c r="G295" s="15" t="s">
        <v>520</v>
      </c>
      <c r="H295" s="15" t="s">
        <v>521</v>
      </c>
      <c r="I295" s="17">
        <f>HYPERLINK("https://docs.wto.org/imrd/directdoc.asp?DDFDocuments/t/G/TBTN17/UGA794A1.DOCX","EN")</f>
      </c>
      <c r="J295" s="17">
        <f>HYPERLINK("https://docs.wto.org/imrd/directdoc.asp?DDFDocuments/u/G/TBTN17/UGA794A1.DOCX","FR")</f>
      </c>
      <c r="K295" s="17">
        <f>HYPERLINK("https://docs.wto.org/imrd/directdoc.asp?DDFDocuments/v/G/TBTN17/UGA794A1.DOCX","ES")</f>
      </c>
    </row>
    <row r="296">
      <c r="A296" s="11" t="s">
        <v>820</v>
      </c>
      <c r="B296" s="12" t="s">
        <v>71</v>
      </c>
      <c r="C296" s="13">
        <v>43565</v>
      </c>
      <c r="D296" s="14" t="s">
        <v>49</v>
      </c>
      <c r="E296" s="15" t="s">
        <v>518</v>
      </c>
      <c r="F296" s="16" t="s">
        <v>821</v>
      </c>
      <c r="G296" s="15" t="s">
        <v>822</v>
      </c>
      <c r="H296" s="15" t="s">
        <v>521</v>
      </c>
      <c r="I296" s="17">
        <f>HYPERLINK("https://docs.wto.org/imrd/directdoc.asp?DDFDocuments/t/G/TBTN17/UGA795A1.DOCX","EN")</f>
      </c>
      <c r="J296" s="17">
        <f>HYPERLINK("https://docs.wto.org/imrd/directdoc.asp?DDFDocuments/u/G/TBTN17/UGA795A1.DOCX","FR")</f>
      </c>
      <c r="K296" s="17">
        <f>HYPERLINK("https://docs.wto.org/imrd/directdoc.asp?DDFDocuments/v/G/TBTN17/UGA795A1.DOCX","ES")</f>
      </c>
    </row>
    <row r="297">
      <c r="A297" s="11" t="s">
        <v>823</v>
      </c>
      <c r="B297" s="12" t="s">
        <v>71</v>
      </c>
      <c r="C297" s="13">
        <v>43565</v>
      </c>
      <c r="D297" s="14" t="s">
        <v>49</v>
      </c>
      <c r="E297" s="15" t="s">
        <v>525</v>
      </c>
      <c r="F297" s="16" t="s">
        <v>818</v>
      </c>
      <c r="G297" s="15" t="s">
        <v>450</v>
      </c>
      <c r="H297" s="15" t="s">
        <v>237</v>
      </c>
      <c r="I297" s="17">
        <f>HYPERLINK("https://docs.wto.org/imrd/directdoc.asp?DDFDocuments/t/G/TBTN17/UGA796A1.DOCX","EN")</f>
      </c>
      <c r="J297" s="17">
        <f>HYPERLINK("https://docs.wto.org/imrd/directdoc.asp?DDFDocuments/u/G/TBTN17/UGA796A1.DOCX","FR")</f>
      </c>
      <c r="K297" s="17">
        <f>HYPERLINK("https://docs.wto.org/imrd/directdoc.asp?DDFDocuments/v/G/TBTN17/UGA796A1.DOCX","ES")</f>
      </c>
    </row>
    <row r="298">
      <c r="A298" s="11" t="s">
        <v>824</v>
      </c>
      <c r="B298" s="12" t="s">
        <v>71</v>
      </c>
      <c r="C298" s="13">
        <v>43565</v>
      </c>
      <c r="D298" s="14" t="s">
        <v>49</v>
      </c>
      <c r="E298" s="15"/>
      <c r="F298" s="16" t="s">
        <v>818</v>
      </c>
      <c r="G298" s="15" t="s">
        <v>450</v>
      </c>
      <c r="H298" s="15" t="s">
        <v>237</v>
      </c>
      <c r="I298" s="17">
        <f>HYPERLINK("https://docs.wto.org/imrd/directdoc.asp?DDFDocuments/t/G/TBTN17/UGA797A1.DOCX","EN")</f>
      </c>
      <c r="J298" s="17">
        <f>HYPERLINK("https://docs.wto.org/imrd/directdoc.asp?DDFDocuments/u/G/TBTN17/UGA797A1.DOCX","FR")</f>
      </c>
      <c r="K298" s="17">
        <f>HYPERLINK("https://docs.wto.org/imrd/directdoc.asp?DDFDocuments/v/G/TBTN17/UGA797A1.DOCX","ES")</f>
      </c>
    </row>
    <row r="299">
      <c r="A299" s="11" t="s">
        <v>825</v>
      </c>
      <c r="B299" s="12" t="s">
        <v>71</v>
      </c>
      <c r="C299" s="13">
        <v>43565</v>
      </c>
      <c r="D299" s="14" t="s">
        <v>49</v>
      </c>
      <c r="E299" s="15"/>
      <c r="F299" s="16" t="s">
        <v>826</v>
      </c>
      <c r="G299" s="15" t="s">
        <v>827</v>
      </c>
      <c r="H299" s="15" t="s">
        <v>528</v>
      </c>
      <c r="I299" s="17">
        <f>HYPERLINK("https://docs.wto.org/imrd/directdoc.asp?DDFDocuments/t/G/TBTN17/UGA798A1.DOCX","EN")</f>
      </c>
      <c r="J299" s="17">
        <f>HYPERLINK("https://docs.wto.org/imrd/directdoc.asp?DDFDocuments/u/G/TBTN17/UGA798A1.DOCX","FR")</f>
      </c>
      <c r="K299" s="17">
        <f>HYPERLINK("https://docs.wto.org/imrd/directdoc.asp?DDFDocuments/v/G/TBTN17/UGA798A1.DOCX","ES")</f>
      </c>
    </row>
    <row r="300">
      <c r="A300" s="11" t="s">
        <v>828</v>
      </c>
      <c r="B300" s="12" t="s">
        <v>71</v>
      </c>
      <c r="C300" s="13">
        <v>43565</v>
      </c>
      <c r="D300" s="14" t="s">
        <v>49</v>
      </c>
      <c r="E300" s="15"/>
      <c r="F300" s="16" t="s">
        <v>530</v>
      </c>
      <c r="G300" s="15" t="s">
        <v>531</v>
      </c>
      <c r="H300" s="15" t="s">
        <v>91</v>
      </c>
      <c r="I300" s="17">
        <f>HYPERLINK("https://docs.wto.org/imrd/directdoc.asp?DDFDocuments/t/G/TBTN18/UGA811A1.DOCX","EN")</f>
      </c>
      <c r="J300" s="17">
        <f>HYPERLINK("https://docs.wto.org/imrd/directdoc.asp?DDFDocuments/u/G/TBTN18/UGA811A1.DOCX","FR")</f>
      </c>
      <c r="K300" s="17">
        <f>HYPERLINK("https://docs.wto.org/imrd/directdoc.asp?DDFDocuments/v/G/TBTN18/UGA811A1.DOCX","ES")</f>
      </c>
    </row>
    <row r="301">
      <c r="A301" s="11" t="s">
        <v>829</v>
      </c>
      <c r="B301" s="12" t="s">
        <v>71</v>
      </c>
      <c r="C301" s="13">
        <v>43565</v>
      </c>
      <c r="D301" s="14" t="s">
        <v>49</v>
      </c>
      <c r="E301" s="15"/>
      <c r="F301" s="16" t="s">
        <v>830</v>
      </c>
      <c r="G301" s="15" t="s">
        <v>340</v>
      </c>
      <c r="H301" s="15" t="s">
        <v>543</v>
      </c>
      <c r="I301" s="17">
        <f>HYPERLINK("https://docs.wto.org/imrd/directdoc.asp?DDFDocuments/t/G/TBTN18/UGA812A1.DOCX","EN")</f>
      </c>
      <c r="J301" s="17">
        <f>HYPERLINK("https://docs.wto.org/imrd/directdoc.asp?DDFDocuments/u/G/TBTN18/UGA812A1.DOCX","FR")</f>
      </c>
      <c r="K301" s="17">
        <f>HYPERLINK("https://docs.wto.org/imrd/directdoc.asp?DDFDocuments/v/G/TBTN18/UGA812A1.DOCX","ES")</f>
      </c>
    </row>
    <row r="302">
      <c r="A302" s="11" t="s">
        <v>831</v>
      </c>
      <c r="B302" s="12" t="s">
        <v>71</v>
      </c>
      <c r="C302" s="13">
        <v>43564</v>
      </c>
      <c r="D302" s="14" t="s">
        <v>49</v>
      </c>
      <c r="E302" s="15" t="s">
        <v>500</v>
      </c>
      <c r="F302" s="16" t="s">
        <v>832</v>
      </c>
      <c r="G302" s="15" t="s">
        <v>289</v>
      </c>
      <c r="H302" s="15" t="s">
        <v>80</v>
      </c>
      <c r="I302" s="17">
        <f>HYPERLINK("https://docs.wto.org/imrd/directdoc.asp?DDFDocuments/t/G/TBTN16/UGA576R1A1.DOCX","EN")</f>
      </c>
      <c r="J302" s="17">
        <f>HYPERLINK("https://docs.wto.org/imrd/directdoc.asp?DDFDocuments/u/G/TBTN16/UGA576R1A1.DOCX","FR")</f>
      </c>
      <c r="K302" s="17">
        <f>HYPERLINK("https://docs.wto.org/imrd/directdoc.asp?DDFDocuments/v/G/TBTN16/UGA576R1A1.DOCX","ES")</f>
      </c>
    </row>
    <row r="303">
      <c r="A303" s="11" t="s">
        <v>833</v>
      </c>
      <c r="B303" s="12" t="s">
        <v>71</v>
      </c>
      <c r="C303" s="13">
        <v>43564</v>
      </c>
      <c r="D303" s="14" t="s">
        <v>49</v>
      </c>
      <c r="E303" s="15" t="s">
        <v>503</v>
      </c>
      <c r="F303" s="16" t="s">
        <v>504</v>
      </c>
      <c r="G303" s="15" t="s">
        <v>98</v>
      </c>
      <c r="H303" s="15" t="s">
        <v>490</v>
      </c>
      <c r="I303" s="17">
        <f>HYPERLINK("https://docs.wto.org/imrd/directdoc.asp?DDFDocuments/t/G/TBTN17/UGA596A1.DOCX","EN")</f>
      </c>
      <c r="J303" s="17">
        <f>HYPERLINK("https://docs.wto.org/imrd/directdoc.asp?DDFDocuments/u/G/TBTN17/UGA596A1.DOCX","FR")</f>
      </c>
      <c r="K303" s="17">
        <f>HYPERLINK("https://docs.wto.org/imrd/directdoc.asp?DDFDocuments/v/G/TBTN17/UGA596A1.DOCX","ES")</f>
      </c>
    </row>
    <row r="304">
      <c r="A304" s="11" t="s">
        <v>834</v>
      </c>
      <c r="B304" s="12" t="s">
        <v>71</v>
      </c>
      <c r="C304" s="13">
        <v>43564</v>
      </c>
      <c r="D304" s="14" t="s">
        <v>49</v>
      </c>
      <c r="E304" s="15"/>
      <c r="F304" s="16" t="s">
        <v>835</v>
      </c>
      <c r="G304" s="15" t="s">
        <v>199</v>
      </c>
      <c r="H304" s="15" t="s">
        <v>351</v>
      </c>
      <c r="I304" s="17">
        <f>HYPERLINK("https://docs.wto.org/imrd/directdoc.asp?DDFDocuments/t/G/TBTN18/UGA805A1.DOCX","EN")</f>
      </c>
      <c r="J304" s="17">
        <f>HYPERLINK("https://docs.wto.org/imrd/directdoc.asp?DDFDocuments/u/G/TBTN18/UGA805A1.DOCX","FR")</f>
      </c>
      <c r="K304" s="17">
        <f>HYPERLINK("https://docs.wto.org/imrd/directdoc.asp?DDFDocuments/v/G/TBTN18/UGA805A1.DOCX","ES")</f>
      </c>
    </row>
    <row r="305">
      <c r="A305" s="11" t="s">
        <v>836</v>
      </c>
      <c r="B305" s="12" t="s">
        <v>71</v>
      </c>
      <c r="C305" s="13">
        <v>43564</v>
      </c>
      <c r="D305" s="14" t="s">
        <v>49</v>
      </c>
      <c r="E305" s="15" t="s">
        <v>552</v>
      </c>
      <c r="F305" s="16" t="s">
        <v>837</v>
      </c>
      <c r="G305" s="15" t="s">
        <v>314</v>
      </c>
      <c r="H305" s="15" t="s">
        <v>80</v>
      </c>
      <c r="I305" s="17">
        <f>HYPERLINK("https://docs.wto.org/imrd/directdoc.asp?DDFDocuments/t/G/TBTN18/UGA911A1.DOCX","EN")</f>
      </c>
      <c r="J305" s="17">
        <f>HYPERLINK("https://docs.wto.org/imrd/directdoc.asp?DDFDocuments/u/G/TBTN18/UGA911A1.DOCX","FR")</f>
      </c>
      <c r="K305" s="17">
        <f>HYPERLINK("https://docs.wto.org/imrd/directdoc.asp?DDFDocuments/v/G/TBTN18/UGA911A1.DOCX","ES")</f>
      </c>
    </row>
    <row r="306">
      <c r="A306" s="11" t="s">
        <v>838</v>
      </c>
      <c r="B306" s="12" t="s">
        <v>71</v>
      </c>
      <c r="C306" s="13">
        <v>43564</v>
      </c>
      <c r="D306" s="14" t="s">
        <v>49</v>
      </c>
      <c r="E306" s="15" t="s">
        <v>554</v>
      </c>
      <c r="F306" s="16" t="s">
        <v>839</v>
      </c>
      <c r="G306" s="15" t="s">
        <v>314</v>
      </c>
      <c r="H306" s="15" t="s">
        <v>80</v>
      </c>
      <c r="I306" s="17">
        <f>HYPERLINK("https://docs.wto.org/imrd/directdoc.asp?DDFDocuments/t/G/TBTN18/UGA912A1.DOCX","EN")</f>
      </c>
      <c r="J306" s="17">
        <f>HYPERLINK("https://docs.wto.org/imrd/directdoc.asp?DDFDocuments/u/G/TBTN18/UGA912A1.DOCX","FR")</f>
      </c>
      <c r="K306" s="17">
        <f>HYPERLINK("https://docs.wto.org/imrd/directdoc.asp?DDFDocuments/v/G/TBTN18/UGA912A1.DOCX","ES")</f>
      </c>
    </row>
    <row r="307">
      <c r="A307" s="11" t="s">
        <v>840</v>
      </c>
      <c r="B307" s="12" t="s">
        <v>632</v>
      </c>
      <c r="C307" s="13">
        <v>43563</v>
      </c>
      <c r="D307" s="14" t="s">
        <v>49</v>
      </c>
      <c r="E307" s="15" t="s">
        <v>841</v>
      </c>
      <c r="F307" s="16" t="s">
        <v>842</v>
      </c>
      <c r="G307" s="15" t="s">
        <v>152</v>
      </c>
      <c r="H307" s="15" t="s">
        <v>843</v>
      </c>
      <c r="I307" s="17">
        <f>HYPERLINK("https://docs.wto.org/imrd/directdoc.asp?DDFDocuments/t/G/TBTN18/MEX391A3.DOCX","EN")</f>
      </c>
      <c r="J307" s="17">
        <f>HYPERLINK("https://docs.wto.org/imrd/directdoc.asp?DDFDocuments/u/G/TBTN18/MEX391A3.DOCX","FR")</f>
      </c>
      <c r="K307" s="17">
        <f>HYPERLINK("https://docs.wto.org/imrd/directdoc.asp?DDFDocuments/v/G/TBTN18/MEX391A3.DOCX","ES")</f>
      </c>
    </row>
    <row r="308">
      <c r="A308" s="11" t="s">
        <v>844</v>
      </c>
      <c r="B308" s="12" t="s">
        <v>845</v>
      </c>
      <c r="C308" s="13">
        <v>43559</v>
      </c>
      <c r="D308" s="14" t="s">
        <v>13</v>
      </c>
      <c r="E308" s="15" t="s">
        <v>846</v>
      </c>
      <c r="F308" s="16" t="s">
        <v>839</v>
      </c>
      <c r="G308" s="15" t="s">
        <v>199</v>
      </c>
      <c r="H308" s="15" t="s">
        <v>276</v>
      </c>
      <c r="I308" s="17">
        <f>HYPERLINK("https://docs.wto.org/imrd/directdoc.asp?DDFDocuments/t/G/TBTN19/MYS88.DOCX","EN")</f>
      </c>
      <c r="J308" s="17">
        <f>HYPERLINK("https://docs.wto.org/imrd/directdoc.asp?DDFDocuments/u/G/TBTN19/MYS88.DOCX","FR")</f>
      </c>
      <c r="K308" s="17">
        <f>HYPERLINK("https://docs.wto.org/imrd/directdoc.asp?DDFDocuments/v/G/TBTN19/MYS88.DOCX","ES")</f>
      </c>
    </row>
    <row r="309">
      <c r="A309" s="11" t="s">
        <v>847</v>
      </c>
      <c r="B309" s="12" t="s">
        <v>39</v>
      </c>
      <c r="C309" s="13">
        <v>43557</v>
      </c>
      <c r="D309" s="14" t="s">
        <v>13</v>
      </c>
      <c r="E309" s="15"/>
      <c r="F309" s="16" t="s">
        <v>848</v>
      </c>
      <c r="G309" s="15" t="s">
        <v>450</v>
      </c>
      <c r="H309" s="15" t="s">
        <v>849</v>
      </c>
      <c r="I309" s="17">
        <f>HYPERLINK("https://docs.wto.org/imrd/directdoc.asp?DDFDocuments/t/G/TBTN19/BDI22.DOCX","EN")</f>
      </c>
      <c r="J309" s="17">
        <f>HYPERLINK("https://docs.wto.org/imrd/directdoc.asp?DDFDocuments/u/G/TBTN19/BDI22.DOCX","FR")</f>
      </c>
      <c r="K309" s="17">
        <f>HYPERLINK("https://docs.wto.org/imrd/directdoc.asp?DDFDocuments/v/G/TBTN19/BDI22.DOCX","ES")</f>
      </c>
    </row>
    <row r="310">
      <c r="A310" s="11" t="s">
        <v>850</v>
      </c>
      <c r="B310" s="12" t="s">
        <v>39</v>
      </c>
      <c r="C310" s="13">
        <v>43557</v>
      </c>
      <c r="D310" s="14" t="s">
        <v>13</v>
      </c>
      <c r="E310" s="15"/>
      <c r="F310" s="16" t="s">
        <v>851</v>
      </c>
      <c r="G310" s="15" t="s">
        <v>450</v>
      </c>
      <c r="H310" s="15" t="s">
        <v>227</v>
      </c>
      <c r="I310" s="17">
        <f>HYPERLINK("https://docs.wto.org/imrd/directdoc.asp?DDFDocuments/t/G/TBTN19/BDI23.DOCX","EN")</f>
      </c>
      <c r="J310" s="17">
        <f>HYPERLINK("https://docs.wto.org/imrd/directdoc.asp?DDFDocuments/u/G/TBTN19/BDI23.DOCX","FR")</f>
      </c>
      <c r="K310" s="17">
        <f>HYPERLINK("https://docs.wto.org/imrd/directdoc.asp?DDFDocuments/v/G/TBTN19/BDI23.DOCX","ES")</f>
      </c>
    </row>
    <row r="311">
      <c r="A311" s="11" t="s">
        <v>852</v>
      </c>
      <c r="B311" s="12" t="s">
        <v>39</v>
      </c>
      <c r="C311" s="13">
        <v>43557</v>
      </c>
      <c r="D311" s="14" t="s">
        <v>13</v>
      </c>
      <c r="E311" s="15"/>
      <c r="F311" s="16" t="s">
        <v>853</v>
      </c>
      <c r="G311" s="15" t="s">
        <v>390</v>
      </c>
      <c r="H311" s="15" t="s">
        <v>854</v>
      </c>
      <c r="I311" s="17">
        <f>HYPERLINK("https://docs.wto.org/imrd/directdoc.asp?DDFDocuments/t/G/TBTN19/BDI24.DOCX","EN")</f>
      </c>
      <c r="J311" s="17">
        <f>HYPERLINK("https://docs.wto.org/imrd/directdoc.asp?DDFDocuments/u/G/TBTN19/BDI24.DOCX","FR")</f>
      </c>
      <c r="K311" s="17">
        <f>HYPERLINK("https://docs.wto.org/imrd/directdoc.asp?DDFDocuments/v/G/TBTN19/BDI24.DOCX","ES")</f>
      </c>
    </row>
    <row r="312">
      <c r="A312" s="11" t="s">
        <v>855</v>
      </c>
      <c r="B312" s="12" t="s">
        <v>39</v>
      </c>
      <c r="C312" s="13">
        <v>43557</v>
      </c>
      <c r="D312" s="14" t="s">
        <v>13</v>
      </c>
      <c r="E312" s="15"/>
      <c r="F312" s="16" t="s">
        <v>769</v>
      </c>
      <c r="G312" s="15" t="s">
        <v>856</v>
      </c>
      <c r="H312" s="15" t="s">
        <v>854</v>
      </c>
      <c r="I312" s="17">
        <f>HYPERLINK("https://docs.wto.org/imrd/directdoc.asp?DDFDocuments/t/G/TBTN19/BDI26.DOCX","EN")</f>
      </c>
      <c r="J312" s="17">
        <f>HYPERLINK("https://docs.wto.org/imrd/directdoc.asp?DDFDocuments/u/G/TBTN19/BDI26.DOCX","FR")</f>
      </c>
      <c r="K312" s="17">
        <f>HYPERLINK("https://docs.wto.org/imrd/directdoc.asp?DDFDocuments/v/G/TBTN19/BDI26.DOCX","ES")</f>
      </c>
    </row>
    <row r="313">
      <c r="A313" s="11" t="s">
        <v>857</v>
      </c>
      <c r="B313" s="12" t="s">
        <v>71</v>
      </c>
      <c r="C313" s="13">
        <v>43557</v>
      </c>
      <c r="D313" s="14" t="s">
        <v>13</v>
      </c>
      <c r="E313" s="15" t="s">
        <v>858</v>
      </c>
      <c r="F313" s="16" t="s">
        <v>837</v>
      </c>
      <c r="G313" s="15" t="s">
        <v>199</v>
      </c>
      <c r="H313" s="15" t="s">
        <v>710</v>
      </c>
      <c r="I313" s="17">
        <f>HYPERLINK("https://docs.wto.org/imrd/directdoc.asp?DDFDocuments/t/G/TBTN19/UGA1045.DOCX","EN")</f>
      </c>
      <c r="J313" s="17">
        <f>HYPERLINK("https://docs.wto.org/imrd/directdoc.asp?DDFDocuments/u/G/TBTN19/UGA1045.DOCX","FR")</f>
      </c>
      <c r="K313" s="17">
        <f>HYPERLINK("https://docs.wto.org/imrd/directdoc.asp?DDFDocuments/v/G/TBTN19/UGA1045.DOCX","ES")</f>
      </c>
    </row>
    <row r="314">
      <c r="A314" s="11" t="s">
        <v>859</v>
      </c>
      <c r="B314" s="12" t="s">
        <v>71</v>
      </c>
      <c r="C314" s="13">
        <v>43557</v>
      </c>
      <c r="D314" s="14" t="s">
        <v>13</v>
      </c>
      <c r="E314" s="15" t="s">
        <v>860</v>
      </c>
      <c r="F314" s="16" t="s">
        <v>681</v>
      </c>
      <c r="G314" s="15" t="s">
        <v>314</v>
      </c>
      <c r="H314" s="15" t="s">
        <v>861</v>
      </c>
      <c r="I314" s="17">
        <f>HYPERLINK("https://docs.wto.org/imrd/directdoc.asp?DDFDocuments/t/G/TBTN19/UGA1046.DOCX","EN")</f>
      </c>
      <c r="J314" s="17">
        <f>HYPERLINK("https://docs.wto.org/imrd/directdoc.asp?DDFDocuments/u/G/TBTN19/UGA1046.DOCX","FR")</f>
      </c>
      <c r="K314" s="17">
        <f>HYPERLINK("https://docs.wto.org/imrd/directdoc.asp?DDFDocuments/v/G/TBTN19/UGA1046.DOCX","ES")</f>
      </c>
    </row>
    <row r="315">
      <c r="A315" s="11" t="s">
        <v>862</v>
      </c>
      <c r="B315" s="12" t="s">
        <v>12</v>
      </c>
      <c r="C315" s="13">
        <v>43556</v>
      </c>
      <c r="D315" s="14" t="s">
        <v>13</v>
      </c>
      <c r="E315" s="15"/>
      <c r="F315" s="16" t="s">
        <v>863</v>
      </c>
      <c r="G315" s="15" t="s">
        <v>193</v>
      </c>
      <c r="H315" s="15" t="s">
        <v>737</v>
      </c>
      <c r="I315" s="17">
        <f>HYPERLINK("https://docs.wto.org/imrd/directdoc.asp?DDFDocuments/t/G/TBTN19/KEN859.DOCX","EN")</f>
      </c>
      <c r="J315" s="17">
        <f>HYPERLINK("https://docs.wto.org/imrd/directdoc.asp?DDFDocuments/u/G/TBTN19/KEN859.DOCX","FR")</f>
      </c>
      <c r="K315" s="17">
        <f>HYPERLINK("https://docs.wto.org/imrd/directdoc.asp?DDFDocuments/v/G/TBTN19/KEN859.DOCX","ES")</f>
      </c>
    </row>
    <row r="316">
      <c r="A316" s="11" t="s">
        <v>864</v>
      </c>
      <c r="B316" s="12" t="s">
        <v>71</v>
      </c>
      <c r="C316" s="13">
        <v>43549</v>
      </c>
      <c r="D316" s="14" t="s">
        <v>13</v>
      </c>
      <c r="E316" s="15" t="s">
        <v>865</v>
      </c>
      <c r="F316" s="16" t="s">
        <v>769</v>
      </c>
      <c r="G316" s="15" t="s">
        <v>450</v>
      </c>
      <c r="H316" s="15" t="s">
        <v>866</v>
      </c>
      <c r="I316" s="17">
        <f>HYPERLINK("https://docs.wto.org/imrd/directdoc.asp?DDFDocuments/t/G/TBTN19/UGA1040.DOCX","EN")</f>
      </c>
      <c r="J316" s="17">
        <f>HYPERLINK("https://docs.wto.org/imrd/directdoc.asp?DDFDocuments/u/G/TBTN19/UGA1040.DOCX","FR")</f>
      </c>
      <c r="K316" s="17">
        <f>HYPERLINK("https://docs.wto.org/imrd/directdoc.asp?DDFDocuments/v/G/TBTN19/UGA1040.DOCX","ES")</f>
      </c>
    </row>
    <row r="317">
      <c r="A317" s="11" t="s">
        <v>867</v>
      </c>
      <c r="B317" s="12" t="s">
        <v>71</v>
      </c>
      <c r="C317" s="13">
        <v>43549</v>
      </c>
      <c r="D317" s="14" t="s">
        <v>13</v>
      </c>
      <c r="E317" s="15" t="s">
        <v>868</v>
      </c>
      <c r="F317" s="16" t="s">
        <v>869</v>
      </c>
      <c r="G317" s="15" t="s">
        <v>450</v>
      </c>
      <c r="H317" s="15" t="s">
        <v>331</v>
      </c>
      <c r="I317" s="17">
        <f>HYPERLINK("https://docs.wto.org/imrd/directdoc.asp?DDFDocuments/t/G/TBTN19/UGA1041.DOCX","EN")</f>
      </c>
      <c r="J317" s="17">
        <f>HYPERLINK("https://docs.wto.org/imrd/directdoc.asp?DDFDocuments/u/G/TBTN19/UGA1041.DOCX","FR")</f>
      </c>
      <c r="K317" s="17">
        <f>HYPERLINK("https://docs.wto.org/imrd/directdoc.asp?DDFDocuments/v/G/TBTN19/UGA1041.DOCX","ES")</f>
      </c>
    </row>
    <row r="318">
      <c r="A318" s="11" t="s">
        <v>870</v>
      </c>
      <c r="B318" s="12" t="s">
        <v>71</v>
      </c>
      <c r="C318" s="13">
        <v>43549</v>
      </c>
      <c r="D318" s="14" t="s">
        <v>13</v>
      </c>
      <c r="E318" s="15" t="s">
        <v>871</v>
      </c>
      <c r="F318" s="16" t="s">
        <v>784</v>
      </c>
      <c r="G318" s="15" t="s">
        <v>340</v>
      </c>
      <c r="H318" s="15" t="s">
        <v>205</v>
      </c>
      <c r="I318" s="17">
        <f>HYPERLINK("https://docs.wto.org/imrd/directdoc.asp?DDFDocuments/t/G/TBTN19/UGA1042.DOCX","EN")</f>
      </c>
      <c r="J318" s="17">
        <f>HYPERLINK("https://docs.wto.org/imrd/directdoc.asp?DDFDocuments/u/G/TBTN19/UGA1042.DOCX","FR")</f>
      </c>
      <c r="K318" s="17">
        <f>HYPERLINK("https://docs.wto.org/imrd/directdoc.asp?DDFDocuments/v/G/TBTN19/UGA1042.DOCX","ES")</f>
      </c>
    </row>
    <row r="319">
      <c r="A319" s="11" t="s">
        <v>872</v>
      </c>
      <c r="B319" s="12" t="s">
        <v>33</v>
      </c>
      <c r="C319" s="13">
        <v>43544</v>
      </c>
      <c r="D319" s="14" t="s">
        <v>49</v>
      </c>
      <c r="E319" s="15" t="s">
        <v>691</v>
      </c>
      <c r="F319" s="16" t="s">
        <v>339</v>
      </c>
      <c r="G319" s="15" t="s">
        <v>873</v>
      </c>
      <c r="H319" s="15" t="s">
        <v>386</v>
      </c>
      <c r="I319" s="17">
        <f>HYPERLINK("https://docs.wto.org/imrd/directdoc.asp?DDFDocuments/t/G/TBTN18/USA1371A1.DOCX","EN")</f>
      </c>
      <c r="J319" s="17">
        <f>HYPERLINK("https://docs.wto.org/imrd/directdoc.asp?DDFDocuments/u/G/TBTN18/USA1371A1.DOCX","FR")</f>
      </c>
      <c r="K319" s="17">
        <f>HYPERLINK("https://docs.wto.org/imrd/directdoc.asp?DDFDocuments/v/G/TBTN18/USA1371A1.DOCX","ES")</f>
      </c>
    </row>
    <row r="320">
      <c r="A320" s="11" t="s">
        <v>874</v>
      </c>
      <c r="B320" s="12" t="s">
        <v>875</v>
      </c>
      <c r="C320" s="13">
        <v>43543</v>
      </c>
      <c r="D320" s="14" t="s">
        <v>13</v>
      </c>
      <c r="E320" s="15" t="s">
        <v>876</v>
      </c>
      <c r="F320" s="16" t="s">
        <v>832</v>
      </c>
      <c r="G320" s="15" t="s">
        <v>289</v>
      </c>
      <c r="H320" s="15" t="s">
        <v>258</v>
      </c>
      <c r="I320" s="17">
        <f>HYPERLINK("https://docs.wto.org/imrd/directdoc.asp?DDFDocuments/t/G/TBTN19/GMB3.DOCX","EN")</f>
      </c>
      <c r="J320" s="17">
        <f>HYPERLINK("https://docs.wto.org/imrd/directdoc.asp?DDFDocuments/u/G/TBTN19/GMB3.DOCX","FR")</f>
      </c>
      <c r="K320" s="17">
        <f>HYPERLINK("https://docs.wto.org/imrd/directdoc.asp?DDFDocuments/v/G/TBTN19/GMB3.DOCX","ES")</f>
      </c>
    </row>
    <row r="321">
      <c r="A321" s="11" t="s">
        <v>877</v>
      </c>
      <c r="B321" s="12" t="s">
        <v>878</v>
      </c>
      <c r="C321" s="13">
        <v>43542</v>
      </c>
      <c r="D321" s="14" t="s">
        <v>13</v>
      </c>
      <c r="E321" s="15" t="s">
        <v>879</v>
      </c>
      <c r="F321" s="16" t="s">
        <v>880</v>
      </c>
      <c r="G321" s="15" t="s">
        <v>881</v>
      </c>
      <c r="H321" s="15" t="s">
        <v>218</v>
      </c>
      <c r="I321" s="17">
        <f>HYPERLINK("https://docs.wto.org/imrd/directdoc.asp?DDFDocuments/t/G/TBTN19/CHN1316.DOCX","EN")</f>
      </c>
      <c r="J321" s="17">
        <f>HYPERLINK("https://docs.wto.org/imrd/directdoc.asp?DDFDocuments/u/G/TBTN19/CHN1316.DOCX","FR")</f>
      </c>
      <c r="K321" s="17">
        <f>HYPERLINK("https://docs.wto.org/imrd/directdoc.asp?DDFDocuments/v/G/TBTN19/CHN1316.DOCX","ES")</f>
      </c>
    </row>
    <row r="322">
      <c r="A322" s="11" t="s">
        <v>882</v>
      </c>
      <c r="B322" s="12" t="s">
        <v>12</v>
      </c>
      <c r="C322" s="13">
        <v>43538</v>
      </c>
      <c r="D322" s="14" t="s">
        <v>13</v>
      </c>
      <c r="E322" s="15"/>
      <c r="F322" s="16" t="s">
        <v>769</v>
      </c>
      <c r="G322" s="15" t="s">
        <v>450</v>
      </c>
      <c r="H322" s="15" t="s">
        <v>16</v>
      </c>
      <c r="I322" s="17">
        <f>HYPERLINK("https://docs.wto.org/imrd/directdoc.asp?DDFDocuments/t/G/TBTN19/KEN844.DOCX","EN")</f>
      </c>
      <c r="J322" s="17">
        <f>HYPERLINK("https://docs.wto.org/imrd/directdoc.asp?DDFDocuments/u/G/TBTN19/KEN844.DOCX","FR")</f>
      </c>
      <c r="K322" s="17">
        <f>HYPERLINK("https://docs.wto.org/imrd/directdoc.asp?DDFDocuments/v/G/TBTN19/KEN844.DOCX","ES")</f>
      </c>
    </row>
    <row r="323">
      <c r="A323" s="11" t="s">
        <v>883</v>
      </c>
      <c r="B323" s="12" t="s">
        <v>12</v>
      </c>
      <c r="C323" s="13">
        <v>43538</v>
      </c>
      <c r="D323" s="14" t="s">
        <v>13</v>
      </c>
      <c r="E323" s="15"/>
      <c r="F323" s="16" t="s">
        <v>884</v>
      </c>
      <c r="G323" s="15" t="s">
        <v>390</v>
      </c>
      <c r="H323" s="15" t="s">
        <v>16</v>
      </c>
      <c r="I323" s="17">
        <f>HYPERLINK("https://docs.wto.org/imrd/directdoc.asp?DDFDocuments/t/G/TBTN19/KEN846.DOCX","EN")</f>
      </c>
      <c r="J323" s="17">
        <f>HYPERLINK("https://docs.wto.org/imrd/directdoc.asp?DDFDocuments/u/G/TBTN19/KEN846.DOCX","FR")</f>
      </c>
      <c r="K323" s="17">
        <f>HYPERLINK("https://docs.wto.org/imrd/directdoc.asp?DDFDocuments/v/G/TBTN19/KEN846.DOCX","ES")</f>
      </c>
    </row>
    <row r="324">
      <c r="A324" s="11" t="s">
        <v>885</v>
      </c>
      <c r="B324" s="12" t="s">
        <v>12</v>
      </c>
      <c r="C324" s="13">
        <v>43538</v>
      </c>
      <c r="D324" s="14" t="s">
        <v>13</v>
      </c>
      <c r="E324" s="15"/>
      <c r="F324" s="16" t="s">
        <v>886</v>
      </c>
      <c r="G324" s="15" t="s">
        <v>450</v>
      </c>
      <c r="H324" s="15" t="s">
        <v>16</v>
      </c>
      <c r="I324" s="17">
        <f>HYPERLINK("https://docs.wto.org/imrd/directdoc.asp?DDFDocuments/t/G/TBTN19/KEN847.DOCX","EN")</f>
      </c>
      <c r="J324" s="17">
        <f>HYPERLINK("https://docs.wto.org/imrd/directdoc.asp?DDFDocuments/u/G/TBTN19/KEN847.DOCX","FR")</f>
      </c>
      <c r="K324" s="17">
        <f>HYPERLINK("https://docs.wto.org/imrd/directdoc.asp?DDFDocuments/v/G/TBTN19/KEN847.DOCX","ES")</f>
      </c>
    </row>
    <row r="325">
      <c r="A325" s="11" t="s">
        <v>887</v>
      </c>
      <c r="B325" s="12" t="s">
        <v>12</v>
      </c>
      <c r="C325" s="13">
        <v>43538</v>
      </c>
      <c r="D325" s="14" t="s">
        <v>13</v>
      </c>
      <c r="E325" s="15"/>
      <c r="F325" s="16" t="s">
        <v>339</v>
      </c>
      <c r="G325" s="15" t="s">
        <v>340</v>
      </c>
      <c r="H325" s="15" t="s">
        <v>16</v>
      </c>
      <c r="I325" s="17">
        <f>HYPERLINK("https://docs.wto.org/imrd/directdoc.asp?DDFDocuments/t/G/TBTN19/KEN849.DOCX","EN")</f>
      </c>
      <c r="J325" s="17">
        <f>HYPERLINK("https://docs.wto.org/imrd/directdoc.asp?DDFDocuments/u/G/TBTN19/KEN849.DOCX","FR")</f>
      </c>
      <c r="K325" s="17">
        <f>HYPERLINK("https://docs.wto.org/imrd/directdoc.asp?DDFDocuments/v/G/TBTN19/KEN849.DOCX","ES")</f>
      </c>
    </row>
    <row r="326">
      <c r="A326" s="11" t="s">
        <v>888</v>
      </c>
      <c r="B326" s="12" t="s">
        <v>12</v>
      </c>
      <c r="C326" s="13">
        <v>43538</v>
      </c>
      <c r="D326" s="14" t="s">
        <v>13</v>
      </c>
      <c r="E326" s="15"/>
      <c r="F326" s="16" t="s">
        <v>784</v>
      </c>
      <c r="G326" s="15" t="s">
        <v>340</v>
      </c>
      <c r="H326" s="15" t="s">
        <v>16</v>
      </c>
      <c r="I326" s="17">
        <f>HYPERLINK("https://docs.wto.org/imrd/directdoc.asp?DDFDocuments/t/G/TBTN19/KEN850.DOCX","EN")</f>
      </c>
      <c r="J326" s="17">
        <f>HYPERLINK("https://docs.wto.org/imrd/directdoc.asp?DDFDocuments/u/G/TBTN19/KEN850.DOCX","FR")</f>
      </c>
      <c r="K326" s="17">
        <f>HYPERLINK("https://docs.wto.org/imrd/directdoc.asp?DDFDocuments/v/G/TBTN19/KEN850.DOCX","ES")</f>
      </c>
    </row>
    <row r="327">
      <c r="A327" s="11" t="s">
        <v>889</v>
      </c>
      <c r="B327" s="12" t="s">
        <v>12</v>
      </c>
      <c r="C327" s="13">
        <v>43538</v>
      </c>
      <c r="D327" s="14" t="s">
        <v>13</v>
      </c>
      <c r="E327" s="15"/>
      <c r="F327" s="16" t="s">
        <v>890</v>
      </c>
      <c r="G327" s="15" t="s">
        <v>340</v>
      </c>
      <c r="H327" s="15" t="s">
        <v>16</v>
      </c>
      <c r="I327" s="17">
        <f>HYPERLINK("https://docs.wto.org/imrd/directdoc.asp?DDFDocuments/t/G/TBTN19/KEN851.DOCX","EN")</f>
      </c>
      <c r="J327" s="17">
        <f>HYPERLINK("https://docs.wto.org/imrd/directdoc.asp?DDFDocuments/u/G/TBTN19/KEN851.DOCX","FR")</f>
      </c>
      <c r="K327" s="17">
        <f>HYPERLINK("https://docs.wto.org/imrd/directdoc.asp?DDFDocuments/v/G/TBTN19/KEN851.DOCX","ES")</f>
      </c>
    </row>
    <row r="328">
      <c r="A328" s="11" t="s">
        <v>891</v>
      </c>
      <c r="B328" s="12" t="s">
        <v>71</v>
      </c>
      <c r="C328" s="13">
        <v>43531</v>
      </c>
      <c r="D328" s="14" t="s">
        <v>13</v>
      </c>
      <c r="E328" s="15" t="s">
        <v>892</v>
      </c>
      <c r="F328" s="16" t="s">
        <v>869</v>
      </c>
      <c r="G328" s="15" t="s">
        <v>450</v>
      </c>
      <c r="H328" s="15" t="s">
        <v>205</v>
      </c>
      <c r="I328" s="17">
        <f>HYPERLINK("https://docs.wto.org/imrd/directdoc.asp?DDFDocuments/t/G/TBTN19/UGA1035.DOCX","EN")</f>
      </c>
      <c r="J328" s="17">
        <f>HYPERLINK("https://docs.wto.org/imrd/directdoc.asp?DDFDocuments/u/G/TBTN19/UGA1035.DOCX","FR")</f>
      </c>
      <c r="K328" s="17">
        <f>HYPERLINK("https://docs.wto.org/imrd/directdoc.asp?DDFDocuments/v/G/TBTN19/UGA1035.DOCX","ES")</f>
      </c>
    </row>
    <row r="329">
      <c r="A329" s="11" t="s">
        <v>893</v>
      </c>
      <c r="B329" s="12" t="s">
        <v>71</v>
      </c>
      <c r="C329" s="13">
        <v>43531</v>
      </c>
      <c r="D329" s="14" t="s">
        <v>13</v>
      </c>
      <c r="E329" s="15" t="s">
        <v>894</v>
      </c>
      <c r="F329" s="16" t="s">
        <v>895</v>
      </c>
      <c r="G329" s="15" t="s">
        <v>450</v>
      </c>
      <c r="H329" s="15" t="s">
        <v>205</v>
      </c>
      <c r="I329" s="17">
        <f>HYPERLINK("https://docs.wto.org/imrd/directdoc.asp?DDFDocuments/t/G/TBTN19/UGA1036.DOCX","EN")</f>
      </c>
      <c r="J329" s="17">
        <f>HYPERLINK("https://docs.wto.org/imrd/directdoc.asp?DDFDocuments/u/G/TBTN19/UGA1036.DOCX","FR")</f>
      </c>
      <c r="K329" s="17">
        <f>HYPERLINK("https://docs.wto.org/imrd/directdoc.asp?DDFDocuments/v/G/TBTN19/UGA1036.DOCX","ES")</f>
      </c>
    </row>
    <row r="330">
      <c r="A330" s="11" t="s">
        <v>896</v>
      </c>
      <c r="B330" s="12" t="s">
        <v>71</v>
      </c>
      <c r="C330" s="13">
        <v>43531</v>
      </c>
      <c r="D330" s="14" t="s">
        <v>13</v>
      </c>
      <c r="E330" s="15" t="s">
        <v>897</v>
      </c>
      <c r="F330" s="16" t="s">
        <v>853</v>
      </c>
      <c r="G330" s="15" t="s">
        <v>390</v>
      </c>
      <c r="H330" s="15" t="s">
        <v>205</v>
      </c>
      <c r="I330" s="17">
        <f>HYPERLINK("https://docs.wto.org/imrd/directdoc.asp?DDFDocuments/t/G/TBTN19/UGA1037.DOCX","EN")</f>
      </c>
      <c r="J330" s="17">
        <f>HYPERLINK("https://docs.wto.org/imrd/directdoc.asp?DDFDocuments/u/G/TBTN19/UGA1037.DOCX","FR")</f>
      </c>
      <c r="K330" s="17">
        <f>HYPERLINK("https://docs.wto.org/imrd/directdoc.asp?DDFDocuments/v/G/TBTN19/UGA1037.DOCX","ES")</f>
      </c>
    </row>
    <row r="331">
      <c r="A331" s="11" t="s">
        <v>898</v>
      </c>
      <c r="B331" s="12" t="s">
        <v>71</v>
      </c>
      <c r="C331" s="13">
        <v>43531</v>
      </c>
      <c r="D331" s="14" t="s">
        <v>13</v>
      </c>
      <c r="E331" s="15" t="s">
        <v>899</v>
      </c>
      <c r="F331" s="16" t="s">
        <v>769</v>
      </c>
      <c r="G331" s="15" t="s">
        <v>450</v>
      </c>
      <c r="H331" s="15" t="s">
        <v>900</v>
      </c>
      <c r="I331" s="17">
        <f>HYPERLINK("https://docs.wto.org/imrd/directdoc.asp?DDFDocuments/t/G/TBTN19/UGA1039.DOCX","EN")</f>
      </c>
      <c r="J331" s="17">
        <f>HYPERLINK("https://docs.wto.org/imrd/directdoc.asp?DDFDocuments/u/G/TBTN19/UGA1039.DOCX","FR")</f>
      </c>
      <c r="K331" s="17">
        <f>HYPERLINK("https://docs.wto.org/imrd/directdoc.asp?DDFDocuments/v/G/TBTN19/UGA1039.DOCX","ES")</f>
      </c>
    </row>
    <row r="332">
      <c r="A332" s="11" t="s">
        <v>901</v>
      </c>
      <c r="B332" s="12" t="s">
        <v>229</v>
      </c>
      <c r="C332" s="13">
        <v>43529</v>
      </c>
      <c r="D332" s="14" t="s">
        <v>13</v>
      </c>
      <c r="E332" s="15"/>
      <c r="F332" s="16" t="s">
        <v>902</v>
      </c>
      <c r="G332" s="15" t="s">
        <v>382</v>
      </c>
      <c r="H332" s="15" t="s">
        <v>258</v>
      </c>
      <c r="I332" s="17">
        <f>HYPERLINK("https://docs.wto.org/imrd/directdoc.asp?DDFDocuments/t/G/TBTN19/PER112.DOCX","EN")</f>
      </c>
      <c r="J332" s="17">
        <f>HYPERLINK("https://docs.wto.org/imrd/directdoc.asp?DDFDocuments/u/G/TBTN19/PER112.DOCX","FR")</f>
      </c>
      <c r="K332" s="17">
        <f>HYPERLINK("https://docs.wto.org/imrd/directdoc.asp?DDFDocuments/v/G/TBTN19/PER112.DOCX","ES")</f>
      </c>
    </row>
    <row r="333">
      <c r="A333" s="11" t="s">
        <v>903</v>
      </c>
      <c r="B333" s="12" t="s">
        <v>12</v>
      </c>
      <c r="C333" s="13">
        <v>43528</v>
      </c>
      <c r="D333" s="14" t="s">
        <v>13</v>
      </c>
      <c r="E333" s="15"/>
      <c r="F333" s="16" t="s">
        <v>65</v>
      </c>
      <c r="G333" s="15" t="s">
        <v>66</v>
      </c>
      <c r="H333" s="15" t="s">
        <v>16</v>
      </c>
      <c r="I333" s="17">
        <f>HYPERLINK("https://docs.wto.org/imrd/directdoc.asp?DDFDocuments/t/G/TBTN19/KEN832.DOCX","EN")</f>
      </c>
      <c r="J333" s="17">
        <f>HYPERLINK("https://docs.wto.org/imrd/directdoc.asp?DDFDocuments/u/G/TBTN19/KEN832.DOCX","FR")</f>
      </c>
      <c r="K333" s="17">
        <f>HYPERLINK("https://docs.wto.org/imrd/directdoc.asp?DDFDocuments/v/G/TBTN19/KEN832.DOCX","ES")</f>
      </c>
    </row>
    <row r="334">
      <c r="A334" s="11" t="s">
        <v>904</v>
      </c>
      <c r="B334" s="12" t="s">
        <v>229</v>
      </c>
      <c r="C334" s="13">
        <v>43518</v>
      </c>
      <c r="D334" s="14" t="s">
        <v>13</v>
      </c>
      <c r="E334" s="15" t="s">
        <v>905</v>
      </c>
      <c r="F334" s="16" t="s">
        <v>906</v>
      </c>
      <c r="G334" s="15"/>
      <c r="H334" s="15" t="s">
        <v>665</v>
      </c>
      <c r="I334" s="17">
        <f>HYPERLINK("https://docs.wto.org/imrd/directdoc.asp?DDFDocuments/t/G/TBTN19/PER111.DOCX","EN")</f>
      </c>
      <c r="J334" s="17">
        <f>HYPERLINK("https://docs.wto.org/imrd/directdoc.asp?DDFDocuments/u/G/TBTN19/PER111.DOCX","FR")</f>
      </c>
      <c r="K334" s="17">
        <f>HYPERLINK("https://docs.wto.org/imrd/directdoc.asp?DDFDocuments/v/G/TBTN19/PER111.DOCX","ES")</f>
      </c>
    </row>
    <row r="335">
      <c r="A335" s="11" t="s">
        <v>907</v>
      </c>
      <c r="B335" s="12" t="s">
        <v>55</v>
      </c>
      <c r="C335" s="13">
        <v>43518</v>
      </c>
      <c r="D335" s="14" t="s">
        <v>13</v>
      </c>
      <c r="E335" s="15"/>
      <c r="F335" s="16" t="s">
        <v>886</v>
      </c>
      <c r="G335" s="15" t="s">
        <v>450</v>
      </c>
      <c r="H335" s="15" t="s">
        <v>58</v>
      </c>
      <c r="I335" s="17">
        <f>HYPERLINK("https://docs.wto.org/imrd/directdoc.asp?DDFDocuments/t/G/TBTN19/TZA238.DOCX","EN")</f>
      </c>
      <c r="J335" s="17">
        <f>HYPERLINK("https://docs.wto.org/imrd/directdoc.asp?DDFDocuments/u/G/TBTN19/TZA238.DOCX","FR")</f>
      </c>
      <c r="K335" s="17">
        <f>HYPERLINK("https://docs.wto.org/imrd/directdoc.asp?DDFDocuments/v/G/TBTN19/TZA238.DOCX","ES")</f>
      </c>
    </row>
    <row r="336">
      <c r="A336" s="11" t="s">
        <v>908</v>
      </c>
      <c r="B336" s="12" t="s">
        <v>55</v>
      </c>
      <c r="C336" s="13">
        <v>43518</v>
      </c>
      <c r="D336" s="14" t="s">
        <v>13</v>
      </c>
      <c r="E336" s="15"/>
      <c r="F336" s="16" t="s">
        <v>853</v>
      </c>
      <c r="G336" s="15" t="s">
        <v>450</v>
      </c>
      <c r="H336" s="15" t="s">
        <v>58</v>
      </c>
      <c r="I336" s="17">
        <f>HYPERLINK("https://docs.wto.org/imrd/directdoc.asp?DDFDocuments/t/G/TBTN19/TZA239.DOCX","EN")</f>
      </c>
      <c r="J336" s="17">
        <f>HYPERLINK("https://docs.wto.org/imrd/directdoc.asp?DDFDocuments/u/G/TBTN19/TZA239.DOCX","FR")</f>
      </c>
      <c r="K336" s="17">
        <f>HYPERLINK("https://docs.wto.org/imrd/directdoc.asp?DDFDocuments/v/G/TBTN19/TZA239.DOCX","ES")</f>
      </c>
    </row>
    <row r="337">
      <c r="A337" s="11" t="s">
        <v>909</v>
      </c>
      <c r="B337" s="12" t="s">
        <v>244</v>
      </c>
      <c r="C337" s="13">
        <v>43510</v>
      </c>
      <c r="D337" s="14" t="s">
        <v>49</v>
      </c>
      <c r="E337" s="15" t="s">
        <v>910</v>
      </c>
      <c r="F337" s="16" t="s">
        <v>911</v>
      </c>
      <c r="G337" s="15" t="s">
        <v>912</v>
      </c>
      <c r="H337" s="15" t="s">
        <v>490</v>
      </c>
      <c r="I337" s="17">
        <f>HYPERLINK("https://docs.wto.org/imrd/directdoc.asp?DDFDocuments/t/G/TBTN16/EGY114A1.DOCX","EN")</f>
      </c>
      <c r="J337" s="17">
        <f>HYPERLINK("https://docs.wto.org/imrd/directdoc.asp?DDFDocuments/u/G/TBTN16/EGY114A1.DOCX","FR")</f>
      </c>
      <c r="K337" s="17">
        <f>HYPERLINK("https://docs.wto.org/imrd/directdoc.asp?DDFDocuments/v/G/TBTN16/EGY114A1.DOCX","ES")</f>
      </c>
    </row>
    <row r="338">
      <c r="A338" s="11" t="s">
        <v>913</v>
      </c>
      <c r="B338" s="12" t="s">
        <v>632</v>
      </c>
      <c r="C338" s="13">
        <v>43510</v>
      </c>
      <c r="D338" s="14" t="s">
        <v>49</v>
      </c>
      <c r="E338" s="15" t="s">
        <v>914</v>
      </c>
      <c r="F338" s="16" t="s">
        <v>842</v>
      </c>
      <c r="G338" s="15" t="s">
        <v>152</v>
      </c>
      <c r="H338" s="15" t="s">
        <v>843</v>
      </c>
      <c r="I338" s="17">
        <f>HYPERLINK("https://docs.wto.org/imrd/directdoc.asp?DDFDocuments/t/G/TBTN18/MEX390A2.DOCX","EN")</f>
      </c>
      <c r="J338" s="17">
        <f>HYPERLINK("https://docs.wto.org/imrd/directdoc.asp?DDFDocuments/u/G/TBTN18/MEX390A2.DOCX","FR")</f>
      </c>
      <c r="K338" s="17">
        <f>HYPERLINK("https://docs.wto.org/imrd/directdoc.asp?DDFDocuments/v/G/TBTN18/MEX390A2.DOCX","ES")</f>
      </c>
    </row>
    <row r="339">
      <c r="A339" s="11" t="s">
        <v>915</v>
      </c>
      <c r="B339" s="12" t="s">
        <v>632</v>
      </c>
      <c r="C339" s="13">
        <v>43510</v>
      </c>
      <c r="D339" s="14" t="s">
        <v>49</v>
      </c>
      <c r="E339" s="15" t="s">
        <v>841</v>
      </c>
      <c r="F339" s="16" t="s">
        <v>842</v>
      </c>
      <c r="G339" s="15" t="s">
        <v>152</v>
      </c>
      <c r="H339" s="15" t="s">
        <v>843</v>
      </c>
      <c r="I339" s="17">
        <f>HYPERLINK("https://docs.wto.org/imrd/directdoc.asp?DDFDocuments/t/G/TBTN18/MEX391A2.DOCX","EN")</f>
      </c>
      <c r="J339" s="17">
        <f>HYPERLINK("https://docs.wto.org/imrd/directdoc.asp?DDFDocuments/u/G/TBTN18/MEX391A2.DOCX","FR")</f>
      </c>
      <c r="K339" s="17">
        <f>HYPERLINK("https://docs.wto.org/imrd/directdoc.asp?DDFDocuments/v/G/TBTN18/MEX391A2.DOCX","ES")</f>
      </c>
    </row>
    <row r="340">
      <c r="A340" s="11" t="s">
        <v>916</v>
      </c>
      <c r="B340" s="12" t="s">
        <v>917</v>
      </c>
      <c r="C340" s="13">
        <v>43508</v>
      </c>
      <c r="D340" s="14" t="s">
        <v>13</v>
      </c>
      <c r="E340" s="15" t="s">
        <v>918</v>
      </c>
      <c r="F340" s="16" t="s">
        <v>919</v>
      </c>
      <c r="G340" s="15" t="s">
        <v>686</v>
      </c>
      <c r="H340" s="15" t="s">
        <v>331</v>
      </c>
      <c r="I340" s="17">
        <f>HYPERLINK("https://docs.wto.org/imrd/directdoc.asp?DDFDocuments/t/G/TBTN19/MWI22.DOCX","EN")</f>
      </c>
      <c r="J340" s="17">
        <f>HYPERLINK("https://docs.wto.org/imrd/directdoc.asp?DDFDocuments/u/G/TBTN19/MWI22.DOCX","FR")</f>
      </c>
      <c r="K340" s="17">
        <f>HYPERLINK("https://docs.wto.org/imrd/directdoc.asp?DDFDocuments/v/G/TBTN19/MWI22.DOCX","ES")</f>
      </c>
    </row>
    <row r="341">
      <c r="A341" s="11" t="s">
        <v>920</v>
      </c>
      <c r="B341" s="12" t="s">
        <v>917</v>
      </c>
      <c r="C341" s="13">
        <v>43508</v>
      </c>
      <c r="D341" s="14" t="s">
        <v>13</v>
      </c>
      <c r="E341" s="15" t="s">
        <v>921</v>
      </c>
      <c r="F341" s="16" t="s">
        <v>922</v>
      </c>
      <c r="G341" s="15" t="s">
        <v>686</v>
      </c>
      <c r="H341" s="15" t="s">
        <v>331</v>
      </c>
      <c r="I341" s="17">
        <f>HYPERLINK("https://docs.wto.org/imrd/directdoc.asp?DDFDocuments/t/G/TBTN19/MWI24.DOCX","EN")</f>
      </c>
      <c r="J341" s="17">
        <f>HYPERLINK("https://docs.wto.org/imrd/directdoc.asp?DDFDocuments/u/G/TBTN19/MWI24.DOCX","FR")</f>
      </c>
      <c r="K341" s="17">
        <f>HYPERLINK("https://docs.wto.org/imrd/directdoc.asp?DDFDocuments/v/G/TBTN19/MWI24.DOCX","ES")</f>
      </c>
    </row>
    <row r="342">
      <c r="A342" s="11" t="s">
        <v>923</v>
      </c>
      <c r="B342" s="12" t="s">
        <v>917</v>
      </c>
      <c r="C342" s="13">
        <v>43508</v>
      </c>
      <c r="D342" s="14" t="s">
        <v>13</v>
      </c>
      <c r="E342" s="15"/>
      <c r="F342" s="16" t="s">
        <v>924</v>
      </c>
      <c r="G342" s="15" t="s">
        <v>686</v>
      </c>
      <c r="H342" s="15" t="s">
        <v>331</v>
      </c>
      <c r="I342" s="17">
        <f>HYPERLINK("https://docs.wto.org/imrd/directdoc.asp?DDFDocuments/t/G/TBTN19/MWI25.DOCX","EN")</f>
      </c>
      <c r="J342" s="17">
        <f>HYPERLINK("https://docs.wto.org/imrd/directdoc.asp?DDFDocuments/u/G/TBTN19/MWI25.DOCX","FR")</f>
      </c>
      <c r="K342" s="17">
        <f>HYPERLINK("https://docs.wto.org/imrd/directdoc.asp?DDFDocuments/v/G/TBTN19/MWI25.DOCX","ES")</f>
      </c>
    </row>
    <row r="343">
      <c r="A343" s="11" t="s">
        <v>925</v>
      </c>
      <c r="B343" s="12" t="s">
        <v>917</v>
      </c>
      <c r="C343" s="13">
        <v>43508</v>
      </c>
      <c r="D343" s="14" t="s">
        <v>13</v>
      </c>
      <c r="E343" s="15" t="s">
        <v>926</v>
      </c>
      <c r="F343" s="16" t="s">
        <v>927</v>
      </c>
      <c r="G343" s="15" t="s">
        <v>686</v>
      </c>
      <c r="H343" s="15" t="s">
        <v>331</v>
      </c>
      <c r="I343" s="17">
        <f>HYPERLINK("https://docs.wto.org/imrd/directdoc.asp?DDFDocuments/t/G/TBTN19/MWI26.DOCX","EN")</f>
      </c>
      <c r="J343" s="17">
        <f>HYPERLINK("https://docs.wto.org/imrd/directdoc.asp?DDFDocuments/u/G/TBTN19/MWI26.DOCX","FR")</f>
      </c>
      <c r="K343" s="17">
        <f>HYPERLINK("https://docs.wto.org/imrd/directdoc.asp?DDFDocuments/v/G/TBTN19/MWI26.DOCX","ES")</f>
      </c>
    </row>
    <row r="344">
      <c r="A344" s="11" t="s">
        <v>928</v>
      </c>
      <c r="B344" s="12" t="s">
        <v>917</v>
      </c>
      <c r="C344" s="13">
        <v>43508</v>
      </c>
      <c r="D344" s="14" t="s">
        <v>13</v>
      </c>
      <c r="E344" s="15" t="s">
        <v>929</v>
      </c>
      <c r="F344" s="16" t="s">
        <v>930</v>
      </c>
      <c r="G344" s="15" t="s">
        <v>686</v>
      </c>
      <c r="H344" s="15" t="s">
        <v>331</v>
      </c>
      <c r="I344" s="17">
        <f>HYPERLINK("https://docs.wto.org/imrd/directdoc.asp?DDFDocuments/t/G/TBTN19/MWI27.DOCX","EN")</f>
      </c>
      <c r="J344" s="17">
        <f>HYPERLINK("https://docs.wto.org/imrd/directdoc.asp?DDFDocuments/u/G/TBTN19/MWI27.DOCX","FR")</f>
      </c>
      <c r="K344" s="17">
        <f>HYPERLINK("https://docs.wto.org/imrd/directdoc.asp?DDFDocuments/v/G/TBTN19/MWI27.DOCX","ES")</f>
      </c>
    </row>
    <row r="345">
      <c r="A345" s="11" t="s">
        <v>931</v>
      </c>
      <c r="B345" s="12" t="s">
        <v>917</v>
      </c>
      <c r="C345" s="13">
        <v>43508</v>
      </c>
      <c r="D345" s="14" t="s">
        <v>13</v>
      </c>
      <c r="E345" s="15" t="s">
        <v>932</v>
      </c>
      <c r="F345" s="16" t="s">
        <v>933</v>
      </c>
      <c r="G345" s="15" t="s">
        <v>686</v>
      </c>
      <c r="H345" s="15" t="s">
        <v>331</v>
      </c>
      <c r="I345" s="17">
        <f>HYPERLINK("https://docs.wto.org/imrd/directdoc.asp?DDFDocuments/t/G/TBTN19/MWI28.DOCX","EN")</f>
      </c>
      <c r="J345" s="17">
        <f>HYPERLINK("https://docs.wto.org/imrd/directdoc.asp?DDFDocuments/u/G/TBTN19/MWI28.DOCX","FR")</f>
      </c>
      <c r="K345" s="17">
        <f>HYPERLINK("https://docs.wto.org/imrd/directdoc.asp?DDFDocuments/v/G/TBTN19/MWI28.DOCX","ES")</f>
      </c>
    </row>
    <row r="346">
      <c r="A346" s="11" t="s">
        <v>934</v>
      </c>
      <c r="B346" s="12" t="s">
        <v>917</v>
      </c>
      <c r="C346" s="13">
        <v>43508</v>
      </c>
      <c r="D346" s="14" t="s">
        <v>13</v>
      </c>
      <c r="E346" s="15" t="s">
        <v>935</v>
      </c>
      <c r="F346" s="16" t="s">
        <v>924</v>
      </c>
      <c r="G346" s="15" t="s">
        <v>686</v>
      </c>
      <c r="H346" s="15" t="s">
        <v>331</v>
      </c>
      <c r="I346" s="17">
        <f>HYPERLINK("https://docs.wto.org/imrd/directdoc.asp?DDFDocuments/t/G/TBTN19/MWI29.DOCX","EN")</f>
      </c>
      <c r="J346" s="17">
        <f>HYPERLINK("https://docs.wto.org/imrd/directdoc.asp?DDFDocuments/u/G/TBTN19/MWI29.DOCX","FR")</f>
      </c>
      <c r="K346" s="17">
        <f>HYPERLINK("https://docs.wto.org/imrd/directdoc.asp?DDFDocuments/v/G/TBTN19/MWI29.DOCX","ES")</f>
      </c>
    </row>
    <row r="347">
      <c r="A347" s="11" t="s">
        <v>936</v>
      </c>
      <c r="B347" s="12" t="s">
        <v>917</v>
      </c>
      <c r="C347" s="13">
        <v>43508</v>
      </c>
      <c r="D347" s="14" t="s">
        <v>13</v>
      </c>
      <c r="E347" s="15" t="s">
        <v>937</v>
      </c>
      <c r="F347" s="16" t="s">
        <v>938</v>
      </c>
      <c r="G347" s="15" t="s">
        <v>686</v>
      </c>
      <c r="H347" s="15" t="s">
        <v>331</v>
      </c>
      <c r="I347" s="17">
        <f>HYPERLINK("https://docs.wto.org/imrd/directdoc.asp?DDFDocuments/t/G/TBTN19/MWI30.DOCX","EN")</f>
      </c>
      <c r="J347" s="17">
        <f>HYPERLINK("https://docs.wto.org/imrd/directdoc.asp?DDFDocuments/u/G/TBTN19/MWI30.DOCX","FR")</f>
      </c>
      <c r="K347" s="17">
        <f>HYPERLINK("https://docs.wto.org/imrd/directdoc.asp?DDFDocuments/v/G/TBTN19/MWI30.DOCX","ES")</f>
      </c>
    </row>
    <row r="348">
      <c r="A348" s="11" t="s">
        <v>939</v>
      </c>
      <c r="B348" s="12" t="s">
        <v>917</v>
      </c>
      <c r="C348" s="13">
        <v>43508</v>
      </c>
      <c r="D348" s="14" t="s">
        <v>13</v>
      </c>
      <c r="E348" s="15" t="s">
        <v>940</v>
      </c>
      <c r="F348" s="16" t="s">
        <v>927</v>
      </c>
      <c r="G348" s="15" t="s">
        <v>686</v>
      </c>
      <c r="H348" s="15" t="s">
        <v>331</v>
      </c>
      <c r="I348" s="17">
        <f>HYPERLINK("https://docs.wto.org/imrd/directdoc.asp?DDFDocuments/t/G/TBTN19/MWI31.DOCX","EN")</f>
      </c>
      <c r="J348" s="17">
        <f>HYPERLINK("https://docs.wto.org/imrd/directdoc.asp?DDFDocuments/u/G/TBTN19/MWI31.DOCX","FR")</f>
      </c>
      <c r="K348" s="17">
        <f>HYPERLINK("https://docs.wto.org/imrd/directdoc.asp?DDFDocuments/v/G/TBTN19/MWI31.DOCX","ES")</f>
      </c>
    </row>
    <row r="349">
      <c r="A349" s="11" t="s">
        <v>941</v>
      </c>
      <c r="B349" s="12" t="s">
        <v>917</v>
      </c>
      <c r="C349" s="13">
        <v>43508</v>
      </c>
      <c r="D349" s="14" t="s">
        <v>13</v>
      </c>
      <c r="E349" s="15"/>
      <c r="F349" s="16" t="s">
        <v>942</v>
      </c>
      <c r="G349" s="15" t="s">
        <v>413</v>
      </c>
      <c r="H349" s="15" t="s">
        <v>331</v>
      </c>
      <c r="I349" s="17">
        <f>HYPERLINK("https://docs.wto.org/imrd/directdoc.asp?DDFDocuments/t/G/TBTN19/MWI37.DOCX","EN")</f>
      </c>
      <c r="J349" s="17">
        <f>HYPERLINK("https://docs.wto.org/imrd/directdoc.asp?DDFDocuments/u/G/TBTN19/MWI37.DOCX","FR")</f>
      </c>
      <c r="K349" s="17">
        <f>HYPERLINK("https://docs.wto.org/imrd/directdoc.asp?DDFDocuments/v/G/TBTN19/MWI37.DOCX","ES")</f>
      </c>
    </row>
    <row r="350">
      <c r="A350" s="11" t="s">
        <v>943</v>
      </c>
      <c r="B350" s="12" t="s">
        <v>917</v>
      </c>
      <c r="C350" s="13">
        <v>43508</v>
      </c>
      <c r="D350" s="14" t="s">
        <v>13</v>
      </c>
      <c r="E350" s="15"/>
      <c r="F350" s="16" t="s">
        <v>942</v>
      </c>
      <c r="G350" s="15" t="s">
        <v>413</v>
      </c>
      <c r="H350" s="15" t="s">
        <v>331</v>
      </c>
      <c r="I350" s="17">
        <f>HYPERLINK("https://docs.wto.org/imrd/directdoc.asp?DDFDocuments/t/G/TBTN19/MWI38.DOCX","EN")</f>
      </c>
      <c r="J350" s="17">
        <f>HYPERLINK("https://docs.wto.org/imrd/directdoc.asp?DDFDocuments/u/G/TBTN19/MWI38.DOCX","FR")</f>
      </c>
      <c r="K350" s="17">
        <f>HYPERLINK("https://docs.wto.org/imrd/directdoc.asp?DDFDocuments/v/G/TBTN19/MWI38.DOCX","ES")</f>
      </c>
    </row>
    <row r="351">
      <c r="A351" s="11" t="s">
        <v>944</v>
      </c>
      <c r="B351" s="12" t="s">
        <v>917</v>
      </c>
      <c r="C351" s="13">
        <v>43508</v>
      </c>
      <c r="D351" s="14" t="s">
        <v>13</v>
      </c>
      <c r="E351" s="15"/>
      <c r="F351" s="16" t="s">
        <v>942</v>
      </c>
      <c r="G351" s="15" t="s">
        <v>413</v>
      </c>
      <c r="H351" s="15" t="s">
        <v>331</v>
      </c>
      <c r="I351" s="17">
        <f>HYPERLINK("https://docs.wto.org/imrd/directdoc.asp?DDFDocuments/t/G/TBTN19/MWI39.DOCX","EN")</f>
      </c>
      <c r="J351" s="17">
        <f>HYPERLINK("https://docs.wto.org/imrd/directdoc.asp?DDFDocuments/u/G/TBTN19/MWI39.DOCX","FR")</f>
      </c>
      <c r="K351" s="17">
        <f>HYPERLINK("https://docs.wto.org/imrd/directdoc.asp?DDFDocuments/v/G/TBTN19/MWI39.DOCX","ES")</f>
      </c>
    </row>
    <row r="352">
      <c r="A352" s="11" t="s">
        <v>945</v>
      </c>
      <c r="B352" s="12" t="s">
        <v>946</v>
      </c>
      <c r="C352" s="13">
        <v>43503</v>
      </c>
      <c r="D352" s="14" t="s">
        <v>13</v>
      </c>
      <c r="E352" s="15"/>
      <c r="F352" s="16" t="s">
        <v>313</v>
      </c>
      <c r="G352" s="15" t="s">
        <v>682</v>
      </c>
      <c r="H352" s="15" t="s">
        <v>37</v>
      </c>
      <c r="I352" s="17">
        <f>HYPERLINK("https://docs.wto.org/imrd/directdoc.asp?DDFDocuments/t/G/TBTN19/SVN105.DOCX","EN")</f>
      </c>
      <c r="J352" s="17">
        <f>HYPERLINK("https://docs.wto.org/imrd/directdoc.asp?DDFDocuments/u/G/TBTN19/SVN105.DOCX","FR")</f>
      </c>
      <c r="K352" s="17">
        <f>HYPERLINK("https://docs.wto.org/imrd/directdoc.asp?DDFDocuments/v/G/TBTN19/SVN105.DOCX","ES")</f>
      </c>
    </row>
    <row r="353">
      <c r="A353" s="11" t="s">
        <v>947</v>
      </c>
      <c r="B353" s="12" t="s">
        <v>946</v>
      </c>
      <c r="C353" s="13">
        <v>43503</v>
      </c>
      <c r="D353" s="14" t="s">
        <v>13</v>
      </c>
      <c r="E353" s="15" t="s">
        <v>948</v>
      </c>
      <c r="F353" s="16" t="s">
        <v>949</v>
      </c>
      <c r="G353" s="15" t="s">
        <v>450</v>
      </c>
      <c r="H353" s="15" t="s">
        <v>37</v>
      </c>
      <c r="I353" s="17">
        <f>HYPERLINK("https://docs.wto.org/imrd/directdoc.asp?DDFDocuments/t/G/TBTN19/SVN106.DOCX","EN")</f>
      </c>
      <c r="J353" s="17">
        <f>HYPERLINK("https://docs.wto.org/imrd/directdoc.asp?DDFDocuments/u/G/TBTN19/SVN106.DOCX","FR")</f>
      </c>
      <c r="K353" s="17">
        <f>HYPERLINK("https://docs.wto.org/imrd/directdoc.asp?DDFDocuments/v/G/TBTN19/SVN106.DOCX","ES")</f>
      </c>
    </row>
    <row r="354">
      <c r="A354" s="11" t="s">
        <v>950</v>
      </c>
      <c r="B354" s="12" t="s">
        <v>946</v>
      </c>
      <c r="C354" s="13">
        <v>43503</v>
      </c>
      <c r="D354" s="14" t="s">
        <v>13</v>
      </c>
      <c r="E354" s="15"/>
      <c r="F354" s="16" t="s">
        <v>951</v>
      </c>
      <c r="G354" s="15" t="s">
        <v>66</v>
      </c>
      <c r="H354" s="15" t="s">
        <v>37</v>
      </c>
      <c r="I354" s="17">
        <f>HYPERLINK("https://docs.wto.org/imrd/directdoc.asp?DDFDocuments/t/G/TBTN19/SVN107.DOCX","EN")</f>
      </c>
      <c r="J354" s="17">
        <f>HYPERLINK("https://docs.wto.org/imrd/directdoc.asp?DDFDocuments/u/G/TBTN19/SVN107.DOCX","FR")</f>
      </c>
      <c r="K354" s="17">
        <f>HYPERLINK("https://docs.wto.org/imrd/directdoc.asp?DDFDocuments/v/G/TBTN19/SVN107.DOCX","ES")</f>
      </c>
    </row>
    <row r="355">
      <c r="A355" s="11" t="s">
        <v>952</v>
      </c>
      <c r="B355" s="12" t="s">
        <v>71</v>
      </c>
      <c r="C355" s="13">
        <v>43503</v>
      </c>
      <c r="D355" s="14" t="s">
        <v>13</v>
      </c>
      <c r="E355" s="15" t="s">
        <v>953</v>
      </c>
      <c r="F355" s="16" t="s">
        <v>954</v>
      </c>
      <c r="G355" s="15" t="s">
        <v>66</v>
      </c>
      <c r="H355" s="15" t="s">
        <v>205</v>
      </c>
      <c r="I355" s="17">
        <f>HYPERLINK("https://docs.wto.org/imrd/directdoc.asp?DDFDocuments/t/G/TBTN19/UGA1023.DOCX","EN")</f>
      </c>
      <c r="J355" s="17">
        <f>HYPERLINK("https://docs.wto.org/imrd/directdoc.asp?DDFDocuments/u/G/TBTN19/UGA1023.DOCX","FR")</f>
      </c>
      <c r="K355" s="17">
        <f>HYPERLINK("https://docs.wto.org/imrd/directdoc.asp?DDFDocuments/v/G/TBTN19/UGA1023.DOCX","ES")</f>
      </c>
    </row>
    <row r="356">
      <c r="A356" s="11" t="s">
        <v>955</v>
      </c>
      <c r="B356" s="12" t="s">
        <v>190</v>
      </c>
      <c r="C356" s="13">
        <v>43490</v>
      </c>
      <c r="D356" s="14" t="s">
        <v>49</v>
      </c>
      <c r="E356" s="15" t="s">
        <v>956</v>
      </c>
      <c r="F356" s="16" t="s">
        <v>957</v>
      </c>
      <c r="G356" s="15" t="s">
        <v>236</v>
      </c>
      <c r="H356" s="15" t="s">
        <v>237</v>
      </c>
      <c r="I356" s="17">
        <f>HYPERLINK("https://docs.wto.org/imrd/directdoc.asp?DDFDocuments/t/G/TBTN18/BRA772A2.DOCX","EN")</f>
      </c>
      <c r="J356" s="17">
        <f>HYPERLINK("https://docs.wto.org/imrd/directdoc.asp?DDFDocuments/u/G/TBTN18/BRA772A2.DOCX","FR")</f>
      </c>
      <c r="K356" s="17">
        <f>HYPERLINK("https://docs.wto.org/imrd/directdoc.asp?DDFDocuments/v/G/TBTN18/BRA772A2.DOCX","ES")</f>
      </c>
    </row>
    <row r="357">
      <c r="A357" s="11" t="s">
        <v>958</v>
      </c>
      <c r="B357" s="12" t="s">
        <v>632</v>
      </c>
      <c r="C357" s="13">
        <v>43482</v>
      </c>
      <c r="D357" s="14" t="s">
        <v>49</v>
      </c>
      <c r="E357" s="15" t="s">
        <v>959</v>
      </c>
      <c r="F357" s="16" t="s">
        <v>960</v>
      </c>
      <c r="G357" s="15" t="s">
        <v>390</v>
      </c>
      <c r="H357" s="15" t="s">
        <v>472</v>
      </c>
      <c r="I357" s="17">
        <f>HYPERLINK("https://docs.wto.org/imrd/directdoc.asp?DDFDocuments/t/G/TBTN16/MEX308A6.DOCX","EN")</f>
      </c>
      <c r="J357" s="17">
        <f>HYPERLINK("https://docs.wto.org/imrd/directdoc.asp?DDFDocuments/u/G/TBTN16/MEX308A6.DOCX","FR")</f>
      </c>
      <c r="K357" s="17">
        <f>HYPERLINK("https://docs.wto.org/imrd/directdoc.asp?DDFDocuments/v/G/TBTN16/MEX308A6.DOCX","ES")</f>
      </c>
    </row>
    <row r="358">
      <c r="A358" s="11" t="s">
        <v>961</v>
      </c>
      <c r="B358" s="12" t="s">
        <v>632</v>
      </c>
      <c r="C358" s="13">
        <v>43474</v>
      </c>
      <c r="D358" s="14" t="s">
        <v>13</v>
      </c>
      <c r="E358" s="15" t="s">
        <v>962</v>
      </c>
      <c r="F358" s="16" t="s">
        <v>275</v>
      </c>
      <c r="G358" s="15" t="s">
        <v>41</v>
      </c>
      <c r="H358" s="15" t="s">
        <v>737</v>
      </c>
      <c r="I358" s="17">
        <f>HYPERLINK("https://docs.wto.org/imrd/directdoc.asp?DDFDocuments/t/G/TBTN19/MEX445.DOCX","EN")</f>
      </c>
      <c r="J358" s="17">
        <f>HYPERLINK("https://docs.wto.org/imrd/directdoc.asp?DDFDocuments/u/G/TBTN19/MEX445.DOCX","FR")</f>
      </c>
      <c r="K358" s="17">
        <f>HYPERLINK("https://docs.wto.org/imrd/directdoc.asp?DDFDocuments/v/G/TBTN19/MEX445.DOCX","ES")</f>
      </c>
    </row>
    <row r="359">
      <c r="A359" s="11" t="s">
        <v>963</v>
      </c>
      <c r="B359" s="12" t="s">
        <v>190</v>
      </c>
      <c r="C359" s="13">
        <v>43469</v>
      </c>
      <c r="D359" s="14" t="s">
        <v>13</v>
      </c>
      <c r="E359" s="15" t="s">
        <v>964</v>
      </c>
      <c r="F359" s="16" t="s">
        <v>685</v>
      </c>
      <c r="G359" s="15" t="s">
        <v>686</v>
      </c>
      <c r="H359" s="15" t="s">
        <v>747</v>
      </c>
      <c r="I359" s="17">
        <f>HYPERLINK("https://docs.wto.org/imrd/directdoc.asp?DDFDocuments/t/G/TBTN19/BRA856.DOCX","EN")</f>
      </c>
      <c r="J359" s="17">
        <f>HYPERLINK("https://docs.wto.org/imrd/directdoc.asp?DDFDocuments/u/G/TBTN19/BRA856.DOCX","FR")</f>
      </c>
      <c r="K359" s="17">
        <f>HYPERLINK("https://docs.wto.org/imrd/directdoc.asp?DDFDocuments/v/G/TBTN19/BRA856.DOCX","ES")</f>
      </c>
    </row>
    <row r="360">
      <c r="A360" s="11" t="s">
        <v>965</v>
      </c>
      <c r="B360" s="12" t="s">
        <v>190</v>
      </c>
      <c r="C360" s="13">
        <v>43469</v>
      </c>
      <c r="D360" s="14" t="s">
        <v>13</v>
      </c>
      <c r="E360" s="15" t="s">
        <v>966</v>
      </c>
      <c r="F360" s="16" t="s">
        <v>967</v>
      </c>
      <c r="G360" s="15" t="s">
        <v>686</v>
      </c>
      <c r="H360" s="15" t="s">
        <v>16</v>
      </c>
      <c r="I360" s="17">
        <f>HYPERLINK("https://docs.wto.org/imrd/directdoc.asp?DDFDocuments/t/G/TBTN19/BRA859.DOCX","EN")</f>
      </c>
      <c r="J360" s="17">
        <f>HYPERLINK("https://docs.wto.org/imrd/directdoc.asp?DDFDocuments/u/G/TBTN19/BRA859.DOCX","FR")</f>
      </c>
      <c r="K360" s="17">
        <f>HYPERLINK("https://docs.wto.org/imrd/directdoc.asp?DDFDocuments/v/G/TBTN19/BRA859.DOCX","ES")</f>
      </c>
    </row>
    <row r="361">
      <c r="A361" s="11" t="s">
        <v>968</v>
      </c>
      <c r="B361" s="12" t="s">
        <v>190</v>
      </c>
      <c r="C361" s="13">
        <v>43469</v>
      </c>
      <c r="D361" s="14" t="s">
        <v>13</v>
      </c>
      <c r="E361" s="15" t="s">
        <v>969</v>
      </c>
      <c r="F361" s="16" t="s">
        <v>970</v>
      </c>
      <c r="G361" s="15" t="s">
        <v>686</v>
      </c>
      <c r="H361" s="15" t="s">
        <v>16</v>
      </c>
      <c r="I361" s="17">
        <f>HYPERLINK("https://docs.wto.org/imrd/directdoc.asp?DDFDocuments/t/G/TBTN19/BRA860.DOCX","EN")</f>
      </c>
      <c r="J361" s="17">
        <f>HYPERLINK("https://docs.wto.org/imrd/directdoc.asp?DDFDocuments/u/G/TBTN19/BRA860.DOCX","FR")</f>
      </c>
      <c r="K361" s="17">
        <f>HYPERLINK("https://docs.wto.org/imrd/directdoc.asp?DDFDocuments/v/G/TBTN19/BRA860.DOCX","ES")</f>
      </c>
    </row>
    <row r="362">
      <c r="A362" s="11" t="s">
        <v>971</v>
      </c>
      <c r="B362" s="12" t="s">
        <v>263</v>
      </c>
      <c r="C362" s="13">
        <v>43451</v>
      </c>
      <c r="D362" s="14" t="s">
        <v>49</v>
      </c>
      <c r="E362" s="15" t="s">
        <v>264</v>
      </c>
      <c r="F362" s="16" t="s">
        <v>972</v>
      </c>
      <c r="G362" s="15" t="s">
        <v>226</v>
      </c>
      <c r="H362" s="15" t="s">
        <v>237</v>
      </c>
      <c r="I362" s="17">
        <f>HYPERLINK("https://docs.wto.org/imrd/directdoc.asp?DDFDocuments/t/G/TBTN13/IDN77A3.DOCX","EN")</f>
      </c>
      <c r="J362" s="17">
        <f>HYPERLINK("https://docs.wto.org/imrd/directdoc.asp?DDFDocuments/u/G/TBTN13/IDN77A3.DOCX","FR")</f>
      </c>
      <c r="K362" s="17">
        <f>HYPERLINK("https://docs.wto.org/imrd/directdoc.asp?DDFDocuments/v/G/TBTN13/IDN77A3.DOCX","ES")</f>
      </c>
    </row>
    <row r="363">
      <c r="A363" s="11" t="s">
        <v>973</v>
      </c>
      <c r="B363" s="12" t="s">
        <v>71</v>
      </c>
      <c r="C363" s="13">
        <v>43451</v>
      </c>
      <c r="D363" s="14" t="s">
        <v>13</v>
      </c>
      <c r="E363" s="15" t="s">
        <v>974</v>
      </c>
      <c r="F363" s="16" t="s">
        <v>378</v>
      </c>
      <c r="G363" s="15" t="s">
        <v>450</v>
      </c>
      <c r="H363" s="15" t="s">
        <v>205</v>
      </c>
      <c r="I363" s="17">
        <f>HYPERLINK("https://docs.wto.org/imrd/directdoc.asp?DDFDocuments/t/G/TBTN18/UGA1009.DOCX","EN")</f>
      </c>
      <c r="J363" s="17">
        <f>HYPERLINK("https://docs.wto.org/imrd/directdoc.asp?DDFDocuments/u/G/TBTN18/UGA1009.DOCX","FR")</f>
      </c>
      <c r="K363" s="17">
        <f>HYPERLINK("https://docs.wto.org/imrd/directdoc.asp?DDFDocuments/v/G/TBTN18/UGA1009.DOCX","ES")</f>
      </c>
    </row>
    <row r="364">
      <c r="A364" s="11" t="s">
        <v>975</v>
      </c>
      <c r="B364" s="12" t="s">
        <v>71</v>
      </c>
      <c r="C364" s="13">
        <v>43451</v>
      </c>
      <c r="D364" s="14" t="s">
        <v>13</v>
      </c>
      <c r="E364" s="15" t="s">
        <v>976</v>
      </c>
      <c r="F364" s="16" t="s">
        <v>977</v>
      </c>
      <c r="G364" s="15" t="s">
        <v>450</v>
      </c>
      <c r="H364" s="15" t="s">
        <v>205</v>
      </c>
      <c r="I364" s="17">
        <f>HYPERLINK("https://docs.wto.org/imrd/directdoc.asp?DDFDocuments/t/G/TBTN18/UGA1010.DOCX","EN")</f>
      </c>
      <c r="J364" s="17">
        <f>HYPERLINK("https://docs.wto.org/imrd/directdoc.asp?DDFDocuments/u/G/TBTN18/UGA1010.DOCX","FR")</f>
      </c>
      <c r="K364" s="17">
        <f>HYPERLINK("https://docs.wto.org/imrd/directdoc.asp?DDFDocuments/v/G/TBTN18/UGA1010.DOCX","ES")</f>
      </c>
    </row>
    <row r="365">
      <c r="A365" s="11" t="s">
        <v>978</v>
      </c>
      <c r="B365" s="12" t="s">
        <v>632</v>
      </c>
      <c r="C365" s="13">
        <v>43448</v>
      </c>
      <c r="D365" s="14" t="s">
        <v>49</v>
      </c>
      <c r="E365" s="15" t="s">
        <v>914</v>
      </c>
      <c r="F365" s="16" t="s">
        <v>842</v>
      </c>
      <c r="G365" s="15" t="s">
        <v>152</v>
      </c>
      <c r="H365" s="15" t="s">
        <v>843</v>
      </c>
      <c r="I365" s="17">
        <f>HYPERLINK("https://docs.wto.org/imrd/directdoc.asp?DDFDocuments/t/G/TBTN18/MEX390A1.DOCX","EN")</f>
      </c>
      <c r="J365" s="17">
        <f>HYPERLINK("https://docs.wto.org/imrd/directdoc.asp?DDFDocuments/u/G/TBTN18/MEX390A1.DOCX","FR")</f>
      </c>
      <c r="K365" s="17">
        <f>HYPERLINK("https://docs.wto.org/imrd/directdoc.asp?DDFDocuments/v/G/TBTN18/MEX390A1.DOCX","ES")</f>
      </c>
    </row>
    <row r="366">
      <c r="A366" s="11" t="s">
        <v>979</v>
      </c>
      <c r="B366" s="12" t="s">
        <v>632</v>
      </c>
      <c r="C366" s="13">
        <v>43448</v>
      </c>
      <c r="D366" s="14" t="s">
        <v>49</v>
      </c>
      <c r="E366" s="15" t="s">
        <v>841</v>
      </c>
      <c r="F366" s="16" t="s">
        <v>842</v>
      </c>
      <c r="G366" s="15" t="s">
        <v>152</v>
      </c>
      <c r="H366" s="15" t="s">
        <v>843</v>
      </c>
      <c r="I366" s="17">
        <f>HYPERLINK("https://docs.wto.org/imrd/directdoc.asp?DDFDocuments/t/G/TBTN18/MEX391A1.DOCX","EN")</f>
      </c>
      <c r="J366" s="17">
        <f>HYPERLINK("https://docs.wto.org/imrd/directdoc.asp?DDFDocuments/u/G/TBTN18/MEX391A1.DOCX","FR")</f>
      </c>
      <c r="K366" s="17">
        <f>HYPERLINK("https://docs.wto.org/imrd/directdoc.asp?DDFDocuments/v/G/TBTN18/MEX391A1.DOCX","ES")</f>
      </c>
    </row>
    <row r="367">
      <c r="A367" s="11" t="s">
        <v>980</v>
      </c>
      <c r="B367" s="12" t="s">
        <v>190</v>
      </c>
      <c r="C367" s="13">
        <v>43444</v>
      </c>
      <c r="D367" s="14" t="s">
        <v>49</v>
      </c>
      <c r="E367" s="15" t="s">
        <v>981</v>
      </c>
      <c r="F367" s="16" t="s">
        <v>982</v>
      </c>
      <c r="G367" s="15" t="s">
        <v>983</v>
      </c>
      <c r="H367" s="15" t="s">
        <v>237</v>
      </c>
      <c r="I367" s="17">
        <f>HYPERLINK("https://docs.wto.org/imrd/directdoc.asp?DDFDocuments/t/G/TBTN17/BRA739A1.DOCX","EN")</f>
      </c>
      <c r="J367" s="17">
        <f>HYPERLINK("https://docs.wto.org/imrd/directdoc.asp?DDFDocuments/u/G/TBTN17/BRA739A1.DOCX","FR")</f>
      </c>
      <c r="K367" s="17">
        <f>HYPERLINK("https://docs.wto.org/imrd/directdoc.asp?DDFDocuments/v/G/TBTN17/BRA739A1.DOCX","ES")</f>
      </c>
    </row>
    <row r="368">
      <c r="A368" s="11" t="s">
        <v>984</v>
      </c>
      <c r="B368" s="12" t="s">
        <v>190</v>
      </c>
      <c r="C368" s="13">
        <v>43444</v>
      </c>
      <c r="D368" s="14" t="s">
        <v>49</v>
      </c>
      <c r="E368" s="15" t="s">
        <v>471</v>
      </c>
      <c r="F368" s="16" t="s">
        <v>681</v>
      </c>
      <c r="G368" s="15" t="s">
        <v>199</v>
      </c>
      <c r="H368" s="15" t="s">
        <v>472</v>
      </c>
      <c r="I368" s="17">
        <f>HYPERLINK("https://docs.wto.org/imrd/directdoc.asp?DDFDocuments/t/G/TBTN18/BRA810A2.DOCX","EN")</f>
      </c>
      <c r="J368" s="17">
        <f>HYPERLINK("https://docs.wto.org/imrd/directdoc.asp?DDFDocuments/u/G/TBTN18/BRA810A2.DOCX","FR")</f>
      </c>
      <c r="K368" s="17">
        <f>HYPERLINK("https://docs.wto.org/imrd/directdoc.asp?DDFDocuments/v/G/TBTN18/BRA810A2.DOCX","ES")</f>
      </c>
    </row>
    <row r="369">
      <c r="A369" s="11" t="s">
        <v>985</v>
      </c>
      <c r="B369" s="12" t="s">
        <v>12</v>
      </c>
      <c r="C369" s="13">
        <v>43439</v>
      </c>
      <c r="D369" s="14" t="s">
        <v>13</v>
      </c>
      <c r="E369" s="15"/>
      <c r="F369" s="16" t="s">
        <v>986</v>
      </c>
      <c r="G369" s="15" t="s">
        <v>987</v>
      </c>
      <c r="H369" s="15" t="s">
        <v>16</v>
      </c>
      <c r="I369" s="17">
        <f>HYPERLINK("https://docs.wto.org/imrd/directdoc.asp?DDFDocuments/t/G/TBTN18/KEN754.DOCX","EN")</f>
      </c>
      <c r="J369" s="17">
        <f>HYPERLINK("https://docs.wto.org/imrd/directdoc.asp?DDFDocuments/u/G/TBTN18/KEN754.DOCX","FR")</f>
      </c>
      <c r="K369" s="17">
        <f>HYPERLINK("https://docs.wto.org/imrd/directdoc.asp?DDFDocuments/v/G/TBTN18/KEN754.DOCX","ES")</f>
      </c>
    </row>
    <row r="370">
      <c r="A370" s="11" t="s">
        <v>988</v>
      </c>
      <c r="B370" s="12" t="s">
        <v>12</v>
      </c>
      <c r="C370" s="13">
        <v>43439</v>
      </c>
      <c r="D370" s="14" t="s">
        <v>13</v>
      </c>
      <c r="E370" s="15"/>
      <c r="F370" s="16" t="s">
        <v>989</v>
      </c>
      <c r="G370" s="15" t="s">
        <v>289</v>
      </c>
      <c r="H370" s="15" t="s">
        <v>16</v>
      </c>
      <c r="I370" s="17">
        <f>HYPERLINK("https://docs.wto.org/imrd/directdoc.asp?DDFDocuments/t/G/TBTN18/KEN755.DOCX","EN")</f>
      </c>
      <c r="J370" s="17">
        <f>HYPERLINK("https://docs.wto.org/imrd/directdoc.asp?DDFDocuments/u/G/TBTN18/KEN755.DOCX","FR")</f>
      </c>
      <c r="K370" s="17">
        <f>HYPERLINK("https://docs.wto.org/imrd/directdoc.asp?DDFDocuments/v/G/TBTN18/KEN755.DOCX","ES")</f>
      </c>
    </row>
    <row r="371">
      <c r="A371" s="11" t="s">
        <v>990</v>
      </c>
      <c r="B371" s="12" t="s">
        <v>845</v>
      </c>
      <c r="C371" s="13">
        <v>43431</v>
      </c>
      <c r="D371" s="14" t="s">
        <v>13</v>
      </c>
      <c r="E371" s="15" t="s">
        <v>991</v>
      </c>
      <c r="F371" s="16" t="s">
        <v>992</v>
      </c>
      <c r="G371" s="15" t="s">
        <v>993</v>
      </c>
      <c r="H371" s="15" t="s">
        <v>223</v>
      </c>
      <c r="I371" s="17">
        <f>HYPERLINK("https://docs.wto.org/imrd/directdoc.asp?DDFDocuments/t/G/TBTN18/MYS80.DOCX","EN")</f>
      </c>
      <c r="J371" s="17">
        <f>HYPERLINK("https://docs.wto.org/imrd/directdoc.asp?DDFDocuments/u/G/TBTN18/MYS80.DOCX","FR")</f>
      </c>
      <c r="K371" s="17">
        <f>HYPERLINK("https://docs.wto.org/imrd/directdoc.asp?DDFDocuments/v/G/TBTN18/MYS80.DOCX","ES")</f>
      </c>
    </row>
    <row r="372">
      <c r="A372" s="11" t="s">
        <v>994</v>
      </c>
      <c r="B372" s="12" t="s">
        <v>845</v>
      </c>
      <c r="C372" s="13">
        <v>43431</v>
      </c>
      <c r="D372" s="14" t="s">
        <v>13</v>
      </c>
      <c r="E372" s="15" t="s">
        <v>995</v>
      </c>
      <c r="F372" s="16" t="s">
        <v>275</v>
      </c>
      <c r="G372" s="15" t="s">
        <v>41</v>
      </c>
      <c r="H372" s="15" t="s">
        <v>258</v>
      </c>
      <c r="I372" s="17">
        <f>HYPERLINK("https://docs.wto.org/imrd/directdoc.asp?DDFDocuments/t/G/TBTN18/MYS81.DOCX","EN")</f>
      </c>
      <c r="J372" s="17">
        <f>HYPERLINK("https://docs.wto.org/imrd/directdoc.asp?DDFDocuments/u/G/TBTN18/MYS81.DOCX","FR")</f>
      </c>
      <c r="K372" s="17">
        <f>HYPERLINK("https://docs.wto.org/imrd/directdoc.asp?DDFDocuments/v/G/TBTN18/MYS81.DOCX","ES")</f>
      </c>
    </row>
    <row r="373">
      <c r="A373" s="11" t="s">
        <v>996</v>
      </c>
      <c r="B373" s="12" t="s">
        <v>71</v>
      </c>
      <c r="C373" s="13">
        <v>43430</v>
      </c>
      <c r="D373" s="14" t="s">
        <v>13</v>
      </c>
      <c r="E373" s="15" t="s">
        <v>997</v>
      </c>
      <c r="F373" s="16" t="s">
        <v>998</v>
      </c>
      <c r="G373" s="15" t="s">
        <v>999</v>
      </c>
      <c r="H373" s="15" t="s">
        <v>227</v>
      </c>
      <c r="I373" s="17">
        <f>HYPERLINK("https://docs.wto.org/imrd/directdoc.asp?DDFDocuments/t/G/TBTN18/UGA1000.DOCX","EN")</f>
      </c>
      <c r="J373" s="17">
        <f>HYPERLINK("https://docs.wto.org/imrd/directdoc.asp?DDFDocuments/u/G/TBTN18/UGA1000.DOCX","FR")</f>
      </c>
      <c r="K373" s="17">
        <f>HYPERLINK("https://docs.wto.org/imrd/directdoc.asp?DDFDocuments/v/G/TBTN18/UGA1000.DOCX","ES")</f>
      </c>
    </row>
    <row r="374">
      <c r="A374" s="11" t="s">
        <v>1000</v>
      </c>
      <c r="B374" s="12" t="s">
        <v>71</v>
      </c>
      <c r="C374" s="13">
        <v>43418</v>
      </c>
      <c r="D374" s="14" t="s">
        <v>49</v>
      </c>
      <c r="E374" s="15" t="s">
        <v>1001</v>
      </c>
      <c r="F374" s="16" t="s">
        <v>172</v>
      </c>
      <c r="G374" s="15" t="s">
        <v>1002</v>
      </c>
      <c r="H374" s="15" t="s">
        <v>91</v>
      </c>
      <c r="I374" s="17">
        <f>HYPERLINK("https://docs.wto.org/imrd/directdoc.asp?DDFDocuments/t/G/TBTN17/UGA693A2.DOCX","EN")</f>
      </c>
      <c r="J374" s="17">
        <f>HYPERLINK("https://docs.wto.org/imrd/directdoc.asp?DDFDocuments/u/G/TBTN17/UGA693A2.DOCX","FR")</f>
      </c>
      <c r="K374" s="17">
        <f>HYPERLINK("https://docs.wto.org/imrd/directdoc.asp?DDFDocuments/v/G/TBTN17/UGA693A2.DOCX","ES")</f>
      </c>
    </row>
    <row r="375">
      <c r="A375" s="11" t="s">
        <v>1003</v>
      </c>
      <c r="B375" s="12" t="s">
        <v>71</v>
      </c>
      <c r="C375" s="13">
        <v>43418</v>
      </c>
      <c r="D375" s="14" t="s">
        <v>49</v>
      </c>
      <c r="E375" s="15" t="s">
        <v>1004</v>
      </c>
      <c r="F375" s="16" t="s">
        <v>1005</v>
      </c>
      <c r="G375" s="15" t="s">
        <v>79</v>
      </c>
      <c r="H375" s="15" t="s">
        <v>91</v>
      </c>
      <c r="I375" s="17">
        <f>HYPERLINK("https://docs.wto.org/imrd/directdoc.asp?DDFDocuments/t/G/TBTN17/UGA695A2.DOCX","EN")</f>
      </c>
      <c r="J375" s="17">
        <f>HYPERLINK("https://docs.wto.org/imrd/directdoc.asp?DDFDocuments/u/G/TBTN17/UGA695A2.DOCX","FR")</f>
      </c>
      <c r="K375" s="17">
        <f>HYPERLINK("https://docs.wto.org/imrd/directdoc.asp?DDFDocuments/v/G/TBTN17/UGA695A2.DOCX","ES")</f>
      </c>
    </row>
    <row r="376">
      <c r="A376" s="11" t="s">
        <v>1006</v>
      </c>
      <c r="B376" s="12" t="s">
        <v>71</v>
      </c>
      <c r="C376" s="13">
        <v>43418</v>
      </c>
      <c r="D376" s="14" t="s">
        <v>49</v>
      </c>
      <c r="E376" s="15" t="s">
        <v>1007</v>
      </c>
      <c r="F376" s="16" t="s">
        <v>1008</v>
      </c>
      <c r="G376" s="15" t="s">
        <v>79</v>
      </c>
      <c r="H376" s="15" t="s">
        <v>91</v>
      </c>
      <c r="I376" s="17">
        <f>HYPERLINK("https://docs.wto.org/imrd/directdoc.asp?DDFDocuments/t/G/TBTN17/UGA696A2.DOCX","EN")</f>
      </c>
      <c r="J376" s="17">
        <f>HYPERLINK("https://docs.wto.org/imrd/directdoc.asp?DDFDocuments/u/G/TBTN17/UGA696A2.DOCX","FR")</f>
      </c>
      <c r="K376" s="17">
        <f>HYPERLINK("https://docs.wto.org/imrd/directdoc.asp?DDFDocuments/v/G/TBTN17/UGA696A2.DOCX","ES")</f>
      </c>
    </row>
    <row r="377">
      <c r="A377" s="11" t="s">
        <v>1009</v>
      </c>
      <c r="B377" s="12" t="s">
        <v>190</v>
      </c>
      <c r="C377" s="13">
        <v>43413</v>
      </c>
      <c r="D377" s="14" t="s">
        <v>49</v>
      </c>
      <c r="E377" s="15" t="s">
        <v>1010</v>
      </c>
      <c r="F377" s="16" t="s">
        <v>313</v>
      </c>
      <c r="G377" s="15" t="s">
        <v>199</v>
      </c>
      <c r="H377" s="15" t="s">
        <v>237</v>
      </c>
      <c r="I377" s="17">
        <f>HYPERLINK("https://docs.wto.org/imrd/directdoc.asp?DDFDocuments/t/G/TBTN18/BRA830A1.DOCX","EN")</f>
      </c>
      <c r="J377" s="17">
        <f>HYPERLINK("https://docs.wto.org/imrd/directdoc.asp?DDFDocuments/u/G/TBTN18/BRA830A1.DOCX","FR")</f>
      </c>
      <c r="K377" s="17">
        <f>HYPERLINK("https://docs.wto.org/imrd/directdoc.asp?DDFDocuments/v/G/TBTN18/BRA830A1.DOCX","ES")</f>
      </c>
    </row>
    <row r="378">
      <c r="A378" s="11" t="s">
        <v>1011</v>
      </c>
      <c r="B378" s="12" t="s">
        <v>71</v>
      </c>
      <c r="C378" s="13">
        <v>43412</v>
      </c>
      <c r="D378" s="14" t="s">
        <v>350</v>
      </c>
      <c r="E378" s="15" t="s">
        <v>497</v>
      </c>
      <c r="F378" s="16" t="s">
        <v>498</v>
      </c>
      <c r="G378" s="15" t="s">
        <v>98</v>
      </c>
      <c r="H378" s="15" t="s">
        <v>80</v>
      </c>
      <c r="I378" s="17">
        <f>HYPERLINK("https://docs.wto.org/imrd/directdoc.asp?DDFDocuments/t/G/TBTN16/UGA575R1C1.DOCX","EN")</f>
      </c>
      <c r="J378" s="17"/>
      <c r="K378" s="17"/>
    </row>
    <row r="379">
      <c r="A379" s="11" t="s">
        <v>1012</v>
      </c>
      <c r="B379" s="12" t="s">
        <v>71</v>
      </c>
      <c r="C379" s="13">
        <v>43412</v>
      </c>
      <c r="D379" s="14" t="s">
        <v>350</v>
      </c>
      <c r="E379" s="15"/>
      <c r="F379" s="16" t="s">
        <v>188</v>
      </c>
      <c r="G379" s="15" t="s">
        <v>98</v>
      </c>
      <c r="H379" s="15" t="s">
        <v>80</v>
      </c>
      <c r="I379" s="17">
        <f>HYPERLINK("https://docs.wto.org/imrd/directdoc.asp?DDFDocuments/t/G/TBTN18/UGA991C1.DOCX","EN")</f>
      </c>
      <c r="J379" s="17"/>
      <c r="K379" s="17"/>
    </row>
    <row r="380">
      <c r="A380" s="11" t="s">
        <v>1013</v>
      </c>
      <c r="B380" s="12" t="s">
        <v>71</v>
      </c>
      <c r="C380" s="13">
        <v>43411</v>
      </c>
      <c r="D380" s="14" t="s">
        <v>267</v>
      </c>
      <c r="E380" s="15" t="s">
        <v>1014</v>
      </c>
      <c r="F380" s="16" t="s">
        <v>1015</v>
      </c>
      <c r="G380" s="15" t="s">
        <v>289</v>
      </c>
      <c r="H380" s="15" t="s">
        <v>205</v>
      </c>
      <c r="I380" s="17">
        <f>HYPERLINK("https://docs.wto.org/imrd/directdoc.asp?DDFDocuments/t/G/TBTN16/UGA575R1.DOCX","EN")</f>
      </c>
      <c r="J380" s="17">
        <f>HYPERLINK("https://docs.wto.org/imrd/directdoc.asp?DDFDocuments/u/G/TBTN16/UGA575R1.DOCX","FR")</f>
      </c>
      <c r="K380" s="17">
        <f>HYPERLINK("https://docs.wto.org/imrd/directdoc.asp?DDFDocuments/v/G/TBTN16/UGA575R1.DOCX","ES")</f>
      </c>
    </row>
    <row r="381">
      <c r="A381" s="11" t="s">
        <v>1016</v>
      </c>
      <c r="B381" s="12" t="s">
        <v>71</v>
      </c>
      <c r="C381" s="13">
        <v>43411</v>
      </c>
      <c r="D381" s="14" t="s">
        <v>267</v>
      </c>
      <c r="E381" s="15" t="s">
        <v>1017</v>
      </c>
      <c r="F381" s="16" t="s">
        <v>832</v>
      </c>
      <c r="G381" s="15" t="s">
        <v>289</v>
      </c>
      <c r="H381" s="15" t="s">
        <v>205</v>
      </c>
      <c r="I381" s="17">
        <f>HYPERLINK("https://docs.wto.org/imrd/directdoc.asp?DDFDocuments/t/G/TBTN16/UGA576R1.DOCX","EN")</f>
      </c>
      <c r="J381" s="17">
        <f>HYPERLINK("https://docs.wto.org/imrd/directdoc.asp?DDFDocuments/u/G/TBTN16/UGA576R1.DOCX","FR")</f>
      </c>
      <c r="K381" s="17">
        <f>HYPERLINK("https://docs.wto.org/imrd/directdoc.asp?DDFDocuments/v/G/TBTN16/UGA576R1.DOCX","ES")</f>
      </c>
    </row>
    <row r="382">
      <c r="A382" s="11" t="s">
        <v>1018</v>
      </c>
      <c r="B382" s="12" t="s">
        <v>71</v>
      </c>
      <c r="C382" s="13">
        <v>43411</v>
      </c>
      <c r="D382" s="14" t="s">
        <v>13</v>
      </c>
      <c r="E382" s="15" t="s">
        <v>1019</v>
      </c>
      <c r="F382" s="16" t="s">
        <v>1020</v>
      </c>
      <c r="G382" s="15" t="s">
        <v>289</v>
      </c>
      <c r="H382" s="15" t="s">
        <v>205</v>
      </c>
      <c r="I382" s="17">
        <f>HYPERLINK("https://docs.wto.org/imrd/directdoc.asp?DDFDocuments/t/G/TBTN18/UGA988.DOCX","EN")</f>
      </c>
      <c r="J382" s="17">
        <f>HYPERLINK("https://docs.wto.org/imrd/directdoc.asp?DDFDocuments/u/G/TBTN18/UGA988.DOCX","FR")</f>
      </c>
      <c r="K382" s="17">
        <f>HYPERLINK("https://docs.wto.org/imrd/directdoc.asp?DDFDocuments/v/G/TBTN18/UGA988.DOCX","ES")</f>
      </c>
    </row>
    <row r="383">
      <c r="A383" s="11" t="s">
        <v>1021</v>
      </c>
      <c r="B383" s="12" t="s">
        <v>71</v>
      </c>
      <c r="C383" s="13">
        <v>43411</v>
      </c>
      <c r="D383" s="14" t="s">
        <v>13</v>
      </c>
      <c r="E383" s="15" t="s">
        <v>1022</v>
      </c>
      <c r="F383" s="16" t="s">
        <v>1023</v>
      </c>
      <c r="G383" s="15" t="s">
        <v>289</v>
      </c>
      <c r="H383" s="15" t="s">
        <v>205</v>
      </c>
      <c r="I383" s="17">
        <f>HYPERLINK("https://docs.wto.org/imrd/directdoc.asp?DDFDocuments/t/G/TBTN18/UGA989.DOCX","EN")</f>
      </c>
      <c r="J383" s="17">
        <f>HYPERLINK("https://docs.wto.org/imrd/directdoc.asp?DDFDocuments/u/G/TBTN18/UGA989.DOCX","FR")</f>
      </c>
      <c r="K383" s="17">
        <f>HYPERLINK("https://docs.wto.org/imrd/directdoc.asp?DDFDocuments/v/G/TBTN18/UGA989.DOCX","ES")</f>
      </c>
    </row>
    <row r="384">
      <c r="A384" s="11" t="s">
        <v>1024</v>
      </c>
      <c r="B384" s="12" t="s">
        <v>71</v>
      </c>
      <c r="C384" s="13">
        <v>43411</v>
      </c>
      <c r="D384" s="14" t="s">
        <v>13</v>
      </c>
      <c r="E384" s="15" t="s">
        <v>1025</v>
      </c>
      <c r="F384" s="16" t="s">
        <v>989</v>
      </c>
      <c r="G384" s="15" t="s">
        <v>289</v>
      </c>
      <c r="H384" s="15" t="s">
        <v>750</v>
      </c>
      <c r="I384" s="17">
        <f>HYPERLINK("https://docs.wto.org/imrd/directdoc.asp?DDFDocuments/t/G/TBTN18/UGA990.DOCX","EN")</f>
      </c>
      <c r="J384" s="17">
        <f>HYPERLINK("https://docs.wto.org/imrd/directdoc.asp?DDFDocuments/u/G/TBTN18/UGA990.DOCX","FR")</f>
      </c>
      <c r="K384" s="17">
        <f>HYPERLINK("https://docs.wto.org/imrd/directdoc.asp?DDFDocuments/v/G/TBTN18/UGA990.DOCX","ES")</f>
      </c>
    </row>
    <row r="385">
      <c r="A385" s="11" t="s">
        <v>1026</v>
      </c>
      <c r="B385" s="12" t="s">
        <v>71</v>
      </c>
      <c r="C385" s="13">
        <v>43411</v>
      </c>
      <c r="D385" s="14" t="s">
        <v>13</v>
      </c>
      <c r="E385" s="15" t="s">
        <v>1027</v>
      </c>
      <c r="F385" s="16" t="s">
        <v>288</v>
      </c>
      <c r="G385" s="15" t="s">
        <v>289</v>
      </c>
      <c r="H385" s="15" t="s">
        <v>205</v>
      </c>
      <c r="I385" s="17">
        <f>HYPERLINK("https://docs.wto.org/imrd/directdoc.asp?DDFDocuments/t/G/TBTN18/UGA991.DOCX","EN")</f>
      </c>
      <c r="J385" s="17">
        <f>HYPERLINK("https://docs.wto.org/imrd/directdoc.asp?DDFDocuments/u/G/TBTN18/UGA991.DOCX","FR")</f>
      </c>
      <c r="K385" s="17">
        <f>HYPERLINK("https://docs.wto.org/imrd/directdoc.asp?DDFDocuments/v/G/TBTN18/UGA991.DOCX","ES")</f>
      </c>
    </row>
    <row r="386">
      <c r="A386" s="11" t="s">
        <v>1028</v>
      </c>
      <c r="B386" s="12" t="s">
        <v>71</v>
      </c>
      <c r="C386" s="13">
        <v>43411</v>
      </c>
      <c r="D386" s="14" t="s">
        <v>13</v>
      </c>
      <c r="E386" s="15" t="s">
        <v>1029</v>
      </c>
      <c r="F386" s="16" t="s">
        <v>1030</v>
      </c>
      <c r="G386" s="15" t="s">
        <v>289</v>
      </c>
      <c r="H386" s="15" t="s">
        <v>205</v>
      </c>
      <c r="I386" s="17">
        <f>HYPERLINK("https://docs.wto.org/imrd/directdoc.asp?DDFDocuments/t/G/TBTN18/UGA992.DOCX","EN")</f>
      </c>
      <c r="J386" s="17">
        <f>HYPERLINK("https://docs.wto.org/imrd/directdoc.asp?DDFDocuments/u/G/TBTN18/UGA992.DOCX","FR")</f>
      </c>
      <c r="K386" s="17">
        <f>HYPERLINK("https://docs.wto.org/imrd/directdoc.asp?DDFDocuments/v/G/TBTN18/UGA992.DOCX","ES")</f>
      </c>
    </row>
    <row r="387">
      <c r="A387" s="11" t="s">
        <v>1031</v>
      </c>
      <c r="B387" s="12" t="s">
        <v>632</v>
      </c>
      <c r="C387" s="13">
        <v>43404</v>
      </c>
      <c r="D387" s="14" t="s">
        <v>49</v>
      </c>
      <c r="E387" s="15" t="s">
        <v>959</v>
      </c>
      <c r="F387" s="16" t="s">
        <v>960</v>
      </c>
      <c r="G387" s="15" t="s">
        <v>390</v>
      </c>
      <c r="H387" s="15" t="s">
        <v>472</v>
      </c>
      <c r="I387" s="17">
        <f>HYPERLINK("https://docs.wto.org/imrd/directdoc.asp?DDFDocuments/t/G/TBTN16/MEX308A5.DOCX","EN")</f>
      </c>
      <c r="J387" s="17">
        <f>HYPERLINK("https://docs.wto.org/imrd/directdoc.asp?DDFDocuments/u/G/TBTN16/MEX308A5.DOCX","FR")</f>
      </c>
      <c r="K387" s="17">
        <f>HYPERLINK("https://docs.wto.org/imrd/directdoc.asp?DDFDocuments/v/G/TBTN16/MEX308A5.DOCX","ES")</f>
      </c>
    </row>
    <row r="388">
      <c r="A388" s="11" t="s">
        <v>1032</v>
      </c>
      <c r="B388" s="12" t="s">
        <v>190</v>
      </c>
      <c r="C388" s="13">
        <v>43402</v>
      </c>
      <c r="D388" s="14" t="s">
        <v>13</v>
      </c>
      <c r="E388" s="15" t="s">
        <v>1033</v>
      </c>
      <c r="F388" s="16" t="s">
        <v>1034</v>
      </c>
      <c r="G388" s="15" t="s">
        <v>293</v>
      </c>
      <c r="H388" s="15" t="s">
        <v>16</v>
      </c>
      <c r="I388" s="17">
        <f>HYPERLINK("https://docs.wto.org/imrd/directdoc.asp?DDFDocuments/t/G/TBTN18/BRA846.DOCX","EN")</f>
      </c>
      <c r="J388" s="17">
        <f>HYPERLINK("https://docs.wto.org/imrd/directdoc.asp?DDFDocuments/u/G/TBTN18/BRA846.DOCX","FR")</f>
      </c>
      <c r="K388" s="17">
        <f>HYPERLINK("https://docs.wto.org/imrd/directdoc.asp?DDFDocuments/v/G/TBTN18/BRA846.DOCX","ES")</f>
      </c>
    </row>
    <row r="389">
      <c r="A389" s="11" t="s">
        <v>1035</v>
      </c>
      <c r="B389" s="12" t="s">
        <v>33</v>
      </c>
      <c r="C389" s="13">
        <v>43398</v>
      </c>
      <c r="D389" s="14" t="s">
        <v>13</v>
      </c>
      <c r="E389" s="15" t="s">
        <v>1036</v>
      </c>
      <c r="F389" s="16" t="s">
        <v>1037</v>
      </c>
      <c r="G389" s="15" t="s">
        <v>327</v>
      </c>
      <c r="H389" s="15" t="s">
        <v>276</v>
      </c>
      <c r="I389" s="17">
        <f>HYPERLINK("https://docs.wto.org/imrd/directdoc.asp?DDFDocuments/t/G/TBTN18/USA1404.DOCX","EN")</f>
      </c>
      <c r="J389" s="17">
        <f>HYPERLINK("https://docs.wto.org/imrd/directdoc.asp?DDFDocuments/u/G/TBTN18/USA1404.DOCX","FR")</f>
      </c>
      <c r="K389" s="17">
        <f>HYPERLINK("https://docs.wto.org/imrd/directdoc.asp?DDFDocuments/v/G/TBTN18/USA1404.DOCX","ES")</f>
      </c>
    </row>
    <row r="390">
      <c r="A390" s="11" t="s">
        <v>1038</v>
      </c>
      <c r="B390" s="12" t="s">
        <v>190</v>
      </c>
      <c r="C390" s="13">
        <v>43397</v>
      </c>
      <c r="D390" s="14" t="s">
        <v>49</v>
      </c>
      <c r="E390" s="15" t="s">
        <v>1039</v>
      </c>
      <c r="F390" s="16" t="s">
        <v>172</v>
      </c>
      <c r="G390" s="15" t="s">
        <v>314</v>
      </c>
      <c r="H390" s="15" t="s">
        <v>472</v>
      </c>
      <c r="I390" s="17">
        <f>HYPERLINK("https://docs.wto.org/imrd/directdoc.asp?DDFDocuments/t/G/TBTN17/BRA737A1.DOCX","EN")</f>
      </c>
      <c r="J390" s="17">
        <f>HYPERLINK("https://docs.wto.org/imrd/directdoc.asp?DDFDocuments/u/G/TBTN17/BRA737A1.DOCX","FR")</f>
      </c>
      <c r="K390" s="17">
        <f>HYPERLINK("https://docs.wto.org/imrd/directdoc.asp?DDFDocuments/v/G/TBTN17/BRA737A1.DOCX","ES")</f>
      </c>
    </row>
    <row r="391">
      <c r="A391" s="11" t="s">
        <v>1040</v>
      </c>
      <c r="B391" s="12" t="s">
        <v>190</v>
      </c>
      <c r="C391" s="13">
        <v>43395</v>
      </c>
      <c r="D391" s="14" t="s">
        <v>49</v>
      </c>
      <c r="E391" s="15" t="s">
        <v>1041</v>
      </c>
      <c r="F391" s="16" t="s">
        <v>1042</v>
      </c>
      <c r="G391" s="15" t="s">
        <v>520</v>
      </c>
      <c r="H391" s="15" t="s">
        <v>1043</v>
      </c>
      <c r="I391" s="17">
        <f>HYPERLINK("https://docs.wto.org/imrd/directdoc.asp?DDFDocuments/t/G/TBTN18/BRA795A1.DOCX","EN")</f>
      </c>
      <c r="J391" s="17">
        <f>HYPERLINK("https://docs.wto.org/imrd/directdoc.asp?DDFDocuments/u/G/TBTN18/BRA795A1.DOCX","FR")</f>
      </c>
      <c r="K391" s="17">
        <f>HYPERLINK("https://docs.wto.org/imrd/directdoc.asp?DDFDocuments/v/G/TBTN18/BRA795A1.DOCX","ES")</f>
      </c>
    </row>
    <row r="392">
      <c r="A392" s="11" t="s">
        <v>1044</v>
      </c>
      <c r="B392" s="12" t="s">
        <v>71</v>
      </c>
      <c r="C392" s="13">
        <v>43378</v>
      </c>
      <c r="D392" s="14" t="s">
        <v>13</v>
      </c>
      <c r="E392" s="15" t="s">
        <v>1045</v>
      </c>
      <c r="F392" s="16" t="s">
        <v>1046</v>
      </c>
      <c r="G392" s="15" t="s">
        <v>450</v>
      </c>
      <c r="H392" s="15" t="s">
        <v>331</v>
      </c>
      <c r="I392" s="17">
        <f>HYPERLINK("https://docs.wto.org/imrd/directdoc.asp?DDFDocuments/t/G/TBTN18/UGA921.DOCX","EN")</f>
      </c>
      <c r="J392" s="17">
        <f>HYPERLINK("https://docs.wto.org/imrd/directdoc.asp?DDFDocuments/u/G/TBTN18/UGA921.DOCX","FR")</f>
      </c>
      <c r="K392" s="17">
        <f>HYPERLINK("https://docs.wto.org/imrd/directdoc.asp?DDFDocuments/v/G/TBTN18/UGA921.DOCX","ES")</f>
      </c>
    </row>
    <row r="393">
      <c r="A393" s="11" t="s">
        <v>1047</v>
      </c>
      <c r="B393" s="12" t="s">
        <v>71</v>
      </c>
      <c r="C393" s="13">
        <v>43378</v>
      </c>
      <c r="D393" s="14" t="s">
        <v>13</v>
      </c>
      <c r="E393" s="15"/>
      <c r="F393" s="16" t="s">
        <v>1048</v>
      </c>
      <c r="G393" s="15" t="s">
        <v>450</v>
      </c>
      <c r="H393" s="15" t="s">
        <v>331</v>
      </c>
      <c r="I393" s="17">
        <f>HYPERLINK("https://docs.wto.org/imrd/directdoc.asp?DDFDocuments/t/G/TBTN18/UGA922.DOCX","EN")</f>
      </c>
      <c r="J393" s="17">
        <f>HYPERLINK("https://docs.wto.org/imrd/directdoc.asp?DDFDocuments/u/G/TBTN18/UGA922.DOCX","FR")</f>
      </c>
      <c r="K393" s="17">
        <f>HYPERLINK("https://docs.wto.org/imrd/directdoc.asp?DDFDocuments/v/G/TBTN18/UGA922.DOCX","ES")</f>
      </c>
    </row>
    <row r="394">
      <c r="A394" s="11" t="s">
        <v>1049</v>
      </c>
      <c r="B394" s="12" t="s">
        <v>33</v>
      </c>
      <c r="C394" s="13">
        <v>43378</v>
      </c>
      <c r="D394" s="14" t="s">
        <v>49</v>
      </c>
      <c r="E394" s="15" t="s">
        <v>1050</v>
      </c>
      <c r="F394" s="16" t="s">
        <v>1051</v>
      </c>
      <c r="G394" s="15" t="s">
        <v>405</v>
      </c>
      <c r="H394" s="15" t="s">
        <v>469</v>
      </c>
      <c r="I394" s="17">
        <f>HYPERLINK("https://docs.wto.org/imrd/directdoc.asp?DDFDocuments/t/G/TBTN18/USA1366A1.DOCX","EN")</f>
      </c>
      <c r="J394" s="17">
        <f>HYPERLINK("https://docs.wto.org/imrd/directdoc.asp?DDFDocuments/u/G/TBTN18/USA1366A1.DOCX","FR")</f>
      </c>
      <c r="K394" s="17">
        <f>HYPERLINK("https://docs.wto.org/imrd/directdoc.asp?DDFDocuments/v/G/TBTN18/USA1366A1.DOCX","ES")</f>
      </c>
    </row>
    <row r="395">
      <c r="A395" s="11" t="s">
        <v>1052</v>
      </c>
      <c r="B395" s="12" t="s">
        <v>632</v>
      </c>
      <c r="C395" s="13">
        <v>43377</v>
      </c>
      <c r="D395" s="14" t="s">
        <v>49</v>
      </c>
      <c r="E395" s="15" t="s">
        <v>1053</v>
      </c>
      <c r="F395" s="16" t="s">
        <v>1054</v>
      </c>
      <c r="G395" s="15" t="s">
        <v>1055</v>
      </c>
      <c r="H395" s="15" t="s">
        <v>634</v>
      </c>
      <c r="I395" s="17">
        <f>HYPERLINK("https://docs.wto.org/imrd/directdoc.asp?DDFDocuments/t/G/TBTN18/MEX401A1.DOCX","EN")</f>
      </c>
      <c r="J395" s="17">
        <f>HYPERLINK("https://docs.wto.org/imrd/directdoc.asp?DDFDocuments/u/G/TBTN18/MEX401A1.DOCX","FR")</f>
      </c>
      <c r="K395" s="17">
        <f>HYPERLINK("https://docs.wto.org/imrd/directdoc.asp?DDFDocuments/v/G/TBTN18/MEX401A1.DOCX","ES")</f>
      </c>
    </row>
    <row r="396">
      <c r="A396" s="11" t="s">
        <v>1056</v>
      </c>
      <c r="B396" s="12" t="s">
        <v>1057</v>
      </c>
      <c r="C396" s="13">
        <v>43376</v>
      </c>
      <c r="D396" s="14" t="s">
        <v>13</v>
      </c>
      <c r="E396" s="15" t="s">
        <v>1058</v>
      </c>
      <c r="F396" s="16" t="s">
        <v>1059</v>
      </c>
      <c r="G396" s="15" t="s">
        <v>314</v>
      </c>
      <c r="H396" s="15" t="s">
        <v>223</v>
      </c>
      <c r="I396" s="17">
        <f>HYPERLINK("https://docs.wto.org/imrd/directdoc.asp?DDFDocuments/t/G/TBTN18/BOL11.DOCX","EN")</f>
      </c>
      <c r="J396" s="17">
        <f>HYPERLINK("https://docs.wto.org/imrd/directdoc.asp?DDFDocuments/u/G/TBTN18/BOL11.DOCX","FR")</f>
      </c>
      <c r="K396" s="17">
        <f>HYPERLINK("https://docs.wto.org/imrd/directdoc.asp?DDFDocuments/v/G/TBTN18/BOL11.DOCX","ES")</f>
      </c>
    </row>
    <row r="397">
      <c r="A397" s="11" t="s">
        <v>1060</v>
      </c>
      <c r="B397" s="12" t="s">
        <v>190</v>
      </c>
      <c r="C397" s="13">
        <v>43376</v>
      </c>
      <c r="D397" s="14" t="s">
        <v>49</v>
      </c>
      <c r="E397" s="15" t="s">
        <v>601</v>
      </c>
      <c r="F397" s="16" t="s">
        <v>29</v>
      </c>
      <c r="G397" s="15" t="s">
        <v>30</v>
      </c>
      <c r="H397" s="15" t="s">
        <v>237</v>
      </c>
      <c r="I397" s="17">
        <f>HYPERLINK("https://docs.wto.org/imrd/directdoc.asp?DDFDocuments/t/G/TBTN18/BRA823A1.DOCX","EN")</f>
      </c>
      <c r="J397" s="17">
        <f>HYPERLINK("https://docs.wto.org/imrd/directdoc.asp?DDFDocuments/u/G/TBTN18/BRA823A1.DOCX","FR")</f>
      </c>
      <c r="K397" s="17">
        <f>HYPERLINK("https://docs.wto.org/imrd/directdoc.asp?DDFDocuments/v/G/TBTN18/BRA823A1.DOCX","ES")</f>
      </c>
    </row>
    <row r="398">
      <c r="A398" s="11" t="s">
        <v>1061</v>
      </c>
      <c r="B398" s="12" t="s">
        <v>33</v>
      </c>
      <c r="C398" s="13">
        <v>43375</v>
      </c>
      <c r="D398" s="14" t="s">
        <v>49</v>
      </c>
      <c r="E398" s="15" t="s">
        <v>1062</v>
      </c>
      <c r="F398" s="16" t="s">
        <v>1063</v>
      </c>
      <c r="G398" s="15" t="s">
        <v>1064</v>
      </c>
      <c r="H398" s="15"/>
      <c r="I398" s="17">
        <f>HYPERLINK("https://docs.wto.org/imrd/directdoc.asp?DDFDocuments/t/G/TBTN07/USA233A2.DOCX","EN")</f>
      </c>
      <c r="J398" s="17">
        <f>HYPERLINK("https://docs.wto.org/imrd/directdoc.asp?DDFDocuments/u/G/TBTN07/USA233A2.DOCX","FR")</f>
      </c>
      <c r="K398" s="17">
        <f>HYPERLINK("https://docs.wto.org/imrd/directdoc.asp?DDFDocuments/v/G/TBTN07/USA233A2.DOCX","ES")</f>
      </c>
    </row>
    <row r="399">
      <c r="A399" s="11" t="s">
        <v>1065</v>
      </c>
      <c r="B399" s="12" t="s">
        <v>39</v>
      </c>
      <c r="C399" s="13">
        <v>43357</v>
      </c>
      <c r="D399" s="14" t="s">
        <v>13</v>
      </c>
      <c r="E399" s="15" t="s">
        <v>1066</v>
      </c>
      <c r="F399" s="16" t="s">
        <v>429</v>
      </c>
      <c r="G399" s="15" t="s">
        <v>1067</v>
      </c>
      <c r="H399" s="15" t="s">
        <v>205</v>
      </c>
      <c r="I399" s="17">
        <f>HYPERLINK("https://docs.wto.org/imrd/directdoc.asp?DDFDocuments/t/G/TBTN18/BDI6.DOCX","EN")</f>
      </c>
      <c r="J399" s="17">
        <f>HYPERLINK("https://docs.wto.org/imrd/directdoc.asp?DDFDocuments/u/G/TBTN18/BDI6.DOCX","FR")</f>
      </c>
      <c r="K399" s="17">
        <f>HYPERLINK("https://docs.wto.org/imrd/directdoc.asp?DDFDocuments/v/G/TBTN18/BDI6.DOCX","ES")</f>
      </c>
    </row>
    <row r="400">
      <c r="A400" s="11" t="s">
        <v>1068</v>
      </c>
      <c r="B400" s="12" t="s">
        <v>190</v>
      </c>
      <c r="C400" s="13">
        <v>43353</v>
      </c>
      <c r="D400" s="14" t="s">
        <v>13</v>
      </c>
      <c r="E400" s="15" t="s">
        <v>1069</v>
      </c>
      <c r="F400" s="16" t="s">
        <v>1070</v>
      </c>
      <c r="G400" s="15" t="s">
        <v>827</v>
      </c>
      <c r="H400" s="15" t="s">
        <v>258</v>
      </c>
      <c r="I400" s="17">
        <f>HYPERLINK("https://docs.wto.org/imrd/directdoc.asp?DDFDocuments/t/G/TBTN18/BRA837.DOCX","EN")</f>
      </c>
      <c r="J400" s="17">
        <f>HYPERLINK("https://docs.wto.org/imrd/directdoc.asp?DDFDocuments/u/G/TBTN18/BRA837.DOCX","FR")</f>
      </c>
      <c r="K400" s="17">
        <f>HYPERLINK("https://docs.wto.org/imrd/directdoc.asp?DDFDocuments/v/G/TBTN18/BRA837.DOCX","ES")</f>
      </c>
    </row>
    <row r="401">
      <c r="A401" s="11" t="s">
        <v>1071</v>
      </c>
      <c r="B401" s="12" t="s">
        <v>190</v>
      </c>
      <c r="C401" s="13">
        <v>43347</v>
      </c>
      <c r="D401" s="14" t="s">
        <v>49</v>
      </c>
      <c r="E401" s="15" t="s">
        <v>1072</v>
      </c>
      <c r="F401" s="16" t="s">
        <v>1073</v>
      </c>
      <c r="G401" s="15" t="s">
        <v>1074</v>
      </c>
      <c r="H401" s="15" t="s">
        <v>472</v>
      </c>
      <c r="I401" s="17">
        <f>HYPERLINK("https://docs.wto.org/imrd/directdoc.asp?DDFDocuments/t/G/TBTN18/BRA826A2.DOCX","EN")</f>
      </c>
      <c r="J401" s="17">
        <f>HYPERLINK("https://docs.wto.org/imrd/directdoc.asp?DDFDocuments/u/G/TBTN18/BRA826A2.DOCX","FR")</f>
      </c>
      <c r="K401" s="17">
        <f>HYPERLINK("https://docs.wto.org/imrd/directdoc.asp?DDFDocuments/v/G/TBTN18/BRA826A2.DOCX","ES")</f>
      </c>
    </row>
    <row r="402">
      <c r="A402" s="11" t="s">
        <v>1075</v>
      </c>
      <c r="B402" s="12" t="s">
        <v>190</v>
      </c>
      <c r="C402" s="13">
        <v>43340</v>
      </c>
      <c r="D402" s="14" t="s">
        <v>49</v>
      </c>
      <c r="E402" s="15" t="s">
        <v>1072</v>
      </c>
      <c r="F402" s="16" t="s">
        <v>1073</v>
      </c>
      <c r="G402" s="15" t="s">
        <v>1074</v>
      </c>
      <c r="H402" s="15" t="s">
        <v>472</v>
      </c>
      <c r="I402" s="17">
        <f>HYPERLINK("https://docs.wto.org/imrd/directdoc.asp?DDFDocuments/t/G/TBTN18/BRA826A1.DOCX","EN")</f>
      </c>
      <c r="J402" s="17">
        <f>HYPERLINK("https://docs.wto.org/imrd/directdoc.asp?DDFDocuments/u/G/TBTN18/BRA826A1.DOCX","FR")</f>
      </c>
      <c r="K402" s="17">
        <f>HYPERLINK("https://docs.wto.org/imrd/directdoc.asp?DDFDocuments/v/G/TBTN18/BRA826A1.DOCX","ES")</f>
      </c>
    </row>
    <row r="403">
      <c r="A403" s="11" t="s">
        <v>1076</v>
      </c>
      <c r="B403" s="12" t="s">
        <v>71</v>
      </c>
      <c r="C403" s="13">
        <v>43339</v>
      </c>
      <c r="D403" s="14" t="s">
        <v>13</v>
      </c>
      <c r="E403" s="15" t="s">
        <v>1077</v>
      </c>
      <c r="F403" s="16" t="s">
        <v>1078</v>
      </c>
      <c r="G403" s="15" t="s">
        <v>1079</v>
      </c>
      <c r="H403" s="15" t="s">
        <v>205</v>
      </c>
      <c r="I403" s="17">
        <f>HYPERLINK("https://docs.wto.org/imrd/directdoc.asp?DDFDocuments/t/G/TBTN18/UGA914.DOCX","EN")</f>
      </c>
      <c r="J403" s="17">
        <f>HYPERLINK("https://docs.wto.org/imrd/directdoc.asp?DDFDocuments/u/G/TBTN18/UGA914.DOCX","FR")</f>
      </c>
      <c r="K403" s="17">
        <f>HYPERLINK("https://docs.wto.org/imrd/directdoc.asp?DDFDocuments/v/G/TBTN18/UGA914.DOCX","ES")</f>
      </c>
    </row>
    <row r="404">
      <c r="A404" s="11" t="s">
        <v>1080</v>
      </c>
      <c r="B404" s="12" t="s">
        <v>71</v>
      </c>
      <c r="C404" s="13">
        <v>43339</v>
      </c>
      <c r="D404" s="14" t="s">
        <v>13</v>
      </c>
      <c r="E404" s="15" t="s">
        <v>1081</v>
      </c>
      <c r="F404" s="16" t="s">
        <v>1078</v>
      </c>
      <c r="G404" s="15" t="s">
        <v>1079</v>
      </c>
      <c r="H404" s="15" t="s">
        <v>205</v>
      </c>
      <c r="I404" s="17">
        <f>HYPERLINK("https://docs.wto.org/imrd/directdoc.asp?DDFDocuments/t/G/TBTN18/UGA915.DOCX","EN")</f>
      </c>
      <c r="J404" s="17">
        <f>HYPERLINK("https://docs.wto.org/imrd/directdoc.asp?DDFDocuments/u/G/TBTN18/UGA915.DOCX","FR")</f>
      </c>
      <c r="K404" s="17">
        <f>HYPERLINK("https://docs.wto.org/imrd/directdoc.asp?DDFDocuments/v/G/TBTN18/UGA915.DOCX","ES")</f>
      </c>
    </row>
    <row r="405">
      <c r="A405" s="11" t="s">
        <v>1082</v>
      </c>
      <c r="B405" s="12" t="s">
        <v>71</v>
      </c>
      <c r="C405" s="13">
        <v>43339</v>
      </c>
      <c r="D405" s="14" t="s">
        <v>13</v>
      </c>
      <c r="E405" s="15"/>
      <c r="F405" s="16" t="s">
        <v>1083</v>
      </c>
      <c r="G405" s="15" t="s">
        <v>873</v>
      </c>
      <c r="H405" s="15" t="s">
        <v>205</v>
      </c>
      <c r="I405" s="17">
        <f>HYPERLINK("https://docs.wto.org/imrd/directdoc.asp?DDFDocuments/t/G/TBTN18/UGA916.DOCX","EN")</f>
      </c>
      <c r="J405" s="17">
        <f>HYPERLINK("https://docs.wto.org/imrd/directdoc.asp?DDFDocuments/u/G/TBTN18/UGA916.DOCX","FR")</f>
      </c>
      <c r="K405" s="17">
        <f>HYPERLINK("https://docs.wto.org/imrd/directdoc.asp?DDFDocuments/v/G/TBTN18/UGA916.DOCX","ES")</f>
      </c>
    </row>
    <row r="406">
      <c r="A406" s="11" t="s">
        <v>1084</v>
      </c>
      <c r="B406" s="12" t="s">
        <v>71</v>
      </c>
      <c r="C406" s="13">
        <v>43339</v>
      </c>
      <c r="D406" s="14" t="s">
        <v>13</v>
      </c>
      <c r="E406" s="15" t="s">
        <v>1085</v>
      </c>
      <c r="F406" s="16" t="s">
        <v>1083</v>
      </c>
      <c r="G406" s="15" t="s">
        <v>873</v>
      </c>
      <c r="H406" s="15" t="s">
        <v>205</v>
      </c>
      <c r="I406" s="17">
        <f>HYPERLINK("https://docs.wto.org/imrd/directdoc.asp?DDFDocuments/t/G/TBTN18/UGA917.DOCX","EN")</f>
      </c>
      <c r="J406" s="17">
        <f>HYPERLINK("https://docs.wto.org/imrd/directdoc.asp?DDFDocuments/u/G/TBTN18/UGA917.DOCX","FR")</f>
      </c>
      <c r="K406" s="17">
        <f>HYPERLINK("https://docs.wto.org/imrd/directdoc.asp?DDFDocuments/v/G/TBTN18/UGA917.DOCX","ES")</f>
      </c>
    </row>
    <row r="407">
      <c r="A407" s="11" t="s">
        <v>1086</v>
      </c>
      <c r="B407" s="12" t="s">
        <v>33</v>
      </c>
      <c r="C407" s="13">
        <v>43333</v>
      </c>
      <c r="D407" s="14" t="s">
        <v>13</v>
      </c>
      <c r="E407" s="15" t="s">
        <v>1087</v>
      </c>
      <c r="F407" s="16" t="s">
        <v>1088</v>
      </c>
      <c r="G407" s="15" t="s">
        <v>293</v>
      </c>
      <c r="H407" s="15" t="s">
        <v>665</v>
      </c>
      <c r="I407" s="17">
        <f>HYPERLINK("https://docs.wto.org/imrd/directdoc.asp?DDFDocuments/t/G/TBTN18/USA1388.DOCX","EN")</f>
      </c>
      <c r="J407" s="17">
        <f>HYPERLINK("https://docs.wto.org/imrd/directdoc.asp?DDFDocuments/u/G/TBTN18/USA1388.DOCX","FR")</f>
      </c>
      <c r="K407" s="17">
        <f>HYPERLINK("https://docs.wto.org/imrd/directdoc.asp?DDFDocuments/v/G/TBTN18/USA1388.DOCX","ES")</f>
      </c>
    </row>
    <row r="408">
      <c r="A408" s="11" t="s">
        <v>1089</v>
      </c>
      <c r="B408" s="12" t="s">
        <v>71</v>
      </c>
      <c r="C408" s="13">
        <v>43328</v>
      </c>
      <c r="D408" s="14" t="s">
        <v>13</v>
      </c>
      <c r="E408" s="15" t="s">
        <v>1090</v>
      </c>
      <c r="F408" s="16" t="s">
        <v>681</v>
      </c>
      <c r="G408" s="15" t="s">
        <v>314</v>
      </c>
      <c r="H408" s="15" t="s">
        <v>205</v>
      </c>
      <c r="I408" s="17">
        <f>HYPERLINK("https://docs.wto.org/imrd/directdoc.asp?DDFDocuments/t/G/TBTN18/UGA909.DOCX","EN")</f>
      </c>
      <c r="J408" s="17">
        <f>HYPERLINK("https://docs.wto.org/imrd/directdoc.asp?DDFDocuments/u/G/TBTN18/UGA909.DOCX","FR")</f>
      </c>
      <c r="K408" s="17">
        <f>HYPERLINK("https://docs.wto.org/imrd/directdoc.asp?DDFDocuments/v/G/TBTN18/UGA909.DOCX","ES")</f>
      </c>
    </row>
    <row r="409">
      <c r="A409" s="11" t="s">
        <v>1091</v>
      </c>
      <c r="B409" s="12" t="s">
        <v>71</v>
      </c>
      <c r="C409" s="13">
        <v>43328</v>
      </c>
      <c r="D409" s="14" t="s">
        <v>13</v>
      </c>
      <c r="E409" s="15" t="s">
        <v>1092</v>
      </c>
      <c r="F409" s="16" t="s">
        <v>837</v>
      </c>
      <c r="G409" s="15" t="s">
        <v>314</v>
      </c>
      <c r="H409" s="15" t="s">
        <v>205</v>
      </c>
      <c r="I409" s="17">
        <f>HYPERLINK("https://docs.wto.org/imrd/directdoc.asp?DDFDocuments/t/G/TBTN18/UGA911.DOCX","EN")</f>
      </c>
      <c r="J409" s="17">
        <f>HYPERLINK("https://docs.wto.org/imrd/directdoc.asp?DDFDocuments/u/G/TBTN18/UGA911.DOCX","FR")</f>
      </c>
      <c r="K409" s="17">
        <f>HYPERLINK("https://docs.wto.org/imrd/directdoc.asp?DDFDocuments/v/G/TBTN18/UGA911.DOCX","ES")</f>
      </c>
    </row>
    <row r="410">
      <c r="A410" s="11" t="s">
        <v>1093</v>
      </c>
      <c r="B410" s="12" t="s">
        <v>71</v>
      </c>
      <c r="C410" s="13">
        <v>43328</v>
      </c>
      <c r="D410" s="14" t="s">
        <v>13</v>
      </c>
      <c r="E410" s="15" t="s">
        <v>1094</v>
      </c>
      <c r="F410" s="16" t="s">
        <v>839</v>
      </c>
      <c r="G410" s="15" t="s">
        <v>314</v>
      </c>
      <c r="H410" s="15" t="s">
        <v>205</v>
      </c>
      <c r="I410" s="17">
        <f>HYPERLINK("https://docs.wto.org/imrd/directdoc.asp?DDFDocuments/t/G/TBTN18/UGA912.DOCX","EN")</f>
      </c>
      <c r="J410" s="17">
        <f>HYPERLINK("https://docs.wto.org/imrd/directdoc.asp?DDFDocuments/u/G/TBTN18/UGA912.DOCX","FR")</f>
      </c>
      <c r="K410" s="17">
        <f>HYPERLINK("https://docs.wto.org/imrd/directdoc.asp?DDFDocuments/v/G/TBTN18/UGA912.DOCX","ES")</f>
      </c>
    </row>
    <row r="411">
      <c r="A411" s="11" t="s">
        <v>1095</v>
      </c>
      <c r="B411" s="12" t="s">
        <v>71</v>
      </c>
      <c r="C411" s="13">
        <v>43326</v>
      </c>
      <c r="D411" s="14" t="s">
        <v>49</v>
      </c>
      <c r="E411" s="15" t="s">
        <v>1096</v>
      </c>
      <c r="F411" s="16" t="s">
        <v>1097</v>
      </c>
      <c r="G411" s="15" t="s">
        <v>236</v>
      </c>
      <c r="H411" s="15" t="s">
        <v>490</v>
      </c>
      <c r="I411" s="17">
        <f>HYPERLINK("https://docs.wto.org/imrd/directdoc.asp?DDFDocuments/t/G/TBTN15/UGA524A2.DOCX","EN")</f>
      </c>
      <c r="J411" s="17">
        <f>HYPERLINK("https://docs.wto.org/imrd/directdoc.asp?DDFDocuments/u/G/TBTN15/UGA524A2.DOCX","FR")</f>
      </c>
      <c r="K411" s="17">
        <f>HYPERLINK("https://docs.wto.org/imrd/directdoc.asp?DDFDocuments/v/G/TBTN15/UGA524A2.DOCX","ES")</f>
      </c>
    </row>
    <row r="412">
      <c r="A412" s="11" t="s">
        <v>1098</v>
      </c>
      <c r="B412" s="12" t="s">
        <v>71</v>
      </c>
      <c r="C412" s="13">
        <v>43326</v>
      </c>
      <c r="D412" s="14" t="s">
        <v>49</v>
      </c>
      <c r="E412" s="15" t="s">
        <v>1099</v>
      </c>
      <c r="F412" s="16" t="s">
        <v>1100</v>
      </c>
      <c r="G412" s="15" t="s">
        <v>236</v>
      </c>
      <c r="H412" s="15" t="s">
        <v>490</v>
      </c>
      <c r="I412" s="17">
        <f>HYPERLINK("https://docs.wto.org/imrd/directdoc.asp?DDFDocuments/t/G/TBTN16/UGA590A2.DOCX","EN")</f>
      </c>
      <c r="J412" s="17">
        <f>HYPERLINK("https://docs.wto.org/imrd/directdoc.asp?DDFDocuments/u/G/TBTN16/UGA590A2.DOCX","FR")</f>
      </c>
      <c r="K412" s="17">
        <f>HYPERLINK("https://docs.wto.org/imrd/directdoc.asp?DDFDocuments/v/G/TBTN16/UGA590A2.DOCX","ES")</f>
      </c>
    </row>
    <row r="413">
      <c r="A413" s="11" t="s">
        <v>1101</v>
      </c>
      <c r="B413" s="12" t="s">
        <v>71</v>
      </c>
      <c r="C413" s="13">
        <v>43326</v>
      </c>
      <c r="D413" s="14" t="s">
        <v>49</v>
      </c>
      <c r="E413" s="15" t="s">
        <v>1102</v>
      </c>
      <c r="F413" s="16" t="s">
        <v>1103</v>
      </c>
      <c r="G413" s="15" t="s">
        <v>95</v>
      </c>
      <c r="H413" s="15" t="s">
        <v>91</v>
      </c>
      <c r="I413" s="17">
        <f>HYPERLINK("https://docs.wto.org/imrd/directdoc.asp?DDFDocuments/t/G/TBTN17/UGA619A2.DOCX","EN")</f>
      </c>
      <c r="J413" s="17">
        <f>HYPERLINK("https://docs.wto.org/imrd/directdoc.asp?DDFDocuments/u/G/TBTN17/UGA619A2.DOCX","FR")</f>
      </c>
      <c r="K413" s="17">
        <f>HYPERLINK("https://docs.wto.org/imrd/directdoc.asp?DDFDocuments/v/G/TBTN17/UGA619A2.DOCX","ES")</f>
      </c>
    </row>
    <row r="414">
      <c r="A414" s="11" t="s">
        <v>1104</v>
      </c>
      <c r="B414" s="12" t="s">
        <v>71</v>
      </c>
      <c r="C414" s="13">
        <v>43326</v>
      </c>
      <c r="D414" s="14" t="s">
        <v>49</v>
      </c>
      <c r="E414" s="15" t="s">
        <v>1105</v>
      </c>
      <c r="F414" s="16" t="s">
        <v>1106</v>
      </c>
      <c r="G414" s="15" t="s">
        <v>95</v>
      </c>
      <c r="H414" s="15" t="s">
        <v>91</v>
      </c>
      <c r="I414" s="17">
        <f>HYPERLINK("https://docs.wto.org/imrd/directdoc.asp?DDFDocuments/t/G/TBTN17/UGA621A1.DOCX","EN")</f>
      </c>
      <c r="J414" s="17">
        <f>HYPERLINK("https://docs.wto.org/imrd/directdoc.asp?DDFDocuments/u/G/TBTN17/UGA621A1.DOCX","FR")</f>
      </c>
      <c r="K414" s="17">
        <f>HYPERLINK("https://docs.wto.org/imrd/directdoc.asp?DDFDocuments/v/G/TBTN17/UGA621A1.DOCX","ES")</f>
      </c>
    </row>
    <row r="415">
      <c r="A415" s="11" t="s">
        <v>1107</v>
      </c>
      <c r="B415" s="12" t="s">
        <v>71</v>
      </c>
      <c r="C415" s="13">
        <v>43326</v>
      </c>
      <c r="D415" s="14" t="s">
        <v>49</v>
      </c>
      <c r="E415" s="15" t="s">
        <v>1108</v>
      </c>
      <c r="F415" s="16" t="s">
        <v>1109</v>
      </c>
      <c r="G415" s="15" t="s">
        <v>95</v>
      </c>
      <c r="H415" s="15" t="s">
        <v>91</v>
      </c>
      <c r="I415" s="17">
        <f>HYPERLINK("https://docs.wto.org/imrd/directdoc.asp?DDFDocuments/t/G/TBTN17/UGA622A2.DOCX","EN")</f>
      </c>
      <c r="J415" s="17">
        <f>HYPERLINK("https://docs.wto.org/imrd/directdoc.asp?DDFDocuments/u/G/TBTN17/UGA622A2.DOCX","FR")</f>
      </c>
      <c r="K415" s="17">
        <f>HYPERLINK("https://docs.wto.org/imrd/directdoc.asp?DDFDocuments/v/G/TBTN17/UGA622A2.DOCX","ES")</f>
      </c>
    </row>
    <row r="416">
      <c r="A416" s="11" t="s">
        <v>1110</v>
      </c>
      <c r="B416" s="12" t="s">
        <v>27</v>
      </c>
      <c r="C416" s="13">
        <v>43326</v>
      </c>
      <c r="D416" s="14" t="s">
        <v>49</v>
      </c>
      <c r="E416" s="15"/>
      <c r="F416" s="16" t="s">
        <v>1111</v>
      </c>
      <c r="G416" s="15" t="s">
        <v>1112</v>
      </c>
      <c r="H416" s="15" t="s">
        <v>386</v>
      </c>
      <c r="I416" s="17">
        <f>HYPERLINK("https://docs.wto.org/imrd/directdoc.asp?DDFDocuments/t/G/TBTN17/ZAF221A1.DOCX","EN")</f>
      </c>
      <c r="J416" s="17">
        <f>HYPERLINK("https://docs.wto.org/imrd/directdoc.asp?DDFDocuments/u/G/TBTN17/ZAF221A1.DOCX","FR")</f>
      </c>
      <c r="K416" s="17">
        <f>HYPERLINK("https://docs.wto.org/imrd/directdoc.asp?DDFDocuments/v/G/TBTN17/ZAF221A1.DOCX","ES")</f>
      </c>
    </row>
    <row r="417">
      <c r="A417" s="11" t="s">
        <v>1113</v>
      </c>
      <c r="B417" s="12" t="s">
        <v>71</v>
      </c>
      <c r="C417" s="13">
        <v>43321</v>
      </c>
      <c r="D417" s="14" t="s">
        <v>13</v>
      </c>
      <c r="E417" s="15"/>
      <c r="F417" s="16" t="s">
        <v>1114</v>
      </c>
      <c r="G417" s="15" t="s">
        <v>304</v>
      </c>
      <c r="H417" s="15" t="s">
        <v>205</v>
      </c>
      <c r="I417" s="17">
        <f>HYPERLINK("https://docs.wto.org/imrd/directdoc.asp?DDFDocuments/t/G/TBTN18/UGA901.DOCX","EN")</f>
      </c>
      <c r="J417" s="17">
        <f>HYPERLINK("https://docs.wto.org/imrd/directdoc.asp?DDFDocuments/u/G/TBTN18/UGA901.DOCX","FR")</f>
      </c>
      <c r="K417" s="17">
        <f>HYPERLINK("https://docs.wto.org/imrd/directdoc.asp?DDFDocuments/v/G/TBTN18/UGA901.DOCX","ES")</f>
      </c>
    </row>
    <row r="418">
      <c r="A418" s="11" t="s">
        <v>1115</v>
      </c>
      <c r="B418" s="12" t="s">
        <v>71</v>
      </c>
      <c r="C418" s="13">
        <v>43321</v>
      </c>
      <c r="D418" s="14" t="s">
        <v>13</v>
      </c>
      <c r="E418" s="15"/>
      <c r="F418" s="16" t="s">
        <v>1116</v>
      </c>
      <c r="G418" s="15" t="s">
        <v>304</v>
      </c>
      <c r="H418" s="15" t="s">
        <v>205</v>
      </c>
      <c r="I418" s="17">
        <f>HYPERLINK("https://docs.wto.org/imrd/directdoc.asp?DDFDocuments/t/G/TBTN18/UGA902.DOCX","EN")</f>
      </c>
      <c r="J418" s="17">
        <f>HYPERLINK("https://docs.wto.org/imrd/directdoc.asp?DDFDocuments/u/G/TBTN18/UGA902.DOCX","FR")</f>
      </c>
      <c r="K418" s="17">
        <f>HYPERLINK("https://docs.wto.org/imrd/directdoc.asp?DDFDocuments/v/G/TBTN18/UGA902.DOCX","ES")</f>
      </c>
    </row>
    <row r="419">
      <c r="A419" s="11" t="s">
        <v>1117</v>
      </c>
      <c r="B419" s="12" t="s">
        <v>71</v>
      </c>
      <c r="C419" s="13">
        <v>43321</v>
      </c>
      <c r="D419" s="14" t="s">
        <v>13</v>
      </c>
      <c r="E419" s="15"/>
      <c r="F419" s="16" t="s">
        <v>1118</v>
      </c>
      <c r="G419" s="15" t="s">
        <v>304</v>
      </c>
      <c r="H419" s="15" t="s">
        <v>205</v>
      </c>
      <c r="I419" s="17">
        <f>HYPERLINK("https://docs.wto.org/imrd/directdoc.asp?DDFDocuments/t/G/TBTN18/UGA903.DOCX","EN")</f>
      </c>
      <c r="J419" s="17">
        <f>HYPERLINK("https://docs.wto.org/imrd/directdoc.asp?DDFDocuments/u/G/TBTN18/UGA903.DOCX","FR")</f>
      </c>
      <c r="K419" s="17">
        <f>HYPERLINK("https://docs.wto.org/imrd/directdoc.asp?DDFDocuments/v/G/TBTN18/UGA903.DOCX","ES")</f>
      </c>
    </row>
    <row r="420">
      <c r="A420" s="11" t="s">
        <v>1119</v>
      </c>
      <c r="B420" s="12" t="s">
        <v>71</v>
      </c>
      <c r="C420" s="13">
        <v>43321</v>
      </c>
      <c r="D420" s="14" t="s">
        <v>13</v>
      </c>
      <c r="E420" s="15" t="s">
        <v>1120</v>
      </c>
      <c r="F420" s="16" t="s">
        <v>1121</v>
      </c>
      <c r="G420" s="15" t="s">
        <v>304</v>
      </c>
      <c r="H420" s="15" t="s">
        <v>205</v>
      </c>
      <c r="I420" s="17">
        <f>HYPERLINK("https://docs.wto.org/imrd/directdoc.asp?DDFDocuments/t/G/TBTN18/UGA904.DOCX","EN")</f>
      </c>
      <c r="J420" s="17">
        <f>HYPERLINK("https://docs.wto.org/imrd/directdoc.asp?DDFDocuments/u/G/TBTN18/UGA904.DOCX","FR")</f>
      </c>
      <c r="K420" s="17">
        <f>HYPERLINK("https://docs.wto.org/imrd/directdoc.asp?DDFDocuments/v/G/TBTN18/UGA904.DOCX","ES")</f>
      </c>
    </row>
    <row r="421">
      <c r="A421" s="11" t="s">
        <v>1122</v>
      </c>
      <c r="B421" s="12" t="s">
        <v>71</v>
      </c>
      <c r="C421" s="13">
        <v>43321</v>
      </c>
      <c r="D421" s="14" t="s">
        <v>13</v>
      </c>
      <c r="E421" s="15" t="s">
        <v>1123</v>
      </c>
      <c r="F421" s="16" t="s">
        <v>1124</v>
      </c>
      <c r="G421" s="15" t="s">
        <v>304</v>
      </c>
      <c r="H421" s="15" t="s">
        <v>205</v>
      </c>
      <c r="I421" s="17">
        <f>HYPERLINK("https://docs.wto.org/imrd/directdoc.asp?DDFDocuments/t/G/TBTN18/UGA905.DOCX","EN")</f>
      </c>
      <c r="J421" s="17">
        <f>HYPERLINK("https://docs.wto.org/imrd/directdoc.asp?DDFDocuments/u/G/TBTN18/UGA905.DOCX","FR")</f>
      </c>
      <c r="K421" s="17">
        <f>HYPERLINK("https://docs.wto.org/imrd/directdoc.asp?DDFDocuments/v/G/TBTN18/UGA905.DOCX","ES")</f>
      </c>
    </row>
    <row r="422">
      <c r="A422" s="11" t="s">
        <v>1125</v>
      </c>
      <c r="B422" s="12" t="s">
        <v>71</v>
      </c>
      <c r="C422" s="13">
        <v>43320</v>
      </c>
      <c r="D422" s="14" t="s">
        <v>13</v>
      </c>
      <c r="E422" s="15"/>
      <c r="F422" s="16" t="s">
        <v>1126</v>
      </c>
      <c r="G422" s="15" t="s">
        <v>304</v>
      </c>
      <c r="H422" s="15" t="s">
        <v>205</v>
      </c>
      <c r="I422" s="17">
        <f>HYPERLINK("https://docs.wto.org/imrd/directdoc.asp?DDFDocuments/t/G/TBTN18/UGA897.DOCX","EN")</f>
      </c>
      <c r="J422" s="17">
        <f>HYPERLINK("https://docs.wto.org/imrd/directdoc.asp?DDFDocuments/u/G/TBTN18/UGA897.DOCX","FR")</f>
      </c>
      <c r="K422" s="17">
        <f>HYPERLINK("https://docs.wto.org/imrd/directdoc.asp?DDFDocuments/v/G/TBTN18/UGA897.DOCX","ES")</f>
      </c>
    </row>
    <row r="423">
      <c r="A423" s="11" t="s">
        <v>1127</v>
      </c>
      <c r="B423" s="12" t="s">
        <v>71</v>
      </c>
      <c r="C423" s="13">
        <v>43320</v>
      </c>
      <c r="D423" s="14" t="s">
        <v>13</v>
      </c>
      <c r="E423" s="15"/>
      <c r="F423" s="16" t="s">
        <v>1124</v>
      </c>
      <c r="G423" s="15" t="s">
        <v>1128</v>
      </c>
      <c r="H423" s="15" t="s">
        <v>900</v>
      </c>
      <c r="I423" s="17">
        <f>HYPERLINK("https://docs.wto.org/imrd/directdoc.asp?DDFDocuments/t/G/TBTN18/UGA898.DOCX","EN")</f>
      </c>
      <c r="J423" s="17">
        <f>HYPERLINK("https://docs.wto.org/imrd/directdoc.asp?DDFDocuments/u/G/TBTN18/UGA898.DOCX","FR")</f>
      </c>
      <c r="K423" s="17">
        <f>HYPERLINK("https://docs.wto.org/imrd/directdoc.asp?DDFDocuments/v/G/TBTN18/UGA898.DOCX","ES")</f>
      </c>
    </row>
    <row r="424">
      <c r="A424" s="11" t="s">
        <v>1129</v>
      </c>
      <c r="B424" s="12" t="s">
        <v>71</v>
      </c>
      <c r="C424" s="13">
        <v>43319</v>
      </c>
      <c r="D424" s="14" t="s">
        <v>49</v>
      </c>
      <c r="E424" s="15" t="s">
        <v>1130</v>
      </c>
      <c r="F424" s="16" t="s">
        <v>1131</v>
      </c>
      <c r="G424" s="15" t="s">
        <v>1132</v>
      </c>
      <c r="H424" s="15" t="s">
        <v>490</v>
      </c>
      <c r="I424" s="17">
        <f>HYPERLINK("https://docs.wto.org/imrd/directdoc.asp?DDFDocuments/t/G/TBTN16/UGA548A2.DOCX","EN")</f>
      </c>
      <c r="J424" s="17">
        <f>HYPERLINK("https://docs.wto.org/imrd/directdoc.asp?DDFDocuments/u/G/TBTN16/UGA548A2.DOCX","FR")</f>
      </c>
      <c r="K424" s="17">
        <f>HYPERLINK("https://docs.wto.org/imrd/directdoc.asp?DDFDocuments/v/G/TBTN16/UGA548A2.DOCX","ES")</f>
      </c>
    </row>
    <row r="425">
      <c r="A425" s="11" t="s">
        <v>1133</v>
      </c>
      <c r="B425" s="12" t="s">
        <v>71</v>
      </c>
      <c r="C425" s="13">
        <v>43319</v>
      </c>
      <c r="D425" s="14" t="s">
        <v>49</v>
      </c>
      <c r="E425" s="15" t="s">
        <v>1134</v>
      </c>
      <c r="F425" s="16" t="s">
        <v>1135</v>
      </c>
      <c r="G425" s="15" t="s">
        <v>95</v>
      </c>
      <c r="H425" s="15" t="s">
        <v>490</v>
      </c>
      <c r="I425" s="17">
        <f>HYPERLINK("https://docs.wto.org/imrd/directdoc.asp?DDFDocuments/t/G/TBTN16/UGA550A2.DOCX","EN")</f>
      </c>
      <c r="J425" s="17">
        <f>HYPERLINK("https://docs.wto.org/imrd/directdoc.asp?DDFDocuments/u/G/TBTN16/UGA550A2.DOCX","FR")</f>
      </c>
      <c r="K425" s="17">
        <f>HYPERLINK("https://docs.wto.org/imrd/directdoc.asp?DDFDocuments/v/G/TBTN16/UGA550A2.DOCX","ES")</f>
      </c>
    </row>
    <row r="426">
      <c r="A426" s="11" t="s">
        <v>1136</v>
      </c>
      <c r="B426" s="12" t="s">
        <v>71</v>
      </c>
      <c r="C426" s="13">
        <v>43319</v>
      </c>
      <c r="D426" s="14" t="s">
        <v>49</v>
      </c>
      <c r="E426" s="15" t="s">
        <v>1137</v>
      </c>
      <c r="F426" s="16" t="s">
        <v>1138</v>
      </c>
      <c r="G426" s="15" t="s">
        <v>1132</v>
      </c>
      <c r="H426" s="15" t="s">
        <v>490</v>
      </c>
      <c r="I426" s="17">
        <f>HYPERLINK("https://docs.wto.org/imrd/directdoc.asp?DDFDocuments/t/G/TBTN16/UGA551A2.DOCX","EN")</f>
      </c>
      <c r="J426" s="17">
        <f>HYPERLINK("https://docs.wto.org/imrd/directdoc.asp?DDFDocuments/u/G/TBTN16/UGA551A2.DOCX","FR")</f>
      </c>
      <c r="K426" s="17">
        <f>HYPERLINK("https://docs.wto.org/imrd/directdoc.asp?DDFDocuments/v/G/TBTN16/UGA551A2.DOCX","ES")</f>
      </c>
    </row>
    <row r="427">
      <c r="A427" s="11" t="s">
        <v>1139</v>
      </c>
      <c r="B427" s="12" t="s">
        <v>71</v>
      </c>
      <c r="C427" s="13">
        <v>43319</v>
      </c>
      <c r="D427" s="14" t="s">
        <v>49</v>
      </c>
      <c r="E427" s="15" t="s">
        <v>1140</v>
      </c>
      <c r="F427" s="16" t="s">
        <v>1141</v>
      </c>
      <c r="G427" s="15" t="s">
        <v>1132</v>
      </c>
      <c r="H427" s="15" t="s">
        <v>490</v>
      </c>
      <c r="I427" s="17">
        <f>HYPERLINK("https://docs.wto.org/imrd/directdoc.asp?DDFDocuments/t/G/TBTN16/UGA552A2.DOCX","EN")</f>
      </c>
      <c r="J427" s="17">
        <f>HYPERLINK("https://docs.wto.org/imrd/directdoc.asp?DDFDocuments/u/G/TBTN16/UGA552A2.DOCX","FR")</f>
      </c>
      <c r="K427" s="17">
        <f>HYPERLINK("https://docs.wto.org/imrd/directdoc.asp?DDFDocuments/v/G/TBTN16/UGA552A2.DOCX","ES")</f>
      </c>
    </row>
    <row r="428">
      <c r="A428" s="11" t="s">
        <v>1142</v>
      </c>
      <c r="B428" s="12" t="s">
        <v>71</v>
      </c>
      <c r="C428" s="13">
        <v>43319</v>
      </c>
      <c r="D428" s="14" t="s">
        <v>49</v>
      </c>
      <c r="E428" s="15" t="s">
        <v>1143</v>
      </c>
      <c r="F428" s="16" t="s">
        <v>1144</v>
      </c>
      <c r="G428" s="15" t="s">
        <v>95</v>
      </c>
      <c r="H428" s="15" t="s">
        <v>490</v>
      </c>
      <c r="I428" s="17">
        <f>HYPERLINK("https://docs.wto.org/imrd/directdoc.asp?DDFDocuments/t/G/TBTN16/UGA553A2.DOCX","EN")</f>
      </c>
      <c r="J428" s="17">
        <f>HYPERLINK("https://docs.wto.org/imrd/directdoc.asp?DDFDocuments/u/G/TBTN16/UGA553A2.DOCX","FR")</f>
      </c>
      <c r="K428" s="17">
        <f>HYPERLINK("https://docs.wto.org/imrd/directdoc.asp?DDFDocuments/v/G/TBTN16/UGA553A2.DOCX","ES")</f>
      </c>
    </row>
    <row r="429">
      <c r="A429" s="11" t="s">
        <v>1145</v>
      </c>
      <c r="B429" s="12" t="s">
        <v>71</v>
      </c>
      <c r="C429" s="13">
        <v>43319</v>
      </c>
      <c r="D429" s="14" t="s">
        <v>49</v>
      </c>
      <c r="E429" s="15" t="s">
        <v>1146</v>
      </c>
      <c r="F429" s="16" t="s">
        <v>1147</v>
      </c>
      <c r="G429" s="15" t="s">
        <v>1132</v>
      </c>
      <c r="H429" s="15" t="s">
        <v>490</v>
      </c>
      <c r="I429" s="17">
        <f>HYPERLINK("https://docs.wto.org/imrd/directdoc.asp?DDFDocuments/t/G/TBTN16/UGA555A2.DOCX","EN")</f>
      </c>
      <c r="J429" s="17">
        <f>HYPERLINK("https://docs.wto.org/imrd/directdoc.asp?DDFDocuments/u/G/TBTN16/UGA555A2.DOCX","FR")</f>
      </c>
      <c r="K429" s="17">
        <f>HYPERLINK("https://docs.wto.org/imrd/directdoc.asp?DDFDocuments/v/G/TBTN16/UGA555A2.DOCX","ES")</f>
      </c>
    </row>
    <row r="430">
      <c r="A430" s="11" t="s">
        <v>1148</v>
      </c>
      <c r="B430" s="12" t="s">
        <v>71</v>
      </c>
      <c r="C430" s="13">
        <v>43319</v>
      </c>
      <c r="D430" s="14" t="s">
        <v>49</v>
      </c>
      <c r="E430" s="15" t="s">
        <v>1149</v>
      </c>
      <c r="F430" s="16" t="s">
        <v>555</v>
      </c>
      <c r="G430" s="15" t="s">
        <v>152</v>
      </c>
      <c r="H430" s="15" t="s">
        <v>490</v>
      </c>
      <c r="I430" s="17">
        <f>HYPERLINK("https://docs.wto.org/imrd/directdoc.asp?DDFDocuments/t/G/TBTN16/UGA593A2.DOCX","EN")</f>
      </c>
      <c r="J430" s="17">
        <f>HYPERLINK("https://docs.wto.org/imrd/directdoc.asp?DDFDocuments/u/G/TBTN16/UGA593A2.DOCX","FR")</f>
      </c>
      <c r="K430" s="17">
        <f>HYPERLINK("https://docs.wto.org/imrd/directdoc.asp?DDFDocuments/v/G/TBTN16/UGA593A2.DOCX","ES")</f>
      </c>
    </row>
    <row r="431">
      <c r="A431" s="11" t="s">
        <v>1150</v>
      </c>
      <c r="B431" s="12" t="s">
        <v>71</v>
      </c>
      <c r="C431" s="13">
        <v>43319</v>
      </c>
      <c r="D431" s="14" t="s">
        <v>49</v>
      </c>
      <c r="E431" s="15" t="s">
        <v>1151</v>
      </c>
      <c r="F431" s="16" t="s">
        <v>1152</v>
      </c>
      <c r="G431" s="15" t="s">
        <v>102</v>
      </c>
      <c r="H431" s="15" t="s">
        <v>1153</v>
      </c>
      <c r="I431" s="17">
        <f>HYPERLINK("https://docs.wto.org/imrd/directdoc.asp?DDFDocuments/t/G/TBTN17/UGA613A1.DOCX","EN")</f>
      </c>
      <c r="J431" s="17">
        <f>HYPERLINK("https://docs.wto.org/imrd/directdoc.asp?DDFDocuments/u/G/TBTN17/UGA613A1.DOCX","FR")</f>
      </c>
      <c r="K431" s="17">
        <f>HYPERLINK("https://docs.wto.org/imrd/directdoc.asp?DDFDocuments/v/G/TBTN17/UGA613A1.DOCX","ES")</f>
      </c>
    </row>
    <row r="432">
      <c r="A432" s="11" t="s">
        <v>1154</v>
      </c>
      <c r="B432" s="12" t="s">
        <v>71</v>
      </c>
      <c r="C432" s="13">
        <v>43319</v>
      </c>
      <c r="D432" s="14" t="s">
        <v>49</v>
      </c>
      <c r="E432" s="15" t="s">
        <v>1155</v>
      </c>
      <c r="F432" s="16" t="s">
        <v>164</v>
      </c>
      <c r="G432" s="15" t="s">
        <v>152</v>
      </c>
      <c r="H432" s="15" t="s">
        <v>91</v>
      </c>
      <c r="I432" s="17">
        <f>HYPERLINK("https://docs.wto.org/imrd/directdoc.asp?DDFDocuments/t/G/TBTN17/UGA624A2.DOCX","EN")</f>
      </c>
      <c r="J432" s="17">
        <f>HYPERLINK("https://docs.wto.org/imrd/directdoc.asp?DDFDocuments/u/G/TBTN17/UGA624A2.DOCX","FR")</f>
      </c>
      <c r="K432" s="17">
        <f>HYPERLINK("https://docs.wto.org/imrd/directdoc.asp?DDFDocuments/v/G/TBTN17/UGA624A2.DOCX","ES")</f>
      </c>
    </row>
    <row r="433">
      <c r="A433" s="11" t="s">
        <v>1156</v>
      </c>
      <c r="B433" s="12" t="s">
        <v>190</v>
      </c>
      <c r="C433" s="13">
        <v>43318</v>
      </c>
      <c r="D433" s="14" t="s">
        <v>49</v>
      </c>
      <c r="E433" s="15" t="s">
        <v>758</v>
      </c>
      <c r="F433" s="16" t="s">
        <v>1157</v>
      </c>
      <c r="G433" s="15" t="s">
        <v>760</v>
      </c>
      <c r="H433" s="15" t="s">
        <v>237</v>
      </c>
      <c r="I433" s="17">
        <f>HYPERLINK("https://docs.wto.org/imrd/directdoc.asp?DDFDocuments/t/G/TBTN18/BRA825A1.DOCX","EN")</f>
      </c>
      <c r="J433" s="17">
        <f>HYPERLINK("https://docs.wto.org/imrd/directdoc.asp?DDFDocuments/u/G/TBTN18/BRA825A1.DOCX","FR")</f>
      </c>
      <c r="K433" s="17">
        <f>HYPERLINK("https://docs.wto.org/imrd/directdoc.asp?DDFDocuments/v/G/TBTN18/BRA825A1.DOCX","ES")</f>
      </c>
    </row>
    <row r="434">
      <c r="A434" s="11" t="s">
        <v>1158</v>
      </c>
      <c r="B434" s="12" t="s">
        <v>1159</v>
      </c>
      <c r="C434" s="13">
        <v>43315</v>
      </c>
      <c r="D434" s="14" t="s">
        <v>13</v>
      </c>
      <c r="E434" s="15" t="s">
        <v>1160</v>
      </c>
      <c r="F434" s="16" t="s">
        <v>1161</v>
      </c>
      <c r="G434" s="15" t="s">
        <v>30</v>
      </c>
      <c r="H434" s="15" t="s">
        <v>276</v>
      </c>
      <c r="I434" s="17">
        <f>HYPERLINK("https://docs.wto.org/imrd/directdoc.asp?DDFDocuments/t/G/TBTN18/NGA5.DOCX","EN")</f>
      </c>
      <c r="J434" s="17">
        <f>HYPERLINK("https://docs.wto.org/imrd/directdoc.asp?DDFDocuments/u/G/TBTN18/NGA5.DOCX","FR")</f>
      </c>
      <c r="K434" s="17">
        <f>HYPERLINK("https://docs.wto.org/imrd/directdoc.asp?DDFDocuments/v/G/TBTN18/NGA5.DOCX","ES")</f>
      </c>
    </row>
    <row r="435">
      <c r="A435" s="11" t="s">
        <v>1162</v>
      </c>
      <c r="B435" s="12" t="s">
        <v>229</v>
      </c>
      <c r="C435" s="13">
        <v>43314</v>
      </c>
      <c r="D435" s="14" t="s">
        <v>49</v>
      </c>
      <c r="E435" s="15"/>
      <c r="F435" s="16" t="s">
        <v>1163</v>
      </c>
      <c r="G435" s="15" t="s">
        <v>193</v>
      </c>
      <c r="H435" s="15" t="s">
        <v>242</v>
      </c>
      <c r="I435" s="17">
        <f>HYPERLINK("https://docs.wto.org/imrd/directdoc.asp?DDFDocuments/t/G/TBTN15/PER68A1.DOCX","EN")</f>
      </c>
      <c r="J435" s="17">
        <f>HYPERLINK("https://docs.wto.org/imrd/directdoc.asp?DDFDocuments/u/G/TBTN15/PER68A1.DOCX","FR")</f>
      </c>
      <c r="K435" s="17">
        <f>HYPERLINK("https://docs.wto.org/imrd/directdoc.asp?DDFDocuments/v/G/TBTN15/PER68A1.DOCX","ES")</f>
      </c>
    </row>
    <row r="436">
      <c r="A436" s="11" t="s">
        <v>1164</v>
      </c>
      <c r="B436" s="12" t="s">
        <v>190</v>
      </c>
      <c r="C436" s="13">
        <v>43313</v>
      </c>
      <c r="D436" s="14" t="s">
        <v>13</v>
      </c>
      <c r="E436" s="15" t="s">
        <v>1165</v>
      </c>
      <c r="F436" s="16" t="s">
        <v>1166</v>
      </c>
      <c r="G436" s="15" t="s">
        <v>327</v>
      </c>
      <c r="H436" s="15" t="s">
        <v>258</v>
      </c>
      <c r="I436" s="17">
        <f>HYPERLINK("https://docs.wto.org/imrd/directdoc.asp?DDFDocuments/t/G/TBTN18/BRA834.DOCX","EN")</f>
      </c>
      <c r="J436" s="17">
        <f>HYPERLINK("https://docs.wto.org/imrd/directdoc.asp?DDFDocuments/u/G/TBTN18/BRA834.DOCX","FR")</f>
      </c>
      <c r="K436" s="17">
        <f>HYPERLINK("https://docs.wto.org/imrd/directdoc.asp?DDFDocuments/v/G/TBTN18/BRA834.DOCX","ES")</f>
      </c>
    </row>
    <row r="437">
      <c r="A437" s="11" t="s">
        <v>1167</v>
      </c>
      <c r="B437" s="12" t="s">
        <v>301</v>
      </c>
      <c r="C437" s="13">
        <v>43312</v>
      </c>
      <c r="D437" s="14" t="s">
        <v>49</v>
      </c>
      <c r="E437" s="15" t="s">
        <v>1168</v>
      </c>
      <c r="F437" s="16" t="s">
        <v>1169</v>
      </c>
      <c r="G437" s="15" t="s">
        <v>542</v>
      </c>
      <c r="H437" s="15" t="s">
        <v>472</v>
      </c>
      <c r="I437" s="17">
        <f>HYPERLINK("https://docs.wto.org/imrd/directdoc.asp?DDFDocuments/t/G/TBTN16/ISR933A1.DOCX","EN")</f>
      </c>
      <c r="J437" s="17">
        <f>HYPERLINK("https://docs.wto.org/imrd/directdoc.asp?DDFDocuments/u/G/TBTN16/ISR933A1.DOCX","FR")</f>
      </c>
      <c r="K437" s="17">
        <f>HYPERLINK("https://docs.wto.org/imrd/directdoc.asp?DDFDocuments/v/G/TBTN16/ISR933A1.DOCX","ES")</f>
      </c>
    </row>
    <row r="438">
      <c r="A438" s="11" t="s">
        <v>1170</v>
      </c>
      <c r="B438" s="12" t="s">
        <v>301</v>
      </c>
      <c r="C438" s="13">
        <v>43312</v>
      </c>
      <c r="D438" s="14" t="s">
        <v>49</v>
      </c>
      <c r="E438" s="15" t="s">
        <v>1171</v>
      </c>
      <c r="F438" s="16" t="s">
        <v>1172</v>
      </c>
      <c r="G438" s="15" t="s">
        <v>1173</v>
      </c>
      <c r="H438" s="15" t="s">
        <v>1174</v>
      </c>
      <c r="I438" s="17">
        <f>HYPERLINK("https://docs.wto.org/imrd/directdoc.asp?DDFDocuments/t/G/TBTN17/ISR949A1.DOCX","EN")</f>
      </c>
      <c r="J438" s="17">
        <f>HYPERLINK("https://docs.wto.org/imrd/directdoc.asp?DDFDocuments/u/G/TBTN17/ISR949A1.DOCX","FR")</f>
      </c>
      <c r="K438" s="17">
        <f>HYPERLINK("https://docs.wto.org/imrd/directdoc.asp?DDFDocuments/v/G/TBTN17/ISR949A1.DOCX","ES")</f>
      </c>
    </row>
    <row r="439">
      <c r="A439" s="11" t="s">
        <v>1175</v>
      </c>
      <c r="B439" s="12" t="s">
        <v>301</v>
      </c>
      <c r="C439" s="13">
        <v>43312</v>
      </c>
      <c r="D439" s="14" t="s">
        <v>49</v>
      </c>
      <c r="E439" s="15" t="s">
        <v>1176</v>
      </c>
      <c r="F439" s="16" t="s">
        <v>1177</v>
      </c>
      <c r="G439" s="15" t="s">
        <v>542</v>
      </c>
      <c r="H439" s="15" t="s">
        <v>472</v>
      </c>
      <c r="I439" s="17">
        <f>HYPERLINK("https://docs.wto.org/imrd/directdoc.asp?DDFDocuments/t/G/TBTN17/ISR977A1.DOCX","EN")</f>
      </c>
      <c r="J439" s="17">
        <f>HYPERLINK("https://docs.wto.org/imrd/directdoc.asp?DDFDocuments/u/G/TBTN17/ISR977A1.DOCX","FR")</f>
      </c>
      <c r="K439" s="17">
        <f>HYPERLINK("https://docs.wto.org/imrd/directdoc.asp?DDFDocuments/v/G/TBTN17/ISR977A1.DOCX","ES")</f>
      </c>
    </row>
    <row r="440">
      <c r="A440" s="11" t="s">
        <v>1178</v>
      </c>
      <c r="B440" s="12" t="s">
        <v>12</v>
      </c>
      <c r="C440" s="13">
        <v>43304</v>
      </c>
      <c r="D440" s="14" t="s">
        <v>13</v>
      </c>
      <c r="E440" s="15"/>
      <c r="F440" s="16" t="s">
        <v>29</v>
      </c>
      <c r="G440" s="15" t="s">
        <v>1179</v>
      </c>
      <c r="H440" s="15" t="s">
        <v>16</v>
      </c>
      <c r="I440" s="17">
        <f>HYPERLINK("https://docs.wto.org/imrd/directdoc.asp?DDFDocuments/t/G/TBTN18/KEN713.DOCX","EN")</f>
      </c>
      <c r="J440" s="17">
        <f>HYPERLINK("https://docs.wto.org/imrd/directdoc.asp?DDFDocuments/u/G/TBTN18/KEN713.DOCX","FR")</f>
      </c>
      <c r="K440" s="17">
        <f>HYPERLINK("https://docs.wto.org/imrd/directdoc.asp?DDFDocuments/v/G/TBTN18/KEN713.DOCX","ES")</f>
      </c>
    </row>
    <row r="441">
      <c r="A441" s="11" t="s">
        <v>1180</v>
      </c>
      <c r="B441" s="12" t="s">
        <v>12</v>
      </c>
      <c r="C441" s="13">
        <v>43304</v>
      </c>
      <c r="D441" s="14" t="s">
        <v>13</v>
      </c>
      <c r="E441" s="15"/>
      <c r="F441" s="16" t="s">
        <v>29</v>
      </c>
      <c r="G441" s="15" t="s">
        <v>1179</v>
      </c>
      <c r="H441" s="15" t="s">
        <v>16</v>
      </c>
      <c r="I441" s="17">
        <f>HYPERLINK("https://docs.wto.org/imrd/directdoc.asp?DDFDocuments/t/G/TBTN18/KEN715.DOCX","EN")</f>
      </c>
      <c r="J441" s="17">
        <f>HYPERLINK("https://docs.wto.org/imrd/directdoc.asp?DDFDocuments/u/G/TBTN18/KEN715.DOCX","FR")</f>
      </c>
      <c r="K441" s="17">
        <f>HYPERLINK("https://docs.wto.org/imrd/directdoc.asp?DDFDocuments/v/G/TBTN18/KEN715.DOCX","ES")</f>
      </c>
    </row>
    <row r="442">
      <c r="A442" s="11" t="s">
        <v>1181</v>
      </c>
      <c r="B442" s="12" t="s">
        <v>190</v>
      </c>
      <c r="C442" s="13">
        <v>43300</v>
      </c>
      <c r="D442" s="14" t="s">
        <v>13</v>
      </c>
      <c r="E442" s="15" t="s">
        <v>1182</v>
      </c>
      <c r="F442" s="16" t="s">
        <v>1183</v>
      </c>
      <c r="G442" s="15"/>
      <c r="H442" s="15" t="s">
        <v>16</v>
      </c>
      <c r="I442" s="17">
        <f>HYPERLINK("https://docs.wto.org/imrd/directdoc.asp?DDFDocuments/t/G/TBTN18/BRA832.DOCX","EN")</f>
      </c>
      <c r="J442" s="17">
        <f>HYPERLINK("https://docs.wto.org/imrd/directdoc.asp?DDFDocuments/u/G/TBTN18/BRA832.DOCX","FR")</f>
      </c>
      <c r="K442" s="17">
        <f>HYPERLINK("https://docs.wto.org/imrd/directdoc.asp?DDFDocuments/v/G/TBTN18/BRA832.DOCX","ES")</f>
      </c>
    </row>
    <row r="443">
      <c r="A443" s="11" t="s">
        <v>1184</v>
      </c>
      <c r="B443" s="12" t="s">
        <v>33</v>
      </c>
      <c r="C443" s="13">
        <v>43298</v>
      </c>
      <c r="D443" s="14" t="s">
        <v>13</v>
      </c>
      <c r="E443" s="15" t="s">
        <v>1185</v>
      </c>
      <c r="F443" s="16" t="s">
        <v>1186</v>
      </c>
      <c r="G443" s="15" t="s">
        <v>1187</v>
      </c>
      <c r="H443" s="15" t="s">
        <v>1188</v>
      </c>
      <c r="I443" s="17">
        <f>HYPERLINK("https://docs.wto.org/imrd/directdoc.asp?DDFDocuments/t/G/TBTN18/USA1382.DOCX","EN")</f>
      </c>
      <c r="J443" s="17">
        <f>HYPERLINK("https://docs.wto.org/imrd/directdoc.asp?DDFDocuments/u/G/TBTN18/USA1382.DOCX","FR")</f>
      </c>
      <c r="K443" s="17">
        <f>HYPERLINK("https://docs.wto.org/imrd/directdoc.asp?DDFDocuments/v/G/TBTN18/USA1382.DOCX","ES")</f>
      </c>
    </row>
    <row r="444">
      <c r="A444" s="11" t="s">
        <v>1189</v>
      </c>
      <c r="B444" s="12" t="s">
        <v>33</v>
      </c>
      <c r="C444" s="13">
        <v>43298</v>
      </c>
      <c r="D444" s="14" t="s">
        <v>13</v>
      </c>
      <c r="E444" s="15" t="s">
        <v>1185</v>
      </c>
      <c r="F444" s="16" t="s">
        <v>1186</v>
      </c>
      <c r="G444" s="15" t="s">
        <v>1187</v>
      </c>
      <c r="H444" s="15" t="s">
        <v>1190</v>
      </c>
      <c r="I444" s="17">
        <f>HYPERLINK("https://docs.wto.org/imrd/directdoc.asp?DDFDocuments/t/G/TBTN18/USA1383.DOCX","EN")</f>
      </c>
      <c r="J444" s="17">
        <f>HYPERLINK("https://docs.wto.org/imrd/directdoc.asp?DDFDocuments/u/G/TBTN18/USA1383.DOCX","FR")</f>
      </c>
      <c r="K444" s="17">
        <f>HYPERLINK("https://docs.wto.org/imrd/directdoc.asp?DDFDocuments/v/G/TBTN18/USA1383.DOCX","ES")</f>
      </c>
    </row>
    <row r="445">
      <c r="A445" s="11" t="s">
        <v>1191</v>
      </c>
      <c r="B445" s="12" t="s">
        <v>190</v>
      </c>
      <c r="C445" s="13">
        <v>43297</v>
      </c>
      <c r="D445" s="14" t="s">
        <v>13</v>
      </c>
      <c r="E445" s="15" t="s">
        <v>1192</v>
      </c>
      <c r="F445" s="16" t="s">
        <v>1193</v>
      </c>
      <c r="G445" s="15" t="s">
        <v>827</v>
      </c>
      <c r="H445" s="15" t="s">
        <v>1194</v>
      </c>
      <c r="I445" s="17">
        <f>HYPERLINK("https://docs.wto.org/imrd/directdoc.asp?DDFDocuments/t/G/TBTN18/BRA831.DOCX","EN")</f>
      </c>
      <c r="J445" s="17">
        <f>HYPERLINK("https://docs.wto.org/imrd/directdoc.asp?DDFDocuments/u/G/TBTN18/BRA831.DOCX","FR")</f>
      </c>
      <c r="K445" s="17">
        <f>HYPERLINK("https://docs.wto.org/imrd/directdoc.asp?DDFDocuments/v/G/TBTN18/BRA831.DOCX","ES")</f>
      </c>
    </row>
    <row r="446">
      <c r="A446" s="11" t="s">
        <v>1195</v>
      </c>
      <c r="B446" s="12" t="s">
        <v>33</v>
      </c>
      <c r="C446" s="13">
        <v>43291</v>
      </c>
      <c r="D446" s="14" t="s">
        <v>49</v>
      </c>
      <c r="E446" s="15" t="s">
        <v>1196</v>
      </c>
      <c r="F446" s="16" t="s">
        <v>1197</v>
      </c>
      <c r="G446" s="15" t="s">
        <v>74</v>
      </c>
      <c r="H446" s="15"/>
      <c r="I446" s="17">
        <f>HYPERLINK("https://docs.wto.org/imrd/directdoc.asp?DDFDocuments/t/G/TBTN09/USA476A2.DOCX","EN")</f>
      </c>
      <c r="J446" s="17">
        <f>HYPERLINK("https://docs.wto.org/imrd/directdoc.asp?DDFDocuments/u/G/TBTN09/USA476A2.DOCX","FR")</f>
      </c>
      <c r="K446" s="17">
        <f>HYPERLINK("https://docs.wto.org/imrd/directdoc.asp?DDFDocuments/v/G/TBTN09/USA476A2.DOCX","ES")</f>
      </c>
    </row>
    <row r="447">
      <c r="A447" s="11" t="s">
        <v>1198</v>
      </c>
      <c r="B447" s="12" t="s">
        <v>190</v>
      </c>
      <c r="C447" s="13">
        <v>43290</v>
      </c>
      <c r="D447" s="14" t="s">
        <v>13</v>
      </c>
      <c r="E447" s="15" t="s">
        <v>1199</v>
      </c>
      <c r="F447" s="16" t="s">
        <v>313</v>
      </c>
      <c r="G447" s="15" t="s">
        <v>199</v>
      </c>
      <c r="H447" s="15" t="s">
        <v>16</v>
      </c>
      <c r="I447" s="17">
        <f>HYPERLINK("https://docs.wto.org/imrd/directdoc.asp?DDFDocuments/t/G/TBTN18/BRA830.DOCX","EN")</f>
      </c>
      <c r="J447" s="17">
        <f>HYPERLINK("https://docs.wto.org/imrd/directdoc.asp?DDFDocuments/u/G/TBTN18/BRA830.DOCX","FR")</f>
      </c>
      <c r="K447" s="17">
        <f>HYPERLINK("https://docs.wto.org/imrd/directdoc.asp?DDFDocuments/v/G/TBTN18/BRA830.DOCX","ES")</f>
      </c>
    </row>
    <row r="448">
      <c r="A448" s="11" t="s">
        <v>1200</v>
      </c>
      <c r="B448" s="12" t="s">
        <v>384</v>
      </c>
      <c r="C448" s="13">
        <v>43287</v>
      </c>
      <c r="D448" s="14" t="s">
        <v>49</v>
      </c>
      <c r="E448" s="15" t="s">
        <v>1201</v>
      </c>
      <c r="F448" s="16" t="s">
        <v>1202</v>
      </c>
      <c r="G448" s="15" t="s">
        <v>1203</v>
      </c>
      <c r="H448" s="15" t="s">
        <v>351</v>
      </c>
      <c r="I448" s="17">
        <f>HYPERLINK("https://docs.wto.org/imrd/directdoc.asp?DDFDocuments/t/G/TBTN14/ECU268A1.DOCX","EN")</f>
      </c>
      <c r="J448" s="17">
        <f>HYPERLINK("https://docs.wto.org/imrd/directdoc.asp?DDFDocuments/u/G/TBTN14/ECU268A1.DOCX","FR")</f>
      </c>
      <c r="K448" s="17">
        <f>HYPERLINK("https://docs.wto.org/imrd/directdoc.asp?DDFDocuments/v/G/TBTN14/ECU268A1.DOCX","ES")</f>
      </c>
    </row>
    <row r="449">
      <c r="A449" s="11" t="s">
        <v>1204</v>
      </c>
      <c r="B449" s="12" t="s">
        <v>384</v>
      </c>
      <c r="C449" s="13">
        <v>43287</v>
      </c>
      <c r="D449" s="14" t="s">
        <v>49</v>
      </c>
      <c r="E449" s="15" t="s">
        <v>1201</v>
      </c>
      <c r="F449" s="16" t="s">
        <v>1202</v>
      </c>
      <c r="G449" s="15" t="s">
        <v>98</v>
      </c>
      <c r="H449" s="15" t="s">
        <v>351</v>
      </c>
      <c r="I449" s="17">
        <f>HYPERLINK("https://docs.wto.org/imrd/directdoc.asp?DDFDocuments/t/G/TBTN14/ECU268A2.DOCX","EN")</f>
      </c>
      <c r="J449" s="17">
        <f>HYPERLINK("https://docs.wto.org/imrd/directdoc.asp?DDFDocuments/u/G/TBTN14/ECU268A2.DOCX","FR")</f>
      </c>
      <c r="K449" s="17">
        <f>HYPERLINK("https://docs.wto.org/imrd/directdoc.asp?DDFDocuments/v/G/TBTN14/ECU268A2.DOCX","ES")</f>
      </c>
    </row>
    <row r="450">
      <c r="A450" s="11" t="s">
        <v>1205</v>
      </c>
      <c r="B450" s="12" t="s">
        <v>190</v>
      </c>
      <c r="C450" s="13">
        <v>43286</v>
      </c>
      <c r="D450" s="14" t="s">
        <v>49</v>
      </c>
      <c r="E450" s="15"/>
      <c r="F450" s="16" t="s">
        <v>681</v>
      </c>
      <c r="G450" s="15" t="s">
        <v>199</v>
      </c>
      <c r="H450" s="15"/>
      <c r="I450" s="17">
        <f>HYPERLINK("https://docs.wto.org/imrd/directdoc.asp?DDFDocuments/t/G/TBTN18/BRA810A1.DOCX","EN")</f>
      </c>
      <c r="J450" s="17">
        <f>HYPERLINK("https://docs.wto.org/imrd/directdoc.asp?DDFDocuments/u/G/TBTN18/BRA810A1.DOCX","FR")</f>
      </c>
      <c r="K450" s="17">
        <f>HYPERLINK("https://docs.wto.org/imrd/directdoc.asp?DDFDocuments/v/G/TBTN18/BRA810A1.DOCX","ES")</f>
      </c>
    </row>
    <row r="451">
      <c r="A451" s="11" t="s">
        <v>1206</v>
      </c>
      <c r="B451" s="12" t="s">
        <v>190</v>
      </c>
      <c r="C451" s="13">
        <v>43283</v>
      </c>
      <c r="D451" s="14" t="s">
        <v>13</v>
      </c>
      <c r="E451" s="15" t="s">
        <v>1207</v>
      </c>
      <c r="F451" s="16" t="s">
        <v>685</v>
      </c>
      <c r="G451" s="15" t="s">
        <v>686</v>
      </c>
      <c r="H451" s="15" t="s">
        <v>16</v>
      </c>
      <c r="I451" s="17">
        <f>HYPERLINK("https://docs.wto.org/imrd/directdoc.asp?DDFDocuments/t/G/TBTN18/BRA829.DOCX","EN")</f>
      </c>
      <c r="J451" s="17">
        <f>HYPERLINK("https://docs.wto.org/imrd/directdoc.asp?DDFDocuments/u/G/TBTN18/BRA829.DOCX","FR")</f>
      </c>
      <c r="K451" s="17">
        <f>HYPERLINK("https://docs.wto.org/imrd/directdoc.asp?DDFDocuments/v/G/TBTN18/BRA829.DOCX","ES")</f>
      </c>
    </row>
    <row r="452">
      <c r="A452" s="11" t="s">
        <v>1208</v>
      </c>
      <c r="B452" s="12" t="s">
        <v>229</v>
      </c>
      <c r="C452" s="13">
        <v>43280</v>
      </c>
      <c r="D452" s="14" t="s">
        <v>49</v>
      </c>
      <c r="E452" s="15" t="s">
        <v>1209</v>
      </c>
      <c r="F452" s="16" t="s">
        <v>1210</v>
      </c>
      <c r="G452" s="15" t="s">
        <v>1074</v>
      </c>
      <c r="H452" s="15" t="s">
        <v>472</v>
      </c>
      <c r="I452" s="17">
        <f>HYPERLINK("https://docs.wto.org/imrd/directdoc.asp?DDFDocuments/t/G/TBTN17/PER97A1.DOCX","EN")</f>
      </c>
      <c r="J452" s="17">
        <f>HYPERLINK("https://docs.wto.org/imrd/directdoc.asp?DDFDocuments/u/G/TBTN17/PER97A1.DOCX","FR")</f>
      </c>
      <c r="K452" s="17">
        <f>HYPERLINK("https://docs.wto.org/imrd/directdoc.asp?DDFDocuments/v/G/TBTN17/PER97A1.DOCX","ES")</f>
      </c>
    </row>
    <row r="453">
      <c r="A453" s="11" t="s">
        <v>1211</v>
      </c>
      <c r="B453" s="12" t="s">
        <v>1212</v>
      </c>
      <c r="C453" s="13">
        <v>43280</v>
      </c>
      <c r="D453" s="14" t="s">
        <v>49</v>
      </c>
      <c r="E453" s="15" t="s">
        <v>1213</v>
      </c>
      <c r="F453" s="16" t="s">
        <v>1214</v>
      </c>
      <c r="G453" s="15" t="s">
        <v>1215</v>
      </c>
      <c r="H453" s="15" t="s">
        <v>634</v>
      </c>
      <c r="I453" s="17">
        <f>HYPERLINK("https://docs.wto.org/imrd/directdoc.asp?DDFDocuments/t/G/TBTN17/TPKM297A1.DOCX","EN")</f>
      </c>
      <c r="J453" s="17">
        <f>HYPERLINK("https://docs.wto.org/imrd/directdoc.asp?DDFDocuments/u/G/TBTN17/TPKM297A1.DOCX","FR")</f>
      </c>
      <c r="K453" s="17">
        <f>HYPERLINK("https://docs.wto.org/imrd/directdoc.asp?DDFDocuments/v/G/TBTN17/TPKM297A1.DOCX","ES")</f>
      </c>
    </row>
    <row r="454">
      <c r="A454" s="11" t="s">
        <v>1216</v>
      </c>
      <c r="B454" s="12" t="s">
        <v>190</v>
      </c>
      <c r="C454" s="13">
        <v>43279</v>
      </c>
      <c r="D454" s="14" t="s">
        <v>49</v>
      </c>
      <c r="E454" s="15" t="s">
        <v>1217</v>
      </c>
      <c r="F454" s="16" t="s">
        <v>1218</v>
      </c>
      <c r="G454" s="15" t="s">
        <v>827</v>
      </c>
      <c r="H454" s="15" t="s">
        <v>237</v>
      </c>
      <c r="I454" s="17">
        <f>HYPERLINK("https://docs.wto.org/imrd/directdoc.asp?DDFDocuments/t/G/TBTN17/BRA738A1.DOCX","EN")</f>
      </c>
      <c r="J454" s="17">
        <f>HYPERLINK("https://docs.wto.org/imrd/directdoc.asp?DDFDocuments/u/G/TBTN17/BRA738A1.DOCX","FR")</f>
      </c>
      <c r="K454" s="17">
        <f>HYPERLINK("https://docs.wto.org/imrd/directdoc.asp?DDFDocuments/v/G/TBTN17/BRA738A1.DOCX","ES")</f>
      </c>
    </row>
    <row r="455">
      <c r="A455" s="11" t="s">
        <v>1219</v>
      </c>
      <c r="B455" s="12" t="s">
        <v>27</v>
      </c>
      <c r="C455" s="13">
        <v>43279</v>
      </c>
      <c r="D455" s="14" t="s">
        <v>49</v>
      </c>
      <c r="E455" s="15"/>
      <c r="F455" s="16" t="s">
        <v>957</v>
      </c>
      <c r="G455" s="15" t="s">
        <v>236</v>
      </c>
      <c r="H455" s="15" t="s">
        <v>91</v>
      </c>
      <c r="I455" s="17">
        <f>HYPERLINK("https://docs.wto.org/imrd/directdoc.asp?DDFDocuments/t/G/TBTN17/ZAF224A2.DOCX","EN")</f>
      </c>
      <c r="J455" s="17">
        <f>HYPERLINK("https://docs.wto.org/imrd/directdoc.asp?DDFDocuments/u/G/TBTN17/ZAF224A2.DOCX","FR")</f>
      </c>
      <c r="K455" s="17">
        <f>HYPERLINK("https://docs.wto.org/imrd/directdoc.asp?DDFDocuments/v/G/TBTN17/ZAF224A2.DOCX","ES")</f>
      </c>
    </row>
    <row r="456">
      <c r="A456" s="11" t="s">
        <v>1220</v>
      </c>
      <c r="B456" s="12" t="s">
        <v>190</v>
      </c>
      <c r="C456" s="13">
        <v>43278</v>
      </c>
      <c r="D456" s="14" t="s">
        <v>13</v>
      </c>
      <c r="E456" s="15" t="s">
        <v>1221</v>
      </c>
      <c r="F456" s="16" t="s">
        <v>1183</v>
      </c>
      <c r="G456" s="15" t="s">
        <v>1222</v>
      </c>
      <c r="H456" s="15" t="s">
        <v>258</v>
      </c>
      <c r="I456" s="17">
        <f>HYPERLINK("https://docs.wto.org/imrd/directdoc.asp?DDFDocuments/t/G/TBTN18/BRA826.DOCX","EN")</f>
      </c>
      <c r="J456" s="17">
        <f>HYPERLINK("https://docs.wto.org/imrd/directdoc.asp?DDFDocuments/u/G/TBTN18/BRA826.DOCX","FR")</f>
      </c>
      <c r="K456" s="17">
        <f>HYPERLINK("https://docs.wto.org/imrd/directdoc.asp?DDFDocuments/v/G/TBTN18/BRA826.DOCX","ES")</f>
      </c>
    </row>
    <row r="457">
      <c r="A457" s="11" t="s">
        <v>1223</v>
      </c>
      <c r="B457" s="12" t="s">
        <v>190</v>
      </c>
      <c r="C457" s="13">
        <v>43277</v>
      </c>
      <c r="D457" s="14" t="s">
        <v>13</v>
      </c>
      <c r="E457" s="15" t="s">
        <v>1224</v>
      </c>
      <c r="F457" s="16" t="s">
        <v>1225</v>
      </c>
      <c r="G457" s="15" t="s">
        <v>1226</v>
      </c>
      <c r="H457" s="15" t="s">
        <v>16</v>
      </c>
      <c r="I457" s="17">
        <f>HYPERLINK("https://docs.wto.org/imrd/directdoc.asp?DDFDocuments/t/G/TBTN18/BRA825.DOCX","EN")</f>
      </c>
      <c r="J457" s="17">
        <f>HYPERLINK("https://docs.wto.org/imrd/directdoc.asp?DDFDocuments/u/G/TBTN18/BRA825.DOCX","FR")</f>
      </c>
      <c r="K457" s="17">
        <f>HYPERLINK("https://docs.wto.org/imrd/directdoc.asp?DDFDocuments/v/G/TBTN18/BRA825.DOCX","ES")</f>
      </c>
    </row>
    <row r="458">
      <c r="A458" s="11" t="s">
        <v>1227</v>
      </c>
      <c r="B458" s="12" t="s">
        <v>190</v>
      </c>
      <c r="C458" s="13">
        <v>43276</v>
      </c>
      <c r="D458" s="14" t="s">
        <v>49</v>
      </c>
      <c r="E458" s="15" t="s">
        <v>1228</v>
      </c>
      <c r="F458" s="16" t="s">
        <v>1229</v>
      </c>
      <c r="G458" s="15" t="s">
        <v>226</v>
      </c>
      <c r="H458" s="15" t="s">
        <v>469</v>
      </c>
      <c r="I458" s="17">
        <f>HYPERLINK("https://docs.wto.org/imrd/directdoc.asp?DDFDocuments/t/G/TBTN10/BRA402A3.DOCX","EN")</f>
      </c>
      <c r="J458" s="17">
        <f>HYPERLINK("https://docs.wto.org/imrd/directdoc.asp?DDFDocuments/u/G/TBTN10/BRA402A3.DOCX","FR")</f>
      </c>
      <c r="K458" s="17">
        <f>HYPERLINK("https://docs.wto.org/imrd/directdoc.asp?DDFDocuments/v/G/TBTN10/BRA402A3.DOCX","ES")</f>
      </c>
    </row>
    <row r="459">
      <c r="A459" s="11" t="s">
        <v>1230</v>
      </c>
      <c r="B459" s="12" t="s">
        <v>190</v>
      </c>
      <c r="C459" s="13">
        <v>43276</v>
      </c>
      <c r="D459" s="14" t="s">
        <v>13</v>
      </c>
      <c r="E459" s="15" t="s">
        <v>1231</v>
      </c>
      <c r="F459" s="16" t="s">
        <v>29</v>
      </c>
      <c r="G459" s="15" t="s">
        <v>30</v>
      </c>
      <c r="H459" s="15" t="s">
        <v>16</v>
      </c>
      <c r="I459" s="17">
        <f>HYPERLINK("https://docs.wto.org/imrd/directdoc.asp?DDFDocuments/t/G/TBTN18/BRA823.DOCX","EN")</f>
      </c>
      <c r="J459" s="17">
        <f>HYPERLINK("https://docs.wto.org/imrd/directdoc.asp?DDFDocuments/u/G/TBTN18/BRA823.DOCX","FR")</f>
      </c>
      <c r="K459" s="17">
        <f>HYPERLINK("https://docs.wto.org/imrd/directdoc.asp?DDFDocuments/v/G/TBTN18/BRA823.DOCX","ES")</f>
      </c>
    </row>
    <row r="460">
      <c r="A460" s="11" t="s">
        <v>1232</v>
      </c>
      <c r="B460" s="12" t="s">
        <v>190</v>
      </c>
      <c r="C460" s="13">
        <v>43276</v>
      </c>
      <c r="D460" s="14" t="s">
        <v>13</v>
      </c>
      <c r="E460" s="15" t="s">
        <v>1233</v>
      </c>
      <c r="F460" s="16" t="s">
        <v>1234</v>
      </c>
      <c r="G460" s="15" t="s">
        <v>193</v>
      </c>
      <c r="H460" s="15" t="s">
        <v>16</v>
      </c>
      <c r="I460" s="17">
        <f>HYPERLINK("https://docs.wto.org/imrd/directdoc.asp?DDFDocuments/t/G/TBTN18/BRA824.DOCX","EN")</f>
      </c>
      <c r="J460" s="17">
        <f>HYPERLINK("https://docs.wto.org/imrd/directdoc.asp?DDFDocuments/u/G/TBTN18/BRA824.DOCX","FR")</f>
      </c>
      <c r="K460" s="17">
        <f>HYPERLINK("https://docs.wto.org/imrd/directdoc.asp?DDFDocuments/v/G/TBTN18/BRA824.DOCX","ES")</f>
      </c>
    </row>
    <row r="461">
      <c r="A461" s="11" t="s">
        <v>1235</v>
      </c>
      <c r="B461" s="12" t="s">
        <v>33</v>
      </c>
      <c r="C461" s="13">
        <v>43273</v>
      </c>
      <c r="D461" s="14" t="s">
        <v>13</v>
      </c>
      <c r="E461" s="15" t="s">
        <v>1236</v>
      </c>
      <c r="F461" s="16" t="s">
        <v>339</v>
      </c>
      <c r="G461" s="15" t="s">
        <v>873</v>
      </c>
      <c r="H461" s="15" t="s">
        <v>25</v>
      </c>
      <c r="I461" s="17">
        <f>HYPERLINK("https://docs.wto.org/imrd/directdoc.asp?DDFDocuments/t/G/TBTN18/USA1371.DOCX","EN")</f>
      </c>
      <c r="J461" s="17">
        <f>HYPERLINK("https://docs.wto.org/imrd/directdoc.asp?DDFDocuments/u/G/TBTN18/USA1371.DOCX","FR")</f>
      </c>
      <c r="K461" s="17">
        <f>HYPERLINK("https://docs.wto.org/imrd/directdoc.asp?DDFDocuments/v/G/TBTN18/USA1371.DOCX","ES")</f>
      </c>
    </row>
    <row r="462">
      <c r="A462" s="11" t="s">
        <v>1237</v>
      </c>
      <c r="B462" s="12" t="s">
        <v>190</v>
      </c>
      <c r="C462" s="13">
        <v>43269</v>
      </c>
      <c r="D462" s="14" t="s">
        <v>49</v>
      </c>
      <c r="E462" s="15" t="s">
        <v>1238</v>
      </c>
      <c r="F462" s="16" t="s">
        <v>86</v>
      </c>
      <c r="G462" s="15" t="s">
        <v>79</v>
      </c>
      <c r="H462" s="15" t="s">
        <v>237</v>
      </c>
      <c r="I462" s="17">
        <f>HYPERLINK("https://docs.wto.org/imrd/directdoc.asp?DDFDocuments/t/G/TBTN18/BRA773A1.DOCX","EN")</f>
      </c>
      <c r="J462" s="17">
        <f>HYPERLINK("https://docs.wto.org/imrd/directdoc.asp?DDFDocuments/u/G/TBTN18/BRA773A1.DOCX","FR")</f>
      </c>
      <c r="K462" s="17">
        <f>HYPERLINK("https://docs.wto.org/imrd/directdoc.asp?DDFDocuments/v/G/TBTN18/BRA773A1.DOCX","ES")</f>
      </c>
    </row>
    <row r="463">
      <c r="A463" s="11" t="s">
        <v>1239</v>
      </c>
      <c r="B463" s="12" t="s">
        <v>12</v>
      </c>
      <c r="C463" s="13">
        <v>43259</v>
      </c>
      <c r="D463" s="14" t="s">
        <v>13</v>
      </c>
      <c r="E463" s="15"/>
      <c r="F463" s="16" t="s">
        <v>429</v>
      </c>
      <c r="G463" s="15" t="s">
        <v>1067</v>
      </c>
      <c r="H463" s="15" t="s">
        <v>16</v>
      </c>
      <c r="I463" s="17">
        <f>HYPERLINK("https://docs.wto.org/imrd/directdoc.asp?DDFDocuments/t/G/TBTN18/KEN704.DOCX","EN")</f>
      </c>
      <c r="J463" s="17">
        <f>HYPERLINK("https://docs.wto.org/imrd/directdoc.asp?DDFDocuments/u/G/TBTN18/KEN704.DOCX","FR")</f>
      </c>
      <c r="K463" s="17">
        <f>HYPERLINK("https://docs.wto.org/imrd/directdoc.asp?DDFDocuments/v/G/TBTN18/KEN704.DOCX","ES")</f>
      </c>
    </row>
    <row r="464">
      <c r="A464" s="11" t="s">
        <v>1240</v>
      </c>
      <c r="B464" s="12" t="s">
        <v>12</v>
      </c>
      <c r="C464" s="13">
        <v>43259</v>
      </c>
      <c r="D464" s="14" t="s">
        <v>13</v>
      </c>
      <c r="E464" s="15"/>
      <c r="F464" s="16" t="s">
        <v>1241</v>
      </c>
      <c r="G464" s="15" t="s">
        <v>314</v>
      </c>
      <c r="H464" s="15" t="s">
        <v>16</v>
      </c>
      <c r="I464" s="17">
        <f>HYPERLINK("https://docs.wto.org/imrd/directdoc.asp?DDFDocuments/t/G/TBTN18/KEN708.DOCX","EN")</f>
      </c>
      <c r="J464" s="17">
        <f>HYPERLINK("https://docs.wto.org/imrd/directdoc.asp?DDFDocuments/u/G/TBTN18/KEN708.DOCX","FR")</f>
      </c>
      <c r="K464" s="17">
        <f>HYPERLINK("https://docs.wto.org/imrd/directdoc.asp?DDFDocuments/v/G/TBTN18/KEN708.DOCX","ES")</f>
      </c>
    </row>
    <row r="465">
      <c r="A465" s="11" t="s">
        <v>1242</v>
      </c>
      <c r="B465" s="12" t="s">
        <v>12</v>
      </c>
      <c r="C465" s="13">
        <v>43259</v>
      </c>
      <c r="D465" s="14" t="s">
        <v>13</v>
      </c>
      <c r="E465" s="15"/>
      <c r="F465" s="16" t="s">
        <v>1241</v>
      </c>
      <c r="G465" s="15" t="s">
        <v>314</v>
      </c>
      <c r="H465" s="15" t="s">
        <v>16</v>
      </c>
      <c r="I465" s="17">
        <f>HYPERLINK("https://docs.wto.org/imrd/directdoc.asp?DDFDocuments/t/G/TBTN18/KEN709.DOCX","EN")</f>
      </c>
      <c r="J465" s="17">
        <f>HYPERLINK("https://docs.wto.org/imrd/directdoc.asp?DDFDocuments/u/G/TBTN18/KEN709.DOCX","FR")</f>
      </c>
      <c r="K465" s="17">
        <f>HYPERLINK("https://docs.wto.org/imrd/directdoc.asp?DDFDocuments/v/G/TBTN18/KEN709.DOCX","ES")</f>
      </c>
    </row>
    <row r="466">
      <c r="A466" s="11" t="s">
        <v>1243</v>
      </c>
      <c r="B466" s="12" t="s">
        <v>229</v>
      </c>
      <c r="C466" s="13">
        <v>43258</v>
      </c>
      <c r="D466" s="14" t="s">
        <v>13</v>
      </c>
      <c r="E466" s="15" t="s">
        <v>1244</v>
      </c>
      <c r="F466" s="16" t="s">
        <v>1245</v>
      </c>
      <c r="G466" s="15" t="s">
        <v>193</v>
      </c>
      <c r="H466" s="15" t="s">
        <v>258</v>
      </c>
      <c r="I466" s="17">
        <f>HYPERLINK("https://docs.wto.org/imrd/directdoc.asp?DDFDocuments/t/G/TBTN18/PER104.DOCX","EN")</f>
      </c>
      <c r="J466" s="17">
        <f>HYPERLINK("https://docs.wto.org/imrd/directdoc.asp?DDFDocuments/u/G/TBTN18/PER104.DOCX","FR")</f>
      </c>
      <c r="K466" s="17">
        <f>HYPERLINK("https://docs.wto.org/imrd/directdoc.asp?DDFDocuments/v/G/TBTN18/PER104.DOCX","ES")</f>
      </c>
    </row>
    <row r="467">
      <c r="A467" s="11" t="s">
        <v>1246</v>
      </c>
      <c r="B467" s="12" t="s">
        <v>1247</v>
      </c>
      <c r="C467" s="13">
        <v>43258</v>
      </c>
      <c r="D467" s="14" t="s">
        <v>49</v>
      </c>
      <c r="E467" s="15" t="s">
        <v>1248</v>
      </c>
      <c r="F467" s="16" t="s">
        <v>1249</v>
      </c>
      <c r="G467" s="15" t="s">
        <v>152</v>
      </c>
      <c r="H467" s="15" t="s">
        <v>472</v>
      </c>
      <c r="I467" s="17">
        <f>HYPERLINK("https://docs.wto.org/imrd/directdoc.asp?DDFDocuments/t/G/TBTN18/THA510A1.DOCX","EN")</f>
      </c>
      <c r="J467" s="17">
        <f>HYPERLINK("https://docs.wto.org/imrd/directdoc.asp?DDFDocuments/u/G/TBTN18/THA510A1.DOCX","FR")</f>
      </c>
      <c r="K467" s="17">
        <f>HYPERLINK("https://docs.wto.org/imrd/directdoc.asp?DDFDocuments/v/G/TBTN18/THA510A1.DOCX","ES")</f>
      </c>
    </row>
    <row r="468">
      <c r="A468" s="11" t="s">
        <v>1250</v>
      </c>
      <c r="B468" s="12" t="s">
        <v>71</v>
      </c>
      <c r="C468" s="13">
        <v>43257</v>
      </c>
      <c r="D468" s="14" t="s">
        <v>13</v>
      </c>
      <c r="E468" s="15" t="s">
        <v>1251</v>
      </c>
      <c r="F468" s="16" t="s">
        <v>1252</v>
      </c>
      <c r="G468" s="15" t="s">
        <v>314</v>
      </c>
      <c r="H468" s="15" t="s">
        <v>205</v>
      </c>
      <c r="I468" s="17">
        <f>HYPERLINK("https://docs.wto.org/imrd/directdoc.asp?DDFDocuments/t/G/TBTN18/UGA849.DOCX","EN")</f>
      </c>
      <c r="J468" s="17">
        <f>HYPERLINK("https://docs.wto.org/imrd/directdoc.asp?DDFDocuments/u/G/TBTN18/UGA849.DOCX","FR")</f>
      </c>
      <c r="K468" s="17">
        <f>HYPERLINK("https://docs.wto.org/imrd/directdoc.asp?DDFDocuments/v/G/TBTN18/UGA849.DOCX","ES")</f>
      </c>
    </row>
    <row r="469">
      <c r="A469" s="11" t="s">
        <v>1253</v>
      </c>
      <c r="B469" s="12" t="s">
        <v>71</v>
      </c>
      <c r="C469" s="13">
        <v>43256</v>
      </c>
      <c r="D469" s="14" t="s">
        <v>13</v>
      </c>
      <c r="E469" s="15" t="s">
        <v>1254</v>
      </c>
      <c r="F469" s="16" t="s">
        <v>681</v>
      </c>
      <c r="G469" s="15" t="s">
        <v>314</v>
      </c>
      <c r="H469" s="15" t="s">
        <v>205</v>
      </c>
      <c r="I469" s="17">
        <f>HYPERLINK("https://docs.wto.org/imrd/directdoc.asp?DDFDocuments/t/G/TBTN18/UGA842.DOCX","EN")</f>
      </c>
      <c r="J469" s="17">
        <f>HYPERLINK("https://docs.wto.org/imrd/directdoc.asp?DDFDocuments/u/G/TBTN18/UGA842.DOCX","FR")</f>
      </c>
      <c r="K469" s="17">
        <f>HYPERLINK("https://docs.wto.org/imrd/directdoc.asp?DDFDocuments/v/G/TBTN18/UGA842.DOCX","ES")</f>
      </c>
    </row>
    <row r="470">
      <c r="A470" s="11" t="s">
        <v>1255</v>
      </c>
      <c r="B470" s="12" t="s">
        <v>71</v>
      </c>
      <c r="C470" s="13">
        <v>43256</v>
      </c>
      <c r="D470" s="14" t="s">
        <v>13</v>
      </c>
      <c r="E470" s="15" t="s">
        <v>1256</v>
      </c>
      <c r="F470" s="16" t="s">
        <v>581</v>
      </c>
      <c r="G470" s="15" t="s">
        <v>314</v>
      </c>
      <c r="H470" s="15" t="s">
        <v>205</v>
      </c>
      <c r="I470" s="17">
        <f>HYPERLINK("https://docs.wto.org/imrd/directdoc.asp?DDFDocuments/t/G/TBTN18/UGA843.DOCX","EN")</f>
      </c>
      <c r="J470" s="17">
        <f>HYPERLINK("https://docs.wto.org/imrd/directdoc.asp?DDFDocuments/u/G/TBTN18/UGA843.DOCX","FR")</f>
      </c>
      <c r="K470" s="17">
        <f>HYPERLINK("https://docs.wto.org/imrd/directdoc.asp?DDFDocuments/v/G/TBTN18/UGA843.DOCX","ES")</f>
      </c>
    </row>
    <row r="471">
      <c r="A471" s="11" t="s">
        <v>1257</v>
      </c>
      <c r="B471" s="12" t="s">
        <v>71</v>
      </c>
      <c r="C471" s="13">
        <v>43256</v>
      </c>
      <c r="D471" s="14" t="s">
        <v>13</v>
      </c>
      <c r="E471" s="15" t="s">
        <v>1258</v>
      </c>
      <c r="F471" s="16" t="s">
        <v>681</v>
      </c>
      <c r="G471" s="15" t="s">
        <v>199</v>
      </c>
      <c r="H471" s="15" t="s">
        <v>205</v>
      </c>
      <c r="I471" s="17">
        <f>HYPERLINK("https://docs.wto.org/imrd/directdoc.asp?DDFDocuments/t/G/TBTN18/UGA845.DOCX","EN")</f>
      </c>
      <c r="J471" s="17">
        <f>HYPERLINK("https://docs.wto.org/imrd/directdoc.asp?DDFDocuments/u/G/TBTN18/UGA845.DOCX","FR")</f>
      </c>
      <c r="K471" s="17">
        <f>HYPERLINK("https://docs.wto.org/imrd/directdoc.asp?DDFDocuments/v/G/TBTN18/UGA845.DOCX","ES")</f>
      </c>
    </row>
    <row r="472">
      <c r="A472" s="11" t="s">
        <v>1259</v>
      </c>
      <c r="B472" s="12" t="s">
        <v>71</v>
      </c>
      <c r="C472" s="13">
        <v>43256</v>
      </c>
      <c r="D472" s="14" t="s">
        <v>13</v>
      </c>
      <c r="E472" s="15" t="s">
        <v>1260</v>
      </c>
      <c r="F472" s="16" t="s">
        <v>681</v>
      </c>
      <c r="G472" s="15" t="s">
        <v>314</v>
      </c>
      <c r="H472" s="15" t="s">
        <v>205</v>
      </c>
      <c r="I472" s="17">
        <f>HYPERLINK("https://docs.wto.org/imrd/directdoc.asp?DDFDocuments/t/G/TBTN18/UGA846.DOCX","EN")</f>
      </c>
      <c r="J472" s="17">
        <f>HYPERLINK("https://docs.wto.org/imrd/directdoc.asp?DDFDocuments/u/G/TBTN18/UGA846.DOCX","FR")</f>
      </c>
      <c r="K472" s="17">
        <f>HYPERLINK("https://docs.wto.org/imrd/directdoc.asp?DDFDocuments/v/G/TBTN18/UGA846.DOCX","ES")</f>
      </c>
    </row>
    <row r="473">
      <c r="A473" s="11" t="s">
        <v>1261</v>
      </c>
      <c r="B473" s="12" t="s">
        <v>71</v>
      </c>
      <c r="C473" s="13">
        <v>43256</v>
      </c>
      <c r="D473" s="14" t="s">
        <v>13</v>
      </c>
      <c r="E473" s="15" t="s">
        <v>1262</v>
      </c>
      <c r="F473" s="16" t="s">
        <v>1263</v>
      </c>
      <c r="G473" s="15" t="s">
        <v>314</v>
      </c>
      <c r="H473" s="15" t="s">
        <v>205</v>
      </c>
      <c r="I473" s="17">
        <f>HYPERLINK("https://docs.wto.org/imrd/directdoc.asp?DDFDocuments/t/G/TBTN18/UGA848.DOCX","EN")</f>
      </c>
      <c r="J473" s="17">
        <f>HYPERLINK("https://docs.wto.org/imrd/directdoc.asp?DDFDocuments/u/G/TBTN18/UGA848.DOCX","FR")</f>
      </c>
      <c r="K473" s="17">
        <f>HYPERLINK("https://docs.wto.org/imrd/directdoc.asp?DDFDocuments/v/G/TBTN18/UGA848.DOCX","ES")</f>
      </c>
    </row>
    <row r="474">
      <c r="A474" s="11" t="s">
        <v>1264</v>
      </c>
      <c r="B474" s="12" t="s">
        <v>1247</v>
      </c>
      <c r="C474" s="13">
        <v>43255</v>
      </c>
      <c r="D474" s="14" t="s">
        <v>49</v>
      </c>
      <c r="E474" s="15" t="s">
        <v>1248</v>
      </c>
      <c r="F474" s="16" t="s">
        <v>555</v>
      </c>
      <c r="G474" s="15" t="s">
        <v>152</v>
      </c>
      <c r="H474" s="15" t="s">
        <v>472</v>
      </c>
      <c r="I474" s="17">
        <f>HYPERLINK("https://docs.wto.org/imrd/directdoc.asp?DDFDocuments/t/G/TBTN18/THA511A1.DOCX","EN")</f>
      </c>
      <c r="J474" s="17">
        <f>HYPERLINK("https://docs.wto.org/imrd/directdoc.asp?DDFDocuments/u/G/TBTN18/THA511A1.DOCX","FR")</f>
      </c>
      <c r="K474" s="17">
        <f>HYPERLINK("https://docs.wto.org/imrd/directdoc.asp?DDFDocuments/v/G/TBTN18/THA511A1.DOCX","ES")</f>
      </c>
    </row>
    <row r="475">
      <c r="A475" s="11" t="s">
        <v>1265</v>
      </c>
      <c r="B475" s="12" t="s">
        <v>71</v>
      </c>
      <c r="C475" s="13">
        <v>43255</v>
      </c>
      <c r="D475" s="14" t="s">
        <v>13</v>
      </c>
      <c r="E475" s="15"/>
      <c r="F475" s="16" t="s">
        <v>837</v>
      </c>
      <c r="G475" s="15" t="s">
        <v>1067</v>
      </c>
      <c r="H475" s="15" t="s">
        <v>205</v>
      </c>
      <c r="I475" s="17">
        <f>HYPERLINK("https://docs.wto.org/imrd/directdoc.asp?DDFDocuments/t/G/TBTN18/UGA841.DOCX","EN")</f>
      </c>
      <c r="J475" s="17">
        <f>HYPERLINK("https://docs.wto.org/imrd/directdoc.asp?DDFDocuments/u/G/TBTN18/UGA841.DOCX","FR")</f>
      </c>
      <c r="K475" s="17">
        <f>HYPERLINK("https://docs.wto.org/imrd/directdoc.asp?DDFDocuments/v/G/TBTN18/UGA841.DOCX","ES")</f>
      </c>
    </row>
    <row r="476">
      <c r="A476" s="11" t="s">
        <v>1266</v>
      </c>
      <c r="B476" s="12" t="s">
        <v>1247</v>
      </c>
      <c r="C476" s="13">
        <v>43252</v>
      </c>
      <c r="D476" s="14" t="s">
        <v>49</v>
      </c>
      <c r="E476" s="15" t="s">
        <v>1248</v>
      </c>
      <c r="F476" s="16" t="s">
        <v>1249</v>
      </c>
      <c r="G476" s="15" t="s">
        <v>152</v>
      </c>
      <c r="H476" s="15" t="s">
        <v>472</v>
      </c>
      <c r="I476" s="17">
        <f>HYPERLINK("https://docs.wto.org/imrd/directdoc.asp?DDFDocuments/t/G/TBTN18/THA507A1.DOCX","EN")</f>
      </c>
      <c r="J476" s="17">
        <f>HYPERLINK("https://docs.wto.org/imrd/directdoc.asp?DDFDocuments/u/G/TBTN18/THA507A1.DOCX","FR")</f>
      </c>
      <c r="K476" s="17">
        <f>HYPERLINK("https://docs.wto.org/imrd/directdoc.asp?DDFDocuments/v/G/TBTN18/THA507A1.DOCX","ES")</f>
      </c>
    </row>
    <row r="477">
      <c r="A477" s="11" t="s">
        <v>1267</v>
      </c>
      <c r="B477" s="12" t="s">
        <v>1247</v>
      </c>
      <c r="C477" s="13">
        <v>43252</v>
      </c>
      <c r="D477" s="14" t="s">
        <v>49</v>
      </c>
      <c r="E477" s="15" t="s">
        <v>1248</v>
      </c>
      <c r="F477" s="16" t="s">
        <v>555</v>
      </c>
      <c r="G477" s="15" t="s">
        <v>152</v>
      </c>
      <c r="H477" s="15" t="s">
        <v>472</v>
      </c>
      <c r="I477" s="17">
        <f>HYPERLINK("https://docs.wto.org/imrd/directdoc.asp?DDFDocuments/t/G/TBTN18/THA508A1.DOCX","EN")</f>
      </c>
      <c r="J477" s="17">
        <f>HYPERLINK("https://docs.wto.org/imrd/directdoc.asp?DDFDocuments/u/G/TBTN18/THA508A1.DOCX","FR")</f>
      </c>
      <c r="K477" s="17">
        <f>HYPERLINK("https://docs.wto.org/imrd/directdoc.asp?DDFDocuments/v/G/TBTN18/THA508A1.DOCX","ES")</f>
      </c>
    </row>
    <row r="478">
      <c r="A478" s="11" t="s">
        <v>1268</v>
      </c>
      <c r="B478" s="12" t="s">
        <v>1247</v>
      </c>
      <c r="C478" s="13">
        <v>43252</v>
      </c>
      <c r="D478" s="14" t="s">
        <v>49</v>
      </c>
      <c r="E478" s="15" t="s">
        <v>1248</v>
      </c>
      <c r="F478" s="16" t="s">
        <v>1269</v>
      </c>
      <c r="G478" s="15" t="s">
        <v>152</v>
      </c>
      <c r="H478" s="15" t="s">
        <v>472</v>
      </c>
      <c r="I478" s="17">
        <f>HYPERLINK("https://docs.wto.org/imrd/directdoc.asp?DDFDocuments/t/G/TBTN18/THA509A1.DOCX","EN")</f>
      </c>
      <c r="J478" s="17">
        <f>HYPERLINK("https://docs.wto.org/imrd/directdoc.asp?DDFDocuments/u/G/TBTN18/THA509A1.DOCX","FR")</f>
      </c>
      <c r="K478" s="17">
        <f>HYPERLINK("https://docs.wto.org/imrd/directdoc.asp?DDFDocuments/v/G/TBTN18/THA509A1.DOCX","ES")</f>
      </c>
    </row>
    <row r="479">
      <c r="A479" s="11" t="s">
        <v>1270</v>
      </c>
      <c r="B479" s="12" t="s">
        <v>1271</v>
      </c>
      <c r="C479" s="13">
        <v>43245</v>
      </c>
      <c r="D479" s="14" t="s">
        <v>13</v>
      </c>
      <c r="E479" s="15" t="s">
        <v>1272</v>
      </c>
      <c r="F479" s="16" t="s">
        <v>282</v>
      </c>
      <c r="G479" s="15" t="s">
        <v>436</v>
      </c>
      <c r="H479" s="15" t="s">
        <v>258</v>
      </c>
      <c r="I479" s="17">
        <f>HYPERLINK("https://docs.wto.org/imrd/directdoc.asp?DDFDocuments/t/G/TBTN18/PAK114.DOCX","EN")</f>
      </c>
      <c r="J479" s="17">
        <f>HYPERLINK("https://docs.wto.org/imrd/directdoc.asp?DDFDocuments/u/G/TBTN18/PAK114.DOCX","FR")</f>
      </c>
      <c r="K479" s="17">
        <f>HYPERLINK("https://docs.wto.org/imrd/directdoc.asp?DDFDocuments/v/G/TBTN18/PAK114.DOCX","ES")</f>
      </c>
    </row>
    <row r="480">
      <c r="A480" s="11" t="s">
        <v>1273</v>
      </c>
      <c r="B480" s="12" t="s">
        <v>190</v>
      </c>
      <c r="C480" s="13">
        <v>43244</v>
      </c>
      <c r="D480" s="14" t="s">
        <v>13</v>
      </c>
      <c r="E480" s="15" t="s">
        <v>1274</v>
      </c>
      <c r="F480" s="16" t="s">
        <v>1275</v>
      </c>
      <c r="G480" s="15" t="s">
        <v>827</v>
      </c>
      <c r="H480" s="15" t="s">
        <v>1194</v>
      </c>
      <c r="I480" s="17">
        <f>HYPERLINK("https://docs.wto.org/imrd/directdoc.asp?DDFDocuments/t/G/TBTN18/BRA813.DOCX","EN")</f>
      </c>
      <c r="J480" s="17">
        <f>HYPERLINK("https://docs.wto.org/imrd/directdoc.asp?DDFDocuments/u/G/TBTN18/BRA813.DOCX","FR")</f>
      </c>
      <c r="K480" s="17">
        <f>HYPERLINK("https://docs.wto.org/imrd/directdoc.asp?DDFDocuments/v/G/TBTN18/BRA813.DOCX","ES")</f>
      </c>
    </row>
    <row r="481">
      <c r="A481" s="11" t="s">
        <v>1276</v>
      </c>
      <c r="B481" s="12" t="s">
        <v>33</v>
      </c>
      <c r="C481" s="13">
        <v>43243</v>
      </c>
      <c r="D481" s="14" t="s">
        <v>13</v>
      </c>
      <c r="E481" s="15" t="s">
        <v>1277</v>
      </c>
      <c r="F481" s="16" t="s">
        <v>1278</v>
      </c>
      <c r="G481" s="15" t="s">
        <v>293</v>
      </c>
      <c r="H481" s="15" t="s">
        <v>276</v>
      </c>
      <c r="I481" s="17">
        <f>HYPERLINK("https://docs.wto.org/imrd/directdoc.asp?DDFDocuments/t/G/TBTN18/USA1368.DOCX","EN")</f>
      </c>
      <c r="J481" s="17">
        <f>HYPERLINK("https://docs.wto.org/imrd/directdoc.asp?DDFDocuments/u/G/TBTN18/USA1368.DOCX","FR")</f>
      </c>
      <c r="K481" s="17">
        <f>HYPERLINK("https://docs.wto.org/imrd/directdoc.asp?DDFDocuments/v/G/TBTN18/USA1368.DOCX","ES")</f>
      </c>
    </row>
    <row r="482">
      <c r="A482" s="11" t="s">
        <v>1279</v>
      </c>
      <c r="B482" s="12" t="s">
        <v>33</v>
      </c>
      <c r="C482" s="13">
        <v>43237</v>
      </c>
      <c r="D482" s="14" t="s">
        <v>13</v>
      </c>
      <c r="E482" s="15" t="s">
        <v>1280</v>
      </c>
      <c r="F482" s="16" t="s">
        <v>1281</v>
      </c>
      <c r="G482" s="15" t="s">
        <v>327</v>
      </c>
      <c r="H482" s="15" t="s">
        <v>254</v>
      </c>
      <c r="I482" s="17">
        <f>HYPERLINK("https://docs.wto.org/imrd/directdoc.asp?DDFDocuments/t/G/TBTN18/USA1366.DOCX","EN")</f>
      </c>
      <c r="J482" s="17">
        <f>HYPERLINK("https://docs.wto.org/imrd/directdoc.asp?DDFDocuments/u/G/TBTN18/USA1366.DOCX","FR")</f>
      </c>
      <c r="K482" s="17">
        <f>HYPERLINK("https://docs.wto.org/imrd/directdoc.asp?DDFDocuments/v/G/TBTN18/USA1366.DOCX","ES")</f>
      </c>
    </row>
    <row r="483">
      <c r="A483" s="11" t="s">
        <v>1282</v>
      </c>
      <c r="B483" s="12" t="s">
        <v>632</v>
      </c>
      <c r="C483" s="13">
        <v>43235</v>
      </c>
      <c r="D483" s="14" t="s">
        <v>49</v>
      </c>
      <c r="E483" s="15" t="s">
        <v>959</v>
      </c>
      <c r="F483" s="16" t="s">
        <v>960</v>
      </c>
      <c r="G483" s="15" t="s">
        <v>390</v>
      </c>
      <c r="H483" s="15" t="s">
        <v>472</v>
      </c>
      <c r="I483" s="17">
        <f>HYPERLINK("https://docs.wto.org/imrd/directdoc.asp?DDFDocuments/t/G/TBTN16/MEX308A4.DOCX","EN")</f>
      </c>
      <c r="J483" s="17">
        <f>HYPERLINK("https://docs.wto.org/imrd/directdoc.asp?DDFDocuments/u/G/TBTN16/MEX308A4.DOCX","FR")</f>
      </c>
      <c r="K483" s="17">
        <f>HYPERLINK("https://docs.wto.org/imrd/directdoc.asp?DDFDocuments/v/G/TBTN16/MEX308A4.DOCX","ES")</f>
      </c>
    </row>
    <row r="484">
      <c r="A484" s="11" t="s">
        <v>1283</v>
      </c>
      <c r="B484" s="12" t="s">
        <v>33</v>
      </c>
      <c r="C484" s="13">
        <v>43235</v>
      </c>
      <c r="D484" s="14" t="s">
        <v>350</v>
      </c>
      <c r="E484" s="15" t="s">
        <v>1284</v>
      </c>
      <c r="F484" s="16" t="s">
        <v>1285</v>
      </c>
      <c r="G484" s="15" t="s">
        <v>405</v>
      </c>
      <c r="H484" s="15" t="s">
        <v>469</v>
      </c>
      <c r="I484" s="17">
        <f>HYPERLINK("https://docs.wto.org/imrd/directdoc.asp?DDFDocuments/t/G/TBTN18/USA1358C1.DOCX","EN")</f>
      </c>
      <c r="J484" s="17">
        <f>HYPERLINK("https://docs.wto.org/imrd/directdoc.asp?DDFDocuments/u/G/TBTN18/USA1358C1.DOCX","FR")</f>
      </c>
      <c r="K484" s="17">
        <f>HYPERLINK("https://docs.wto.org/imrd/directdoc.asp?DDFDocuments/v/G/TBTN18/USA1358C1.DOCX","ES")</f>
      </c>
    </row>
    <row r="485">
      <c r="A485" s="11" t="s">
        <v>1286</v>
      </c>
      <c r="B485" s="12" t="s">
        <v>190</v>
      </c>
      <c r="C485" s="13">
        <v>43224</v>
      </c>
      <c r="D485" s="14" t="s">
        <v>13</v>
      </c>
      <c r="E485" s="15" t="s">
        <v>1287</v>
      </c>
      <c r="F485" s="16" t="s">
        <v>681</v>
      </c>
      <c r="G485" s="15" t="s">
        <v>199</v>
      </c>
      <c r="H485" s="15" t="s">
        <v>258</v>
      </c>
      <c r="I485" s="17">
        <f>HYPERLINK("https://docs.wto.org/imrd/directdoc.asp?DDFDocuments/t/G/TBTN18/BRA810.DOCX","EN")</f>
      </c>
      <c r="J485" s="17">
        <f>HYPERLINK("https://docs.wto.org/imrd/directdoc.asp?DDFDocuments/u/G/TBTN18/BRA810.DOCX","FR")</f>
      </c>
      <c r="K485" s="17">
        <f>HYPERLINK("https://docs.wto.org/imrd/directdoc.asp?DDFDocuments/v/G/TBTN18/BRA810.DOCX","ES")</f>
      </c>
    </row>
    <row r="486">
      <c r="A486" s="11" t="s">
        <v>1288</v>
      </c>
      <c r="B486" s="12" t="s">
        <v>632</v>
      </c>
      <c r="C486" s="13">
        <v>43221</v>
      </c>
      <c r="D486" s="14" t="s">
        <v>13</v>
      </c>
      <c r="E486" s="15" t="s">
        <v>1289</v>
      </c>
      <c r="F486" s="16" t="s">
        <v>1290</v>
      </c>
      <c r="G486" s="15" t="s">
        <v>881</v>
      </c>
      <c r="H486" s="15" t="s">
        <v>31</v>
      </c>
      <c r="I486" s="17">
        <f>HYPERLINK("https://docs.wto.org/imrd/directdoc.asp?DDFDocuments/t/G/TBTN18/MEX405.DOCX","EN")</f>
      </c>
      <c r="J486" s="17">
        <f>HYPERLINK("https://docs.wto.org/imrd/directdoc.asp?DDFDocuments/u/G/TBTN18/MEX405.DOCX","FR")</f>
      </c>
      <c r="K486" s="17">
        <f>HYPERLINK("https://docs.wto.org/imrd/directdoc.asp?DDFDocuments/v/G/TBTN18/MEX405.DOCX","ES")</f>
      </c>
    </row>
    <row r="487">
      <c r="A487" s="11" t="s">
        <v>1291</v>
      </c>
      <c r="B487" s="12" t="s">
        <v>33</v>
      </c>
      <c r="C487" s="13">
        <v>43220</v>
      </c>
      <c r="D487" s="14" t="s">
        <v>49</v>
      </c>
      <c r="E487" s="15" t="s">
        <v>1292</v>
      </c>
      <c r="F487" s="16" t="s">
        <v>1293</v>
      </c>
      <c r="G487" s="15" t="s">
        <v>405</v>
      </c>
      <c r="H487" s="15" t="s">
        <v>634</v>
      </c>
      <c r="I487" s="17">
        <f>HYPERLINK("https://docs.wto.org/imrd/directdoc.asp?DDFDocuments/t/G/TBTN17/USA1321A1.DOCX","EN")</f>
      </c>
      <c r="J487" s="17">
        <f>HYPERLINK("https://docs.wto.org/imrd/directdoc.asp?DDFDocuments/u/G/TBTN17/USA1321A1.DOCX","FR")</f>
      </c>
      <c r="K487" s="17">
        <f>HYPERLINK("https://docs.wto.org/imrd/directdoc.asp?DDFDocuments/v/G/TBTN17/USA1321A1.DOCX","ES")</f>
      </c>
    </row>
    <row r="488">
      <c r="A488" s="11" t="s">
        <v>1294</v>
      </c>
      <c r="B488" s="12" t="s">
        <v>917</v>
      </c>
      <c r="C488" s="13">
        <v>43208</v>
      </c>
      <c r="D488" s="14" t="s">
        <v>13</v>
      </c>
      <c r="E488" s="15" t="s">
        <v>1295</v>
      </c>
      <c r="F488" s="16" t="s">
        <v>1263</v>
      </c>
      <c r="G488" s="15" t="s">
        <v>314</v>
      </c>
      <c r="H488" s="15" t="s">
        <v>331</v>
      </c>
      <c r="I488" s="17">
        <f>HYPERLINK("https://docs.wto.org/imrd/directdoc.asp?DDFDocuments/t/G/TBTN18/MWI17.DOCX","EN")</f>
      </c>
      <c r="J488" s="17">
        <f>HYPERLINK("https://docs.wto.org/imrd/directdoc.asp?DDFDocuments/u/G/TBTN18/MWI17.DOCX","FR")</f>
      </c>
      <c r="K488" s="17">
        <f>HYPERLINK("https://docs.wto.org/imrd/directdoc.asp?DDFDocuments/v/G/TBTN18/MWI17.DOCX","ES")</f>
      </c>
    </row>
    <row r="489">
      <c r="A489" s="11" t="s">
        <v>1296</v>
      </c>
      <c r="B489" s="12" t="s">
        <v>33</v>
      </c>
      <c r="C489" s="13">
        <v>43201</v>
      </c>
      <c r="D489" s="14" t="s">
        <v>49</v>
      </c>
      <c r="E489" s="15" t="s">
        <v>1297</v>
      </c>
      <c r="F489" s="16" t="s">
        <v>1298</v>
      </c>
      <c r="G489" s="15" t="s">
        <v>405</v>
      </c>
      <c r="H489" s="15" t="s">
        <v>634</v>
      </c>
      <c r="I489" s="17">
        <f>HYPERLINK("https://docs.wto.org/imrd/directdoc.asp?DDFDocuments/t/G/TBTN17/USA1318A1.DOCX","EN")</f>
      </c>
      <c r="J489" s="17">
        <f>HYPERLINK("https://docs.wto.org/imrd/directdoc.asp?DDFDocuments/u/G/TBTN17/USA1318A1.DOCX","FR")</f>
      </c>
      <c r="K489" s="17">
        <f>HYPERLINK("https://docs.wto.org/imrd/directdoc.asp?DDFDocuments/v/G/TBTN17/USA1318A1.DOCX","ES")</f>
      </c>
    </row>
    <row r="490">
      <c r="A490" s="11" t="s">
        <v>1299</v>
      </c>
      <c r="B490" s="12" t="s">
        <v>33</v>
      </c>
      <c r="C490" s="13">
        <v>43200</v>
      </c>
      <c r="D490" s="14" t="s">
        <v>13</v>
      </c>
      <c r="E490" s="15" t="s">
        <v>1300</v>
      </c>
      <c r="F490" s="16" t="s">
        <v>65</v>
      </c>
      <c r="G490" s="15" t="s">
        <v>327</v>
      </c>
      <c r="H490" s="15" t="s">
        <v>254</v>
      </c>
      <c r="I490" s="17">
        <f>HYPERLINK("https://docs.wto.org/imrd/directdoc.asp?DDFDocuments/t/G/TBTN18/USA1358.DOCX","EN")</f>
      </c>
      <c r="J490" s="17">
        <f>HYPERLINK("https://docs.wto.org/imrd/directdoc.asp?DDFDocuments/u/G/TBTN18/USA1358.DOCX","FR")</f>
      </c>
      <c r="K490" s="17">
        <f>HYPERLINK("https://docs.wto.org/imrd/directdoc.asp?DDFDocuments/v/G/TBTN18/USA1358.DOCX","ES")</f>
      </c>
    </row>
    <row r="491">
      <c r="A491" s="11" t="s">
        <v>1301</v>
      </c>
      <c r="B491" s="12" t="s">
        <v>39</v>
      </c>
      <c r="C491" s="13">
        <v>43199</v>
      </c>
      <c r="D491" s="14" t="s">
        <v>13</v>
      </c>
      <c r="E491" s="15" t="s">
        <v>1302</v>
      </c>
      <c r="F491" s="16" t="s">
        <v>225</v>
      </c>
      <c r="G491" s="15" t="s">
        <v>413</v>
      </c>
      <c r="H491" s="15" t="s">
        <v>205</v>
      </c>
      <c r="I491" s="17">
        <f>HYPERLINK("https://docs.wto.org/imrd/directdoc.asp?DDFDocuments/t/G/TBTN18/BDI4.DOCX","EN")</f>
      </c>
      <c r="J491" s="17">
        <f>HYPERLINK("https://docs.wto.org/imrd/directdoc.asp?DDFDocuments/u/G/TBTN18/BDI4.DOCX","FR")</f>
      </c>
      <c r="K491" s="17">
        <f>HYPERLINK("https://docs.wto.org/imrd/directdoc.asp?DDFDocuments/v/G/TBTN18/BDI4.DOCX","ES")</f>
      </c>
    </row>
    <row r="492">
      <c r="A492" s="11" t="s">
        <v>1303</v>
      </c>
      <c r="B492" s="12" t="s">
        <v>190</v>
      </c>
      <c r="C492" s="13">
        <v>43194</v>
      </c>
      <c r="D492" s="14" t="s">
        <v>49</v>
      </c>
      <c r="E492" s="15" t="s">
        <v>1304</v>
      </c>
      <c r="F492" s="16" t="s">
        <v>1305</v>
      </c>
      <c r="G492" s="15" t="s">
        <v>520</v>
      </c>
      <c r="H492" s="15" t="s">
        <v>1043</v>
      </c>
      <c r="I492" s="17">
        <f>HYPERLINK("https://docs.wto.org/imrd/directdoc.asp?DDFDocuments/t/G/TBTN18/BRA796A1.DOCX","EN")</f>
      </c>
      <c r="J492" s="17">
        <f>HYPERLINK("https://docs.wto.org/imrd/directdoc.asp?DDFDocuments/u/G/TBTN18/BRA796A1.DOCX","FR")</f>
      </c>
      <c r="K492" s="17">
        <f>HYPERLINK("https://docs.wto.org/imrd/directdoc.asp?DDFDocuments/v/G/TBTN18/BRA796A1.DOCX","ES")</f>
      </c>
    </row>
    <row r="493">
      <c r="A493" s="11" t="s">
        <v>1306</v>
      </c>
      <c r="B493" s="12" t="s">
        <v>190</v>
      </c>
      <c r="C493" s="13">
        <v>43188</v>
      </c>
      <c r="D493" s="14" t="s">
        <v>13</v>
      </c>
      <c r="E493" s="15"/>
      <c r="F493" s="16" t="s">
        <v>1281</v>
      </c>
      <c r="G493" s="15" t="s">
        <v>69</v>
      </c>
      <c r="H493" s="15" t="s">
        <v>258</v>
      </c>
      <c r="I493" s="17">
        <f>HYPERLINK("https://docs.wto.org/imrd/directdoc.asp?DDFDocuments/t/G/TBTN18/BRA800.DOCX","EN")</f>
      </c>
      <c r="J493" s="17">
        <f>HYPERLINK("https://docs.wto.org/imrd/directdoc.asp?DDFDocuments/u/G/TBTN18/BRA800.DOCX","FR")</f>
      </c>
      <c r="K493" s="17">
        <f>HYPERLINK("https://docs.wto.org/imrd/directdoc.asp?DDFDocuments/v/G/TBTN18/BRA800.DOCX","ES")</f>
      </c>
    </row>
    <row r="494">
      <c r="A494" s="11" t="s">
        <v>1307</v>
      </c>
      <c r="B494" s="12" t="s">
        <v>190</v>
      </c>
      <c r="C494" s="13">
        <v>43188</v>
      </c>
      <c r="D494" s="14" t="s">
        <v>13</v>
      </c>
      <c r="E494" s="15"/>
      <c r="F494" s="16" t="s">
        <v>1308</v>
      </c>
      <c r="G494" s="15" t="s">
        <v>66</v>
      </c>
      <c r="H494" s="15" t="s">
        <v>16</v>
      </c>
      <c r="I494" s="17">
        <f>HYPERLINK("https://docs.wto.org/imrd/directdoc.asp?DDFDocuments/t/G/TBTN18/BRA801.DOCX","EN")</f>
      </c>
      <c r="J494" s="17">
        <f>HYPERLINK("https://docs.wto.org/imrd/directdoc.asp?DDFDocuments/u/G/TBTN18/BRA801.DOCX","FR")</f>
      </c>
      <c r="K494" s="17">
        <f>HYPERLINK("https://docs.wto.org/imrd/directdoc.asp?DDFDocuments/v/G/TBTN18/BRA801.DOCX","ES")</f>
      </c>
    </row>
    <row r="495">
      <c r="A495" s="11" t="s">
        <v>1309</v>
      </c>
      <c r="B495" s="12" t="s">
        <v>71</v>
      </c>
      <c r="C495" s="13">
        <v>43186</v>
      </c>
      <c r="D495" s="14" t="s">
        <v>49</v>
      </c>
      <c r="E495" s="15" t="s">
        <v>1001</v>
      </c>
      <c r="F495" s="16" t="s">
        <v>172</v>
      </c>
      <c r="G495" s="15" t="s">
        <v>1002</v>
      </c>
      <c r="H495" s="15" t="s">
        <v>91</v>
      </c>
      <c r="I495" s="17">
        <f>HYPERLINK("https://docs.wto.org/imrd/directdoc.asp?DDFDocuments/t/G/TBTN17/UGA693A1.DOCX","EN")</f>
      </c>
      <c r="J495" s="17">
        <f>HYPERLINK("https://docs.wto.org/imrd/directdoc.asp?DDFDocuments/u/G/TBTN17/UGA693A1.DOCX","FR")</f>
      </c>
      <c r="K495" s="17">
        <f>HYPERLINK("https://docs.wto.org/imrd/directdoc.asp?DDFDocuments/v/G/TBTN17/UGA693A1.DOCX","ES")</f>
      </c>
    </row>
    <row r="496">
      <c r="A496" s="11" t="s">
        <v>1310</v>
      </c>
      <c r="B496" s="12" t="s">
        <v>71</v>
      </c>
      <c r="C496" s="13">
        <v>43186</v>
      </c>
      <c r="D496" s="14" t="s">
        <v>49</v>
      </c>
      <c r="E496" s="15" t="s">
        <v>1004</v>
      </c>
      <c r="F496" s="16" t="s">
        <v>1311</v>
      </c>
      <c r="G496" s="15" t="s">
        <v>79</v>
      </c>
      <c r="H496" s="15" t="s">
        <v>91</v>
      </c>
      <c r="I496" s="17">
        <f>HYPERLINK("https://docs.wto.org/imrd/directdoc.asp?DDFDocuments/t/G/TBTN17/UGA695A1.DOCX","EN")</f>
      </c>
      <c r="J496" s="17">
        <f>HYPERLINK("https://docs.wto.org/imrd/directdoc.asp?DDFDocuments/u/G/TBTN17/UGA695A1.DOCX","FR")</f>
      </c>
      <c r="K496" s="17">
        <f>HYPERLINK("https://docs.wto.org/imrd/directdoc.asp?DDFDocuments/v/G/TBTN17/UGA695A1.DOCX","ES")</f>
      </c>
    </row>
    <row r="497">
      <c r="A497" s="11" t="s">
        <v>1312</v>
      </c>
      <c r="B497" s="12" t="s">
        <v>71</v>
      </c>
      <c r="C497" s="13">
        <v>43186</v>
      </c>
      <c r="D497" s="14" t="s">
        <v>49</v>
      </c>
      <c r="E497" s="15" t="s">
        <v>1007</v>
      </c>
      <c r="F497" s="16" t="s">
        <v>1313</v>
      </c>
      <c r="G497" s="15" t="s">
        <v>79</v>
      </c>
      <c r="H497" s="15" t="s">
        <v>91</v>
      </c>
      <c r="I497" s="17">
        <f>HYPERLINK("https://docs.wto.org/imrd/directdoc.asp?DDFDocuments/t/G/TBTN17/UGA696A1.DOCX","EN")</f>
      </c>
      <c r="J497" s="17">
        <f>HYPERLINK("https://docs.wto.org/imrd/directdoc.asp?DDFDocuments/u/G/TBTN17/UGA696A1.DOCX","FR")</f>
      </c>
      <c r="K497" s="17">
        <f>HYPERLINK("https://docs.wto.org/imrd/directdoc.asp?DDFDocuments/v/G/TBTN17/UGA696A1.DOCX","ES")</f>
      </c>
    </row>
    <row r="498">
      <c r="A498" s="11" t="s">
        <v>1314</v>
      </c>
      <c r="B498" s="12" t="s">
        <v>632</v>
      </c>
      <c r="C498" s="13">
        <v>43185</v>
      </c>
      <c r="D498" s="14" t="s">
        <v>49</v>
      </c>
      <c r="E498" s="15" t="s">
        <v>959</v>
      </c>
      <c r="F498" s="16" t="s">
        <v>960</v>
      </c>
      <c r="G498" s="15" t="s">
        <v>390</v>
      </c>
      <c r="H498" s="15" t="s">
        <v>472</v>
      </c>
      <c r="I498" s="17">
        <f>HYPERLINK("https://docs.wto.org/imrd/directdoc.asp?DDFDocuments/t/G/TBTN16/MEX308A3.DOCX","EN")</f>
      </c>
      <c r="J498" s="17">
        <f>HYPERLINK("https://docs.wto.org/imrd/directdoc.asp?DDFDocuments/u/G/TBTN16/MEX308A3.DOCX","FR")</f>
      </c>
      <c r="K498" s="17">
        <f>HYPERLINK("https://docs.wto.org/imrd/directdoc.asp?DDFDocuments/v/G/TBTN16/MEX308A3.DOCX","ES")</f>
      </c>
    </row>
    <row r="499">
      <c r="A499" s="11" t="s">
        <v>1315</v>
      </c>
      <c r="B499" s="12" t="s">
        <v>71</v>
      </c>
      <c r="C499" s="13">
        <v>43185</v>
      </c>
      <c r="D499" s="14" t="s">
        <v>49</v>
      </c>
      <c r="E499" s="15"/>
      <c r="F499" s="16" t="s">
        <v>1316</v>
      </c>
      <c r="G499" s="15" t="s">
        <v>1317</v>
      </c>
      <c r="H499" s="15" t="s">
        <v>1318</v>
      </c>
      <c r="I499" s="17">
        <f>HYPERLINK("https://docs.wto.org/imrd/directdoc.asp?DDFDocuments/t/G/TBTN17/UGA730A1.DOCX","EN")</f>
      </c>
      <c r="J499" s="17">
        <f>HYPERLINK("https://docs.wto.org/imrd/directdoc.asp?DDFDocuments/u/G/TBTN17/UGA730A1.DOCX","FR")</f>
      </c>
      <c r="K499" s="17">
        <f>HYPERLINK("https://docs.wto.org/imrd/directdoc.asp?DDFDocuments/v/G/TBTN17/UGA730A1.DOCX","ES")</f>
      </c>
    </row>
    <row r="500">
      <c r="A500" s="11" t="s">
        <v>1319</v>
      </c>
      <c r="B500" s="12" t="s">
        <v>71</v>
      </c>
      <c r="C500" s="13">
        <v>43185</v>
      </c>
      <c r="D500" s="14" t="s">
        <v>49</v>
      </c>
      <c r="E500" s="15"/>
      <c r="F500" s="16" t="s">
        <v>1320</v>
      </c>
      <c r="G500" s="15" t="s">
        <v>1321</v>
      </c>
      <c r="H500" s="15" t="s">
        <v>1318</v>
      </c>
      <c r="I500" s="17">
        <f>HYPERLINK("https://docs.wto.org/imrd/directdoc.asp?DDFDocuments/t/G/TBTN17/UGA731A1.DOCX","EN")</f>
      </c>
      <c r="J500" s="17">
        <f>HYPERLINK("https://docs.wto.org/imrd/directdoc.asp?DDFDocuments/u/G/TBTN17/UGA731A1.DOCX","FR")</f>
      </c>
      <c r="K500" s="17">
        <f>HYPERLINK("https://docs.wto.org/imrd/directdoc.asp?DDFDocuments/v/G/TBTN17/UGA731A1.DOCX","ES")</f>
      </c>
    </row>
    <row r="501">
      <c r="A501" s="11" t="s">
        <v>1322</v>
      </c>
      <c r="B501" s="12" t="s">
        <v>71</v>
      </c>
      <c r="C501" s="13">
        <v>43185</v>
      </c>
      <c r="D501" s="14" t="s">
        <v>49</v>
      </c>
      <c r="E501" s="15" t="s">
        <v>1323</v>
      </c>
      <c r="F501" s="16" t="s">
        <v>1324</v>
      </c>
      <c r="G501" s="15" t="s">
        <v>1325</v>
      </c>
      <c r="H501" s="15" t="s">
        <v>1318</v>
      </c>
      <c r="I501" s="17">
        <f>HYPERLINK("https://docs.wto.org/imrd/directdoc.asp?DDFDocuments/t/G/TBTN17/UGA732A1.DOCX","EN")</f>
      </c>
      <c r="J501" s="17">
        <f>HYPERLINK("https://docs.wto.org/imrd/directdoc.asp?DDFDocuments/u/G/TBTN17/UGA732A1.DOCX","FR")</f>
      </c>
      <c r="K501" s="17">
        <f>HYPERLINK("https://docs.wto.org/imrd/directdoc.asp?DDFDocuments/v/G/TBTN17/UGA732A1.DOCX","ES")</f>
      </c>
    </row>
    <row r="502">
      <c r="A502" s="11" t="s">
        <v>1326</v>
      </c>
      <c r="B502" s="12" t="s">
        <v>71</v>
      </c>
      <c r="C502" s="13">
        <v>43185</v>
      </c>
      <c r="D502" s="14" t="s">
        <v>49</v>
      </c>
      <c r="E502" s="15" t="s">
        <v>1327</v>
      </c>
      <c r="F502" s="16" t="s">
        <v>1328</v>
      </c>
      <c r="G502" s="15" t="s">
        <v>1317</v>
      </c>
      <c r="H502" s="15" t="s">
        <v>1329</v>
      </c>
      <c r="I502" s="17">
        <f>HYPERLINK("https://docs.wto.org/imrd/directdoc.asp?DDFDocuments/t/G/TBTN17/UGA777A1.DOCX","EN")</f>
      </c>
      <c r="J502" s="17">
        <f>HYPERLINK("https://docs.wto.org/imrd/directdoc.asp?DDFDocuments/u/G/TBTN17/UGA777A1.DOCX","FR")</f>
      </c>
      <c r="K502" s="17">
        <f>HYPERLINK("https://docs.wto.org/imrd/directdoc.asp?DDFDocuments/v/G/TBTN17/UGA777A1.DOCX","ES")</f>
      </c>
    </row>
    <row r="503">
      <c r="A503" s="11" t="s">
        <v>1330</v>
      </c>
      <c r="B503" s="12" t="s">
        <v>1331</v>
      </c>
      <c r="C503" s="13">
        <v>43174</v>
      </c>
      <c r="D503" s="14" t="s">
        <v>13</v>
      </c>
      <c r="E503" s="15" t="s">
        <v>1332</v>
      </c>
      <c r="F503" s="16" t="s">
        <v>1333</v>
      </c>
      <c r="G503" s="15" t="s">
        <v>226</v>
      </c>
      <c r="H503" s="15" t="s">
        <v>276</v>
      </c>
      <c r="I503" s="17">
        <f>HYPERLINK("https://docs.wto.org/imrd/directdoc.asp?DDFDocuments/t/G/TBTN18/EU556.DOCX","EN")</f>
      </c>
      <c r="J503" s="17">
        <f>HYPERLINK("https://docs.wto.org/imrd/directdoc.asp?DDFDocuments/u/G/TBTN18/EU556.DOCX","FR")</f>
      </c>
      <c r="K503" s="17">
        <f>HYPERLINK("https://docs.wto.org/imrd/directdoc.asp?DDFDocuments/v/G/TBTN18/EU556.DOCX","ES")</f>
      </c>
    </row>
    <row r="504">
      <c r="A504" s="11" t="s">
        <v>1334</v>
      </c>
      <c r="B504" s="12" t="s">
        <v>632</v>
      </c>
      <c r="C504" s="13">
        <v>43174</v>
      </c>
      <c r="D504" s="14" t="s">
        <v>13</v>
      </c>
      <c r="E504" s="15" t="s">
        <v>1335</v>
      </c>
      <c r="F504" s="16" t="s">
        <v>924</v>
      </c>
      <c r="G504" s="15" t="s">
        <v>1336</v>
      </c>
      <c r="H504" s="15" t="s">
        <v>276</v>
      </c>
      <c r="I504" s="17">
        <f>HYPERLINK("https://docs.wto.org/imrd/directdoc.asp?DDFDocuments/t/G/TBTN18/MEX401.DOCX","EN")</f>
      </c>
      <c r="J504" s="17">
        <f>HYPERLINK("https://docs.wto.org/imrd/directdoc.asp?DDFDocuments/u/G/TBTN18/MEX401.DOCX","FR")</f>
      </c>
      <c r="K504" s="17">
        <f>HYPERLINK("https://docs.wto.org/imrd/directdoc.asp?DDFDocuments/v/G/TBTN18/MEX401.DOCX","ES")</f>
      </c>
    </row>
    <row r="505">
      <c r="A505" s="11" t="s">
        <v>1337</v>
      </c>
      <c r="B505" s="12" t="s">
        <v>632</v>
      </c>
      <c r="C505" s="13">
        <v>43171</v>
      </c>
      <c r="D505" s="14" t="s">
        <v>350</v>
      </c>
      <c r="E505" s="15" t="s">
        <v>914</v>
      </c>
      <c r="F505" s="16" t="s">
        <v>842</v>
      </c>
      <c r="G505" s="15" t="s">
        <v>152</v>
      </c>
      <c r="H505" s="15" t="s">
        <v>843</v>
      </c>
      <c r="I505" s="17">
        <f>HYPERLINK("https://docs.wto.org/imrd/directdoc.asp?DDFDocuments/t/G/TBTN18/MEX390C1.DOCX","EN")</f>
      </c>
      <c r="J505" s="17">
        <f>HYPERLINK("https://docs.wto.org/imrd/directdoc.asp?DDFDocuments/u/G/TBTN18/MEX390C1.DOCX","FR")</f>
      </c>
      <c r="K505" s="17">
        <f>HYPERLINK("https://docs.wto.org/imrd/directdoc.asp?DDFDocuments/v/G/TBTN18/MEX390C1.DOCX","ES")</f>
      </c>
    </row>
    <row r="506">
      <c r="A506" s="11" t="s">
        <v>1338</v>
      </c>
      <c r="B506" s="12" t="s">
        <v>71</v>
      </c>
      <c r="C506" s="13">
        <v>43166</v>
      </c>
      <c r="D506" s="14" t="s">
        <v>13</v>
      </c>
      <c r="E506" s="15"/>
      <c r="F506" s="16" t="s">
        <v>830</v>
      </c>
      <c r="G506" s="15" t="s">
        <v>340</v>
      </c>
      <c r="H506" s="15" t="s">
        <v>58</v>
      </c>
      <c r="I506" s="17">
        <f>HYPERLINK("https://docs.wto.org/imrd/directdoc.asp?DDFDocuments/t/G/TBTN18/UGA812.DOCX","EN")</f>
      </c>
      <c r="J506" s="17">
        <f>HYPERLINK("https://docs.wto.org/imrd/directdoc.asp?DDFDocuments/u/G/TBTN18/UGA812.DOCX","FR")</f>
      </c>
      <c r="K506" s="17">
        <f>HYPERLINK("https://docs.wto.org/imrd/directdoc.asp?DDFDocuments/v/G/TBTN18/UGA812.DOCX","ES")</f>
      </c>
    </row>
    <row r="507">
      <c r="A507" s="11" t="s">
        <v>1339</v>
      </c>
      <c r="B507" s="12" t="s">
        <v>190</v>
      </c>
      <c r="C507" s="13">
        <v>43164</v>
      </c>
      <c r="D507" s="14" t="s">
        <v>13</v>
      </c>
      <c r="E507" s="15" t="s">
        <v>1340</v>
      </c>
      <c r="F507" s="16" t="s">
        <v>1341</v>
      </c>
      <c r="G507" s="15" t="s">
        <v>1342</v>
      </c>
      <c r="H507" s="15" t="s">
        <v>747</v>
      </c>
      <c r="I507" s="17">
        <f>HYPERLINK("https://docs.wto.org/imrd/directdoc.asp?DDFDocuments/t/G/TBTN18/BRA793.DOCX","EN")</f>
      </c>
      <c r="J507" s="17">
        <f>HYPERLINK("https://docs.wto.org/imrd/directdoc.asp?DDFDocuments/u/G/TBTN18/BRA793.DOCX","FR")</f>
      </c>
      <c r="K507" s="17">
        <f>HYPERLINK("https://docs.wto.org/imrd/directdoc.asp?DDFDocuments/v/G/TBTN18/BRA793.DOCX","ES")</f>
      </c>
    </row>
    <row r="508">
      <c r="A508" s="11" t="s">
        <v>1343</v>
      </c>
      <c r="B508" s="12" t="s">
        <v>190</v>
      </c>
      <c r="C508" s="13">
        <v>43164</v>
      </c>
      <c r="D508" s="14" t="s">
        <v>13</v>
      </c>
      <c r="E508" s="15" t="s">
        <v>1344</v>
      </c>
      <c r="F508" s="16" t="s">
        <v>1345</v>
      </c>
      <c r="G508" s="15" t="s">
        <v>827</v>
      </c>
      <c r="H508" s="15" t="s">
        <v>16</v>
      </c>
      <c r="I508" s="17">
        <f>HYPERLINK("https://docs.wto.org/imrd/directdoc.asp?DDFDocuments/t/G/TBTN18/BRA794.DOCX","EN")</f>
      </c>
      <c r="J508" s="17">
        <f>HYPERLINK("https://docs.wto.org/imrd/directdoc.asp?DDFDocuments/u/G/TBTN18/BRA794.DOCX","FR")</f>
      </c>
      <c r="K508" s="17">
        <f>HYPERLINK("https://docs.wto.org/imrd/directdoc.asp?DDFDocuments/v/G/TBTN18/BRA794.DOCX","ES")</f>
      </c>
    </row>
    <row r="509">
      <c r="A509" s="11" t="s">
        <v>1346</v>
      </c>
      <c r="B509" s="12" t="s">
        <v>190</v>
      </c>
      <c r="C509" s="13">
        <v>43164</v>
      </c>
      <c r="D509" s="14" t="s">
        <v>13</v>
      </c>
      <c r="E509" s="15" t="s">
        <v>1347</v>
      </c>
      <c r="F509" s="16" t="s">
        <v>1348</v>
      </c>
      <c r="G509" s="15" t="s">
        <v>827</v>
      </c>
      <c r="H509" s="15" t="s">
        <v>1194</v>
      </c>
      <c r="I509" s="17">
        <f>HYPERLINK("https://docs.wto.org/imrd/directdoc.asp?DDFDocuments/t/G/TBTN18/BRA795.DOCX","EN")</f>
      </c>
      <c r="J509" s="17">
        <f>HYPERLINK("https://docs.wto.org/imrd/directdoc.asp?DDFDocuments/u/G/TBTN18/BRA795.DOCX","FR")</f>
      </c>
      <c r="K509" s="17">
        <f>HYPERLINK("https://docs.wto.org/imrd/directdoc.asp?DDFDocuments/v/G/TBTN18/BRA795.DOCX","ES")</f>
      </c>
    </row>
    <row r="510">
      <c r="A510" s="11" t="s">
        <v>1349</v>
      </c>
      <c r="B510" s="12" t="s">
        <v>190</v>
      </c>
      <c r="C510" s="13">
        <v>43164</v>
      </c>
      <c r="D510" s="14" t="s">
        <v>13</v>
      </c>
      <c r="E510" s="15" t="s">
        <v>1350</v>
      </c>
      <c r="F510" s="16" t="s">
        <v>1351</v>
      </c>
      <c r="G510" s="15" t="s">
        <v>827</v>
      </c>
      <c r="H510" s="15" t="s">
        <v>1194</v>
      </c>
      <c r="I510" s="17">
        <f>HYPERLINK("https://docs.wto.org/imrd/directdoc.asp?DDFDocuments/t/G/TBTN18/BRA796.DOCX","EN")</f>
      </c>
      <c r="J510" s="17">
        <f>HYPERLINK("https://docs.wto.org/imrd/directdoc.asp?DDFDocuments/u/G/TBTN18/BRA796.DOCX","FR")</f>
      </c>
      <c r="K510" s="17">
        <f>HYPERLINK("https://docs.wto.org/imrd/directdoc.asp?DDFDocuments/v/G/TBTN18/BRA796.DOCX","ES")</f>
      </c>
    </row>
    <row r="511">
      <c r="A511" s="11" t="s">
        <v>1352</v>
      </c>
      <c r="B511" s="12" t="s">
        <v>190</v>
      </c>
      <c r="C511" s="13">
        <v>43161</v>
      </c>
      <c r="D511" s="14" t="s">
        <v>49</v>
      </c>
      <c r="E511" s="15" t="s">
        <v>956</v>
      </c>
      <c r="F511" s="16" t="s">
        <v>957</v>
      </c>
      <c r="G511" s="15" t="s">
        <v>236</v>
      </c>
      <c r="H511" s="15" t="s">
        <v>237</v>
      </c>
      <c r="I511" s="17">
        <f>HYPERLINK("https://docs.wto.org/imrd/directdoc.asp?DDFDocuments/t/G/TBTN18/BRA772A1.DOCX","EN")</f>
      </c>
      <c r="J511" s="17">
        <f>HYPERLINK("https://docs.wto.org/imrd/directdoc.asp?DDFDocuments/u/G/TBTN18/BRA772A1.DOCX","FR")</f>
      </c>
      <c r="K511" s="17">
        <f>HYPERLINK("https://docs.wto.org/imrd/directdoc.asp?DDFDocuments/v/G/TBTN18/BRA772A1.DOCX","ES")</f>
      </c>
    </row>
    <row r="512">
      <c r="A512" s="11" t="s">
        <v>1353</v>
      </c>
      <c r="B512" s="12" t="s">
        <v>1331</v>
      </c>
      <c r="C512" s="13">
        <v>43157</v>
      </c>
      <c r="D512" s="14" t="s">
        <v>13</v>
      </c>
      <c r="E512" s="15" t="s">
        <v>1354</v>
      </c>
      <c r="F512" s="16" t="s">
        <v>1355</v>
      </c>
      <c r="G512" s="15" t="s">
        <v>327</v>
      </c>
      <c r="H512" s="15" t="s">
        <v>254</v>
      </c>
      <c r="I512" s="17">
        <f>HYPERLINK("https://docs.wto.org/imrd/directdoc.asp?DDFDocuments/t/G/TBTN18/EU551.DOCX","EN")</f>
      </c>
      <c r="J512" s="17">
        <f>HYPERLINK("https://docs.wto.org/imrd/directdoc.asp?DDFDocuments/u/G/TBTN18/EU551.DOCX","FR")</f>
      </c>
      <c r="K512" s="17">
        <f>HYPERLINK("https://docs.wto.org/imrd/directdoc.asp?DDFDocuments/v/G/TBTN18/EU551.DOCX","ES")</f>
      </c>
    </row>
    <row r="513">
      <c r="A513" s="11" t="s">
        <v>1356</v>
      </c>
      <c r="B513" s="12" t="s">
        <v>632</v>
      </c>
      <c r="C513" s="13">
        <v>43157</v>
      </c>
      <c r="D513" s="14" t="s">
        <v>49</v>
      </c>
      <c r="E513" s="15"/>
      <c r="F513" s="16" t="s">
        <v>633</v>
      </c>
      <c r="G513" s="15" t="s">
        <v>69</v>
      </c>
      <c r="H513" s="15" t="s">
        <v>634</v>
      </c>
      <c r="I513" s="17">
        <f>HYPERLINK("https://docs.wto.org/imrd/directdoc.asp?DDFDocuments/t/G/TBTN12/MEX235A5.DOCX","EN")</f>
      </c>
      <c r="J513" s="17">
        <f>HYPERLINK("https://docs.wto.org/imrd/directdoc.asp?DDFDocuments/u/G/TBTN12/MEX235A5.DOCX","FR")</f>
      </c>
      <c r="K513" s="17">
        <f>HYPERLINK("https://docs.wto.org/imrd/directdoc.asp?DDFDocuments/v/G/TBTN12/MEX235A5.DOCX","ES")</f>
      </c>
    </row>
    <row r="514">
      <c r="A514" s="11" t="s">
        <v>1357</v>
      </c>
      <c r="B514" s="12" t="s">
        <v>71</v>
      </c>
      <c r="C514" s="13">
        <v>43153</v>
      </c>
      <c r="D514" s="14" t="s">
        <v>13</v>
      </c>
      <c r="E514" s="15"/>
      <c r="F514" s="16" t="s">
        <v>323</v>
      </c>
      <c r="G514" s="15" t="s">
        <v>324</v>
      </c>
      <c r="H514" s="15" t="s">
        <v>331</v>
      </c>
      <c r="I514" s="17">
        <f>HYPERLINK("https://docs.wto.org/imrd/directdoc.asp?DDFDocuments/t/G/TBTN18/UGA811.DOCX","EN")</f>
      </c>
      <c r="J514" s="17">
        <f>HYPERLINK("https://docs.wto.org/imrd/directdoc.asp?DDFDocuments/u/G/TBTN18/UGA811.DOCX","FR")</f>
      </c>
      <c r="K514" s="17">
        <f>HYPERLINK("https://docs.wto.org/imrd/directdoc.asp?DDFDocuments/v/G/TBTN18/UGA811.DOCX","ES")</f>
      </c>
    </row>
    <row r="515">
      <c r="A515" s="11" t="s">
        <v>1358</v>
      </c>
      <c r="B515" s="12" t="s">
        <v>1359</v>
      </c>
      <c r="C515" s="13">
        <v>43145</v>
      </c>
      <c r="D515" s="14" t="s">
        <v>13</v>
      </c>
      <c r="E515" s="15" t="s">
        <v>1360</v>
      </c>
      <c r="F515" s="16" t="s">
        <v>1361</v>
      </c>
      <c r="G515" s="15" t="s">
        <v>1362</v>
      </c>
      <c r="H515" s="15" t="s">
        <v>258</v>
      </c>
      <c r="I515" s="17">
        <f>HYPERLINK("https://docs.wto.org/imrd/directdoc.asp?DDFDocuments/t/G/TBTN18/LBR1.DOCX","EN")</f>
      </c>
      <c r="J515" s="17">
        <f>HYPERLINK("https://docs.wto.org/imrd/directdoc.asp?DDFDocuments/u/G/TBTN18/LBR1.DOCX","FR")</f>
      </c>
      <c r="K515" s="17">
        <f>HYPERLINK("https://docs.wto.org/imrd/directdoc.asp?DDFDocuments/v/G/TBTN18/LBR1.DOCX","ES")</f>
      </c>
    </row>
    <row r="516">
      <c r="A516" s="11" t="s">
        <v>1363</v>
      </c>
      <c r="B516" s="12" t="s">
        <v>27</v>
      </c>
      <c r="C516" s="13">
        <v>43143</v>
      </c>
      <c r="D516" s="14" t="s">
        <v>49</v>
      </c>
      <c r="E516" s="15"/>
      <c r="F516" s="16" t="s">
        <v>957</v>
      </c>
      <c r="G516" s="15" t="s">
        <v>236</v>
      </c>
      <c r="H516" s="15" t="s">
        <v>91</v>
      </c>
      <c r="I516" s="17">
        <f>HYPERLINK("https://docs.wto.org/imrd/directdoc.asp?DDFDocuments/t/G/TBTN17/ZAF224A1.DOCX","EN")</f>
      </c>
      <c r="J516" s="17">
        <f>HYPERLINK("https://docs.wto.org/imrd/directdoc.asp?DDFDocuments/u/G/TBTN17/ZAF224A1.DOCX","FR")</f>
      </c>
      <c r="K516" s="17">
        <f>HYPERLINK("https://docs.wto.org/imrd/directdoc.asp?DDFDocuments/v/G/TBTN17/ZAF224A1.DOCX","ES")</f>
      </c>
    </row>
    <row r="517">
      <c r="A517" s="11" t="s">
        <v>1364</v>
      </c>
      <c r="B517" s="12" t="s">
        <v>632</v>
      </c>
      <c r="C517" s="13">
        <v>43139</v>
      </c>
      <c r="D517" s="14" t="s">
        <v>49</v>
      </c>
      <c r="E517" s="15"/>
      <c r="F517" s="16" t="s">
        <v>633</v>
      </c>
      <c r="G517" s="15" t="s">
        <v>69</v>
      </c>
      <c r="H517" s="15" t="s">
        <v>634</v>
      </c>
      <c r="I517" s="17">
        <f>HYPERLINK("https://docs.wto.org/imrd/directdoc.asp?DDFDocuments/t/G/TBTN12/MEX235A4.DOCX","EN")</f>
      </c>
      <c r="J517" s="17">
        <f>HYPERLINK("https://docs.wto.org/imrd/directdoc.asp?DDFDocuments/u/G/TBTN12/MEX235A4.DOCX","FR")</f>
      </c>
      <c r="K517" s="17">
        <f>HYPERLINK("https://docs.wto.org/imrd/directdoc.asp?DDFDocuments/v/G/TBTN12/MEX235A4.DOCX","ES")</f>
      </c>
    </row>
    <row r="518">
      <c r="A518" s="11" t="s">
        <v>1365</v>
      </c>
      <c r="B518" s="12" t="s">
        <v>273</v>
      </c>
      <c r="C518" s="13">
        <v>43137</v>
      </c>
      <c r="D518" s="14" t="s">
        <v>13</v>
      </c>
      <c r="E518" s="15" t="s">
        <v>1366</v>
      </c>
      <c r="F518" s="16" t="s">
        <v>617</v>
      </c>
      <c r="G518" s="15" t="s">
        <v>827</v>
      </c>
      <c r="H518" s="15" t="s">
        <v>1367</v>
      </c>
      <c r="I518" s="17">
        <f>HYPERLINK("https://docs.wto.org/imrd/directdoc.asp?DDFDocuments/t/G/TBTN18/ESP37.DOCX","EN")</f>
      </c>
      <c r="J518" s="17">
        <f>HYPERLINK("https://docs.wto.org/imrd/directdoc.asp?DDFDocuments/u/G/TBTN18/ESP37.DOCX","FR")</f>
      </c>
      <c r="K518" s="17">
        <f>HYPERLINK("https://docs.wto.org/imrd/directdoc.asp?DDFDocuments/v/G/TBTN18/ESP37.DOCX","ES")</f>
      </c>
    </row>
    <row r="519">
      <c r="A519" s="11" t="s">
        <v>1368</v>
      </c>
      <c r="B519" s="12" t="s">
        <v>632</v>
      </c>
      <c r="C519" s="13">
        <v>43137</v>
      </c>
      <c r="D519" s="14" t="s">
        <v>13</v>
      </c>
      <c r="E519" s="15" t="s">
        <v>1369</v>
      </c>
      <c r="F519" s="16" t="s">
        <v>1370</v>
      </c>
      <c r="G519" s="15" t="s">
        <v>314</v>
      </c>
      <c r="H519" s="15" t="s">
        <v>737</v>
      </c>
      <c r="I519" s="17">
        <f>HYPERLINK("https://docs.wto.org/imrd/directdoc.asp?DDFDocuments/t/G/TBTN18/MEX390.DOCX","EN")</f>
      </c>
      <c r="J519" s="17">
        <f>HYPERLINK("https://docs.wto.org/imrd/directdoc.asp?DDFDocuments/u/G/TBTN18/MEX390.DOCX","FR")</f>
      </c>
      <c r="K519" s="17">
        <f>HYPERLINK("https://docs.wto.org/imrd/directdoc.asp?DDFDocuments/v/G/TBTN18/MEX390.DOCX","ES")</f>
      </c>
    </row>
    <row r="520">
      <c r="A520" s="11" t="s">
        <v>1371</v>
      </c>
      <c r="B520" s="12" t="s">
        <v>632</v>
      </c>
      <c r="C520" s="13">
        <v>43137</v>
      </c>
      <c r="D520" s="14" t="s">
        <v>13</v>
      </c>
      <c r="E520" s="15" t="s">
        <v>1372</v>
      </c>
      <c r="F520" s="16" t="s">
        <v>1370</v>
      </c>
      <c r="G520" s="15" t="s">
        <v>314</v>
      </c>
      <c r="H520" s="15" t="s">
        <v>737</v>
      </c>
      <c r="I520" s="17">
        <f>HYPERLINK("https://docs.wto.org/imrd/directdoc.asp?DDFDocuments/t/G/TBTN18/MEX391.DOCX","EN")</f>
      </c>
      <c r="J520" s="17">
        <f>HYPERLINK("https://docs.wto.org/imrd/directdoc.asp?DDFDocuments/u/G/TBTN18/MEX391.DOCX","FR")</f>
      </c>
      <c r="K520" s="17">
        <f>HYPERLINK("https://docs.wto.org/imrd/directdoc.asp?DDFDocuments/v/G/TBTN18/MEX391.DOCX","ES")</f>
      </c>
    </row>
    <row r="521">
      <c r="A521" s="11" t="s">
        <v>1373</v>
      </c>
      <c r="B521" s="12" t="s">
        <v>1247</v>
      </c>
      <c r="C521" s="13">
        <v>43124</v>
      </c>
      <c r="D521" s="14" t="s">
        <v>13</v>
      </c>
      <c r="E521" s="15" t="s">
        <v>1374</v>
      </c>
      <c r="F521" s="16" t="s">
        <v>839</v>
      </c>
      <c r="G521" s="15" t="s">
        <v>314</v>
      </c>
      <c r="H521" s="15" t="s">
        <v>258</v>
      </c>
      <c r="I521" s="17">
        <f>HYPERLINK("https://docs.wto.org/imrd/directdoc.asp?DDFDocuments/t/G/TBTN18/THA507.DOCX","EN")</f>
      </c>
      <c r="J521" s="17">
        <f>HYPERLINK("https://docs.wto.org/imrd/directdoc.asp?DDFDocuments/u/G/TBTN18/THA507.DOCX","FR")</f>
      </c>
      <c r="K521" s="17">
        <f>HYPERLINK("https://docs.wto.org/imrd/directdoc.asp?DDFDocuments/v/G/TBTN18/THA507.DOCX","ES")</f>
      </c>
    </row>
    <row r="522">
      <c r="A522" s="11" t="s">
        <v>1375</v>
      </c>
      <c r="B522" s="12" t="s">
        <v>1247</v>
      </c>
      <c r="C522" s="13">
        <v>43124</v>
      </c>
      <c r="D522" s="14" t="s">
        <v>13</v>
      </c>
      <c r="E522" s="15" t="s">
        <v>1374</v>
      </c>
      <c r="F522" s="16" t="s">
        <v>839</v>
      </c>
      <c r="G522" s="15" t="s">
        <v>314</v>
      </c>
      <c r="H522" s="15" t="s">
        <v>258</v>
      </c>
      <c r="I522" s="17">
        <f>HYPERLINK("https://docs.wto.org/imrd/directdoc.asp?DDFDocuments/t/G/TBTN18/THA508.DOCX","EN")</f>
      </c>
      <c r="J522" s="17">
        <f>HYPERLINK("https://docs.wto.org/imrd/directdoc.asp?DDFDocuments/u/G/TBTN18/THA508.DOCX","FR")</f>
      </c>
      <c r="K522" s="17">
        <f>HYPERLINK("https://docs.wto.org/imrd/directdoc.asp?DDFDocuments/v/G/TBTN18/THA508.DOCX","ES")</f>
      </c>
    </row>
    <row r="523">
      <c r="A523" s="11" t="s">
        <v>1376</v>
      </c>
      <c r="B523" s="12" t="s">
        <v>1247</v>
      </c>
      <c r="C523" s="13">
        <v>43124</v>
      </c>
      <c r="D523" s="14" t="s">
        <v>13</v>
      </c>
      <c r="E523" s="15" t="s">
        <v>1374</v>
      </c>
      <c r="F523" s="16" t="s">
        <v>839</v>
      </c>
      <c r="G523" s="15" t="s">
        <v>314</v>
      </c>
      <c r="H523" s="15" t="s">
        <v>258</v>
      </c>
      <c r="I523" s="17">
        <f>HYPERLINK("https://docs.wto.org/imrd/directdoc.asp?DDFDocuments/t/G/TBTN18/THA509.DOCX","EN")</f>
      </c>
      <c r="J523" s="17">
        <f>HYPERLINK("https://docs.wto.org/imrd/directdoc.asp?DDFDocuments/u/G/TBTN18/THA509.DOCX","FR")</f>
      </c>
      <c r="K523" s="17">
        <f>HYPERLINK("https://docs.wto.org/imrd/directdoc.asp?DDFDocuments/v/G/TBTN18/THA509.DOCX","ES")</f>
      </c>
    </row>
    <row r="524">
      <c r="A524" s="11" t="s">
        <v>1377</v>
      </c>
      <c r="B524" s="12" t="s">
        <v>1247</v>
      </c>
      <c r="C524" s="13">
        <v>43124</v>
      </c>
      <c r="D524" s="14" t="s">
        <v>13</v>
      </c>
      <c r="E524" s="15" t="s">
        <v>1374</v>
      </c>
      <c r="F524" s="16" t="s">
        <v>839</v>
      </c>
      <c r="G524" s="15" t="s">
        <v>314</v>
      </c>
      <c r="H524" s="15" t="s">
        <v>258</v>
      </c>
      <c r="I524" s="17">
        <f>HYPERLINK("https://docs.wto.org/imrd/directdoc.asp?DDFDocuments/t/G/TBTN18/THA510.DOCX","EN")</f>
      </c>
      <c r="J524" s="17">
        <f>HYPERLINK("https://docs.wto.org/imrd/directdoc.asp?DDFDocuments/u/G/TBTN18/THA510.DOCX","FR")</f>
      </c>
      <c r="K524" s="17">
        <f>HYPERLINK("https://docs.wto.org/imrd/directdoc.asp?DDFDocuments/v/G/TBTN18/THA510.DOCX","ES")</f>
      </c>
    </row>
    <row r="525">
      <c r="A525" s="11" t="s">
        <v>1378</v>
      </c>
      <c r="B525" s="12" t="s">
        <v>1247</v>
      </c>
      <c r="C525" s="13">
        <v>43124</v>
      </c>
      <c r="D525" s="14" t="s">
        <v>13</v>
      </c>
      <c r="E525" s="15" t="s">
        <v>1374</v>
      </c>
      <c r="F525" s="16" t="s">
        <v>839</v>
      </c>
      <c r="G525" s="15" t="s">
        <v>314</v>
      </c>
      <c r="H525" s="15" t="s">
        <v>258</v>
      </c>
      <c r="I525" s="17">
        <f>HYPERLINK("https://docs.wto.org/imrd/directdoc.asp?DDFDocuments/t/G/TBTN18/THA511.DOCX","EN")</f>
      </c>
      <c r="J525" s="17">
        <f>HYPERLINK("https://docs.wto.org/imrd/directdoc.asp?DDFDocuments/u/G/TBTN18/THA511.DOCX","FR")</f>
      </c>
      <c r="K525" s="17">
        <f>HYPERLINK("https://docs.wto.org/imrd/directdoc.asp?DDFDocuments/v/G/TBTN18/THA511.DOCX","ES")</f>
      </c>
    </row>
    <row r="526">
      <c r="A526" s="11" t="s">
        <v>1379</v>
      </c>
      <c r="B526" s="12" t="s">
        <v>301</v>
      </c>
      <c r="C526" s="13">
        <v>43123</v>
      </c>
      <c r="D526" s="14" t="s">
        <v>49</v>
      </c>
      <c r="E526" s="15" t="s">
        <v>1380</v>
      </c>
      <c r="F526" s="16" t="s">
        <v>1381</v>
      </c>
      <c r="G526" s="15" t="s">
        <v>98</v>
      </c>
      <c r="H526" s="15" t="s">
        <v>472</v>
      </c>
      <c r="I526" s="17">
        <f>HYPERLINK("https://docs.wto.org/imrd/directdoc.asp?DDFDocuments/t/G/TBTN14/ISR805A1.DOCX","EN")</f>
      </c>
      <c r="J526" s="17">
        <f>HYPERLINK("https://docs.wto.org/imrd/directdoc.asp?DDFDocuments/u/G/TBTN14/ISR805A1.DOCX","FR")</f>
      </c>
      <c r="K526" s="17">
        <f>HYPERLINK("https://docs.wto.org/imrd/directdoc.asp?DDFDocuments/v/G/TBTN14/ISR805A1.DOCX","ES")</f>
      </c>
    </row>
    <row r="527">
      <c r="A527" s="11" t="s">
        <v>1382</v>
      </c>
      <c r="B527" s="12" t="s">
        <v>632</v>
      </c>
      <c r="C527" s="13">
        <v>43117</v>
      </c>
      <c r="D527" s="14" t="s">
        <v>49</v>
      </c>
      <c r="E527" s="15" t="s">
        <v>959</v>
      </c>
      <c r="F527" s="16" t="s">
        <v>463</v>
      </c>
      <c r="G527" s="15" t="s">
        <v>390</v>
      </c>
      <c r="H527" s="15" t="s">
        <v>472</v>
      </c>
      <c r="I527" s="17">
        <f>HYPERLINK("https://docs.wto.org/imrd/directdoc.asp?DDFDocuments/t/G/TBTN16/MEX308A2.DOCX","EN")</f>
      </c>
      <c r="J527" s="17">
        <f>HYPERLINK("https://docs.wto.org/imrd/directdoc.asp?DDFDocuments/u/G/TBTN16/MEX308A2.DOCX","FR")</f>
      </c>
      <c r="K527" s="17">
        <f>HYPERLINK("https://docs.wto.org/imrd/directdoc.asp?DDFDocuments/v/G/TBTN16/MEX308A2.DOCX","ES")</f>
      </c>
    </row>
    <row r="528">
      <c r="A528" s="11" t="s">
        <v>1383</v>
      </c>
      <c r="B528" s="12" t="s">
        <v>71</v>
      </c>
      <c r="C528" s="13">
        <v>43110</v>
      </c>
      <c r="D528" s="14" t="s">
        <v>13</v>
      </c>
      <c r="E528" s="15"/>
      <c r="F528" s="16" t="s">
        <v>835</v>
      </c>
      <c r="G528" s="15" t="s">
        <v>199</v>
      </c>
      <c r="H528" s="15" t="s">
        <v>223</v>
      </c>
      <c r="I528" s="17">
        <f>HYPERLINK("https://docs.wto.org/imrd/directdoc.asp?DDFDocuments/t/G/TBTN18/UGA805.DOCX","EN")</f>
      </c>
      <c r="J528" s="17">
        <f>HYPERLINK("https://docs.wto.org/imrd/directdoc.asp?DDFDocuments/u/G/TBTN18/UGA805.DOCX","FR")</f>
      </c>
      <c r="K528" s="17">
        <f>HYPERLINK("https://docs.wto.org/imrd/directdoc.asp?DDFDocuments/v/G/TBTN18/UGA805.DOCX","ES")</f>
      </c>
    </row>
    <row r="529">
      <c r="A529" s="11" t="s">
        <v>1384</v>
      </c>
      <c r="B529" s="12" t="s">
        <v>878</v>
      </c>
      <c r="C529" s="13">
        <v>43109</v>
      </c>
      <c r="D529" s="14" t="s">
        <v>13</v>
      </c>
      <c r="E529" s="15" t="s">
        <v>1385</v>
      </c>
      <c r="F529" s="16" t="s">
        <v>1386</v>
      </c>
      <c r="G529" s="15" t="s">
        <v>1387</v>
      </c>
      <c r="H529" s="15" t="s">
        <v>1388</v>
      </c>
      <c r="I529" s="17">
        <f>HYPERLINK("https://docs.wto.org/imrd/directdoc.asp?DDFDocuments/t/G/TBTN18/CHN1246.DOCX","EN")</f>
      </c>
      <c r="J529" s="17">
        <f>HYPERLINK("https://docs.wto.org/imrd/directdoc.asp?DDFDocuments/u/G/TBTN18/CHN1246.DOCX","FR")</f>
      </c>
      <c r="K529" s="17">
        <f>HYPERLINK("https://docs.wto.org/imrd/directdoc.asp?DDFDocuments/v/G/TBTN18/CHN1246.DOCX","ES")</f>
      </c>
    </row>
    <row r="530">
      <c r="A530" s="11" t="s">
        <v>1389</v>
      </c>
      <c r="B530" s="12" t="s">
        <v>190</v>
      </c>
      <c r="C530" s="13">
        <v>43108</v>
      </c>
      <c r="D530" s="14" t="s">
        <v>13</v>
      </c>
      <c r="E530" s="15" t="s">
        <v>1390</v>
      </c>
      <c r="F530" s="16" t="s">
        <v>1234</v>
      </c>
      <c r="G530" s="15" t="s">
        <v>327</v>
      </c>
      <c r="H530" s="15" t="s">
        <v>16</v>
      </c>
      <c r="I530" s="17">
        <f>HYPERLINK("https://docs.wto.org/imrd/directdoc.asp?DDFDocuments/t/G/TBTN18/BRA771.DOCX","EN")</f>
      </c>
      <c r="J530" s="17">
        <f>HYPERLINK("https://docs.wto.org/imrd/directdoc.asp?DDFDocuments/u/G/TBTN18/BRA771.DOCX","FR")</f>
      </c>
      <c r="K530" s="17">
        <f>HYPERLINK("https://docs.wto.org/imrd/directdoc.asp?DDFDocuments/v/G/TBTN18/BRA771.DOCX","ES")</f>
      </c>
    </row>
    <row r="531">
      <c r="A531" s="11" t="s">
        <v>1391</v>
      </c>
      <c r="B531" s="12" t="s">
        <v>190</v>
      </c>
      <c r="C531" s="13">
        <v>43108</v>
      </c>
      <c r="D531" s="14" t="s">
        <v>13</v>
      </c>
      <c r="E531" s="15" t="s">
        <v>1392</v>
      </c>
      <c r="F531" s="16" t="s">
        <v>1393</v>
      </c>
      <c r="G531" s="15" t="s">
        <v>686</v>
      </c>
      <c r="H531" s="15" t="s">
        <v>16</v>
      </c>
      <c r="I531" s="17">
        <f>HYPERLINK("https://docs.wto.org/imrd/directdoc.asp?DDFDocuments/t/G/TBTN18/BRA772.DOCX","EN")</f>
      </c>
      <c r="J531" s="17">
        <f>HYPERLINK("https://docs.wto.org/imrd/directdoc.asp?DDFDocuments/u/G/TBTN18/BRA772.DOCX","FR")</f>
      </c>
      <c r="K531" s="17">
        <f>HYPERLINK("https://docs.wto.org/imrd/directdoc.asp?DDFDocuments/v/G/TBTN18/BRA772.DOCX","ES")</f>
      </c>
    </row>
    <row r="532">
      <c r="A532" s="11" t="s">
        <v>1394</v>
      </c>
      <c r="B532" s="12" t="s">
        <v>190</v>
      </c>
      <c r="C532" s="13">
        <v>43108</v>
      </c>
      <c r="D532" s="14" t="s">
        <v>13</v>
      </c>
      <c r="E532" s="15" t="s">
        <v>1395</v>
      </c>
      <c r="F532" s="16" t="s">
        <v>769</v>
      </c>
      <c r="G532" s="15" t="s">
        <v>450</v>
      </c>
      <c r="H532" s="15" t="s">
        <v>16</v>
      </c>
      <c r="I532" s="17">
        <f>HYPERLINK("https://docs.wto.org/imrd/directdoc.asp?DDFDocuments/t/G/TBTN18/BRA773.DOCX","EN")</f>
      </c>
      <c r="J532" s="17">
        <f>HYPERLINK("https://docs.wto.org/imrd/directdoc.asp?DDFDocuments/u/G/TBTN18/BRA773.DOCX","FR")</f>
      </c>
      <c r="K532" s="17">
        <f>HYPERLINK("https://docs.wto.org/imrd/directdoc.asp?DDFDocuments/v/G/TBTN18/BRA773.DOCX","ES")</f>
      </c>
    </row>
    <row r="533">
      <c r="A533" s="11" t="s">
        <v>1396</v>
      </c>
      <c r="B533" s="12" t="s">
        <v>632</v>
      </c>
      <c r="C533" s="13">
        <v>43105</v>
      </c>
      <c r="D533" s="14" t="s">
        <v>49</v>
      </c>
      <c r="E533" s="15" t="s">
        <v>959</v>
      </c>
      <c r="F533" s="16" t="s">
        <v>960</v>
      </c>
      <c r="G533" s="15" t="s">
        <v>390</v>
      </c>
      <c r="H533" s="15" t="s">
        <v>472</v>
      </c>
      <c r="I533" s="17">
        <f>HYPERLINK("https://docs.wto.org/imrd/directdoc.asp?DDFDocuments/t/G/TBTN16/MEX308A1.DOCX","EN")</f>
      </c>
      <c r="J533" s="17">
        <f>HYPERLINK("https://docs.wto.org/imrd/directdoc.asp?DDFDocuments/u/G/TBTN16/MEX308A1.DOCX","FR")</f>
      </c>
      <c r="K533" s="17">
        <f>HYPERLINK("https://docs.wto.org/imrd/directdoc.asp?DDFDocuments/v/G/TBTN16/MEX308A1.DOCX","ES")</f>
      </c>
    </row>
    <row r="534">
      <c r="A534" s="11" t="s">
        <v>1397</v>
      </c>
      <c r="B534" s="12" t="s">
        <v>229</v>
      </c>
      <c r="C534" s="13">
        <v>43105</v>
      </c>
      <c r="D534" s="14" t="s">
        <v>13</v>
      </c>
      <c r="E534" s="15" t="s">
        <v>1398</v>
      </c>
      <c r="F534" s="16" t="s">
        <v>1163</v>
      </c>
      <c r="G534" s="15" t="s">
        <v>1399</v>
      </c>
      <c r="H534" s="15" t="s">
        <v>1188</v>
      </c>
      <c r="I534" s="17">
        <f>HYPERLINK("https://docs.wto.org/imrd/directdoc.asp?DDFDocuments/t/G/TBTN18/PER98.DOCX","EN")</f>
      </c>
      <c r="J534" s="17">
        <f>HYPERLINK("https://docs.wto.org/imrd/directdoc.asp?DDFDocuments/u/G/TBTN18/PER98.DOCX","FR")</f>
      </c>
      <c r="K534" s="17">
        <f>HYPERLINK("https://docs.wto.org/imrd/directdoc.asp?DDFDocuments/v/G/TBTN18/PER98.DOCX","ES")</f>
      </c>
    </row>
    <row r="535">
      <c r="A535" s="11" t="s">
        <v>1400</v>
      </c>
      <c r="B535" s="12" t="s">
        <v>39</v>
      </c>
      <c r="C535" s="13">
        <v>43087</v>
      </c>
      <c r="D535" s="14" t="s">
        <v>13</v>
      </c>
      <c r="E535" s="15"/>
      <c r="F535" s="16" t="s">
        <v>832</v>
      </c>
      <c r="G535" s="15" t="s">
        <v>289</v>
      </c>
      <c r="H535" s="15" t="s">
        <v>58</v>
      </c>
      <c r="I535" s="17">
        <f>HYPERLINK("https://docs.wto.org/imrd/directdoc.asp?DDFDocuments/t/G/TBTN17/BDI2.DOCX","EN")</f>
      </c>
      <c r="J535" s="17">
        <f>HYPERLINK("https://docs.wto.org/imrd/directdoc.asp?DDFDocuments/u/G/TBTN17/BDI2.DOCX","FR")</f>
      </c>
      <c r="K535" s="17">
        <f>HYPERLINK("https://docs.wto.org/imrd/directdoc.asp?DDFDocuments/v/G/TBTN17/BDI2.DOCX","ES")</f>
      </c>
    </row>
    <row r="536">
      <c r="A536" s="11" t="s">
        <v>1401</v>
      </c>
      <c r="B536" s="12" t="s">
        <v>39</v>
      </c>
      <c r="C536" s="13">
        <v>43087</v>
      </c>
      <c r="D536" s="14" t="s">
        <v>13</v>
      </c>
      <c r="E536" s="15"/>
      <c r="F536" s="16" t="s">
        <v>1402</v>
      </c>
      <c r="G536" s="15" t="s">
        <v>289</v>
      </c>
      <c r="H536" s="15" t="s">
        <v>58</v>
      </c>
      <c r="I536" s="17">
        <f>HYPERLINK("https://docs.wto.org/imrd/directdoc.asp?DDFDocuments/t/G/TBTN17/BDI3.DOCX","EN")</f>
      </c>
      <c r="J536" s="17">
        <f>HYPERLINK("https://docs.wto.org/imrd/directdoc.asp?DDFDocuments/u/G/TBTN17/BDI3.DOCX","FR")</f>
      </c>
      <c r="K536" s="17">
        <f>HYPERLINK("https://docs.wto.org/imrd/directdoc.asp?DDFDocuments/v/G/TBTN17/BDI3.DOCX","ES")</f>
      </c>
    </row>
    <row r="537">
      <c r="A537" s="11" t="s">
        <v>1403</v>
      </c>
      <c r="B537" s="12" t="s">
        <v>301</v>
      </c>
      <c r="C537" s="13">
        <v>43087</v>
      </c>
      <c r="D537" s="14" t="s">
        <v>49</v>
      </c>
      <c r="E537" s="15" t="s">
        <v>1404</v>
      </c>
      <c r="F537" s="16" t="s">
        <v>1405</v>
      </c>
      <c r="G537" s="15" t="s">
        <v>236</v>
      </c>
      <c r="H537" s="15" t="s">
        <v>1174</v>
      </c>
      <c r="I537" s="17">
        <f>HYPERLINK("https://docs.wto.org/imrd/directdoc.asp?DDFDocuments/t/G/TBTN16/ISR844A1.DOCX","EN")</f>
      </c>
      <c r="J537" s="17">
        <f>HYPERLINK("https://docs.wto.org/imrd/directdoc.asp?DDFDocuments/u/G/TBTN16/ISR844A1.DOCX","FR")</f>
      </c>
      <c r="K537" s="17">
        <f>HYPERLINK("https://docs.wto.org/imrd/directdoc.asp?DDFDocuments/v/G/TBTN16/ISR844A1.DOCX","ES")</f>
      </c>
    </row>
    <row r="538">
      <c r="A538" s="11" t="s">
        <v>1406</v>
      </c>
      <c r="B538" s="12" t="s">
        <v>71</v>
      </c>
      <c r="C538" s="13">
        <v>43083</v>
      </c>
      <c r="D538" s="14" t="s">
        <v>13</v>
      </c>
      <c r="E538" s="15" t="s">
        <v>1407</v>
      </c>
      <c r="F538" s="16" t="s">
        <v>818</v>
      </c>
      <c r="G538" s="15" t="s">
        <v>450</v>
      </c>
      <c r="H538" s="15" t="s">
        <v>16</v>
      </c>
      <c r="I538" s="17">
        <f>HYPERLINK("https://docs.wto.org/imrd/directdoc.asp?DDFDocuments/t/G/TBTN17/UGA793.DOCX","EN")</f>
      </c>
      <c r="J538" s="17">
        <f>HYPERLINK("https://docs.wto.org/imrd/directdoc.asp?DDFDocuments/u/G/TBTN17/UGA793.DOCX","FR")</f>
      </c>
      <c r="K538" s="17">
        <f>HYPERLINK("https://docs.wto.org/imrd/directdoc.asp?DDFDocuments/v/G/TBTN17/UGA793.DOCX","ES")</f>
      </c>
    </row>
    <row r="539">
      <c r="A539" s="11" t="s">
        <v>1408</v>
      </c>
      <c r="B539" s="12" t="s">
        <v>71</v>
      </c>
      <c r="C539" s="13">
        <v>43083</v>
      </c>
      <c r="D539" s="14" t="s">
        <v>13</v>
      </c>
      <c r="E539" s="15" t="s">
        <v>1409</v>
      </c>
      <c r="F539" s="16" t="s">
        <v>1410</v>
      </c>
      <c r="G539" s="15" t="s">
        <v>827</v>
      </c>
      <c r="H539" s="15" t="s">
        <v>1411</v>
      </c>
      <c r="I539" s="17">
        <f>HYPERLINK("https://docs.wto.org/imrd/directdoc.asp?DDFDocuments/t/G/TBTN17/UGA794.DOCX","EN")</f>
      </c>
      <c r="J539" s="17">
        <f>HYPERLINK("https://docs.wto.org/imrd/directdoc.asp?DDFDocuments/u/G/TBTN17/UGA794.DOCX","FR")</f>
      </c>
      <c r="K539" s="17">
        <f>HYPERLINK("https://docs.wto.org/imrd/directdoc.asp?DDFDocuments/v/G/TBTN17/UGA794.DOCX","ES")</f>
      </c>
    </row>
    <row r="540">
      <c r="A540" s="11" t="s">
        <v>1412</v>
      </c>
      <c r="B540" s="12" t="s">
        <v>71</v>
      </c>
      <c r="C540" s="13">
        <v>43083</v>
      </c>
      <c r="D540" s="14" t="s">
        <v>13</v>
      </c>
      <c r="E540" s="15" t="s">
        <v>1409</v>
      </c>
      <c r="F540" s="16" t="s">
        <v>826</v>
      </c>
      <c r="G540" s="15" t="s">
        <v>827</v>
      </c>
      <c r="H540" s="15" t="s">
        <v>1411</v>
      </c>
      <c r="I540" s="17">
        <f>HYPERLINK("https://docs.wto.org/imrd/directdoc.asp?DDFDocuments/t/G/TBTN17/UGA795.DOCX","EN")</f>
      </c>
      <c r="J540" s="17">
        <f>HYPERLINK("https://docs.wto.org/imrd/directdoc.asp?DDFDocuments/u/G/TBTN17/UGA795.DOCX","FR")</f>
      </c>
      <c r="K540" s="17">
        <f>HYPERLINK("https://docs.wto.org/imrd/directdoc.asp?DDFDocuments/v/G/TBTN17/UGA795.DOCX","ES")</f>
      </c>
    </row>
    <row r="541">
      <c r="A541" s="11" t="s">
        <v>1413</v>
      </c>
      <c r="B541" s="12" t="s">
        <v>71</v>
      </c>
      <c r="C541" s="13">
        <v>43083</v>
      </c>
      <c r="D541" s="14" t="s">
        <v>13</v>
      </c>
      <c r="E541" s="15" t="s">
        <v>1414</v>
      </c>
      <c r="F541" s="16" t="s">
        <v>769</v>
      </c>
      <c r="G541" s="15" t="s">
        <v>450</v>
      </c>
      <c r="H541" s="15" t="s">
        <v>16</v>
      </c>
      <c r="I541" s="17">
        <f>HYPERLINK("https://docs.wto.org/imrd/directdoc.asp?DDFDocuments/t/G/TBTN17/UGA796.DOCX","EN")</f>
      </c>
      <c r="J541" s="17">
        <f>HYPERLINK("https://docs.wto.org/imrd/directdoc.asp?DDFDocuments/u/G/TBTN17/UGA796.DOCX","FR")</f>
      </c>
      <c r="K541" s="17">
        <f>HYPERLINK("https://docs.wto.org/imrd/directdoc.asp?DDFDocuments/v/G/TBTN17/UGA796.DOCX","ES")</f>
      </c>
    </row>
    <row r="542">
      <c r="A542" s="11" t="s">
        <v>1415</v>
      </c>
      <c r="B542" s="12" t="s">
        <v>71</v>
      </c>
      <c r="C542" s="13">
        <v>43083</v>
      </c>
      <c r="D542" s="14" t="s">
        <v>13</v>
      </c>
      <c r="E542" s="15"/>
      <c r="F542" s="16" t="s">
        <v>769</v>
      </c>
      <c r="G542" s="15" t="s">
        <v>450</v>
      </c>
      <c r="H542" s="15" t="s">
        <v>16</v>
      </c>
      <c r="I542" s="17">
        <f>HYPERLINK("https://docs.wto.org/imrd/directdoc.asp?DDFDocuments/t/G/TBTN17/UGA797.DOCX","EN")</f>
      </c>
      <c r="J542" s="17">
        <f>HYPERLINK("https://docs.wto.org/imrd/directdoc.asp?DDFDocuments/u/G/TBTN17/UGA797.DOCX","FR")</f>
      </c>
      <c r="K542" s="17">
        <f>HYPERLINK("https://docs.wto.org/imrd/directdoc.asp?DDFDocuments/v/G/TBTN17/UGA797.DOCX","ES")</f>
      </c>
    </row>
    <row r="543">
      <c r="A543" s="11" t="s">
        <v>1416</v>
      </c>
      <c r="B543" s="12" t="s">
        <v>71</v>
      </c>
      <c r="C543" s="13">
        <v>43083</v>
      </c>
      <c r="D543" s="14" t="s">
        <v>13</v>
      </c>
      <c r="E543" s="15"/>
      <c r="F543" s="16" t="s">
        <v>826</v>
      </c>
      <c r="G543" s="15" t="s">
        <v>827</v>
      </c>
      <c r="H543" s="15" t="s">
        <v>1417</v>
      </c>
      <c r="I543" s="17">
        <f>HYPERLINK("https://docs.wto.org/imrd/directdoc.asp?DDFDocuments/t/G/TBTN17/UGA798.DOCX","EN")</f>
      </c>
      <c r="J543" s="17">
        <f>HYPERLINK("https://docs.wto.org/imrd/directdoc.asp?DDFDocuments/u/G/TBTN17/UGA798.DOCX","FR")</f>
      </c>
      <c r="K543" s="17">
        <f>HYPERLINK("https://docs.wto.org/imrd/directdoc.asp?DDFDocuments/v/G/TBTN17/UGA798.DOCX","ES")</f>
      </c>
    </row>
    <row r="544">
      <c r="A544" s="11" t="s">
        <v>1418</v>
      </c>
      <c r="B544" s="12" t="s">
        <v>27</v>
      </c>
      <c r="C544" s="13">
        <v>43074</v>
      </c>
      <c r="D544" s="14" t="s">
        <v>13</v>
      </c>
      <c r="E544" s="15"/>
      <c r="F544" s="16" t="s">
        <v>1393</v>
      </c>
      <c r="G544" s="15" t="s">
        <v>686</v>
      </c>
      <c r="H544" s="15" t="s">
        <v>331</v>
      </c>
      <c r="I544" s="17">
        <f>HYPERLINK("https://docs.wto.org/imrd/directdoc.asp?DDFDocuments/t/G/TBTN17/ZAF224.DOCX","EN")</f>
      </c>
      <c r="J544" s="17">
        <f>HYPERLINK("https://docs.wto.org/imrd/directdoc.asp?DDFDocuments/u/G/TBTN17/ZAF224.DOCX","FR")</f>
      </c>
      <c r="K544" s="17">
        <f>HYPERLINK("https://docs.wto.org/imrd/directdoc.asp?DDFDocuments/v/G/TBTN17/ZAF224.DOCX","ES")</f>
      </c>
    </row>
    <row r="545">
      <c r="A545" s="11" t="s">
        <v>1419</v>
      </c>
      <c r="B545" s="12" t="s">
        <v>33</v>
      </c>
      <c r="C545" s="13">
        <v>43070</v>
      </c>
      <c r="D545" s="14" t="s">
        <v>350</v>
      </c>
      <c r="E545" s="15" t="s">
        <v>1297</v>
      </c>
      <c r="F545" s="16" t="s">
        <v>1298</v>
      </c>
      <c r="G545" s="15" t="s">
        <v>405</v>
      </c>
      <c r="H545" s="15" t="s">
        <v>634</v>
      </c>
      <c r="I545" s="17">
        <f>HYPERLINK("https://docs.wto.org/imrd/directdoc.asp?DDFDocuments/t/G/TBTN17/USA1318C1.DOCX","EN")</f>
      </c>
      <c r="J545" s="17">
        <f>HYPERLINK("https://docs.wto.org/imrd/directdoc.asp?DDFDocuments/u/G/TBTN17/USA1318C1.DOCX","FR")</f>
      </c>
      <c r="K545" s="17">
        <f>HYPERLINK("https://docs.wto.org/imrd/directdoc.asp?DDFDocuments/v/G/TBTN17/USA1318C1.DOCX","ES")</f>
      </c>
    </row>
    <row r="546">
      <c r="A546" s="11" t="s">
        <v>1420</v>
      </c>
      <c r="B546" s="12" t="s">
        <v>33</v>
      </c>
      <c r="C546" s="13">
        <v>43070</v>
      </c>
      <c r="D546" s="14" t="s">
        <v>13</v>
      </c>
      <c r="E546" s="15" t="s">
        <v>1421</v>
      </c>
      <c r="F546" s="16" t="s">
        <v>1422</v>
      </c>
      <c r="G546" s="15" t="s">
        <v>327</v>
      </c>
      <c r="H546" s="15" t="s">
        <v>276</v>
      </c>
      <c r="I546" s="17">
        <f>HYPERLINK("https://docs.wto.org/imrd/directdoc.asp?DDFDocuments/t/G/TBTN17/USA1321.DOCX","EN")</f>
      </c>
      <c r="J546" s="17">
        <f>HYPERLINK("https://docs.wto.org/imrd/directdoc.asp?DDFDocuments/u/G/TBTN17/USA1321.DOCX","FR")</f>
      </c>
      <c r="K546" s="17">
        <f>HYPERLINK("https://docs.wto.org/imrd/directdoc.asp?DDFDocuments/v/G/TBTN17/USA1321.DOCX","ES")</f>
      </c>
    </row>
    <row r="547">
      <c r="A547" s="11" t="s">
        <v>1423</v>
      </c>
      <c r="B547" s="12" t="s">
        <v>1212</v>
      </c>
      <c r="C547" s="13">
        <v>43069</v>
      </c>
      <c r="D547" s="14" t="s">
        <v>13</v>
      </c>
      <c r="E547" s="15" t="s">
        <v>1424</v>
      </c>
      <c r="F547" s="16" t="s">
        <v>1425</v>
      </c>
      <c r="G547" s="15" t="s">
        <v>1426</v>
      </c>
      <c r="H547" s="15" t="s">
        <v>276</v>
      </c>
      <c r="I547" s="17">
        <f>HYPERLINK("https://docs.wto.org/imrd/directdoc.asp?DDFDocuments/t/G/TBTN17/TPKM297.DOCX","EN")</f>
      </c>
      <c r="J547" s="17">
        <f>HYPERLINK("https://docs.wto.org/imrd/directdoc.asp?DDFDocuments/u/G/TBTN17/TPKM297.DOCX","FR")</f>
      </c>
      <c r="K547" s="17">
        <f>HYPERLINK("https://docs.wto.org/imrd/directdoc.asp?DDFDocuments/v/G/TBTN17/TPKM297.DOCX","ES")</f>
      </c>
    </row>
    <row r="548">
      <c r="A548" s="11" t="s">
        <v>1427</v>
      </c>
      <c r="B548" s="12" t="s">
        <v>71</v>
      </c>
      <c r="C548" s="13">
        <v>43067</v>
      </c>
      <c r="D548" s="14" t="s">
        <v>13</v>
      </c>
      <c r="E548" s="15" t="s">
        <v>1428</v>
      </c>
      <c r="F548" s="16" t="s">
        <v>832</v>
      </c>
      <c r="G548" s="15" t="s">
        <v>289</v>
      </c>
      <c r="H548" s="15" t="s">
        <v>1429</v>
      </c>
      <c r="I548" s="17">
        <f>HYPERLINK("https://docs.wto.org/imrd/directdoc.asp?DDFDocuments/t/G/TBTN17/UGA785.DOCX","EN")</f>
      </c>
      <c r="J548" s="17">
        <f>HYPERLINK("https://docs.wto.org/imrd/directdoc.asp?DDFDocuments/u/G/TBTN17/UGA785.DOCX","FR")</f>
      </c>
      <c r="K548" s="17">
        <f>HYPERLINK("https://docs.wto.org/imrd/directdoc.asp?DDFDocuments/v/G/TBTN17/UGA785.DOCX","ES")</f>
      </c>
    </row>
    <row r="549">
      <c r="A549" s="11" t="s">
        <v>1430</v>
      </c>
      <c r="B549" s="12" t="s">
        <v>71</v>
      </c>
      <c r="C549" s="13">
        <v>43067</v>
      </c>
      <c r="D549" s="14" t="s">
        <v>13</v>
      </c>
      <c r="E549" s="15" t="s">
        <v>1431</v>
      </c>
      <c r="F549" s="16" t="s">
        <v>1015</v>
      </c>
      <c r="G549" s="15" t="s">
        <v>289</v>
      </c>
      <c r="H549" s="15" t="s">
        <v>1429</v>
      </c>
      <c r="I549" s="17">
        <f>HYPERLINK("https://docs.wto.org/imrd/directdoc.asp?DDFDocuments/t/G/TBTN17/UGA786.DOCX","EN")</f>
      </c>
      <c r="J549" s="17">
        <f>HYPERLINK("https://docs.wto.org/imrd/directdoc.asp?DDFDocuments/u/G/TBTN17/UGA786.DOCX","FR")</f>
      </c>
      <c r="K549" s="17">
        <f>HYPERLINK("https://docs.wto.org/imrd/directdoc.asp?DDFDocuments/v/G/TBTN17/UGA786.DOCX","ES")</f>
      </c>
    </row>
    <row r="550">
      <c r="A550" s="11" t="s">
        <v>1432</v>
      </c>
      <c r="B550" s="12" t="s">
        <v>71</v>
      </c>
      <c r="C550" s="13">
        <v>43067</v>
      </c>
      <c r="D550" s="14" t="s">
        <v>13</v>
      </c>
      <c r="E550" s="15" t="s">
        <v>1433</v>
      </c>
      <c r="F550" s="16" t="s">
        <v>755</v>
      </c>
      <c r="G550" s="15" t="s">
        <v>226</v>
      </c>
      <c r="H550" s="15" t="s">
        <v>1429</v>
      </c>
      <c r="I550" s="17">
        <f>HYPERLINK("https://docs.wto.org/imrd/directdoc.asp?DDFDocuments/t/G/TBTN17/UGA787.DOCX","EN")</f>
      </c>
      <c r="J550" s="17">
        <f>HYPERLINK("https://docs.wto.org/imrd/directdoc.asp?DDFDocuments/u/G/TBTN17/UGA787.DOCX","FR")</f>
      </c>
      <c r="K550" s="17">
        <f>HYPERLINK("https://docs.wto.org/imrd/directdoc.asp?DDFDocuments/v/G/TBTN17/UGA787.DOCX","ES")</f>
      </c>
    </row>
    <row r="551">
      <c r="A551" s="11" t="s">
        <v>1434</v>
      </c>
      <c r="B551" s="12" t="s">
        <v>301</v>
      </c>
      <c r="C551" s="13">
        <v>43060</v>
      </c>
      <c r="D551" s="14" t="s">
        <v>13</v>
      </c>
      <c r="E551" s="15" t="s">
        <v>1435</v>
      </c>
      <c r="F551" s="16" t="s">
        <v>784</v>
      </c>
      <c r="G551" s="15" t="s">
        <v>340</v>
      </c>
      <c r="H551" s="15" t="s">
        <v>258</v>
      </c>
      <c r="I551" s="17">
        <f>HYPERLINK("https://docs.wto.org/imrd/directdoc.asp?DDFDocuments/t/G/TBTN17/ISR977.DOCX","EN")</f>
      </c>
      <c r="J551" s="17">
        <f>HYPERLINK("https://docs.wto.org/imrd/directdoc.asp?DDFDocuments/u/G/TBTN17/ISR977.DOCX","FR")</f>
      </c>
      <c r="K551" s="17">
        <f>HYPERLINK("https://docs.wto.org/imrd/directdoc.asp?DDFDocuments/v/G/TBTN17/ISR977.DOCX","ES")</f>
      </c>
    </row>
    <row r="552">
      <c r="A552" s="11" t="s">
        <v>1436</v>
      </c>
      <c r="B552" s="12" t="s">
        <v>33</v>
      </c>
      <c r="C552" s="13">
        <v>43059</v>
      </c>
      <c r="D552" s="14" t="s">
        <v>13</v>
      </c>
      <c r="E552" s="15" t="s">
        <v>1437</v>
      </c>
      <c r="F552" s="16" t="s">
        <v>1438</v>
      </c>
      <c r="G552" s="15" t="s">
        <v>327</v>
      </c>
      <c r="H552" s="15" t="s">
        <v>276</v>
      </c>
      <c r="I552" s="17">
        <f>HYPERLINK("https://docs.wto.org/imrd/directdoc.asp?DDFDocuments/t/G/TBTN17/USA1318.DOCX","EN")</f>
      </c>
      <c r="J552" s="17">
        <f>HYPERLINK("https://docs.wto.org/imrd/directdoc.asp?DDFDocuments/u/G/TBTN17/USA1318.DOCX","FR")</f>
      </c>
      <c r="K552" s="17">
        <f>HYPERLINK("https://docs.wto.org/imrd/directdoc.asp?DDFDocuments/v/G/TBTN17/USA1318.DOCX","ES")</f>
      </c>
    </row>
    <row r="553">
      <c r="A553" s="11" t="s">
        <v>1439</v>
      </c>
      <c r="B553" s="12" t="s">
        <v>917</v>
      </c>
      <c r="C553" s="13">
        <v>43054</v>
      </c>
      <c r="D553" s="14" t="s">
        <v>13</v>
      </c>
      <c r="E553" s="15" t="s">
        <v>1440</v>
      </c>
      <c r="F553" s="16" t="s">
        <v>1441</v>
      </c>
      <c r="G553" s="15" t="s">
        <v>289</v>
      </c>
      <c r="H553" s="15" t="s">
        <v>331</v>
      </c>
      <c r="I553" s="17">
        <f>HYPERLINK("https://docs.wto.org/imrd/directdoc.asp?DDFDocuments/t/G/TBTN17/MWI16.DOCX","EN")</f>
      </c>
      <c r="J553" s="17">
        <f>HYPERLINK("https://docs.wto.org/imrd/directdoc.asp?DDFDocuments/u/G/TBTN17/MWI16.DOCX","FR")</f>
      </c>
      <c r="K553" s="17">
        <f>HYPERLINK("https://docs.wto.org/imrd/directdoc.asp?DDFDocuments/v/G/TBTN17/MWI16.DOCX","ES")</f>
      </c>
    </row>
    <row r="554">
      <c r="A554" s="11" t="s">
        <v>1442</v>
      </c>
      <c r="B554" s="12" t="s">
        <v>301</v>
      </c>
      <c r="C554" s="13">
        <v>43041</v>
      </c>
      <c r="D554" s="14" t="s">
        <v>13</v>
      </c>
      <c r="E554" s="15" t="s">
        <v>1443</v>
      </c>
      <c r="F554" s="16" t="s">
        <v>1444</v>
      </c>
      <c r="G554" s="15" t="s">
        <v>1445</v>
      </c>
      <c r="H554" s="15" t="s">
        <v>258</v>
      </c>
      <c r="I554" s="17">
        <f>HYPERLINK("https://docs.wto.org/imrd/directdoc.asp?DDFDocuments/t/G/TBTN17/ISR971.DOCX","EN")</f>
      </c>
      <c r="J554" s="17">
        <f>HYPERLINK("https://docs.wto.org/imrd/directdoc.asp?DDFDocuments/u/G/TBTN17/ISR971.DOCX","FR")</f>
      </c>
      <c r="K554" s="17">
        <f>HYPERLINK("https://docs.wto.org/imrd/directdoc.asp?DDFDocuments/v/G/TBTN17/ISR971.DOCX","ES")</f>
      </c>
    </row>
    <row r="555">
      <c r="A555" s="11" t="s">
        <v>1446</v>
      </c>
      <c r="B555" s="12" t="s">
        <v>27</v>
      </c>
      <c r="C555" s="13">
        <v>43034</v>
      </c>
      <c r="D555" s="14" t="s">
        <v>13</v>
      </c>
      <c r="E555" s="15" t="s">
        <v>1447</v>
      </c>
      <c r="F555" s="16" t="s">
        <v>1448</v>
      </c>
      <c r="G555" s="15" t="s">
        <v>686</v>
      </c>
      <c r="H555" s="15" t="s">
        <v>223</v>
      </c>
      <c r="I555" s="17">
        <f>HYPERLINK("https://docs.wto.org/imrd/directdoc.asp?DDFDocuments/t/G/TBTN17/ZAF222.DOCX","EN")</f>
      </c>
      <c r="J555" s="17">
        <f>HYPERLINK("https://docs.wto.org/imrd/directdoc.asp?DDFDocuments/u/G/TBTN17/ZAF222.DOCX","FR")</f>
      </c>
      <c r="K555" s="17">
        <f>HYPERLINK("https://docs.wto.org/imrd/directdoc.asp?DDFDocuments/v/G/TBTN17/ZAF222.DOCX","ES")</f>
      </c>
    </row>
    <row r="556">
      <c r="A556" s="11" t="s">
        <v>1449</v>
      </c>
      <c r="B556" s="12" t="s">
        <v>190</v>
      </c>
      <c r="C556" s="13">
        <v>43033</v>
      </c>
      <c r="D556" s="14" t="s">
        <v>13</v>
      </c>
      <c r="E556" s="15" t="s">
        <v>1450</v>
      </c>
      <c r="F556" s="16" t="s">
        <v>1451</v>
      </c>
      <c r="G556" s="15" t="s">
        <v>327</v>
      </c>
      <c r="H556" s="15" t="s">
        <v>1417</v>
      </c>
      <c r="I556" s="17">
        <f>HYPERLINK("https://docs.wto.org/imrd/directdoc.asp?DDFDocuments/t/G/TBTN17/BRA753.DOCX","EN")</f>
      </c>
      <c r="J556" s="17">
        <f>HYPERLINK("https://docs.wto.org/imrd/directdoc.asp?DDFDocuments/u/G/TBTN17/BRA753.DOCX","FR")</f>
      </c>
      <c r="K556" s="17">
        <f>HYPERLINK("https://docs.wto.org/imrd/directdoc.asp?DDFDocuments/v/G/TBTN17/BRA753.DOCX","ES")</f>
      </c>
    </row>
    <row r="557">
      <c r="A557" s="11" t="s">
        <v>1452</v>
      </c>
      <c r="B557" s="12" t="s">
        <v>632</v>
      </c>
      <c r="C557" s="13">
        <v>43032</v>
      </c>
      <c r="D557" s="14" t="s">
        <v>13</v>
      </c>
      <c r="E557" s="15" t="s">
        <v>1453</v>
      </c>
      <c r="F557" s="16" t="s">
        <v>1454</v>
      </c>
      <c r="G557" s="15" t="s">
        <v>450</v>
      </c>
      <c r="H557" s="15" t="s">
        <v>31</v>
      </c>
      <c r="I557" s="17">
        <f>HYPERLINK("https://docs.wto.org/imrd/directdoc.asp?DDFDocuments/t/G/TBTN17/MEX376.DOCX","EN")</f>
      </c>
      <c r="J557" s="17">
        <f>HYPERLINK("https://docs.wto.org/imrd/directdoc.asp?DDFDocuments/u/G/TBTN17/MEX376.DOCX","FR")</f>
      </c>
      <c r="K557" s="17">
        <f>HYPERLINK("https://docs.wto.org/imrd/directdoc.asp?DDFDocuments/v/G/TBTN17/MEX376.DOCX","ES")</f>
      </c>
    </row>
    <row r="558">
      <c r="A558" s="11" t="s">
        <v>1455</v>
      </c>
      <c r="B558" s="12" t="s">
        <v>71</v>
      </c>
      <c r="C558" s="13">
        <v>43031</v>
      </c>
      <c r="D558" s="14" t="s">
        <v>13</v>
      </c>
      <c r="E558" s="15" t="s">
        <v>1456</v>
      </c>
      <c r="F558" s="16" t="s">
        <v>1457</v>
      </c>
      <c r="G558" s="15" t="s">
        <v>1321</v>
      </c>
      <c r="H558" s="15" t="s">
        <v>1458</v>
      </c>
      <c r="I558" s="17">
        <f>HYPERLINK("https://docs.wto.org/imrd/directdoc.asp?DDFDocuments/t/G/TBTN17/UGA777.DOCX","EN")</f>
      </c>
      <c r="J558" s="17">
        <f>HYPERLINK("https://docs.wto.org/imrd/directdoc.asp?DDFDocuments/u/G/TBTN17/UGA777.DOCX","FR")</f>
      </c>
      <c r="K558" s="17">
        <f>HYPERLINK("https://docs.wto.org/imrd/directdoc.asp?DDFDocuments/v/G/TBTN17/UGA777.DOCX","ES")</f>
      </c>
    </row>
    <row r="559">
      <c r="A559" s="11" t="s">
        <v>1459</v>
      </c>
      <c r="B559" s="12" t="s">
        <v>71</v>
      </c>
      <c r="C559" s="13">
        <v>43031</v>
      </c>
      <c r="D559" s="14" t="s">
        <v>13</v>
      </c>
      <c r="E559" s="15" t="s">
        <v>1456</v>
      </c>
      <c r="F559" s="16" t="s">
        <v>1457</v>
      </c>
      <c r="G559" s="15" t="s">
        <v>1321</v>
      </c>
      <c r="H559" s="15" t="s">
        <v>1458</v>
      </c>
      <c r="I559" s="17">
        <f>HYPERLINK("https://docs.wto.org/imrd/directdoc.asp?DDFDocuments/t/G/TBTN17/UGA778.DOCX","EN")</f>
      </c>
      <c r="J559" s="17">
        <f>HYPERLINK("https://docs.wto.org/imrd/directdoc.asp?DDFDocuments/u/G/TBTN17/UGA778.DOCX","FR")</f>
      </c>
      <c r="K559" s="17">
        <f>HYPERLINK("https://docs.wto.org/imrd/directdoc.asp?DDFDocuments/v/G/TBTN17/UGA778.DOCX","ES")</f>
      </c>
    </row>
    <row r="560">
      <c r="A560" s="11" t="s">
        <v>1460</v>
      </c>
      <c r="B560" s="12" t="s">
        <v>33</v>
      </c>
      <c r="C560" s="13">
        <v>43031</v>
      </c>
      <c r="D560" s="14" t="s">
        <v>49</v>
      </c>
      <c r="E560" s="15" t="s">
        <v>1461</v>
      </c>
      <c r="F560" s="16" t="s">
        <v>1462</v>
      </c>
      <c r="G560" s="15" t="s">
        <v>1463</v>
      </c>
      <c r="H560" s="15"/>
      <c r="I560" s="17">
        <f>HYPERLINK("https://docs.wto.org/imrd/directdoc.asp?DDFDocuments/t/G/TBTN08/USA424A4.DOCX","EN")</f>
      </c>
      <c r="J560" s="17">
        <f>HYPERLINK("https://docs.wto.org/imrd/directdoc.asp?DDFDocuments/u/G/TBTN08/USA424A4.DOCX","FR")</f>
      </c>
      <c r="K560" s="17">
        <f>HYPERLINK("https://docs.wto.org/imrd/directdoc.asp?DDFDocuments/v/G/TBTN08/USA424A4.DOCX","ES")</f>
      </c>
    </row>
    <row r="561">
      <c r="A561" s="11" t="s">
        <v>1464</v>
      </c>
      <c r="B561" s="12" t="s">
        <v>27</v>
      </c>
      <c r="C561" s="13">
        <v>43019</v>
      </c>
      <c r="D561" s="14" t="s">
        <v>13</v>
      </c>
      <c r="E561" s="15"/>
      <c r="F561" s="16" t="s">
        <v>1465</v>
      </c>
      <c r="G561" s="15" t="s">
        <v>1466</v>
      </c>
      <c r="H561" s="15" t="s">
        <v>25</v>
      </c>
      <c r="I561" s="17">
        <f>HYPERLINK("https://docs.wto.org/imrd/directdoc.asp?DDFDocuments/t/G/TBTN17/ZAF221.DOCX","EN")</f>
      </c>
      <c r="J561" s="17">
        <f>HYPERLINK("https://docs.wto.org/imrd/directdoc.asp?DDFDocuments/u/G/TBTN17/ZAF221.DOCX","FR")</f>
      </c>
      <c r="K561" s="17">
        <f>HYPERLINK("https://docs.wto.org/imrd/directdoc.asp?DDFDocuments/v/G/TBTN17/ZAF221.DOCX","ES")</f>
      </c>
    </row>
    <row r="562">
      <c r="A562" s="11" t="s">
        <v>1467</v>
      </c>
      <c r="B562" s="12" t="s">
        <v>190</v>
      </c>
      <c r="C562" s="13">
        <v>43012</v>
      </c>
      <c r="D562" s="14" t="s">
        <v>13</v>
      </c>
      <c r="E562" s="15" t="s">
        <v>1468</v>
      </c>
      <c r="F562" s="16" t="s">
        <v>1469</v>
      </c>
      <c r="G562" s="15" t="s">
        <v>1470</v>
      </c>
      <c r="H562" s="15" t="s">
        <v>16</v>
      </c>
      <c r="I562" s="17">
        <f>HYPERLINK("https://docs.wto.org/imrd/directdoc.asp?DDFDocuments/t/G/TBTN17/BRA747.DOCX","EN")</f>
      </c>
      <c r="J562" s="17">
        <f>HYPERLINK("https://docs.wto.org/imrd/directdoc.asp?DDFDocuments/u/G/TBTN17/BRA747.DOCX","FR")</f>
      </c>
      <c r="K562" s="17">
        <f>HYPERLINK("https://docs.wto.org/imrd/directdoc.asp?DDFDocuments/v/G/TBTN17/BRA747.DOCX","ES")</f>
      </c>
    </row>
    <row r="563">
      <c r="A563" s="11" t="s">
        <v>1471</v>
      </c>
      <c r="B563" s="12" t="s">
        <v>917</v>
      </c>
      <c r="C563" s="13">
        <v>43010</v>
      </c>
      <c r="D563" s="14" t="s">
        <v>13</v>
      </c>
      <c r="E563" s="15"/>
      <c r="F563" s="16" t="s">
        <v>1472</v>
      </c>
      <c r="G563" s="15" t="s">
        <v>1473</v>
      </c>
      <c r="H563" s="15" t="s">
        <v>331</v>
      </c>
      <c r="I563" s="17">
        <f>HYPERLINK("https://docs.wto.org/imrd/directdoc.asp?DDFDocuments/t/G/TBTN17/MWI13.DOCX","EN")</f>
      </c>
      <c r="J563" s="17">
        <f>HYPERLINK("https://docs.wto.org/imrd/directdoc.asp?DDFDocuments/u/G/TBTN17/MWI13.DOCX","FR")</f>
      </c>
      <c r="K563" s="17">
        <f>HYPERLINK("https://docs.wto.org/imrd/directdoc.asp?DDFDocuments/v/G/TBTN17/MWI13.DOCX","ES")</f>
      </c>
    </row>
    <row r="564">
      <c r="A564" s="11" t="s">
        <v>1474</v>
      </c>
      <c r="B564" s="12" t="s">
        <v>917</v>
      </c>
      <c r="C564" s="13">
        <v>43010</v>
      </c>
      <c r="D564" s="14" t="s">
        <v>13</v>
      </c>
      <c r="E564" s="15"/>
      <c r="F564" s="16" t="s">
        <v>1475</v>
      </c>
      <c r="G564" s="15" t="s">
        <v>289</v>
      </c>
      <c r="H564" s="15" t="s">
        <v>331</v>
      </c>
      <c r="I564" s="17">
        <f>HYPERLINK("https://docs.wto.org/imrd/directdoc.asp?DDFDocuments/t/G/TBTN17/MWI15.DOCX","EN")</f>
      </c>
      <c r="J564" s="17">
        <f>HYPERLINK("https://docs.wto.org/imrd/directdoc.asp?DDFDocuments/u/G/TBTN17/MWI15.DOCX","FR")</f>
      </c>
      <c r="K564" s="17">
        <f>HYPERLINK("https://docs.wto.org/imrd/directdoc.asp?DDFDocuments/v/G/TBTN17/MWI15.DOCX","ES")</f>
      </c>
    </row>
    <row r="565">
      <c r="A565" s="11" t="s">
        <v>1476</v>
      </c>
      <c r="B565" s="12" t="s">
        <v>190</v>
      </c>
      <c r="C565" s="13">
        <v>43007</v>
      </c>
      <c r="D565" s="14" t="s">
        <v>49</v>
      </c>
      <c r="E565" s="15"/>
      <c r="F565" s="16" t="s">
        <v>1477</v>
      </c>
      <c r="G565" s="15" t="s">
        <v>236</v>
      </c>
      <c r="H565" s="15" t="s">
        <v>1478</v>
      </c>
      <c r="I565" s="17">
        <f>HYPERLINK("https://docs.wto.org/imrd/directdoc.asp?DDFDocuments/t/G/TBTN16/BRA701A4.DOCX","EN")</f>
      </c>
      <c r="J565" s="17">
        <f>HYPERLINK("https://docs.wto.org/imrd/directdoc.asp?DDFDocuments/u/G/TBTN16/BRA701A4.DOCX","FR")</f>
      </c>
      <c r="K565" s="17">
        <f>HYPERLINK("https://docs.wto.org/imrd/directdoc.asp?DDFDocuments/v/G/TBTN16/BRA701A4.DOCX","ES")</f>
      </c>
    </row>
    <row r="566">
      <c r="A566" s="11" t="s">
        <v>1479</v>
      </c>
      <c r="B566" s="12" t="s">
        <v>190</v>
      </c>
      <c r="C566" s="13">
        <v>43007</v>
      </c>
      <c r="D566" s="14" t="s">
        <v>13</v>
      </c>
      <c r="E566" s="15" t="s">
        <v>1480</v>
      </c>
      <c r="F566" s="16" t="s">
        <v>826</v>
      </c>
      <c r="G566" s="15" t="s">
        <v>827</v>
      </c>
      <c r="H566" s="15"/>
      <c r="I566" s="17">
        <f>HYPERLINK("https://docs.wto.org/imrd/directdoc.asp?DDFDocuments/t/G/TBTN17/BRA746.DOCX","EN")</f>
      </c>
      <c r="J566" s="17">
        <f>HYPERLINK("https://docs.wto.org/imrd/directdoc.asp?DDFDocuments/u/G/TBTN17/BRA746.DOCX","FR")</f>
      </c>
      <c r="K566" s="17">
        <f>HYPERLINK("https://docs.wto.org/imrd/directdoc.asp?DDFDocuments/v/G/TBTN17/BRA746.DOCX","ES")</f>
      </c>
    </row>
    <row r="567">
      <c r="A567" s="11" t="s">
        <v>1481</v>
      </c>
      <c r="B567" s="12" t="s">
        <v>917</v>
      </c>
      <c r="C567" s="13">
        <v>43007</v>
      </c>
      <c r="D567" s="14" t="s">
        <v>13</v>
      </c>
      <c r="E567" s="15" t="s">
        <v>1482</v>
      </c>
      <c r="F567" s="16" t="s">
        <v>334</v>
      </c>
      <c r="G567" s="15" t="s">
        <v>304</v>
      </c>
      <c r="H567" s="15" t="s">
        <v>331</v>
      </c>
      <c r="I567" s="17">
        <f>HYPERLINK("https://docs.wto.org/imrd/directdoc.asp?DDFDocuments/t/G/TBTN17/MWI6.DOCX","EN")</f>
      </c>
      <c r="J567" s="17">
        <f>HYPERLINK("https://docs.wto.org/imrd/directdoc.asp?DDFDocuments/u/G/TBTN17/MWI6.DOCX","FR")</f>
      </c>
      <c r="K567" s="17">
        <f>HYPERLINK("https://docs.wto.org/imrd/directdoc.asp?DDFDocuments/v/G/TBTN17/MWI6.DOCX","ES")</f>
      </c>
    </row>
    <row r="568">
      <c r="A568" s="11" t="s">
        <v>1483</v>
      </c>
      <c r="B568" s="12" t="s">
        <v>917</v>
      </c>
      <c r="C568" s="13">
        <v>43007</v>
      </c>
      <c r="D568" s="14" t="s">
        <v>13</v>
      </c>
      <c r="E568" s="15" t="s">
        <v>1484</v>
      </c>
      <c r="F568" s="16" t="s">
        <v>1485</v>
      </c>
      <c r="G568" s="15" t="s">
        <v>304</v>
      </c>
      <c r="H568" s="15" t="s">
        <v>331</v>
      </c>
      <c r="I568" s="17">
        <f>HYPERLINK("https://docs.wto.org/imrd/directdoc.asp?DDFDocuments/t/G/TBTN17/MWI7.DOCX","EN")</f>
      </c>
      <c r="J568" s="17">
        <f>HYPERLINK("https://docs.wto.org/imrd/directdoc.asp?DDFDocuments/u/G/TBTN17/MWI7.DOCX","FR")</f>
      </c>
      <c r="K568" s="17">
        <f>HYPERLINK("https://docs.wto.org/imrd/directdoc.asp?DDFDocuments/v/G/TBTN17/MWI7.DOCX","ES")</f>
      </c>
    </row>
    <row r="569">
      <c r="A569" s="11" t="s">
        <v>1486</v>
      </c>
      <c r="B569" s="12" t="s">
        <v>917</v>
      </c>
      <c r="C569" s="13">
        <v>43006</v>
      </c>
      <c r="D569" s="14" t="s">
        <v>13</v>
      </c>
      <c r="E569" s="15" t="s">
        <v>1487</v>
      </c>
      <c r="F569" s="16" t="s">
        <v>1402</v>
      </c>
      <c r="G569" s="15" t="s">
        <v>289</v>
      </c>
      <c r="H569" s="15" t="s">
        <v>331</v>
      </c>
      <c r="I569" s="17">
        <f>HYPERLINK("https://docs.wto.org/imrd/directdoc.asp?DDFDocuments/t/G/TBTN17/MWI1.DOCX","EN")</f>
      </c>
      <c r="J569" s="17">
        <f>HYPERLINK("https://docs.wto.org/imrd/directdoc.asp?DDFDocuments/u/G/TBTN17/MWI1.DOCX","FR")</f>
      </c>
      <c r="K569" s="17">
        <f>HYPERLINK("https://docs.wto.org/imrd/directdoc.asp?DDFDocuments/v/G/TBTN17/MWI1.DOCX","ES")</f>
      </c>
    </row>
    <row r="570">
      <c r="A570" s="11" t="s">
        <v>1488</v>
      </c>
      <c r="B570" s="12" t="s">
        <v>917</v>
      </c>
      <c r="C570" s="13">
        <v>43006</v>
      </c>
      <c r="D570" s="14" t="s">
        <v>13</v>
      </c>
      <c r="E570" s="15"/>
      <c r="F570" s="16" t="s">
        <v>1489</v>
      </c>
      <c r="G570" s="15" t="s">
        <v>304</v>
      </c>
      <c r="H570" s="15" t="s">
        <v>331</v>
      </c>
      <c r="I570" s="17">
        <f>HYPERLINK("https://docs.wto.org/imrd/directdoc.asp?DDFDocuments/t/G/TBTN17/MWI2.DOCX","EN")</f>
      </c>
      <c r="J570" s="17">
        <f>HYPERLINK("https://docs.wto.org/imrd/directdoc.asp?DDFDocuments/u/G/TBTN17/MWI2.DOCX","FR")</f>
      </c>
      <c r="K570" s="17">
        <f>HYPERLINK("https://docs.wto.org/imrd/directdoc.asp?DDFDocuments/v/G/TBTN17/MWI2.DOCX","ES")</f>
      </c>
    </row>
    <row r="571">
      <c r="A571" s="11" t="s">
        <v>1490</v>
      </c>
      <c r="B571" s="12" t="s">
        <v>917</v>
      </c>
      <c r="C571" s="13">
        <v>43006</v>
      </c>
      <c r="D571" s="14" t="s">
        <v>13</v>
      </c>
      <c r="E571" s="15"/>
      <c r="F571" s="16" t="s">
        <v>1491</v>
      </c>
      <c r="G571" s="15" t="s">
        <v>1492</v>
      </c>
      <c r="H571" s="15" t="s">
        <v>331</v>
      </c>
      <c r="I571" s="17">
        <f>HYPERLINK("https://docs.wto.org/imrd/directdoc.asp?DDFDocuments/t/G/TBTN17/MWI3.DOCX","EN")</f>
      </c>
      <c r="J571" s="17">
        <f>HYPERLINK("https://docs.wto.org/imrd/directdoc.asp?DDFDocuments/u/G/TBTN17/MWI3.DOCX","FR")</f>
      </c>
      <c r="K571" s="17">
        <f>HYPERLINK("https://docs.wto.org/imrd/directdoc.asp?DDFDocuments/v/G/TBTN17/MWI3.DOCX","ES")</f>
      </c>
    </row>
    <row r="572">
      <c r="A572" s="11" t="s">
        <v>1493</v>
      </c>
      <c r="B572" s="12" t="s">
        <v>917</v>
      </c>
      <c r="C572" s="13">
        <v>43006</v>
      </c>
      <c r="D572" s="14" t="s">
        <v>13</v>
      </c>
      <c r="E572" s="15"/>
      <c r="F572" s="16" t="s">
        <v>334</v>
      </c>
      <c r="G572" s="15" t="s">
        <v>304</v>
      </c>
      <c r="H572" s="15" t="s">
        <v>331</v>
      </c>
      <c r="I572" s="17">
        <f>HYPERLINK("https://docs.wto.org/imrd/directdoc.asp?DDFDocuments/t/G/TBTN17/MWI4.DOCX","EN")</f>
      </c>
      <c r="J572" s="17">
        <f>HYPERLINK("https://docs.wto.org/imrd/directdoc.asp?DDFDocuments/u/G/TBTN17/MWI4.DOCX","FR")</f>
      </c>
      <c r="K572" s="17">
        <f>HYPERLINK("https://docs.wto.org/imrd/directdoc.asp?DDFDocuments/v/G/TBTN17/MWI4.DOCX","ES")</f>
      </c>
    </row>
    <row r="573">
      <c r="A573" s="11" t="s">
        <v>1494</v>
      </c>
      <c r="B573" s="12" t="s">
        <v>917</v>
      </c>
      <c r="C573" s="13">
        <v>43006</v>
      </c>
      <c r="D573" s="14" t="s">
        <v>13</v>
      </c>
      <c r="E573" s="15"/>
      <c r="F573" s="16" t="s">
        <v>334</v>
      </c>
      <c r="G573" s="15" t="s">
        <v>304</v>
      </c>
      <c r="H573" s="15" t="s">
        <v>331</v>
      </c>
      <c r="I573" s="17">
        <f>HYPERLINK("https://docs.wto.org/imrd/directdoc.asp?DDFDocuments/t/G/TBTN17/MWI5.DOCX","EN")</f>
      </c>
      <c r="J573" s="17">
        <f>HYPERLINK("https://docs.wto.org/imrd/directdoc.asp?DDFDocuments/u/G/TBTN17/MWI5.DOCX","FR")</f>
      </c>
      <c r="K573" s="17">
        <f>HYPERLINK("https://docs.wto.org/imrd/directdoc.asp?DDFDocuments/v/G/TBTN17/MWI5.DOCX","ES")</f>
      </c>
    </row>
    <row r="574">
      <c r="A574" s="11" t="s">
        <v>1495</v>
      </c>
      <c r="B574" s="12" t="s">
        <v>190</v>
      </c>
      <c r="C574" s="13">
        <v>43005</v>
      </c>
      <c r="D574" s="14" t="s">
        <v>49</v>
      </c>
      <c r="E574" s="15"/>
      <c r="F574" s="16" t="s">
        <v>1496</v>
      </c>
      <c r="G574" s="15" t="s">
        <v>236</v>
      </c>
      <c r="H574" s="15" t="s">
        <v>1478</v>
      </c>
      <c r="I574" s="17">
        <f>HYPERLINK("https://docs.wto.org/imrd/directdoc.asp?DDFDocuments/t/G/TBTN16/BRA701A3.DOCX","EN")</f>
      </c>
      <c r="J574" s="17">
        <f>HYPERLINK("https://docs.wto.org/imrd/directdoc.asp?DDFDocuments/u/G/TBTN16/BRA701A3.DOCX","FR")</f>
      </c>
      <c r="K574" s="17">
        <f>HYPERLINK("https://docs.wto.org/imrd/directdoc.asp?DDFDocuments/v/G/TBTN16/BRA701A3.DOCX","ES")</f>
      </c>
    </row>
    <row r="575">
      <c r="A575" s="11" t="s">
        <v>1497</v>
      </c>
      <c r="B575" s="12" t="s">
        <v>190</v>
      </c>
      <c r="C575" s="13">
        <v>43005</v>
      </c>
      <c r="D575" s="14" t="s">
        <v>13</v>
      </c>
      <c r="E575" s="15" t="s">
        <v>1498</v>
      </c>
      <c r="F575" s="16" t="s">
        <v>1499</v>
      </c>
      <c r="G575" s="15" t="s">
        <v>1500</v>
      </c>
      <c r="H575" s="15" t="s">
        <v>258</v>
      </c>
      <c r="I575" s="17">
        <f>HYPERLINK("https://docs.wto.org/imrd/directdoc.asp?DDFDocuments/t/G/TBTN17/BRA745.DOCX","EN")</f>
      </c>
      <c r="J575" s="17">
        <f>HYPERLINK("https://docs.wto.org/imrd/directdoc.asp?DDFDocuments/u/G/TBTN17/BRA745.DOCX","FR")</f>
      </c>
      <c r="K575" s="17">
        <f>HYPERLINK("https://docs.wto.org/imrd/directdoc.asp?DDFDocuments/v/G/TBTN17/BRA745.DOCX","ES")</f>
      </c>
    </row>
    <row r="576">
      <c r="A576" s="11" t="s">
        <v>1501</v>
      </c>
      <c r="B576" s="12" t="s">
        <v>71</v>
      </c>
      <c r="C576" s="13">
        <v>43005</v>
      </c>
      <c r="D576" s="14" t="s">
        <v>13</v>
      </c>
      <c r="E576" s="15" t="s">
        <v>1502</v>
      </c>
      <c r="F576" s="16" t="s">
        <v>801</v>
      </c>
      <c r="G576" s="15" t="s">
        <v>686</v>
      </c>
      <c r="H576" s="15" t="s">
        <v>331</v>
      </c>
      <c r="I576" s="17">
        <f>HYPERLINK("https://docs.wto.org/imrd/directdoc.asp?DDFDocuments/t/G/TBTN17/UGA756.DOCX","EN")</f>
      </c>
      <c r="J576" s="17">
        <f>HYPERLINK("https://docs.wto.org/imrd/directdoc.asp?DDFDocuments/u/G/TBTN17/UGA756.DOCX","FR")</f>
      </c>
      <c r="K576" s="17">
        <f>HYPERLINK("https://docs.wto.org/imrd/directdoc.asp?DDFDocuments/v/G/TBTN17/UGA756.DOCX","ES")</f>
      </c>
    </row>
    <row r="577">
      <c r="A577" s="11" t="s">
        <v>1503</v>
      </c>
      <c r="B577" s="12" t="s">
        <v>878</v>
      </c>
      <c r="C577" s="13">
        <v>43003</v>
      </c>
      <c r="D577" s="14" t="s">
        <v>49</v>
      </c>
      <c r="E577" s="15" t="s">
        <v>1504</v>
      </c>
      <c r="F577" s="16" t="s">
        <v>1505</v>
      </c>
      <c r="G577" s="15" t="s">
        <v>1506</v>
      </c>
      <c r="H577" s="15" t="s">
        <v>1507</v>
      </c>
      <c r="I577" s="17">
        <f>HYPERLINK("https://docs.wto.org/imrd/directdoc.asp?DDFDocuments/t/G/TBTN17/CHN1209A1.DOCX","EN")</f>
      </c>
      <c r="J577" s="17">
        <f>HYPERLINK("https://docs.wto.org/imrd/directdoc.asp?DDFDocuments/u/G/TBTN17/CHN1209A1.DOCX","FR")</f>
      </c>
      <c r="K577" s="17">
        <f>HYPERLINK("https://docs.wto.org/imrd/directdoc.asp?DDFDocuments/v/G/TBTN17/CHN1209A1.DOCX","ES")</f>
      </c>
    </row>
    <row r="578">
      <c r="A578" s="11" t="s">
        <v>1508</v>
      </c>
      <c r="B578" s="12" t="s">
        <v>190</v>
      </c>
      <c r="C578" s="13">
        <v>43000</v>
      </c>
      <c r="D578" s="14" t="s">
        <v>13</v>
      </c>
      <c r="E578" s="15" t="s">
        <v>1509</v>
      </c>
      <c r="F578" s="16" t="s">
        <v>769</v>
      </c>
      <c r="G578" s="15" t="s">
        <v>293</v>
      </c>
      <c r="H578" s="15" t="s">
        <v>16</v>
      </c>
      <c r="I578" s="17">
        <f>HYPERLINK("https://docs.wto.org/imrd/directdoc.asp?DDFDocuments/t/G/TBTN17/BRA743.DOCX","EN")</f>
      </c>
      <c r="J578" s="17">
        <f>HYPERLINK("https://docs.wto.org/imrd/directdoc.asp?DDFDocuments/u/G/TBTN17/BRA743.DOCX","FR")</f>
      </c>
      <c r="K578" s="17">
        <f>HYPERLINK("https://docs.wto.org/imrd/directdoc.asp?DDFDocuments/v/G/TBTN17/BRA743.DOCX","ES")</f>
      </c>
    </row>
    <row r="579">
      <c r="A579" s="11" t="s">
        <v>1510</v>
      </c>
      <c r="B579" s="12" t="s">
        <v>1247</v>
      </c>
      <c r="C579" s="13">
        <v>42997</v>
      </c>
      <c r="D579" s="14" t="s">
        <v>49</v>
      </c>
      <c r="E579" s="15" t="s">
        <v>1511</v>
      </c>
      <c r="F579" s="16" t="s">
        <v>1512</v>
      </c>
      <c r="G579" s="15" t="s">
        <v>1513</v>
      </c>
      <c r="H579" s="15" t="s">
        <v>634</v>
      </c>
      <c r="I579" s="17">
        <f>HYPERLINK("https://docs.wto.org/imrd/directdoc.asp?DDFDocuments/t/G/TBTN15/THA471R2A1.DOCX","EN")</f>
      </c>
      <c r="J579" s="17">
        <f>HYPERLINK("https://docs.wto.org/imrd/directdoc.asp?DDFDocuments/u/G/TBTN15/THA471R2A1.DOCX","FR")</f>
      </c>
      <c r="K579" s="17">
        <f>HYPERLINK("https://docs.wto.org/imrd/directdoc.asp?DDFDocuments/v/G/TBTN15/THA471R2A1.DOCX","ES")</f>
      </c>
    </row>
    <row r="580">
      <c r="A580" s="11" t="s">
        <v>1514</v>
      </c>
      <c r="B580" s="12" t="s">
        <v>229</v>
      </c>
      <c r="C580" s="13">
        <v>42982</v>
      </c>
      <c r="D580" s="14" t="s">
        <v>13</v>
      </c>
      <c r="E580" s="15" t="s">
        <v>1515</v>
      </c>
      <c r="F580" s="16" t="s">
        <v>1516</v>
      </c>
      <c r="G580" s="15" t="s">
        <v>1222</v>
      </c>
      <c r="H580" s="15" t="s">
        <v>258</v>
      </c>
      <c r="I580" s="17">
        <f>HYPERLINK("https://docs.wto.org/imrd/directdoc.asp?DDFDocuments/t/G/TBTN17/PER97.DOCX","EN")</f>
      </c>
      <c r="J580" s="17">
        <f>HYPERLINK("https://docs.wto.org/imrd/directdoc.asp?DDFDocuments/u/G/TBTN17/PER97.DOCX","FR")</f>
      </c>
      <c r="K580" s="17">
        <f>HYPERLINK("https://docs.wto.org/imrd/directdoc.asp?DDFDocuments/v/G/TBTN17/PER97.DOCX","ES")</f>
      </c>
    </row>
    <row r="581">
      <c r="A581" s="11" t="s">
        <v>1517</v>
      </c>
      <c r="B581" s="12" t="s">
        <v>190</v>
      </c>
      <c r="C581" s="13">
        <v>42977</v>
      </c>
      <c r="D581" s="14" t="s">
        <v>13</v>
      </c>
      <c r="E581" s="15" t="s">
        <v>1518</v>
      </c>
      <c r="F581" s="16" t="s">
        <v>697</v>
      </c>
      <c r="G581" s="15" t="s">
        <v>193</v>
      </c>
      <c r="H581" s="15" t="s">
        <v>16</v>
      </c>
      <c r="I581" s="17">
        <f>HYPERLINK("https://docs.wto.org/imrd/directdoc.asp?DDFDocuments/q/G/TBTN17/BRA739.pdf","EN")</f>
      </c>
      <c r="J581" s="17">
        <f>HYPERLINK("https://docs.wto.org/imrd/directdoc.asp?DDFDocuments/r/G/TBTN17/BRA739.pdf","FR")</f>
      </c>
      <c r="K581" s="17">
        <f>HYPERLINK("https://docs.wto.org/imrd/directdoc.asp?DDFDocuments/s/G/TBTN17/BRA739.pdf","ES")</f>
      </c>
    </row>
    <row r="582">
      <c r="A582" s="11" t="s">
        <v>1519</v>
      </c>
      <c r="B582" s="12" t="s">
        <v>33</v>
      </c>
      <c r="C582" s="13">
        <v>42977</v>
      </c>
      <c r="D582" s="14" t="s">
        <v>49</v>
      </c>
      <c r="E582" s="15" t="s">
        <v>1520</v>
      </c>
      <c r="F582" s="16" t="s">
        <v>1521</v>
      </c>
      <c r="G582" s="15" t="s">
        <v>1522</v>
      </c>
      <c r="H582" s="15" t="s">
        <v>469</v>
      </c>
      <c r="I582" s="17">
        <f>HYPERLINK("https://docs.wto.org/imrd/directdoc.asp?DDFDocuments/q/G/TBTN16/USA1231A2.pdf","EN")</f>
      </c>
      <c r="J582" s="17">
        <f>HYPERLINK("https://docs.wto.org/imrd/directdoc.asp?DDFDocuments/r/G/TBTN16/USA1231A2.pdf","FR")</f>
      </c>
      <c r="K582" s="17">
        <f>HYPERLINK("https://docs.wto.org/imrd/directdoc.asp?DDFDocuments/s/G/TBTN16/USA1231A2.pdf","ES")</f>
      </c>
    </row>
    <row r="583">
      <c r="A583" s="11" t="s">
        <v>1523</v>
      </c>
      <c r="B583" s="12" t="s">
        <v>33</v>
      </c>
      <c r="C583" s="13">
        <v>42977</v>
      </c>
      <c r="D583" s="14" t="s">
        <v>49</v>
      </c>
      <c r="E583" s="15" t="s">
        <v>1524</v>
      </c>
      <c r="F583" s="16" t="s">
        <v>1525</v>
      </c>
      <c r="G583" s="15" t="s">
        <v>1522</v>
      </c>
      <c r="H583" s="15" t="s">
        <v>469</v>
      </c>
      <c r="I583" s="17">
        <f>HYPERLINK("https://docs.wto.org/imrd/directdoc.asp?DDFDocuments/q/G/TBTN16/USA1235A2.pdf","EN")</f>
      </c>
      <c r="J583" s="17">
        <f>HYPERLINK("https://docs.wto.org/imrd/directdoc.asp?DDFDocuments/r/G/TBTN16/USA1235A2.pdf","FR")</f>
      </c>
      <c r="K583" s="17">
        <f>HYPERLINK("https://docs.wto.org/imrd/directdoc.asp?DDFDocuments/s/G/TBTN16/USA1235A2.pdf","ES")</f>
      </c>
    </row>
    <row r="584">
      <c r="A584" s="11" t="s">
        <v>1526</v>
      </c>
      <c r="B584" s="12" t="s">
        <v>71</v>
      </c>
      <c r="C584" s="13">
        <v>42975</v>
      </c>
      <c r="D584" s="14" t="s">
        <v>13</v>
      </c>
      <c r="E584" s="15"/>
      <c r="F584" s="16" t="s">
        <v>1527</v>
      </c>
      <c r="G584" s="15" t="s">
        <v>1321</v>
      </c>
      <c r="H584" s="15" t="s">
        <v>1528</v>
      </c>
      <c r="I584" s="17">
        <f>HYPERLINK("https://docs.wto.org/imrd/directdoc.asp?DDFDocuments/q/G/TBTN17/UGA730.pdf","EN")</f>
      </c>
      <c r="J584" s="17">
        <f>HYPERLINK("https://docs.wto.org/imrd/directdoc.asp?DDFDocuments/r/G/TBTN17/UGA730.pdf","FR")</f>
      </c>
      <c r="K584" s="17">
        <f>HYPERLINK("https://docs.wto.org/imrd/directdoc.asp?DDFDocuments/s/G/TBTN17/UGA730.pdf","ES")</f>
      </c>
    </row>
    <row r="585">
      <c r="A585" s="11" t="s">
        <v>1529</v>
      </c>
      <c r="B585" s="12" t="s">
        <v>71</v>
      </c>
      <c r="C585" s="13">
        <v>42975</v>
      </c>
      <c r="D585" s="14" t="s">
        <v>13</v>
      </c>
      <c r="E585" s="15"/>
      <c r="F585" s="16" t="s">
        <v>1527</v>
      </c>
      <c r="G585" s="15" t="s">
        <v>1321</v>
      </c>
      <c r="H585" s="15" t="s">
        <v>1528</v>
      </c>
      <c r="I585" s="17">
        <f>HYPERLINK("https://docs.wto.org/imrd/directdoc.asp?DDFDocuments/q/G/TBTN17/UGA731.pdf","EN")</f>
      </c>
      <c r="J585" s="17">
        <f>HYPERLINK("https://docs.wto.org/imrd/directdoc.asp?DDFDocuments/r/G/TBTN17/UGA731.pdf","FR")</f>
      </c>
      <c r="K585" s="17">
        <f>HYPERLINK("https://docs.wto.org/imrd/directdoc.asp?DDFDocuments/s/G/TBTN17/UGA731.pdf","ES")</f>
      </c>
    </row>
    <row r="586">
      <c r="A586" s="11" t="s">
        <v>1530</v>
      </c>
      <c r="B586" s="12" t="s">
        <v>71</v>
      </c>
      <c r="C586" s="13">
        <v>42975</v>
      </c>
      <c r="D586" s="14" t="s">
        <v>13</v>
      </c>
      <c r="E586" s="15" t="s">
        <v>1531</v>
      </c>
      <c r="F586" s="16" t="s">
        <v>1532</v>
      </c>
      <c r="G586" s="15" t="s">
        <v>1533</v>
      </c>
      <c r="H586" s="15" t="s">
        <v>1528</v>
      </c>
      <c r="I586" s="17">
        <f>HYPERLINK("https://docs.wto.org/imrd/directdoc.asp?DDFDocuments/q/G/TBTN17/UGA732.pdf","EN")</f>
      </c>
      <c r="J586" s="17">
        <f>HYPERLINK("https://docs.wto.org/imrd/directdoc.asp?DDFDocuments/r/G/TBTN17/UGA732.pdf","FR")</f>
      </c>
      <c r="K586" s="17">
        <f>HYPERLINK("https://docs.wto.org/imrd/directdoc.asp?DDFDocuments/s/G/TBTN17/UGA732.pdf","ES")</f>
      </c>
    </row>
    <row r="587">
      <c r="A587" s="11" t="s">
        <v>1534</v>
      </c>
      <c r="B587" s="12" t="s">
        <v>190</v>
      </c>
      <c r="C587" s="13">
        <v>42965</v>
      </c>
      <c r="D587" s="14" t="s">
        <v>13</v>
      </c>
      <c r="E587" s="15" t="s">
        <v>1535</v>
      </c>
      <c r="F587" s="16" t="s">
        <v>1263</v>
      </c>
      <c r="G587" s="15"/>
      <c r="H587" s="15" t="s">
        <v>258</v>
      </c>
      <c r="I587" s="17">
        <f>HYPERLINK("https://docs.wto.org/imrd/directdoc.asp?DDFDocuments/q/G/TBTN17/BRA737.pdf","EN")</f>
      </c>
      <c r="J587" s="17">
        <f>HYPERLINK("https://docs.wto.org/imrd/directdoc.asp?DDFDocuments/r/G/TBTN17/BRA737.pdf","FR")</f>
      </c>
      <c r="K587" s="17">
        <f>HYPERLINK("https://docs.wto.org/imrd/directdoc.asp?DDFDocuments/s/G/TBTN17/BRA737.pdf","ES")</f>
      </c>
    </row>
    <row r="588">
      <c r="A588" s="11" t="s">
        <v>1536</v>
      </c>
      <c r="B588" s="12" t="s">
        <v>190</v>
      </c>
      <c r="C588" s="13">
        <v>42965</v>
      </c>
      <c r="D588" s="14" t="s">
        <v>13</v>
      </c>
      <c r="E588" s="15" t="s">
        <v>1344</v>
      </c>
      <c r="F588" s="16" t="s">
        <v>1345</v>
      </c>
      <c r="G588" s="15"/>
      <c r="H588" s="15" t="s">
        <v>16</v>
      </c>
      <c r="I588" s="17">
        <f>HYPERLINK("https://docs.wto.org/imrd/directdoc.asp?DDFDocuments/q/G/TBTN17/BRA738.pdf","EN")</f>
      </c>
      <c r="J588" s="17">
        <f>HYPERLINK("https://docs.wto.org/imrd/directdoc.asp?DDFDocuments/r/G/TBTN17/BRA738.pdf","FR")</f>
      </c>
      <c r="K588" s="17">
        <f>HYPERLINK("https://docs.wto.org/imrd/directdoc.asp?DDFDocuments/s/G/TBTN17/BRA738.pdf","ES")</f>
      </c>
    </row>
    <row r="589">
      <c r="A589" s="11" t="s">
        <v>1537</v>
      </c>
      <c r="B589" s="12" t="s">
        <v>229</v>
      </c>
      <c r="C589" s="13">
        <v>42957</v>
      </c>
      <c r="D589" s="14" t="s">
        <v>49</v>
      </c>
      <c r="E589" s="15" t="s">
        <v>1538</v>
      </c>
      <c r="F589" s="16" t="s">
        <v>1539</v>
      </c>
      <c r="G589" s="15"/>
      <c r="H589" s="15" t="s">
        <v>351</v>
      </c>
      <c r="I589" s="17">
        <f>HYPERLINK("https://docs.wto.org/imrd/directdoc.asp?DDFDocuments/q/G/TBTN13/PER49A1.pdf","EN")</f>
      </c>
      <c r="J589" s="17">
        <f>HYPERLINK("https://docs.wto.org/imrd/directdoc.asp?DDFDocuments/r/G/TBTN13/PER49A1.pdf","FR")</f>
      </c>
      <c r="K589" s="17">
        <f>HYPERLINK("https://docs.wto.org/imrd/directdoc.asp?DDFDocuments/s/G/TBTN13/PER49A1.pdf","ES")</f>
      </c>
    </row>
    <row r="590">
      <c r="A590" s="11" t="s">
        <v>1540</v>
      </c>
      <c r="B590" s="12" t="s">
        <v>190</v>
      </c>
      <c r="C590" s="13">
        <v>42937</v>
      </c>
      <c r="D590" s="14" t="s">
        <v>49</v>
      </c>
      <c r="E590" s="15" t="s">
        <v>1541</v>
      </c>
      <c r="F590" s="16" t="s">
        <v>1051</v>
      </c>
      <c r="G590" s="15"/>
      <c r="H590" s="15" t="s">
        <v>237</v>
      </c>
      <c r="I590" s="17">
        <f>HYPERLINK("https://docs.wto.org/imrd/directdoc.asp?DDFDocuments/q/G/TBTN15/BRA642A1.pdf","EN")</f>
      </c>
      <c r="J590" s="17">
        <f>HYPERLINK("https://docs.wto.org/imrd/directdoc.asp?DDFDocuments/r/G/TBTN15/BRA642A1.pdf","FR")</f>
      </c>
      <c r="K590" s="17">
        <f>HYPERLINK("https://docs.wto.org/imrd/directdoc.asp?DDFDocuments/s/G/TBTN15/BRA642A1.pdf","ES")</f>
      </c>
    </row>
    <row r="591">
      <c r="A591" s="11" t="s">
        <v>1542</v>
      </c>
      <c r="B591" s="12" t="s">
        <v>33</v>
      </c>
      <c r="C591" s="13">
        <v>42937</v>
      </c>
      <c r="D591" s="14" t="s">
        <v>350</v>
      </c>
      <c r="E591" s="15" t="s">
        <v>1543</v>
      </c>
      <c r="F591" s="16" t="s">
        <v>1544</v>
      </c>
      <c r="G591" s="15" t="s">
        <v>98</v>
      </c>
      <c r="H591" s="15" t="s">
        <v>469</v>
      </c>
      <c r="I591" s="17">
        <f>HYPERLINK("https://docs.wto.org/imrd/directdoc.asp?DDFDocuments/q/G/TBTN17/USA1292A1C1.pdf","EN")</f>
      </c>
      <c r="J591" s="17">
        <f>HYPERLINK("https://docs.wto.org/imrd/directdoc.asp?DDFDocuments/r/G/TBTN17/USA1292A1C1.pdf","FR")</f>
      </c>
      <c r="K591" s="17">
        <f>HYPERLINK("https://docs.wto.org/imrd/directdoc.asp?DDFDocuments/s/G/TBTN17/USA1292A1C1.pdf","ES")</f>
      </c>
    </row>
    <row r="592">
      <c r="A592" s="11" t="s">
        <v>1545</v>
      </c>
      <c r="B592" s="12" t="s">
        <v>71</v>
      </c>
      <c r="C592" s="13">
        <v>42935</v>
      </c>
      <c r="D592" s="14" t="s">
        <v>49</v>
      </c>
      <c r="E592" s="15" t="s">
        <v>1546</v>
      </c>
      <c r="F592" s="16" t="s">
        <v>1166</v>
      </c>
      <c r="G592" s="15" t="s">
        <v>1547</v>
      </c>
      <c r="H592" s="15" t="s">
        <v>1548</v>
      </c>
      <c r="I592" s="17">
        <f>HYPERLINK("https://docs.wto.org/imrd/directdoc.asp?DDFDocuments/q/G/TBTN13/UGA325A1.pdf","EN")</f>
      </c>
      <c r="J592" s="17">
        <f>HYPERLINK("https://docs.wto.org/imrd/directdoc.asp?DDFDocuments/r/G/TBTN13/UGA325A1.pdf","FR")</f>
      </c>
      <c r="K592" s="17">
        <f>HYPERLINK("https://docs.wto.org/imrd/directdoc.asp?DDFDocuments/s/G/TBTN13/UGA325A1.pdf","ES")</f>
      </c>
    </row>
    <row r="593">
      <c r="A593" s="11" t="s">
        <v>1549</v>
      </c>
      <c r="B593" s="12" t="s">
        <v>71</v>
      </c>
      <c r="C593" s="13">
        <v>42935</v>
      </c>
      <c r="D593" s="14" t="s">
        <v>49</v>
      </c>
      <c r="E593" s="15" t="s">
        <v>1137</v>
      </c>
      <c r="F593" s="16" t="s">
        <v>1550</v>
      </c>
      <c r="G593" s="15" t="s">
        <v>1551</v>
      </c>
      <c r="H593" s="15" t="s">
        <v>490</v>
      </c>
      <c r="I593" s="17">
        <f>HYPERLINK("https://docs.wto.org/imrd/directdoc.asp?DDFDocuments/q/G/TBTN16/UGA551A1.pdf","EN")</f>
      </c>
      <c r="J593" s="17">
        <f>HYPERLINK("https://docs.wto.org/imrd/directdoc.asp?DDFDocuments/r/G/TBTN16/UGA551A1.pdf","FR")</f>
      </c>
      <c r="K593" s="17">
        <f>HYPERLINK("https://docs.wto.org/imrd/directdoc.asp?DDFDocuments/s/G/TBTN16/UGA551A1.pdf","ES")</f>
      </c>
    </row>
    <row r="594">
      <c r="A594" s="11" t="s">
        <v>1552</v>
      </c>
      <c r="B594" s="12" t="s">
        <v>71</v>
      </c>
      <c r="C594" s="13">
        <v>42935</v>
      </c>
      <c r="D594" s="14" t="s">
        <v>13</v>
      </c>
      <c r="E594" s="15" t="s">
        <v>1553</v>
      </c>
      <c r="F594" s="16" t="s">
        <v>1554</v>
      </c>
      <c r="G594" s="15" t="s">
        <v>1555</v>
      </c>
      <c r="H594" s="15" t="s">
        <v>31</v>
      </c>
      <c r="I594" s="17">
        <f>HYPERLINK("https://docs.wto.org/imrd/directdoc.asp?DDFDocuments/q/G/TBTN17/UGA702.pdf","EN")</f>
      </c>
      <c r="J594" s="17">
        <f>HYPERLINK("https://docs.wto.org/imrd/directdoc.asp?DDFDocuments/r/G/TBTN17/UGA702.pdf","FR")</f>
      </c>
      <c r="K594" s="17">
        <f>HYPERLINK("https://docs.wto.org/imrd/directdoc.asp?DDFDocuments/s/G/TBTN17/UGA702.pdf","ES")</f>
      </c>
    </row>
    <row r="595">
      <c r="A595" s="11" t="s">
        <v>1556</v>
      </c>
      <c r="B595" s="12" t="s">
        <v>71</v>
      </c>
      <c r="C595" s="13">
        <v>42934</v>
      </c>
      <c r="D595" s="14" t="s">
        <v>49</v>
      </c>
      <c r="E595" s="15" t="s">
        <v>1096</v>
      </c>
      <c r="F595" s="16" t="s">
        <v>1097</v>
      </c>
      <c r="G595" s="15" t="s">
        <v>1557</v>
      </c>
      <c r="H595" s="15" t="s">
        <v>490</v>
      </c>
      <c r="I595" s="17">
        <f>HYPERLINK("https://docs.wto.org/imrd/directdoc.asp?DDFDocuments/q/G/TBTN15/UGA524A1.pdf","EN")</f>
      </c>
      <c r="J595" s="17">
        <f>HYPERLINK("https://docs.wto.org/imrd/directdoc.asp?DDFDocuments/r/G/TBTN15/UGA524A1.pdf","FR")</f>
      </c>
      <c r="K595" s="17">
        <f>HYPERLINK("https://docs.wto.org/imrd/directdoc.asp?DDFDocuments/s/G/TBTN15/UGA524A1.pdf","ES")</f>
      </c>
    </row>
    <row r="596">
      <c r="A596" s="11" t="s">
        <v>1558</v>
      </c>
      <c r="B596" s="12" t="s">
        <v>71</v>
      </c>
      <c r="C596" s="13">
        <v>42934</v>
      </c>
      <c r="D596" s="14" t="s">
        <v>49</v>
      </c>
      <c r="E596" s="15" t="s">
        <v>1130</v>
      </c>
      <c r="F596" s="16" t="s">
        <v>1559</v>
      </c>
      <c r="G596" s="15" t="s">
        <v>1551</v>
      </c>
      <c r="H596" s="15" t="s">
        <v>490</v>
      </c>
      <c r="I596" s="17">
        <f>HYPERLINK("https://docs.wto.org/imrd/directdoc.asp?DDFDocuments/q/G/TBTN16/UGA548A1.pdf","EN")</f>
      </c>
      <c r="J596" s="17">
        <f>HYPERLINK("https://docs.wto.org/imrd/directdoc.asp?DDFDocuments/r/G/TBTN16/UGA548A1.pdf","FR")</f>
      </c>
      <c r="K596" s="17">
        <f>HYPERLINK("https://docs.wto.org/imrd/directdoc.asp?DDFDocuments/s/G/TBTN16/UGA548A1.pdf","ES")</f>
      </c>
    </row>
    <row r="597">
      <c r="A597" s="11" t="s">
        <v>1560</v>
      </c>
      <c r="B597" s="12" t="s">
        <v>71</v>
      </c>
      <c r="C597" s="13">
        <v>42934</v>
      </c>
      <c r="D597" s="14" t="s">
        <v>49</v>
      </c>
      <c r="E597" s="15" t="s">
        <v>1134</v>
      </c>
      <c r="F597" s="16" t="s">
        <v>1561</v>
      </c>
      <c r="G597" s="15" t="s">
        <v>1562</v>
      </c>
      <c r="H597" s="15" t="s">
        <v>490</v>
      </c>
      <c r="I597" s="17">
        <f>HYPERLINK("https://docs.wto.org/imrd/directdoc.asp?DDFDocuments/q/G/TBTN16/UGA550A1.pdf","EN")</f>
      </c>
      <c r="J597" s="17">
        <f>HYPERLINK("https://docs.wto.org/imrd/directdoc.asp?DDFDocuments/r/G/TBTN16/UGA550A1.pdf","FR")</f>
      </c>
      <c r="K597" s="17">
        <f>HYPERLINK("https://docs.wto.org/imrd/directdoc.asp?DDFDocuments/s/G/TBTN16/UGA550A1.pdf","ES")</f>
      </c>
    </row>
    <row r="598">
      <c r="A598" s="11" t="s">
        <v>1563</v>
      </c>
      <c r="B598" s="12" t="s">
        <v>71</v>
      </c>
      <c r="C598" s="13">
        <v>42934</v>
      </c>
      <c r="D598" s="14" t="s">
        <v>49</v>
      </c>
      <c r="E598" s="15" t="s">
        <v>1140</v>
      </c>
      <c r="F598" s="16" t="s">
        <v>1564</v>
      </c>
      <c r="G598" s="15" t="s">
        <v>1551</v>
      </c>
      <c r="H598" s="15" t="s">
        <v>490</v>
      </c>
      <c r="I598" s="17">
        <f>HYPERLINK("https://docs.wto.org/imrd/directdoc.asp?DDFDocuments/q/G/TBTN16/UGA552A1.pdf","EN")</f>
      </c>
      <c r="J598" s="17">
        <f>HYPERLINK("https://docs.wto.org/imrd/directdoc.asp?DDFDocuments/r/G/TBTN16/UGA552A1.pdf","FR")</f>
      </c>
      <c r="K598" s="17">
        <f>HYPERLINK("https://docs.wto.org/imrd/directdoc.asp?DDFDocuments/s/G/TBTN16/UGA552A1.pdf","ES")</f>
      </c>
    </row>
    <row r="599">
      <c r="A599" s="11" t="s">
        <v>1565</v>
      </c>
      <c r="B599" s="12" t="s">
        <v>71</v>
      </c>
      <c r="C599" s="13">
        <v>42934</v>
      </c>
      <c r="D599" s="14" t="s">
        <v>49</v>
      </c>
      <c r="E599" s="15" t="s">
        <v>1143</v>
      </c>
      <c r="F599" s="16" t="s">
        <v>1566</v>
      </c>
      <c r="G599" s="15" t="s">
        <v>1562</v>
      </c>
      <c r="H599" s="15" t="s">
        <v>490</v>
      </c>
      <c r="I599" s="17">
        <f>HYPERLINK("https://docs.wto.org/imrd/directdoc.asp?DDFDocuments/q/G/TBTN16/UGA553A1.pdf","EN")</f>
      </c>
      <c r="J599" s="17">
        <f>HYPERLINK("https://docs.wto.org/imrd/directdoc.asp?DDFDocuments/r/G/TBTN16/UGA553A1.pdf","FR")</f>
      </c>
      <c r="K599" s="17">
        <f>HYPERLINK("https://docs.wto.org/imrd/directdoc.asp?DDFDocuments/s/G/TBTN16/UGA553A1.pdf","ES")</f>
      </c>
    </row>
    <row r="600">
      <c r="A600" s="11" t="s">
        <v>1567</v>
      </c>
      <c r="B600" s="12" t="s">
        <v>71</v>
      </c>
      <c r="C600" s="13">
        <v>42934</v>
      </c>
      <c r="D600" s="14" t="s">
        <v>49</v>
      </c>
      <c r="E600" s="15" t="s">
        <v>1146</v>
      </c>
      <c r="F600" s="16" t="s">
        <v>1147</v>
      </c>
      <c r="G600" s="15" t="s">
        <v>1551</v>
      </c>
      <c r="H600" s="15" t="s">
        <v>490</v>
      </c>
      <c r="I600" s="17">
        <f>HYPERLINK("https://docs.wto.org/imrd/directdoc.asp?DDFDocuments/q/G/TBTN16/UGA555A1.pdf","EN")</f>
      </c>
      <c r="J600" s="17">
        <f>HYPERLINK("https://docs.wto.org/imrd/directdoc.asp?DDFDocuments/r/G/TBTN16/UGA555A1.pdf","FR")</f>
      </c>
      <c r="K600" s="17">
        <f>HYPERLINK("https://docs.wto.org/imrd/directdoc.asp?DDFDocuments/s/G/TBTN16/UGA555A1.pdf","ES")</f>
      </c>
    </row>
    <row r="601">
      <c r="A601" s="11" t="s">
        <v>1568</v>
      </c>
      <c r="B601" s="12" t="s">
        <v>71</v>
      </c>
      <c r="C601" s="13">
        <v>42934</v>
      </c>
      <c r="D601" s="14" t="s">
        <v>49</v>
      </c>
      <c r="E601" s="15" t="s">
        <v>1099</v>
      </c>
      <c r="F601" s="16" t="s">
        <v>1569</v>
      </c>
      <c r="G601" s="15" t="s">
        <v>236</v>
      </c>
      <c r="H601" s="15" t="s">
        <v>490</v>
      </c>
      <c r="I601" s="17">
        <f>HYPERLINK("https://docs.wto.org/imrd/directdoc.asp?DDFDocuments/q/G/TBTN16/UGA590A1.pdf","EN")</f>
      </c>
      <c r="J601" s="17">
        <f>HYPERLINK("https://docs.wto.org/imrd/directdoc.asp?DDFDocuments/r/G/TBTN16/UGA590A1.pdf","FR")</f>
      </c>
      <c r="K601" s="17">
        <f>HYPERLINK("https://docs.wto.org/imrd/directdoc.asp?DDFDocuments/s/G/TBTN16/UGA590A1.pdf","ES")</f>
      </c>
    </row>
    <row r="602">
      <c r="A602" s="11" t="s">
        <v>1570</v>
      </c>
      <c r="B602" s="12" t="s">
        <v>71</v>
      </c>
      <c r="C602" s="13">
        <v>42934</v>
      </c>
      <c r="D602" s="14" t="s">
        <v>49</v>
      </c>
      <c r="E602" s="15" t="s">
        <v>1149</v>
      </c>
      <c r="F602" s="16" t="s">
        <v>1571</v>
      </c>
      <c r="G602" s="15" t="s">
        <v>1572</v>
      </c>
      <c r="H602" s="15" t="s">
        <v>490</v>
      </c>
      <c r="I602" s="17">
        <f>HYPERLINK("https://docs.wto.org/imrd/directdoc.asp?DDFDocuments/q/G/TBTN16/UGA593A1.pdf","EN")</f>
      </c>
      <c r="J602" s="17">
        <f>HYPERLINK("https://docs.wto.org/imrd/directdoc.asp?DDFDocuments/r/G/TBTN16/UGA593A1.pdf","FR")</f>
      </c>
      <c r="K602" s="17">
        <f>HYPERLINK("https://docs.wto.org/imrd/directdoc.asp?DDFDocuments/s/G/TBTN16/UGA593A1.pdf","ES")</f>
      </c>
    </row>
    <row r="603">
      <c r="A603" s="11" t="s">
        <v>1573</v>
      </c>
      <c r="B603" s="12" t="s">
        <v>71</v>
      </c>
      <c r="C603" s="13">
        <v>42934</v>
      </c>
      <c r="D603" s="14" t="s">
        <v>49</v>
      </c>
      <c r="E603" s="15" t="s">
        <v>1574</v>
      </c>
      <c r="F603" s="16" t="s">
        <v>960</v>
      </c>
      <c r="G603" s="15" t="s">
        <v>1575</v>
      </c>
      <c r="H603" s="15" t="s">
        <v>91</v>
      </c>
      <c r="I603" s="17">
        <f>HYPERLINK("https://docs.wto.org/imrd/directdoc.asp?DDFDocuments/q/G/TBTN17/UGA684A1.pdf","EN")</f>
      </c>
      <c r="J603" s="17">
        <f>HYPERLINK("https://docs.wto.org/imrd/directdoc.asp?DDFDocuments/r/G/TBTN17/UGA684A1.pdf","FR")</f>
      </c>
      <c r="K603" s="17">
        <f>HYPERLINK("https://docs.wto.org/imrd/directdoc.asp?DDFDocuments/s/G/TBTN17/UGA684A1.pdf","ES")</f>
      </c>
    </row>
    <row r="604">
      <c r="A604" s="11" t="s">
        <v>1576</v>
      </c>
      <c r="B604" s="12" t="s">
        <v>33</v>
      </c>
      <c r="C604" s="13">
        <v>42930</v>
      </c>
      <c r="D604" s="14" t="s">
        <v>49</v>
      </c>
      <c r="E604" s="15" t="s">
        <v>1543</v>
      </c>
      <c r="F604" s="16" t="s">
        <v>1544</v>
      </c>
      <c r="G604" s="15" t="s">
        <v>98</v>
      </c>
      <c r="H604" s="15" t="s">
        <v>469</v>
      </c>
      <c r="I604" s="17">
        <f>HYPERLINK("https://docs.wto.org/imrd/directdoc.asp?DDFDocuments/q/G/TBTN17/USA1292A1.pdf","EN")</f>
      </c>
      <c r="J604" s="17">
        <f>HYPERLINK("https://docs.wto.org/imrd/directdoc.asp?DDFDocuments/r/G/TBTN17/USA1292A1.pdf","FR")</f>
      </c>
      <c r="K604" s="17">
        <f>HYPERLINK("https://docs.wto.org/imrd/directdoc.asp?DDFDocuments/s/G/TBTN17/USA1292A1.pdf","ES")</f>
      </c>
    </row>
    <row r="605">
      <c r="A605" s="11" t="s">
        <v>1577</v>
      </c>
      <c r="B605" s="12" t="s">
        <v>71</v>
      </c>
      <c r="C605" s="13">
        <v>42926</v>
      </c>
      <c r="D605" s="14" t="s">
        <v>13</v>
      </c>
      <c r="E605" s="15" t="s">
        <v>1578</v>
      </c>
      <c r="F605" s="16" t="s">
        <v>1579</v>
      </c>
      <c r="G605" s="15" t="s">
        <v>450</v>
      </c>
      <c r="H605" s="15" t="s">
        <v>331</v>
      </c>
      <c r="I605" s="17">
        <f>HYPERLINK("https://docs.wto.org/imrd/directdoc.asp?DDFDocuments/q/G/TBTN17/UGA695.pdf","EN")</f>
      </c>
      <c r="J605" s="17">
        <f>HYPERLINK("https://docs.wto.org/imrd/directdoc.asp?DDFDocuments/r/G/TBTN17/UGA695.pdf","FR")</f>
      </c>
      <c r="K605" s="17">
        <f>HYPERLINK("https://docs.wto.org/imrd/directdoc.asp?DDFDocuments/s/G/TBTN17/UGA695.pdf","ES")</f>
      </c>
    </row>
    <row r="606">
      <c r="A606" s="11" t="s">
        <v>1580</v>
      </c>
      <c r="B606" s="12" t="s">
        <v>71</v>
      </c>
      <c r="C606" s="13">
        <v>42926</v>
      </c>
      <c r="D606" s="14" t="s">
        <v>13</v>
      </c>
      <c r="E606" s="15" t="s">
        <v>1581</v>
      </c>
      <c r="F606" s="16" t="s">
        <v>1582</v>
      </c>
      <c r="G606" s="15" t="s">
        <v>450</v>
      </c>
      <c r="H606" s="15" t="s">
        <v>331</v>
      </c>
      <c r="I606" s="17">
        <f>HYPERLINK("https://docs.wto.org/imrd/directdoc.asp?DDFDocuments/q/G/TBTN17/UGA696.pdf","EN")</f>
      </c>
      <c r="J606" s="17">
        <f>HYPERLINK("https://docs.wto.org/imrd/directdoc.asp?DDFDocuments/r/G/TBTN17/UGA696.pdf","FR")</f>
      </c>
      <c r="K606" s="17">
        <f>HYPERLINK("https://docs.wto.org/imrd/directdoc.asp?DDFDocuments/s/G/TBTN17/UGA696.pdf","ES")</f>
      </c>
    </row>
    <row r="607">
      <c r="A607" s="11" t="s">
        <v>1583</v>
      </c>
      <c r="B607" s="12" t="s">
        <v>229</v>
      </c>
      <c r="C607" s="13">
        <v>42922</v>
      </c>
      <c r="D607" s="14" t="s">
        <v>49</v>
      </c>
      <c r="E607" s="15"/>
      <c r="F607" s="16" t="s">
        <v>1584</v>
      </c>
      <c r="G607" s="15"/>
      <c r="H607" s="15" t="s">
        <v>472</v>
      </c>
      <c r="I607" s="17">
        <f>HYPERLINK("https://docs.wto.org/imrd/directdoc.asp?DDFDocuments/q/G/TBTN16/PER89A1.pdf","EN")</f>
      </c>
      <c r="J607" s="17">
        <f>HYPERLINK("https://docs.wto.org/imrd/directdoc.asp?DDFDocuments/r/G/TBTN16/PER89A1.pdf","FR")</f>
      </c>
      <c r="K607" s="17">
        <f>HYPERLINK("https://docs.wto.org/imrd/directdoc.asp?DDFDocuments/s/G/TBTN16/PER89A1.pdf","ES")</f>
      </c>
    </row>
    <row r="608">
      <c r="A608" s="11" t="s">
        <v>1585</v>
      </c>
      <c r="B608" s="12" t="s">
        <v>71</v>
      </c>
      <c r="C608" s="13">
        <v>42914</v>
      </c>
      <c r="D608" s="14" t="s">
        <v>49</v>
      </c>
      <c r="E608" s="15" t="s">
        <v>1102</v>
      </c>
      <c r="F608" s="16" t="s">
        <v>1103</v>
      </c>
      <c r="G608" s="15" t="s">
        <v>1562</v>
      </c>
      <c r="H608" s="15" t="s">
        <v>91</v>
      </c>
      <c r="I608" s="17">
        <f>HYPERLINK("https://docs.wto.org/imrd/directdoc.asp?DDFDocuments/q/G/TBTN17/UGA619A1.pdf","EN")</f>
      </c>
      <c r="J608" s="17">
        <f>HYPERLINK("https://docs.wto.org/imrd/directdoc.asp?DDFDocuments/r/G/TBTN17/UGA619A1.pdf","FR")</f>
      </c>
      <c r="K608" s="17">
        <f>HYPERLINK("https://docs.wto.org/imrd/directdoc.asp?DDFDocuments/s/G/TBTN17/UGA619A1.pdf","ES")</f>
      </c>
    </row>
    <row r="609">
      <c r="A609" s="11" t="s">
        <v>1586</v>
      </c>
      <c r="B609" s="12" t="s">
        <v>71</v>
      </c>
      <c r="C609" s="13">
        <v>42914</v>
      </c>
      <c r="D609" s="14" t="s">
        <v>49</v>
      </c>
      <c r="E609" s="15" t="s">
        <v>1108</v>
      </c>
      <c r="F609" s="16" t="s">
        <v>1587</v>
      </c>
      <c r="G609" s="15" t="s">
        <v>95</v>
      </c>
      <c r="H609" s="15" t="s">
        <v>91</v>
      </c>
      <c r="I609" s="17">
        <f>HYPERLINK("https://docs.wto.org/imrd/directdoc.asp?DDFDocuments/q/G/TBTN17/UGA622A1.pdf","EN")</f>
      </c>
      <c r="J609" s="17">
        <f>HYPERLINK("https://docs.wto.org/imrd/directdoc.asp?DDFDocuments/r/G/TBTN17/UGA622A1.pdf","FR")</f>
      </c>
      <c r="K609" s="17">
        <f>HYPERLINK("https://docs.wto.org/imrd/directdoc.asp?DDFDocuments/s/G/TBTN17/UGA622A1.pdf","ES")</f>
      </c>
    </row>
    <row r="610">
      <c r="A610" s="11" t="s">
        <v>1588</v>
      </c>
      <c r="B610" s="12" t="s">
        <v>71</v>
      </c>
      <c r="C610" s="13">
        <v>42914</v>
      </c>
      <c r="D610" s="14" t="s">
        <v>49</v>
      </c>
      <c r="E610" s="15" t="s">
        <v>1155</v>
      </c>
      <c r="F610" s="16" t="s">
        <v>164</v>
      </c>
      <c r="G610" s="15" t="s">
        <v>152</v>
      </c>
      <c r="H610" s="15" t="s">
        <v>91</v>
      </c>
      <c r="I610" s="17">
        <f>HYPERLINK("https://docs.wto.org/imrd/directdoc.asp?DDFDocuments/q/G/TBTN17/UGA624A1.pdf","EN")</f>
      </c>
      <c r="J610" s="17">
        <f>HYPERLINK("https://docs.wto.org/imrd/directdoc.asp?DDFDocuments/r/G/TBTN17/UGA624A1.pdf","FR")</f>
      </c>
      <c r="K610" s="17">
        <f>HYPERLINK("https://docs.wto.org/imrd/directdoc.asp?DDFDocuments/s/G/TBTN17/UGA624A1.pdf","ES")</f>
      </c>
    </row>
    <row r="611">
      <c r="A611" s="11" t="s">
        <v>1589</v>
      </c>
      <c r="B611" s="12" t="s">
        <v>33</v>
      </c>
      <c r="C611" s="13">
        <v>42914</v>
      </c>
      <c r="D611" s="14" t="s">
        <v>13</v>
      </c>
      <c r="E611" s="15" t="s">
        <v>1590</v>
      </c>
      <c r="F611" s="16" t="s">
        <v>1591</v>
      </c>
      <c r="G611" s="15" t="s">
        <v>327</v>
      </c>
      <c r="H611" s="15" t="s">
        <v>254</v>
      </c>
      <c r="I611" s="17">
        <f>HYPERLINK("https://docs.wto.org/imrd/directdoc.asp?DDFDocuments/q/G/TBTN17/USA1296.pdf","EN")</f>
      </c>
      <c r="J611" s="17">
        <f>HYPERLINK("https://docs.wto.org/imrd/directdoc.asp?DDFDocuments/r/G/TBTN17/USA1296.pdf","FR")</f>
      </c>
      <c r="K611" s="17">
        <f>HYPERLINK("https://docs.wto.org/imrd/directdoc.asp?DDFDocuments/s/G/TBTN17/USA1296.pdf","ES")</f>
      </c>
    </row>
    <row r="612">
      <c r="A612" s="11" t="s">
        <v>1592</v>
      </c>
      <c r="B612" s="12" t="s">
        <v>71</v>
      </c>
      <c r="C612" s="13">
        <v>42913</v>
      </c>
      <c r="D612" s="14" t="s">
        <v>49</v>
      </c>
      <c r="E612" s="15" t="s">
        <v>1593</v>
      </c>
      <c r="F612" s="16" t="s">
        <v>1594</v>
      </c>
      <c r="G612" s="15" t="s">
        <v>1595</v>
      </c>
      <c r="H612" s="15" t="s">
        <v>242</v>
      </c>
      <c r="I612" s="17">
        <f>HYPERLINK("https://docs.wto.org/imrd/directdoc.asp?DDFDocuments/t/G/TBTN17/UGA670A1.DOC","EN")</f>
      </c>
      <c r="J612" s="17">
        <f>HYPERLINK("https://docs.wto.org/imrd/directdoc.asp?DDFDocuments/u/G/TBTN17/UGA670A1.DOC","FR")</f>
      </c>
      <c r="K612" s="17">
        <f>HYPERLINK("https://docs.wto.org/imrd/directdoc.asp?DDFDocuments/v/G/TBTN17/UGA670A1.DOC","ES")</f>
      </c>
    </row>
    <row r="613">
      <c r="A613" s="11" t="s">
        <v>1596</v>
      </c>
      <c r="B613" s="12" t="s">
        <v>71</v>
      </c>
      <c r="C613" s="13">
        <v>42913</v>
      </c>
      <c r="D613" s="14" t="s">
        <v>49</v>
      </c>
      <c r="E613" s="15" t="s">
        <v>1597</v>
      </c>
      <c r="F613" s="16" t="s">
        <v>1598</v>
      </c>
      <c r="G613" s="15" t="s">
        <v>1599</v>
      </c>
      <c r="H613" s="15" t="s">
        <v>242</v>
      </c>
      <c r="I613" s="17">
        <f>HYPERLINK("https://docs.wto.org/imrd/directdoc.asp?DDFDocuments/q/G/TBTN17/UGA671A1.pdf","EN")</f>
      </c>
      <c r="J613" s="17">
        <f>HYPERLINK("https://docs.wto.org/imrd/directdoc.asp?DDFDocuments/r/G/TBTN17/UGA671A1.pdf","FR")</f>
      </c>
      <c r="K613" s="17">
        <f>HYPERLINK("https://docs.wto.org/imrd/directdoc.asp?DDFDocuments/s/G/TBTN17/UGA671A1.pdf","ES")</f>
      </c>
    </row>
    <row r="614">
      <c r="A614" s="11" t="s">
        <v>1600</v>
      </c>
      <c r="B614" s="12" t="s">
        <v>71</v>
      </c>
      <c r="C614" s="13">
        <v>42909</v>
      </c>
      <c r="D614" s="14" t="s">
        <v>13</v>
      </c>
      <c r="E614" s="15" t="s">
        <v>1601</v>
      </c>
      <c r="F614" s="16" t="s">
        <v>1263</v>
      </c>
      <c r="G614" s="15" t="s">
        <v>1602</v>
      </c>
      <c r="H614" s="15" t="s">
        <v>331</v>
      </c>
      <c r="I614" s="17">
        <f>HYPERLINK("https://docs.wto.org/imrd/directdoc.asp?DDFDocuments/q/G/TBTN17/UGA693.pdf","EN")</f>
      </c>
      <c r="J614" s="17">
        <f>HYPERLINK("https://docs.wto.org/imrd/directdoc.asp?DDFDocuments/r/G/TBTN17/UGA693.pdf","FR")</f>
      </c>
      <c r="K614" s="17">
        <f>HYPERLINK("https://docs.wto.org/imrd/directdoc.asp?DDFDocuments/s/G/TBTN17/UGA693.pdf","ES")</f>
      </c>
    </row>
    <row r="615">
      <c r="A615" s="11" t="s">
        <v>1603</v>
      </c>
      <c r="B615" s="12" t="s">
        <v>27</v>
      </c>
      <c r="C615" s="13">
        <v>42907</v>
      </c>
      <c r="D615" s="14" t="s">
        <v>49</v>
      </c>
      <c r="E615" s="15"/>
      <c r="F615" s="16" t="s">
        <v>1604</v>
      </c>
      <c r="G615" s="15" t="s">
        <v>1522</v>
      </c>
      <c r="H615" s="15" t="s">
        <v>469</v>
      </c>
      <c r="I615" s="17">
        <f>HYPERLINK("https://docs.wto.org/imrd/directdoc.asp?DDFDocuments/t/G/TBTN16/ZAF195A1.DOC","EN")</f>
      </c>
      <c r="J615" s="17">
        <f>HYPERLINK("https://docs.wto.org/imrd/directdoc.asp?DDFDocuments/u/G/TBTN16/ZAF195A1.DOC","FR")</f>
      </c>
      <c r="K615" s="17">
        <f>HYPERLINK("https://docs.wto.org/imrd/directdoc.asp?DDFDocuments/v/G/TBTN16/ZAF195A1.DOC","ES")</f>
      </c>
    </row>
    <row r="616">
      <c r="A616" s="11" t="s">
        <v>1605</v>
      </c>
      <c r="B616" s="12" t="s">
        <v>878</v>
      </c>
      <c r="C616" s="13">
        <v>42905</v>
      </c>
      <c r="D616" s="14" t="s">
        <v>13</v>
      </c>
      <c r="E616" s="15" t="s">
        <v>1606</v>
      </c>
      <c r="F616" s="16" t="s">
        <v>1607</v>
      </c>
      <c r="G616" s="15" t="s">
        <v>1608</v>
      </c>
      <c r="H616" s="15" t="s">
        <v>1609</v>
      </c>
      <c r="I616" s="17">
        <f>HYPERLINK("https://docs.wto.org/imrd/directdoc.asp?DDFDocuments/q/G/TBTN17/CHN1209.pdf","EN")</f>
      </c>
      <c r="J616" s="17">
        <f>HYPERLINK("https://docs.wto.org/imrd/directdoc.asp?DDFDocuments/r/G/TBTN17/CHN1209.pdf","FR")</f>
      </c>
      <c r="K616" s="17">
        <f>HYPERLINK("https://docs.wto.org/imrd/directdoc.asp?DDFDocuments/s/G/TBTN17/CHN1209.pdf","ES")</f>
      </c>
    </row>
    <row r="617">
      <c r="A617" s="11" t="s">
        <v>1610</v>
      </c>
      <c r="B617" s="12" t="s">
        <v>878</v>
      </c>
      <c r="C617" s="13">
        <v>42900</v>
      </c>
      <c r="D617" s="14" t="s">
        <v>13</v>
      </c>
      <c r="E617" s="15" t="s">
        <v>1611</v>
      </c>
      <c r="F617" s="16" t="s">
        <v>1612</v>
      </c>
      <c r="G617" s="15" t="s">
        <v>1613</v>
      </c>
      <c r="H617" s="15" t="s">
        <v>258</v>
      </c>
      <c r="I617" s="17">
        <f>HYPERLINK("https://docs.wto.org/imrd/directdoc.asp?DDFDocuments/q/G/TBTN17/CHN1208.pdf","EN")</f>
      </c>
      <c r="J617" s="17">
        <f>HYPERLINK("https://docs.wto.org/imrd/directdoc.asp?DDFDocuments/r/G/TBTN17/CHN1208.pdf","FR")</f>
      </c>
      <c r="K617" s="17">
        <f>HYPERLINK("https://docs.wto.org/imrd/directdoc.asp?DDFDocuments/s/G/TBTN17/CHN1208.pdf","ES")</f>
      </c>
    </row>
    <row r="618">
      <c r="A618" s="11" t="s">
        <v>1614</v>
      </c>
      <c r="B618" s="12" t="s">
        <v>190</v>
      </c>
      <c r="C618" s="13">
        <v>42895</v>
      </c>
      <c r="D618" s="14" t="s">
        <v>49</v>
      </c>
      <c r="E618" s="15"/>
      <c r="F618" s="16" t="s">
        <v>1615</v>
      </c>
      <c r="G618" s="15" t="s">
        <v>686</v>
      </c>
      <c r="H618" s="15" t="s">
        <v>1478</v>
      </c>
      <c r="I618" s="17">
        <f>HYPERLINK("https://docs.wto.org/imrd/directdoc.asp?DDFDocuments/q/G/TBTN16/BRA701A2.pdf","EN")</f>
      </c>
      <c r="J618" s="17">
        <f>HYPERLINK("https://docs.wto.org/imrd/directdoc.asp?DDFDocuments/r/G/TBTN16/BRA701A2.pdf","FR")</f>
      </c>
      <c r="K618" s="17">
        <f>HYPERLINK("https://docs.wto.org/imrd/directdoc.asp?DDFDocuments/s/G/TBTN16/BRA701A2.pdf","ES")</f>
      </c>
    </row>
    <row r="619">
      <c r="A619" s="11" t="s">
        <v>1616</v>
      </c>
      <c r="B619" s="12" t="s">
        <v>229</v>
      </c>
      <c r="C619" s="13">
        <v>42895</v>
      </c>
      <c r="D619" s="14" t="s">
        <v>13</v>
      </c>
      <c r="E619" s="15" t="s">
        <v>1617</v>
      </c>
      <c r="F619" s="16" t="s">
        <v>1618</v>
      </c>
      <c r="G619" s="15"/>
      <c r="H619" s="15" t="s">
        <v>223</v>
      </c>
      <c r="I619" s="17">
        <f>HYPERLINK("https://docs.wto.org/imrd/directdoc.asp?DDFDocuments/q/G/TBTN17/PER95.pdf","EN")</f>
      </c>
      <c r="J619" s="17">
        <f>HYPERLINK("https://docs.wto.org/imrd/directdoc.asp?DDFDocuments/r/G/TBTN17/PER95.pdf","FR")</f>
      </c>
      <c r="K619" s="17">
        <f>HYPERLINK("https://docs.wto.org/imrd/directdoc.asp?DDFDocuments/s/G/TBTN17/PER95.pdf","ES")</f>
      </c>
    </row>
    <row r="620">
      <c r="A620" s="11" t="s">
        <v>1619</v>
      </c>
      <c r="B620" s="12" t="s">
        <v>196</v>
      </c>
      <c r="C620" s="13">
        <v>42893</v>
      </c>
      <c r="D620" s="14" t="s">
        <v>13</v>
      </c>
      <c r="E620" s="15" t="s">
        <v>1620</v>
      </c>
      <c r="F620" s="16" t="s">
        <v>479</v>
      </c>
      <c r="G620" s="15" t="s">
        <v>41</v>
      </c>
      <c r="H620" s="15" t="s">
        <v>254</v>
      </c>
      <c r="I620" s="17">
        <f>HYPERLINK("https://docs.wto.org/imrd/directdoc.asp?DDFDocuments/q/G/TBTN17/CHL406.pdf","EN")</f>
      </c>
      <c r="J620" s="17">
        <f>HYPERLINK("https://docs.wto.org/imrd/directdoc.asp?DDFDocuments/r/G/TBTN17/CHL406.pdf","FR")</f>
      </c>
      <c r="K620" s="17">
        <f>HYPERLINK("https://docs.wto.org/imrd/directdoc.asp?DDFDocuments/s/G/TBTN17/CHL406.pdf","ES")</f>
      </c>
    </row>
    <row r="621">
      <c r="A621" s="11" t="s">
        <v>1621</v>
      </c>
      <c r="B621" s="12" t="s">
        <v>301</v>
      </c>
      <c r="C621" s="13">
        <v>42884</v>
      </c>
      <c r="D621" s="14" t="s">
        <v>13</v>
      </c>
      <c r="E621" s="15" t="s">
        <v>1622</v>
      </c>
      <c r="F621" s="16" t="s">
        <v>1623</v>
      </c>
      <c r="G621" s="15" t="s">
        <v>321</v>
      </c>
      <c r="H621" s="15" t="s">
        <v>1624</v>
      </c>
      <c r="I621" s="17">
        <f>HYPERLINK("https://docs.wto.org/imrd/directdoc.asp?DDFDocuments/q/G/TBTN17/ISR949.pdf","EN")</f>
      </c>
      <c r="J621" s="17">
        <f>HYPERLINK("https://docs.wto.org/imrd/directdoc.asp?DDFDocuments/r/G/TBTN17/ISR949.pdf","FR")</f>
      </c>
      <c r="K621" s="17">
        <f>HYPERLINK("https://docs.wto.org/imrd/directdoc.asp?DDFDocuments/s/G/TBTN17/ISR949.pdf","ES")</f>
      </c>
    </row>
    <row r="622">
      <c r="A622" s="11" t="s">
        <v>1625</v>
      </c>
      <c r="B622" s="12" t="s">
        <v>71</v>
      </c>
      <c r="C622" s="13">
        <v>42879</v>
      </c>
      <c r="D622" s="14" t="s">
        <v>13</v>
      </c>
      <c r="E622" s="15" t="s">
        <v>1626</v>
      </c>
      <c r="F622" s="16" t="s">
        <v>463</v>
      </c>
      <c r="G622" s="15" t="s">
        <v>390</v>
      </c>
      <c r="H622" s="15" t="s">
        <v>331</v>
      </c>
      <c r="I622" s="17">
        <f>HYPERLINK("https://docs.wto.org/imrd/directdoc.asp?DDFDocuments/q/G/TBTN17/UGA684.pdf","EN")</f>
      </c>
      <c r="J622" s="17">
        <f>HYPERLINK("https://docs.wto.org/imrd/directdoc.asp?DDFDocuments/r/G/TBTN17/UGA684.pdf","FR")</f>
      </c>
      <c r="K622" s="17">
        <f>HYPERLINK("https://docs.wto.org/imrd/directdoc.asp?DDFDocuments/s/G/TBTN17/UGA684.pdf","ES")</f>
      </c>
    </row>
    <row r="623">
      <c r="A623" s="11" t="s">
        <v>1627</v>
      </c>
      <c r="B623" s="12" t="s">
        <v>33</v>
      </c>
      <c r="C623" s="13">
        <v>42873</v>
      </c>
      <c r="D623" s="14" t="s">
        <v>13</v>
      </c>
      <c r="E623" s="15" t="s">
        <v>1628</v>
      </c>
      <c r="F623" s="16" t="s">
        <v>1629</v>
      </c>
      <c r="G623" s="15" t="s">
        <v>289</v>
      </c>
      <c r="H623" s="15" t="s">
        <v>254</v>
      </c>
      <c r="I623" s="17">
        <f>HYPERLINK("https://docs.wto.org/imrd/directdoc.asp?DDFDocuments/q/G/TBTN17/USA1292.pdf","EN")</f>
      </c>
      <c r="J623" s="17">
        <f>HYPERLINK("https://docs.wto.org/imrd/directdoc.asp?DDFDocuments/r/G/TBTN17/USA1292.pdf","FR")</f>
      </c>
      <c r="K623" s="17">
        <f>HYPERLINK("https://docs.wto.org/imrd/directdoc.asp?DDFDocuments/s/G/TBTN17/USA1292.pdf","ES")</f>
      </c>
    </row>
    <row r="624">
      <c r="A624" s="11" t="s">
        <v>1630</v>
      </c>
      <c r="B624" s="12" t="s">
        <v>190</v>
      </c>
      <c r="C624" s="13">
        <v>42858</v>
      </c>
      <c r="D624" s="14" t="s">
        <v>13</v>
      </c>
      <c r="E624" s="15" t="s">
        <v>1631</v>
      </c>
      <c r="F624" s="16" t="s">
        <v>1308</v>
      </c>
      <c r="G624" s="15"/>
      <c r="H624" s="15" t="s">
        <v>1417</v>
      </c>
      <c r="I624" s="17">
        <f>HYPERLINK("https://docs.wto.org/imrd/directdoc.asp?DDFDocuments/q/G/TBTN17/BRA714.pdf","EN")</f>
      </c>
      <c r="J624" s="17">
        <f>HYPERLINK("https://docs.wto.org/imrd/directdoc.asp?DDFDocuments/r/G/TBTN17/BRA714.pdf","FR")</f>
      </c>
      <c r="K624" s="17">
        <f>HYPERLINK("https://docs.wto.org/imrd/directdoc.asp?DDFDocuments/s/G/TBTN17/BRA714.pdf","ES")</f>
      </c>
    </row>
    <row r="625">
      <c r="A625" s="11" t="s">
        <v>1632</v>
      </c>
      <c r="B625" s="12" t="s">
        <v>71</v>
      </c>
      <c r="C625" s="13">
        <v>42856</v>
      </c>
      <c r="D625" s="14" t="s">
        <v>13</v>
      </c>
      <c r="E625" s="15" t="s">
        <v>1633</v>
      </c>
      <c r="F625" s="16" t="s">
        <v>1554</v>
      </c>
      <c r="G625" s="15" t="s">
        <v>1634</v>
      </c>
      <c r="H625" s="15" t="s">
        <v>31</v>
      </c>
      <c r="I625" s="17">
        <f>HYPERLINK("https://docs.wto.org/imrd/directdoc.asp?DDFDocuments/t/G/TBTN17/UGA670.DOC","EN")</f>
      </c>
      <c r="J625" s="17">
        <f>HYPERLINK("https://docs.wto.org/imrd/directdoc.asp?DDFDocuments/u/G/TBTN17/UGA670.DOC","FR")</f>
      </c>
      <c r="K625" s="17">
        <f>HYPERLINK("https://docs.wto.org/imrd/directdoc.asp?DDFDocuments/v/G/TBTN17/UGA670.DOC","ES")</f>
      </c>
    </row>
    <row r="626">
      <c r="A626" s="11" t="s">
        <v>1635</v>
      </c>
      <c r="B626" s="12" t="s">
        <v>71</v>
      </c>
      <c r="C626" s="13">
        <v>42856</v>
      </c>
      <c r="D626" s="14" t="s">
        <v>13</v>
      </c>
      <c r="E626" s="15" t="s">
        <v>1636</v>
      </c>
      <c r="F626" s="16" t="s">
        <v>1554</v>
      </c>
      <c r="G626" s="15" t="s">
        <v>1637</v>
      </c>
      <c r="H626" s="15" t="s">
        <v>31</v>
      </c>
      <c r="I626" s="17">
        <f>HYPERLINK("https://docs.wto.org/imrd/directdoc.asp?DDFDocuments/t/G/TBTN17/UGA671.DOC","EN")</f>
      </c>
      <c r="J626" s="17">
        <f>HYPERLINK("https://docs.wto.org/imrd/directdoc.asp?DDFDocuments/u/G/TBTN17/UGA671.DOC","FR")</f>
      </c>
      <c r="K626" s="17">
        <f>HYPERLINK("https://docs.wto.org/imrd/directdoc.asp?DDFDocuments/v/G/TBTN17/UGA671.DOC","ES")</f>
      </c>
    </row>
    <row r="627">
      <c r="A627" s="11" t="s">
        <v>1638</v>
      </c>
      <c r="B627" s="12" t="s">
        <v>1247</v>
      </c>
      <c r="C627" s="13">
        <v>42846</v>
      </c>
      <c r="D627" s="14" t="s">
        <v>267</v>
      </c>
      <c r="E627" s="15" t="s">
        <v>1639</v>
      </c>
      <c r="F627" s="16" t="s">
        <v>1640</v>
      </c>
      <c r="G627" s="15" t="s">
        <v>1641</v>
      </c>
      <c r="H627" s="15" t="s">
        <v>276</v>
      </c>
      <c r="I627" s="17">
        <f>HYPERLINK("https://docs.wto.org/imrd/directdoc.asp?DDFDocuments/q/G/TBTN15/THA471R2.pdf","EN")</f>
      </c>
      <c r="J627" s="17">
        <f>HYPERLINK("https://docs.wto.org/imrd/directdoc.asp?DDFDocuments/r/G/TBTN15/THA471R2.pdf","FR")</f>
      </c>
      <c r="K627" s="17">
        <f>HYPERLINK("https://docs.wto.org/imrd/directdoc.asp?DDFDocuments/s/G/TBTN15/THA471R2.pdf","ES")</f>
      </c>
    </row>
    <row r="628">
      <c r="A628" s="11" t="s">
        <v>1642</v>
      </c>
      <c r="B628" s="12" t="s">
        <v>71</v>
      </c>
      <c r="C628" s="13">
        <v>42843</v>
      </c>
      <c r="D628" s="14" t="s">
        <v>49</v>
      </c>
      <c r="E628" s="15" t="s">
        <v>1643</v>
      </c>
      <c r="F628" s="16" t="s">
        <v>1644</v>
      </c>
      <c r="G628" s="15" t="s">
        <v>1645</v>
      </c>
      <c r="H628" s="15" t="s">
        <v>490</v>
      </c>
      <c r="I628" s="17">
        <f>HYPERLINK("https://docs.wto.org/imrd/directdoc.asp?DDFDocuments/q/G/TBTN15/UGA530A1.pdf","EN")</f>
      </c>
      <c r="J628" s="17">
        <f>HYPERLINK("https://docs.wto.org/imrd/directdoc.asp?DDFDocuments/r/G/TBTN15/UGA530A1.pdf","FR")</f>
      </c>
      <c r="K628" s="17">
        <f>HYPERLINK("https://docs.wto.org/imrd/directdoc.asp?DDFDocuments/s/G/TBTN15/UGA530A1.pdf","ES")</f>
      </c>
    </row>
    <row r="629">
      <c r="A629" s="11" t="s">
        <v>1646</v>
      </c>
      <c r="B629" s="12" t="s">
        <v>71</v>
      </c>
      <c r="C629" s="13">
        <v>42843</v>
      </c>
      <c r="D629" s="14" t="s">
        <v>49</v>
      </c>
      <c r="E629" s="15"/>
      <c r="F629" s="16"/>
      <c r="G629" s="15" t="s">
        <v>1647</v>
      </c>
      <c r="H629" s="15" t="s">
        <v>490</v>
      </c>
      <c r="I629" s="17">
        <f>HYPERLINK("https://docs.wto.org/imrd/directdoc.asp?DDFDocuments/q/G/TBTN16/UGA532A1.pdf","EN")</f>
      </c>
      <c r="J629" s="17">
        <f>HYPERLINK("https://docs.wto.org/imrd/directdoc.asp?DDFDocuments/r/G/TBTN16/UGA532A1.pdf","FR")</f>
      </c>
      <c r="K629" s="17">
        <f>HYPERLINK("https://docs.wto.org/imrd/directdoc.asp?DDFDocuments/s/G/TBTN16/UGA532A1.pdf","ES")</f>
      </c>
    </row>
    <row r="630">
      <c r="A630" s="11" t="s">
        <v>1648</v>
      </c>
      <c r="B630" s="12" t="s">
        <v>71</v>
      </c>
      <c r="C630" s="13">
        <v>42843</v>
      </c>
      <c r="D630" s="14" t="s">
        <v>350</v>
      </c>
      <c r="E630" s="15" t="s">
        <v>1151</v>
      </c>
      <c r="F630" s="16" t="s">
        <v>1649</v>
      </c>
      <c r="G630" s="15" t="s">
        <v>1575</v>
      </c>
      <c r="H630" s="15" t="s">
        <v>1153</v>
      </c>
      <c r="I630" s="17">
        <f>HYPERLINK("https://docs.wto.org/imrd/directdoc.asp?DDFDocuments/t/G/TBTN17/UGA613C1.DOC","EN")</f>
      </c>
      <c r="J630" s="17">
        <f>HYPERLINK("https://docs.wto.org/imrd/directdoc.asp?DDFDocuments/u/G/TBTN17/UGA613C1.DOC","FR")</f>
      </c>
      <c r="K630" s="17">
        <f>HYPERLINK("https://docs.wto.org/imrd/directdoc.asp?DDFDocuments/v/G/TBTN17/UGA613C1.DOC","ES")</f>
      </c>
    </row>
    <row r="631">
      <c r="A631" s="11" t="s">
        <v>1650</v>
      </c>
      <c r="B631" s="12" t="s">
        <v>33</v>
      </c>
      <c r="C631" s="13">
        <v>42829</v>
      </c>
      <c r="D631" s="14" t="s">
        <v>49</v>
      </c>
      <c r="E631" s="15" t="s">
        <v>1524</v>
      </c>
      <c r="F631" s="16" t="s">
        <v>1651</v>
      </c>
      <c r="G631" s="15" t="s">
        <v>1522</v>
      </c>
      <c r="H631" s="15" t="s">
        <v>469</v>
      </c>
      <c r="I631" s="17">
        <f>HYPERLINK("https://docs.wto.org/imrd/directdoc.asp?DDFDocuments/q/G/TBTN16/USA1235A1.pdf","EN")</f>
      </c>
      <c r="J631" s="17">
        <f>HYPERLINK("https://docs.wto.org/imrd/directdoc.asp?DDFDocuments/r/G/TBTN16/USA1235A1.pdf","FR")</f>
      </c>
      <c r="K631" s="17">
        <f>HYPERLINK("https://docs.wto.org/imrd/directdoc.asp?DDFDocuments/s/G/TBTN16/USA1235A1.pdf","ES")</f>
      </c>
    </row>
    <row r="632">
      <c r="A632" s="11" t="s">
        <v>1652</v>
      </c>
      <c r="B632" s="12" t="s">
        <v>71</v>
      </c>
      <c r="C632" s="13">
        <v>42824</v>
      </c>
      <c r="D632" s="14" t="s">
        <v>13</v>
      </c>
      <c r="E632" s="15" t="s">
        <v>1653</v>
      </c>
      <c r="F632" s="16" t="s">
        <v>951</v>
      </c>
      <c r="G632" s="15" t="s">
        <v>66</v>
      </c>
      <c r="H632" s="15" t="s">
        <v>331</v>
      </c>
      <c r="I632" s="17">
        <f>HYPERLINK("https://docs.wto.org/imrd/directdoc.asp?DDFDocuments/q/G/TBTN17/UGA619.pdf","EN")</f>
      </c>
      <c r="J632" s="17">
        <f>HYPERLINK("https://docs.wto.org/imrd/directdoc.asp?DDFDocuments/r/G/TBTN17/UGA619.pdf","FR")</f>
      </c>
      <c r="K632" s="17">
        <f>HYPERLINK("https://docs.wto.org/imrd/directdoc.asp?DDFDocuments/s/G/TBTN17/UGA619.pdf","ES")</f>
      </c>
    </row>
    <row r="633">
      <c r="A633" s="11" t="s">
        <v>1654</v>
      </c>
      <c r="B633" s="12" t="s">
        <v>71</v>
      </c>
      <c r="C633" s="13">
        <v>42824</v>
      </c>
      <c r="D633" s="14" t="s">
        <v>13</v>
      </c>
      <c r="E633" s="15" t="s">
        <v>1655</v>
      </c>
      <c r="F633" s="16" t="s">
        <v>1656</v>
      </c>
      <c r="G633" s="15" t="s">
        <v>66</v>
      </c>
      <c r="H633" s="15" t="s">
        <v>331</v>
      </c>
      <c r="I633" s="17">
        <f>HYPERLINK("https://docs.wto.org/imrd/directdoc.asp?DDFDocuments/q/G/TBTN17/UGA621.pdf","EN")</f>
      </c>
      <c r="J633" s="17">
        <f>HYPERLINK("https://docs.wto.org/imrd/directdoc.asp?DDFDocuments/r/G/TBTN17/UGA621.pdf","FR")</f>
      </c>
      <c r="K633" s="17">
        <f>HYPERLINK("https://docs.wto.org/imrd/directdoc.asp?DDFDocuments/s/G/TBTN17/UGA621.pdf","ES")</f>
      </c>
    </row>
    <row r="634">
      <c r="A634" s="11" t="s">
        <v>1657</v>
      </c>
      <c r="B634" s="12" t="s">
        <v>71</v>
      </c>
      <c r="C634" s="13">
        <v>42824</v>
      </c>
      <c r="D634" s="14" t="s">
        <v>13</v>
      </c>
      <c r="E634" s="15" t="s">
        <v>1658</v>
      </c>
      <c r="F634" s="16" t="s">
        <v>1656</v>
      </c>
      <c r="G634" s="15" t="s">
        <v>66</v>
      </c>
      <c r="H634" s="15" t="s">
        <v>331</v>
      </c>
      <c r="I634" s="17">
        <f>HYPERLINK("https://docs.wto.org/imrd/directdoc.asp?DDFDocuments/q/G/TBTN17/UGA622.pdf","EN")</f>
      </c>
      <c r="J634" s="17">
        <f>HYPERLINK("https://docs.wto.org/imrd/directdoc.asp?DDFDocuments/r/G/TBTN17/UGA622.pdf","FR")</f>
      </c>
      <c r="K634" s="17">
        <f>HYPERLINK("https://docs.wto.org/imrd/directdoc.asp?DDFDocuments/s/G/TBTN17/UGA622.pdf","ES")</f>
      </c>
    </row>
    <row r="635">
      <c r="A635" s="11" t="s">
        <v>1659</v>
      </c>
      <c r="B635" s="12" t="s">
        <v>71</v>
      </c>
      <c r="C635" s="13">
        <v>42824</v>
      </c>
      <c r="D635" s="14" t="s">
        <v>13</v>
      </c>
      <c r="E635" s="15" t="s">
        <v>1660</v>
      </c>
      <c r="F635" s="16" t="s">
        <v>581</v>
      </c>
      <c r="G635" s="15" t="s">
        <v>314</v>
      </c>
      <c r="H635" s="15" t="s">
        <v>331</v>
      </c>
      <c r="I635" s="17">
        <f>HYPERLINK("https://docs.wto.org/imrd/directdoc.asp?DDFDocuments/q/G/TBTN17/UGA624.pdf","EN")</f>
      </c>
      <c r="J635" s="17">
        <f>HYPERLINK("https://docs.wto.org/imrd/directdoc.asp?DDFDocuments/r/G/TBTN17/UGA624.pdf","FR")</f>
      </c>
      <c r="K635" s="17">
        <f>HYPERLINK("https://docs.wto.org/imrd/directdoc.asp?DDFDocuments/s/G/TBTN17/UGA624.pdf","ES")</f>
      </c>
    </row>
    <row r="636">
      <c r="A636" s="11" t="s">
        <v>1661</v>
      </c>
      <c r="B636" s="12" t="s">
        <v>384</v>
      </c>
      <c r="C636" s="13">
        <v>42816</v>
      </c>
      <c r="D636" s="14" t="s">
        <v>13</v>
      </c>
      <c r="E636" s="15" t="s">
        <v>1662</v>
      </c>
      <c r="F636" s="16" t="s">
        <v>211</v>
      </c>
      <c r="G636" s="15"/>
      <c r="H636" s="15" t="s">
        <v>258</v>
      </c>
      <c r="I636" s="17">
        <f>HYPERLINK("https://docs.wto.org/imrd/directdoc.asp?DDFDocuments/q/G/TBTN17/ECU333.pdf","EN")</f>
      </c>
      <c r="J636" s="17">
        <f>HYPERLINK("https://docs.wto.org/imrd/directdoc.asp?DDFDocuments/r/G/TBTN17/ECU333.pdf","FR")</f>
      </c>
      <c r="K636" s="17">
        <f>HYPERLINK("https://docs.wto.org/imrd/directdoc.asp?DDFDocuments/s/G/TBTN17/ECU333.pdf","ES")</f>
      </c>
    </row>
    <row r="637">
      <c r="A637" s="11" t="s">
        <v>1663</v>
      </c>
      <c r="B637" s="12" t="s">
        <v>71</v>
      </c>
      <c r="C637" s="13">
        <v>42814</v>
      </c>
      <c r="D637" s="14" t="s">
        <v>13</v>
      </c>
      <c r="E637" s="15" t="s">
        <v>1664</v>
      </c>
      <c r="F637" s="16" t="s">
        <v>1665</v>
      </c>
      <c r="G637" s="15" t="s">
        <v>390</v>
      </c>
      <c r="H637" s="15" t="s">
        <v>1666</v>
      </c>
      <c r="I637" s="17">
        <f>HYPERLINK("https://docs.wto.org/imrd/directdoc.asp?DDFDocuments/q/G/TBTN17/UGA613.pdf","EN")</f>
      </c>
      <c r="J637" s="17">
        <f>HYPERLINK("https://docs.wto.org/imrd/directdoc.asp?DDFDocuments/r/G/TBTN17/UGA613.pdf","FR")</f>
      </c>
      <c r="K637" s="17">
        <f>HYPERLINK("https://docs.wto.org/imrd/directdoc.asp?DDFDocuments/s/G/TBTN17/UGA613.pdf","ES")</f>
      </c>
    </row>
    <row r="638">
      <c r="A638" s="11" t="s">
        <v>1667</v>
      </c>
      <c r="B638" s="12" t="s">
        <v>33</v>
      </c>
      <c r="C638" s="13">
        <v>42800</v>
      </c>
      <c r="D638" s="14" t="s">
        <v>49</v>
      </c>
      <c r="E638" s="15" t="s">
        <v>1520</v>
      </c>
      <c r="F638" s="16" t="s">
        <v>1668</v>
      </c>
      <c r="G638" s="15" t="s">
        <v>1522</v>
      </c>
      <c r="H638" s="15" t="s">
        <v>469</v>
      </c>
      <c r="I638" s="17">
        <f>HYPERLINK("https://docs.wto.org/imrd/directdoc.asp?DDFDocuments/q/G/TBTN16/USA1231A1.pdf","EN")</f>
      </c>
      <c r="J638" s="17">
        <f>HYPERLINK("https://docs.wto.org/imrd/directdoc.asp?DDFDocuments/r/G/TBTN16/USA1231A1.pdf","FR")</f>
      </c>
      <c r="K638" s="17">
        <f>HYPERLINK("https://docs.wto.org/imrd/directdoc.asp?DDFDocuments/s/G/TBTN16/USA1231A1.pdf","ES")</f>
      </c>
    </row>
    <row r="639">
      <c r="A639" s="11" t="s">
        <v>1669</v>
      </c>
      <c r="B639" s="12" t="s">
        <v>55</v>
      </c>
      <c r="C639" s="13">
        <v>42793</v>
      </c>
      <c r="D639" s="14" t="s">
        <v>13</v>
      </c>
      <c r="E639" s="15" t="s">
        <v>1670</v>
      </c>
      <c r="F639" s="16" t="s">
        <v>755</v>
      </c>
      <c r="G639" s="15" t="s">
        <v>413</v>
      </c>
      <c r="H639" s="15" t="s">
        <v>16</v>
      </c>
      <c r="I639" s="17">
        <f>HYPERLINK("https://docs.wto.org/imrd/directdoc.asp?DDFDocuments/t/G/TBTN17/TZA75.DOC","EN")</f>
      </c>
      <c r="J639" s="17">
        <f>HYPERLINK("https://docs.wto.org/imrd/directdoc.asp?DDFDocuments/u/G/TBTN17/TZA75.DOC","FR")</f>
      </c>
      <c r="K639" s="17">
        <f>HYPERLINK("https://docs.wto.org/imrd/directdoc.asp?DDFDocuments/v/G/TBTN17/TZA75.DOC","ES")</f>
      </c>
    </row>
    <row r="640">
      <c r="A640" s="11" t="s">
        <v>1671</v>
      </c>
      <c r="B640" s="12" t="s">
        <v>190</v>
      </c>
      <c r="C640" s="13">
        <v>42786</v>
      </c>
      <c r="D640" s="14" t="s">
        <v>49</v>
      </c>
      <c r="E640" s="15"/>
      <c r="F640" s="16" t="s">
        <v>1672</v>
      </c>
      <c r="G640" s="15"/>
      <c r="H640" s="15" t="s">
        <v>1478</v>
      </c>
      <c r="I640" s="17">
        <f>HYPERLINK("https://docs.wto.org/imrd/directdoc.asp?DDFDocuments/t/G/TBTN16/BRA701A1.DOC","EN")</f>
      </c>
      <c r="J640" s="17">
        <f>HYPERLINK("https://docs.wto.org/imrd/directdoc.asp?DDFDocuments/u/G/TBTN16/BRA701A1.DOC","FR")</f>
      </c>
      <c r="K640" s="17">
        <f>HYPERLINK("https://docs.wto.org/imrd/directdoc.asp?DDFDocuments/v/G/TBTN16/BRA701A1.DOC","ES")</f>
      </c>
    </row>
    <row r="641">
      <c r="A641" s="11" t="s">
        <v>1673</v>
      </c>
      <c r="B641" s="12" t="s">
        <v>71</v>
      </c>
      <c r="C641" s="13">
        <v>42782</v>
      </c>
      <c r="D641" s="14" t="s">
        <v>13</v>
      </c>
      <c r="E641" s="15" t="s">
        <v>1674</v>
      </c>
      <c r="F641" s="16" t="s">
        <v>1402</v>
      </c>
      <c r="G641" s="15" t="s">
        <v>289</v>
      </c>
      <c r="H641" s="15" t="s">
        <v>218</v>
      </c>
      <c r="I641" s="17">
        <f>HYPERLINK("https://docs.wto.org/imrd/directdoc.asp?DDFDocuments/t/G/TBTN17/UGA606.DOC","EN")</f>
      </c>
      <c r="J641" s="17">
        <f>HYPERLINK("https://docs.wto.org/imrd/directdoc.asp?DDFDocuments/u/G/TBTN17/UGA606.DOC","FR")</f>
      </c>
      <c r="K641" s="17">
        <f>HYPERLINK("https://docs.wto.org/imrd/directdoc.asp?DDFDocuments/v/G/TBTN17/UGA606.DOC","ES")</f>
      </c>
    </row>
    <row r="642">
      <c r="A642" s="11" t="s">
        <v>1675</v>
      </c>
      <c r="B642" s="12" t="s">
        <v>27</v>
      </c>
      <c r="C642" s="13">
        <v>42782</v>
      </c>
      <c r="D642" s="14" t="s">
        <v>13</v>
      </c>
      <c r="E642" s="15"/>
      <c r="F642" s="16" t="s">
        <v>326</v>
      </c>
      <c r="G642" s="15" t="s">
        <v>1676</v>
      </c>
      <c r="H642" s="15" t="s">
        <v>1677</v>
      </c>
      <c r="I642" s="17">
        <f>HYPERLINK("https://docs.wto.org/imrd/directdoc.asp?DDFDocuments/t/G/TBTN17/ZAF215.DOC","EN")</f>
      </c>
      <c r="J642" s="17">
        <f>HYPERLINK("https://docs.wto.org/imrd/directdoc.asp?DDFDocuments/u/G/TBTN17/ZAF215.DOC","FR")</f>
      </c>
      <c r="K642" s="17">
        <f>HYPERLINK("https://docs.wto.org/imrd/directdoc.asp?DDFDocuments/v/G/TBTN17/ZAF215.DOC","ES")</f>
      </c>
    </row>
    <row r="643">
      <c r="A643" s="11" t="s">
        <v>1678</v>
      </c>
      <c r="B643" s="12" t="s">
        <v>27</v>
      </c>
      <c r="C643" s="13">
        <v>42775</v>
      </c>
      <c r="D643" s="14" t="s">
        <v>267</v>
      </c>
      <c r="E643" s="15"/>
      <c r="F643" s="16" t="s">
        <v>816</v>
      </c>
      <c r="G643" s="15" t="s">
        <v>756</v>
      </c>
      <c r="H643" s="15" t="s">
        <v>258</v>
      </c>
      <c r="I643" s="17">
        <f>HYPERLINK("https://docs.wto.org/imrd/directdoc.asp?DDFDocuments/q/G/TBTN09/ZAF116R1.pdf","EN")</f>
      </c>
      <c r="J643" s="17">
        <f>HYPERLINK("https://docs.wto.org/imrd/directdoc.asp?DDFDocuments/r/G/TBTN09/ZAF116R1.pdf","FR")</f>
      </c>
      <c r="K643" s="17">
        <f>HYPERLINK("https://docs.wto.org/imrd/directdoc.asp?DDFDocuments/s/G/TBTN09/ZAF116R1.pdf","ES")</f>
      </c>
    </row>
    <row r="644">
      <c r="A644" s="11" t="s">
        <v>1679</v>
      </c>
      <c r="B644" s="12" t="s">
        <v>27</v>
      </c>
      <c r="C644" s="13">
        <v>42775</v>
      </c>
      <c r="D644" s="14" t="s">
        <v>49</v>
      </c>
      <c r="E644" s="15" t="s">
        <v>1680</v>
      </c>
      <c r="F644" s="16" t="s">
        <v>1681</v>
      </c>
      <c r="G644" s="15" t="s">
        <v>1562</v>
      </c>
      <c r="H644" s="15"/>
      <c r="I644" s="17">
        <f>HYPERLINK("https://docs.wto.org/imrd/directdoc.asp?DDFDocuments/t/G/TBTN08/ZAF83A1.DOC","EN")</f>
      </c>
      <c r="J644" s="17">
        <f>HYPERLINK("https://docs.wto.org/imrd/directdoc.asp?DDFDocuments/u/G/TBTN08/ZAF83A1.DOC","FR")</f>
      </c>
      <c r="K644" s="17">
        <f>HYPERLINK("https://docs.wto.org/imrd/directdoc.asp?DDFDocuments/v/G/TBTN08/ZAF83A1.DOC","ES")</f>
      </c>
    </row>
    <row r="645">
      <c r="A645" s="11" t="s">
        <v>1682</v>
      </c>
      <c r="B645" s="12" t="s">
        <v>384</v>
      </c>
      <c r="C645" s="13">
        <v>42774</v>
      </c>
      <c r="D645" s="14" t="s">
        <v>49</v>
      </c>
      <c r="E645" s="15"/>
      <c r="F645" s="16" t="s">
        <v>1683</v>
      </c>
      <c r="G645" s="15"/>
      <c r="H645" s="15" t="s">
        <v>351</v>
      </c>
      <c r="I645" s="17">
        <f>HYPERLINK("https://docs.wto.org/imrd/directdoc.asp?DDFDocuments/t/G/TBTN13/ECU93A5.DOC","EN")</f>
      </c>
      <c r="J645" s="17">
        <f>HYPERLINK("https://docs.wto.org/imrd/directdoc.asp?DDFDocuments/u/G/TBTN13/ECU93A5.DOC","FR")</f>
      </c>
      <c r="K645" s="17">
        <f>HYPERLINK("https://docs.wto.org/imrd/directdoc.asp?DDFDocuments/v/G/TBTN13/ECU93A5.DOC","ES")</f>
      </c>
    </row>
    <row r="646">
      <c r="A646" s="11" t="s">
        <v>1684</v>
      </c>
      <c r="B646" s="12" t="s">
        <v>632</v>
      </c>
      <c r="C646" s="13">
        <v>42773</v>
      </c>
      <c r="D646" s="14" t="s">
        <v>13</v>
      </c>
      <c r="E646" s="15" t="s">
        <v>1685</v>
      </c>
      <c r="F646" s="16"/>
      <c r="G646" s="15" t="s">
        <v>1336</v>
      </c>
      <c r="H646" s="15" t="s">
        <v>1188</v>
      </c>
      <c r="I646" s="17">
        <f>HYPERLINK("https://docs.wto.org/imrd/directdoc.asp?DDFDocuments/q/G/TBTN17/MEX350.pdf","EN")</f>
      </c>
      <c r="J646" s="17">
        <f>HYPERLINK("https://docs.wto.org/imrd/directdoc.asp?DDFDocuments/r/G/TBTN17/MEX350.pdf","FR")</f>
      </c>
      <c r="K646" s="17">
        <f>HYPERLINK("https://docs.wto.org/imrd/directdoc.asp?DDFDocuments/s/G/TBTN17/MEX350.pdf","ES")</f>
      </c>
    </row>
    <row r="647">
      <c r="A647" s="11" t="s">
        <v>1686</v>
      </c>
      <c r="B647" s="12" t="s">
        <v>632</v>
      </c>
      <c r="C647" s="13">
        <v>42766</v>
      </c>
      <c r="D647" s="14" t="s">
        <v>49</v>
      </c>
      <c r="E647" s="15" t="s">
        <v>1687</v>
      </c>
      <c r="F647" s="16" t="s">
        <v>1688</v>
      </c>
      <c r="G647" s="15"/>
      <c r="H647" s="15" t="s">
        <v>634</v>
      </c>
      <c r="I647" s="17">
        <f>HYPERLINK("https://docs.wto.org/imrd/directdoc.asp?DDFDocuments/t/G/TBTN17/MEX346A1.DOC","EN")</f>
      </c>
      <c r="J647" s="17">
        <f>HYPERLINK("https://docs.wto.org/imrd/directdoc.asp?DDFDocuments/u/G/TBTN17/MEX346A1.DOC","FR")</f>
      </c>
      <c r="K647" s="17">
        <f>HYPERLINK("https://docs.wto.org/imrd/directdoc.asp?DDFDocuments/v/G/TBTN17/MEX346A1.DOC","ES")</f>
      </c>
    </row>
    <row r="648">
      <c r="A648" s="11" t="s">
        <v>1689</v>
      </c>
      <c r="B648" s="12" t="s">
        <v>55</v>
      </c>
      <c r="C648" s="13">
        <v>42765</v>
      </c>
      <c r="D648" s="14" t="s">
        <v>13</v>
      </c>
      <c r="E648" s="15" t="s">
        <v>1690</v>
      </c>
      <c r="F648" s="16" t="s">
        <v>1691</v>
      </c>
      <c r="G648" s="15" t="s">
        <v>327</v>
      </c>
      <c r="H648" s="15" t="s">
        <v>37</v>
      </c>
      <c r="I648" s="17">
        <f>HYPERLINK("https://docs.wto.org/imrd/directdoc.asp?DDFDocuments/t/G/TBTN17/TZA58.DOC","EN")</f>
      </c>
      <c r="J648" s="17">
        <f>HYPERLINK("https://docs.wto.org/imrd/directdoc.asp?DDFDocuments/u/G/TBTN17/TZA58.DOC","FR")</f>
      </c>
      <c r="K648" s="17">
        <f>HYPERLINK("https://docs.wto.org/imrd/directdoc.asp?DDFDocuments/v/G/TBTN17/TZA58.DOC","ES")</f>
      </c>
    </row>
    <row r="649">
      <c r="A649" s="11" t="s">
        <v>1692</v>
      </c>
      <c r="B649" s="12" t="s">
        <v>190</v>
      </c>
      <c r="C649" s="13">
        <v>42760</v>
      </c>
      <c r="D649" s="14" t="s">
        <v>49</v>
      </c>
      <c r="E649" s="15"/>
      <c r="F649" s="16" t="s">
        <v>1693</v>
      </c>
      <c r="G649" s="15"/>
      <c r="H649" s="15"/>
      <c r="I649" s="17">
        <f>HYPERLINK("https://docs.wto.org/imrd/directdoc.asp?DDFDocuments/t/G/TBTN16/BRA676A1.DOC","EN")</f>
      </c>
      <c r="J649" s="17">
        <f>HYPERLINK("https://docs.wto.org/imrd/directdoc.asp?DDFDocuments/u/G/TBTN16/BRA676A1.DOC","FR")</f>
      </c>
      <c r="K649" s="17">
        <f>HYPERLINK("https://docs.wto.org/imrd/directdoc.asp?DDFDocuments/v/G/TBTN16/BRA676A1.DOC","ES")</f>
      </c>
    </row>
    <row r="650">
      <c r="A650" s="11" t="s">
        <v>1694</v>
      </c>
      <c r="B650" s="12" t="s">
        <v>12</v>
      </c>
      <c r="C650" s="13">
        <v>42755</v>
      </c>
      <c r="D650" s="14" t="s">
        <v>13</v>
      </c>
      <c r="E650" s="15"/>
      <c r="F650" s="16" t="s">
        <v>1695</v>
      </c>
      <c r="G650" s="15" t="s">
        <v>327</v>
      </c>
      <c r="H650" s="15" t="s">
        <v>737</v>
      </c>
      <c r="I650" s="17">
        <f>HYPERLINK("https://docs.wto.org/imrd/directdoc.asp?DDFDocuments/t/G/TBTN17/KEN541.DOC","EN")</f>
      </c>
      <c r="J650" s="17">
        <f>HYPERLINK("https://docs.wto.org/imrd/directdoc.asp?DDFDocuments/u/G/TBTN17/KEN541.DOC","FR")</f>
      </c>
      <c r="K650" s="17">
        <f>HYPERLINK("https://docs.wto.org/imrd/directdoc.asp?DDFDocuments/v/G/TBTN17/KEN541.DOC","ES")</f>
      </c>
    </row>
    <row r="651">
      <c r="A651" s="11" t="s">
        <v>1696</v>
      </c>
      <c r="B651" s="12" t="s">
        <v>12</v>
      </c>
      <c r="C651" s="13">
        <v>42755</v>
      </c>
      <c r="D651" s="14" t="s">
        <v>13</v>
      </c>
      <c r="E651" s="15"/>
      <c r="F651" s="16" t="s">
        <v>1697</v>
      </c>
      <c r="G651" s="15" t="s">
        <v>327</v>
      </c>
      <c r="H651" s="15" t="s">
        <v>16</v>
      </c>
      <c r="I651" s="17">
        <f>HYPERLINK("https://docs.wto.org/imrd/directdoc.asp?DDFDocuments/q/G/TBTN17/KEN545.pdf","EN")</f>
      </c>
      <c r="J651" s="17">
        <f>HYPERLINK("https://docs.wto.org/imrd/directdoc.asp?DDFDocuments/r/G/TBTN17/KEN545.pdf","FR")</f>
      </c>
      <c r="K651" s="17">
        <f>HYPERLINK("https://docs.wto.org/imrd/directdoc.asp?DDFDocuments/s/G/TBTN17/KEN545.pdf","ES")</f>
      </c>
    </row>
    <row r="652">
      <c r="A652" s="11" t="s">
        <v>1698</v>
      </c>
      <c r="B652" s="12" t="s">
        <v>12</v>
      </c>
      <c r="C652" s="13">
        <v>42755</v>
      </c>
      <c r="D652" s="14" t="s">
        <v>13</v>
      </c>
      <c r="E652" s="15"/>
      <c r="F652" s="16" t="s">
        <v>1699</v>
      </c>
      <c r="G652" s="15" t="s">
        <v>289</v>
      </c>
      <c r="H652" s="15" t="s">
        <v>737</v>
      </c>
      <c r="I652" s="17">
        <f>HYPERLINK("https://docs.wto.org/imrd/directdoc.asp?DDFDocuments/q/G/TBTN17/KEN547.pdf","EN")</f>
      </c>
      <c r="J652" s="17">
        <f>HYPERLINK("https://docs.wto.org/imrd/directdoc.asp?DDFDocuments/r/G/TBTN17/KEN547.pdf","FR")</f>
      </c>
      <c r="K652" s="17">
        <f>HYPERLINK("https://docs.wto.org/imrd/directdoc.asp?DDFDocuments/s/G/TBTN17/KEN547.pdf","ES")</f>
      </c>
    </row>
    <row r="653">
      <c r="A653" s="11" t="s">
        <v>1700</v>
      </c>
      <c r="B653" s="12" t="s">
        <v>632</v>
      </c>
      <c r="C653" s="13">
        <v>42754</v>
      </c>
      <c r="D653" s="14" t="s">
        <v>13</v>
      </c>
      <c r="E653" s="15" t="s">
        <v>1701</v>
      </c>
      <c r="F653" s="16" t="s">
        <v>1702</v>
      </c>
      <c r="G653" s="15"/>
      <c r="H653" s="15" t="s">
        <v>276</v>
      </c>
      <c r="I653" s="17">
        <f>HYPERLINK("https://docs.wto.org/imrd/directdoc.asp?DDFDocuments/t/G/TBTN17/MEX346.DOC","EN")</f>
      </c>
      <c r="J653" s="17">
        <f>HYPERLINK("https://docs.wto.org/imrd/directdoc.asp?DDFDocuments/u/G/TBTN17/MEX346.DOC","FR")</f>
      </c>
      <c r="K653" s="17">
        <f>HYPERLINK("https://docs.wto.org/imrd/directdoc.asp?DDFDocuments/v/G/TBTN17/MEX346.DOC","ES")</f>
      </c>
    </row>
    <row r="654">
      <c r="A654" s="11" t="s">
        <v>1703</v>
      </c>
      <c r="B654" s="12" t="s">
        <v>12</v>
      </c>
      <c r="C654" s="13">
        <v>42753</v>
      </c>
      <c r="D654" s="14" t="s">
        <v>13</v>
      </c>
      <c r="E654" s="15"/>
      <c r="F654" s="16" t="s">
        <v>1704</v>
      </c>
      <c r="G654" s="15" t="s">
        <v>327</v>
      </c>
      <c r="H654" s="15" t="s">
        <v>737</v>
      </c>
      <c r="I654" s="17">
        <f>HYPERLINK("https://docs.wto.org/imrd/directdoc.asp?DDFDocuments/t/G/TBTN17/KEN527.DOC","EN")</f>
      </c>
      <c r="J654" s="17">
        <f>HYPERLINK("https://docs.wto.org/imrd/directdoc.asp?DDFDocuments/u/G/TBTN17/KEN527.DOC","FR")</f>
      </c>
      <c r="K654" s="17">
        <f>HYPERLINK("https://docs.wto.org/imrd/directdoc.asp?DDFDocuments/v/G/TBTN17/KEN527.DOC","ES")</f>
      </c>
    </row>
    <row r="655">
      <c r="A655" s="11" t="s">
        <v>1705</v>
      </c>
      <c r="B655" s="12" t="s">
        <v>12</v>
      </c>
      <c r="C655" s="13">
        <v>42753</v>
      </c>
      <c r="D655" s="14" t="s">
        <v>13</v>
      </c>
      <c r="E655" s="15"/>
      <c r="F655" s="16" t="s">
        <v>261</v>
      </c>
      <c r="G655" s="15" t="s">
        <v>327</v>
      </c>
      <c r="H655" s="15" t="s">
        <v>737</v>
      </c>
      <c r="I655" s="17">
        <f>HYPERLINK("https://docs.wto.org/imrd/directdoc.asp?DDFDocuments/t/G/TBTN17/KEN533.DOC","EN")</f>
      </c>
      <c r="J655" s="17">
        <f>HYPERLINK("https://docs.wto.org/imrd/directdoc.asp?DDFDocuments/u/G/TBTN17/KEN533.DOC","FR")</f>
      </c>
      <c r="K655" s="17">
        <f>HYPERLINK("https://docs.wto.org/imrd/directdoc.asp?DDFDocuments/v/G/TBTN17/KEN533.DOC","ES")</f>
      </c>
    </row>
    <row r="656">
      <c r="A656" s="11" t="s">
        <v>1706</v>
      </c>
      <c r="B656" s="12" t="s">
        <v>1707</v>
      </c>
      <c r="C656" s="13">
        <v>42748</v>
      </c>
      <c r="D656" s="14" t="s">
        <v>13</v>
      </c>
      <c r="E656" s="15" t="s">
        <v>1708</v>
      </c>
      <c r="F656" s="16" t="s">
        <v>1709</v>
      </c>
      <c r="G656" s="15" t="s">
        <v>1710</v>
      </c>
      <c r="H656" s="15" t="s">
        <v>747</v>
      </c>
      <c r="I656" s="17">
        <f>HYPERLINK("https://docs.wto.org/imrd/directdoc.asp?DDFDocuments/q/G/TBTN17/IRL3.pdf","EN")</f>
      </c>
      <c r="J656" s="17">
        <f>HYPERLINK("https://docs.wto.org/imrd/directdoc.asp?DDFDocuments/r/G/TBTN17/IRL3.pdf","FR")</f>
      </c>
      <c r="K656" s="17">
        <f>HYPERLINK("https://docs.wto.org/imrd/directdoc.asp?DDFDocuments/s/G/TBTN17/IRL3.pdf","ES")</f>
      </c>
    </row>
    <row r="657">
      <c r="A657" s="11" t="s">
        <v>1711</v>
      </c>
      <c r="B657" s="12" t="s">
        <v>33</v>
      </c>
      <c r="C657" s="13">
        <v>42747</v>
      </c>
      <c r="D657" s="14" t="s">
        <v>49</v>
      </c>
      <c r="E657" s="15" t="s">
        <v>1712</v>
      </c>
      <c r="F657" s="16" t="s">
        <v>1713</v>
      </c>
      <c r="G657" s="15" t="s">
        <v>1522</v>
      </c>
      <c r="H657" s="15" t="s">
        <v>469</v>
      </c>
      <c r="I657" s="17">
        <f>HYPERLINK("https://docs.wto.org/imrd/directdoc.asp?DDFDocuments/t/G/TBTN16/USA1192A1.DOC","EN")</f>
      </c>
      <c r="J657" s="17">
        <f>HYPERLINK("https://docs.wto.org/imrd/directdoc.asp?DDFDocuments/u/G/TBTN16/USA1192A1.DOC","FR")</f>
      </c>
      <c r="K657" s="17">
        <f>HYPERLINK("https://docs.wto.org/imrd/directdoc.asp?DDFDocuments/v/G/TBTN16/USA1192A1.DOC","ES")</f>
      </c>
    </row>
    <row r="658">
      <c r="A658" s="11" t="s">
        <v>1714</v>
      </c>
      <c r="B658" s="12" t="s">
        <v>71</v>
      </c>
      <c r="C658" s="13">
        <v>42744</v>
      </c>
      <c r="D658" s="14" t="s">
        <v>13</v>
      </c>
      <c r="E658" s="15" t="s">
        <v>1715</v>
      </c>
      <c r="F658" s="16" t="s">
        <v>1402</v>
      </c>
      <c r="G658" s="15" t="s">
        <v>289</v>
      </c>
      <c r="H658" s="15" t="s">
        <v>218</v>
      </c>
      <c r="I658" s="17">
        <f>HYPERLINK("https://docs.wto.org/imrd/directdoc.asp?DDFDocuments/q/G/TBTN17/UGA596.pdf","EN")</f>
      </c>
      <c r="J658" s="17">
        <f>HYPERLINK("https://docs.wto.org/imrd/directdoc.asp?DDFDocuments/r/G/TBTN17/UGA596.pdf","FR")</f>
      </c>
      <c r="K658" s="17">
        <f>HYPERLINK("https://docs.wto.org/imrd/directdoc.asp?DDFDocuments/s/G/TBTN17/UGA596.pdf","ES")</f>
      </c>
    </row>
    <row r="659">
      <c r="A659" s="11" t="s">
        <v>1716</v>
      </c>
      <c r="B659" s="12" t="s">
        <v>71</v>
      </c>
      <c r="C659" s="13">
        <v>42744</v>
      </c>
      <c r="D659" s="14" t="s">
        <v>13</v>
      </c>
      <c r="E659" s="15" t="s">
        <v>1717</v>
      </c>
      <c r="F659" s="16" t="s">
        <v>1718</v>
      </c>
      <c r="G659" s="15" t="s">
        <v>289</v>
      </c>
      <c r="H659" s="15" t="s">
        <v>218</v>
      </c>
      <c r="I659" s="17">
        <f>HYPERLINK("https://docs.wto.org/imrd/directdoc.asp?DDFDocuments/q/G/TBTN17/UGA597.pdf","EN")</f>
      </c>
      <c r="J659" s="17">
        <f>HYPERLINK("https://docs.wto.org/imrd/directdoc.asp?DDFDocuments/r/G/TBTN17/UGA597.pdf","FR")</f>
      </c>
      <c r="K659" s="17">
        <f>HYPERLINK("https://docs.wto.org/imrd/directdoc.asp?DDFDocuments/s/G/TBTN17/UGA597.pdf","ES")</f>
      </c>
    </row>
    <row r="660">
      <c r="A660" s="11" t="s">
        <v>1719</v>
      </c>
      <c r="B660" s="12" t="s">
        <v>71</v>
      </c>
      <c r="C660" s="13">
        <v>42744</v>
      </c>
      <c r="D660" s="14" t="s">
        <v>13</v>
      </c>
      <c r="E660" s="15" t="s">
        <v>1720</v>
      </c>
      <c r="F660" s="16" t="s">
        <v>1721</v>
      </c>
      <c r="G660" s="15" t="s">
        <v>289</v>
      </c>
      <c r="H660" s="15" t="s">
        <v>218</v>
      </c>
      <c r="I660" s="17">
        <f>HYPERLINK("https://docs.wto.org/imrd/directdoc.asp?DDFDocuments/q/G/TBTN17/UGA598.pdf","EN")</f>
      </c>
      <c r="J660" s="17">
        <f>HYPERLINK("https://docs.wto.org/imrd/directdoc.asp?DDFDocuments/r/G/TBTN17/UGA598.pdf","FR")</f>
      </c>
      <c r="K660" s="17">
        <f>HYPERLINK("https://docs.wto.org/imrd/directdoc.asp?DDFDocuments/s/G/TBTN17/UGA598.pdf","ES")</f>
      </c>
    </row>
    <row r="661">
      <c r="A661" s="11" t="s">
        <v>1722</v>
      </c>
      <c r="B661" s="12" t="s">
        <v>71</v>
      </c>
      <c r="C661" s="13">
        <v>42744</v>
      </c>
      <c r="D661" s="14" t="s">
        <v>13</v>
      </c>
      <c r="E661" s="15" t="s">
        <v>1723</v>
      </c>
      <c r="F661" s="16" t="s">
        <v>816</v>
      </c>
      <c r="G661" s="15" t="s">
        <v>289</v>
      </c>
      <c r="H661" s="15" t="s">
        <v>218</v>
      </c>
      <c r="I661" s="17">
        <f>HYPERLINK("https://docs.wto.org/imrd/directdoc.asp?DDFDocuments/q/G/TBTN17/UGA599.pdf","EN")</f>
      </c>
      <c r="J661" s="17">
        <f>HYPERLINK("https://docs.wto.org/imrd/directdoc.asp?DDFDocuments/r/G/TBTN17/UGA599.pdf","FR")</f>
      </c>
      <c r="K661" s="17">
        <f>HYPERLINK("https://docs.wto.org/imrd/directdoc.asp?DDFDocuments/s/G/TBTN17/UGA599.pdf","ES")</f>
      </c>
    </row>
    <row r="662">
      <c r="A662" s="11" t="s">
        <v>1724</v>
      </c>
      <c r="B662" s="12" t="s">
        <v>273</v>
      </c>
      <c r="C662" s="13">
        <v>42739</v>
      </c>
      <c r="D662" s="14" t="s">
        <v>13</v>
      </c>
      <c r="E662" s="15" t="s">
        <v>1725</v>
      </c>
      <c r="F662" s="16" t="s">
        <v>1726</v>
      </c>
      <c r="G662" s="15"/>
      <c r="H662" s="15" t="s">
        <v>276</v>
      </c>
      <c r="I662" s="17">
        <f>HYPERLINK("https://docs.wto.org/imrd/directdoc.asp?DDFDocuments/t/G/TBTN17/ESP35.DOC","EN")</f>
      </c>
      <c r="J662" s="17">
        <f>HYPERLINK("https://docs.wto.org/imrd/directdoc.asp?DDFDocuments/u/G/TBTN17/ESP35.DOC","FR")</f>
      </c>
      <c r="K662" s="17">
        <f>HYPERLINK("https://docs.wto.org/imrd/directdoc.asp?DDFDocuments/v/G/TBTN17/ESP35.DOC","ES")</f>
      </c>
    </row>
    <row r="663">
      <c r="A663" s="11" t="s">
        <v>1727</v>
      </c>
      <c r="B663" s="12" t="s">
        <v>190</v>
      </c>
      <c r="C663" s="13">
        <v>42725</v>
      </c>
      <c r="D663" s="14" t="s">
        <v>13</v>
      </c>
      <c r="E663" s="15"/>
      <c r="F663" s="16" t="s">
        <v>1728</v>
      </c>
      <c r="G663" s="15" t="s">
        <v>686</v>
      </c>
      <c r="H663" s="15" t="s">
        <v>37</v>
      </c>
      <c r="I663" s="17">
        <f>HYPERLINK("https://docs.wto.org/imrd/directdoc.asp?DDFDocuments/q/G/TBTN16/BRA701.pdf","EN")</f>
      </c>
      <c r="J663" s="17">
        <f>HYPERLINK("https://docs.wto.org/imrd/directdoc.asp?DDFDocuments/r/G/TBTN16/BRA701.pdf","FR")</f>
      </c>
      <c r="K663" s="17">
        <f>HYPERLINK("https://docs.wto.org/imrd/directdoc.asp?DDFDocuments/s/G/TBTN16/BRA701.pdf","ES")</f>
      </c>
    </row>
    <row r="664">
      <c r="A664" s="11" t="s">
        <v>1729</v>
      </c>
      <c r="B664" s="12" t="s">
        <v>632</v>
      </c>
      <c r="C664" s="13">
        <v>42705</v>
      </c>
      <c r="D664" s="14" t="s">
        <v>13</v>
      </c>
      <c r="E664" s="15"/>
      <c r="F664" s="16" t="s">
        <v>1730</v>
      </c>
      <c r="G664" s="15"/>
      <c r="H664" s="15" t="s">
        <v>703</v>
      </c>
      <c r="I664" s="17">
        <f>HYPERLINK("https://docs.wto.org/imrd/directdoc.asp?DDFDocuments/t/G/TBTN16/MEX334.DOC","EN")</f>
      </c>
      <c r="J664" s="17">
        <f>HYPERLINK("https://docs.wto.org/imrd/directdoc.asp?DDFDocuments/u/G/TBTN16/MEX334.DOC","FR")</f>
      </c>
      <c r="K664" s="17">
        <f>HYPERLINK("https://docs.wto.org/imrd/directdoc.asp?DDFDocuments/v/G/TBTN16/MEX334.DOC","ES")</f>
      </c>
    </row>
    <row r="665">
      <c r="A665" s="11" t="s">
        <v>1731</v>
      </c>
      <c r="B665" s="12" t="s">
        <v>1247</v>
      </c>
      <c r="C665" s="13">
        <v>42705</v>
      </c>
      <c r="D665" s="14" t="s">
        <v>49</v>
      </c>
      <c r="E665" s="15" t="s">
        <v>1732</v>
      </c>
      <c r="F665" s="16" t="s">
        <v>555</v>
      </c>
      <c r="G665" s="15" t="s">
        <v>1572</v>
      </c>
      <c r="H665" s="15" t="s">
        <v>469</v>
      </c>
      <c r="I665" s="17">
        <f>HYPERLINK("https://docs.wto.org/imrd/directdoc.asp?DDFDocuments/t/G/TBTN15/THA471R1A1.DOC","EN")</f>
      </c>
      <c r="J665" s="17">
        <f>HYPERLINK("https://docs.wto.org/imrd/directdoc.asp?DDFDocuments/u/G/TBTN15/THA471R1A1.DOC","FR")</f>
      </c>
      <c r="K665" s="17">
        <f>HYPERLINK("https://docs.wto.org/imrd/directdoc.asp?DDFDocuments/v/G/TBTN15/THA471R1A1.DOC","ES")</f>
      </c>
    </row>
    <row r="666">
      <c r="A666" s="11" t="s">
        <v>1733</v>
      </c>
      <c r="B666" s="12" t="s">
        <v>33</v>
      </c>
      <c r="C666" s="13">
        <v>42704</v>
      </c>
      <c r="D666" s="14" t="s">
        <v>13</v>
      </c>
      <c r="E666" s="15" t="s">
        <v>1734</v>
      </c>
      <c r="F666" s="16" t="s">
        <v>1735</v>
      </c>
      <c r="G666" s="15" t="s">
        <v>327</v>
      </c>
      <c r="H666" s="15" t="s">
        <v>254</v>
      </c>
      <c r="I666" s="17">
        <f>HYPERLINK("https://docs.wto.org/imrd/directdoc.asp?DDFDocuments/q/G/TBTN16/USA1235.pdf","EN")</f>
      </c>
      <c r="J666" s="17"/>
      <c r="K666" s="17"/>
    </row>
    <row r="667">
      <c r="A667" s="11" t="s">
        <v>1736</v>
      </c>
      <c r="B667" s="12" t="s">
        <v>632</v>
      </c>
      <c r="C667" s="13">
        <v>42703</v>
      </c>
      <c r="D667" s="14" t="s">
        <v>49</v>
      </c>
      <c r="E667" s="15"/>
      <c r="F667" s="16" t="s">
        <v>633</v>
      </c>
      <c r="G667" s="15"/>
      <c r="H667" s="15" t="s">
        <v>634</v>
      </c>
      <c r="I667" s="17">
        <f>HYPERLINK("https://docs.wto.org/imrd/directdoc.asp?DDFDocuments/t/G/TBTN12/MEX235A3.DOC","EN")</f>
      </c>
      <c r="J667" s="17">
        <f>HYPERLINK("https://docs.wto.org/imrd/directdoc.asp?DDFDocuments/u/G/TBTN12/MEX235A3.DOC","FR")</f>
      </c>
      <c r="K667" s="17">
        <f>HYPERLINK("https://docs.wto.org/imrd/directdoc.asp?DDFDocuments/v/G/TBTN12/MEX235A3.DOC","ES")</f>
      </c>
    </row>
    <row r="668">
      <c r="A668" s="11" t="s">
        <v>1737</v>
      </c>
      <c r="B668" s="12" t="s">
        <v>33</v>
      </c>
      <c r="C668" s="13">
        <v>42702</v>
      </c>
      <c r="D668" s="14" t="s">
        <v>13</v>
      </c>
      <c r="E668" s="15" t="s">
        <v>736</v>
      </c>
      <c r="F668" s="16" t="s">
        <v>1738</v>
      </c>
      <c r="G668" s="15" t="s">
        <v>327</v>
      </c>
      <c r="H668" s="15" t="s">
        <v>254</v>
      </c>
      <c r="I668" s="17">
        <f>HYPERLINK("https://docs.wto.org/imrd/directdoc.asp?DDFDocuments/q/G/TBTN16/USA1231.pdf","EN")</f>
      </c>
      <c r="J668" s="17">
        <f>HYPERLINK("https://docs.wto.org/imrd/directdoc.asp?DDFDocuments/r/G/TBTN16/USA1231.pdf","FR")</f>
      </c>
      <c r="K668" s="17">
        <f>HYPERLINK("https://docs.wto.org/imrd/directdoc.asp?DDFDocuments/s/G/TBTN16/USA1231.pdf","ES")</f>
      </c>
    </row>
    <row r="669">
      <c r="A669" s="11" t="s">
        <v>1739</v>
      </c>
      <c r="B669" s="12" t="s">
        <v>12</v>
      </c>
      <c r="C669" s="13">
        <v>42699</v>
      </c>
      <c r="D669" s="14" t="s">
        <v>13</v>
      </c>
      <c r="E669" s="15"/>
      <c r="F669" s="16" t="s">
        <v>246</v>
      </c>
      <c r="G669" s="15" t="s">
        <v>682</v>
      </c>
      <c r="H669" s="15" t="s">
        <v>258</v>
      </c>
      <c r="I669" s="17">
        <f>HYPERLINK("https://docs.wto.org/imrd/directdoc.asp?DDFDocuments/t/G/TBTN16/KEN521.DOC","EN")</f>
      </c>
      <c r="J669" s="17">
        <f>HYPERLINK("https://docs.wto.org/imrd/directdoc.asp?DDFDocuments/u/G/TBTN16/KEN521.DOC","FR")</f>
      </c>
      <c r="K669" s="17">
        <f>HYPERLINK("https://docs.wto.org/imrd/directdoc.asp?DDFDocuments/v/G/TBTN16/KEN521.DOC","ES")</f>
      </c>
    </row>
    <row r="670">
      <c r="A670" s="11" t="s">
        <v>1740</v>
      </c>
      <c r="B670" s="12" t="s">
        <v>12</v>
      </c>
      <c r="C670" s="13">
        <v>42699</v>
      </c>
      <c r="D670" s="14" t="s">
        <v>13</v>
      </c>
      <c r="E670" s="15"/>
      <c r="F670" s="16" t="s">
        <v>837</v>
      </c>
      <c r="G670" s="15" t="s">
        <v>682</v>
      </c>
      <c r="H670" s="15" t="s">
        <v>16</v>
      </c>
      <c r="I670" s="17">
        <f>HYPERLINK("https://docs.wto.org/imrd/directdoc.asp?DDFDocuments/q/G/TBTN16/KEN522.pdf","EN")</f>
      </c>
      <c r="J670" s="17">
        <f>HYPERLINK("https://docs.wto.org/imrd/directdoc.asp?DDFDocuments/r/G/TBTN16/KEN522.pdf","FR")</f>
      </c>
      <c r="K670" s="17">
        <f>HYPERLINK("https://docs.wto.org/imrd/directdoc.asp?DDFDocuments/s/G/TBTN16/KEN522.pdf","ES")</f>
      </c>
    </row>
    <row r="671">
      <c r="A671" s="11" t="s">
        <v>1741</v>
      </c>
      <c r="B671" s="12" t="s">
        <v>12</v>
      </c>
      <c r="C671" s="13">
        <v>42699</v>
      </c>
      <c r="D671" s="14" t="s">
        <v>13</v>
      </c>
      <c r="E671" s="15"/>
      <c r="F671" s="16" t="s">
        <v>246</v>
      </c>
      <c r="G671" s="15" t="s">
        <v>682</v>
      </c>
      <c r="H671" s="15" t="s">
        <v>16</v>
      </c>
      <c r="I671" s="17">
        <f>HYPERLINK("https://docs.wto.org/imrd/directdoc.asp?DDFDocuments/t/G/TBTN16/KEN524.DOC","EN")</f>
      </c>
      <c r="J671" s="17">
        <f>HYPERLINK("https://docs.wto.org/imrd/directdoc.asp?DDFDocuments/u/G/TBTN16/KEN524.DOC","FR")</f>
      </c>
      <c r="K671" s="17">
        <f>HYPERLINK("https://docs.wto.org/imrd/directdoc.asp?DDFDocuments/v/G/TBTN16/KEN524.DOC","ES")</f>
      </c>
    </row>
    <row r="672">
      <c r="A672" s="11" t="s">
        <v>1742</v>
      </c>
      <c r="B672" s="12" t="s">
        <v>1247</v>
      </c>
      <c r="C672" s="13">
        <v>42698</v>
      </c>
      <c r="D672" s="14" t="s">
        <v>267</v>
      </c>
      <c r="E672" s="15" t="s">
        <v>1743</v>
      </c>
      <c r="F672" s="16" t="s">
        <v>839</v>
      </c>
      <c r="G672" s="15" t="s">
        <v>314</v>
      </c>
      <c r="H672" s="15" t="s">
        <v>254</v>
      </c>
      <c r="I672" s="17">
        <f>HYPERLINK("https://docs.wto.org/imrd/directdoc.asp?DDFDocuments/t/G/TBTN15/THA471R1.DOC","EN")</f>
      </c>
      <c r="J672" s="17">
        <f>HYPERLINK("https://docs.wto.org/imrd/directdoc.asp?DDFDocuments/u/G/TBTN15/THA471R1.DOC","FR")</f>
      </c>
      <c r="K672" s="17">
        <f>HYPERLINK("https://docs.wto.org/imrd/directdoc.asp?DDFDocuments/v/G/TBTN15/THA471R1.DOC","ES")</f>
      </c>
    </row>
    <row r="673">
      <c r="A673" s="11" t="s">
        <v>1744</v>
      </c>
      <c r="B673" s="12" t="s">
        <v>12</v>
      </c>
      <c r="C673" s="13">
        <v>42696</v>
      </c>
      <c r="D673" s="14" t="s">
        <v>13</v>
      </c>
      <c r="E673" s="15"/>
      <c r="F673" s="16" t="s">
        <v>848</v>
      </c>
      <c r="G673" s="15" t="s">
        <v>293</v>
      </c>
      <c r="H673" s="15" t="s">
        <v>16</v>
      </c>
      <c r="I673" s="17">
        <f>HYPERLINK("https://docs.wto.org/imrd/directdoc.asp?DDFDocuments/t/G/TBTN16/KEN498.DOC","EN")</f>
      </c>
      <c r="J673" s="17">
        <f>HYPERLINK("https://docs.wto.org/imrd/directdoc.asp?DDFDocuments/u/G/TBTN16/KEN498.DOC","FR")</f>
      </c>
      <c r="K673" s="17">
        <f>HYPERLINK("https://docs.wto.org/imrd/directdoc.asp?DDFDocuments/v/G/TBTN16/KEN498.DOC","ES")</f>
      </c>
    </row>
    <row r="674">
      <c r="A674" s="11" t="s">
        <v>1745</v>
      </c>
      <c r="B674" s="12" t="s">
        <v>12</v>
      </c>
      <c r="C674" s="13">
        <v>42696</v>
      </c>
      <c r="D674" s="14" t="s">
        <v>13</v>
      </c>
      <c r="E674" s="15"/>
      <c r="F674" s="16" t="s">
        <v>449</v>
      </c>
      <c r="G674" s="15" t="s">
        <v>293</v>
      </c>
      <c r="H674" s="15" t="s">
        <v>16</v>
      </c>
      <c r="I674" s="17">
        <f>HYPERLINK("https://docs.wto.org/imrd/directdoc.asp?DDFDocuments/t/G/TBTN16/KEN499.DOC","EN")</f>
      </c>
      <c r="J674" s="17">
        <f>HYPERLINK("https://docs.wto.org/imrd/directdoc.asp?DDFDocuments/u/G/TBTN16/KEN499.DOC","FR")</f>
      </c>
      <c r="K674" s="17">
        <f>HYPERLINK("https://docs.wto.org/imrd/directdoc.asp?DDFDocuments/v/G/TBTN16/KEN499.DOC","ES")</f>
      </c>
    </row>
    <row r="675">
      <c r="A675" s="11" t="s">
        <v>1746</v>
      </c>
      <c r="B675" s="12" t="s">
        <v>1747</v>
      </c>
      <c r="C675" s="13">
        <v>42692</v>
      </c>
      <c r="D675" s="14" t="s">
        <v>13</v>
      </c>
      <c r="E675" s="15" t="s">
        <v>1748</v>
      </c>
      <c r="F675" s="16" t="s">
        <v>654</v>
      </c>
      <c r="G675" s="15"/>
      <c r="H675" s="15" t="s">
        <v>258</v>
      </c>
      <c r="I675" s="17">
        <f>HYPERLINK("https://docs.wto.org/imrd/directdoc.asp?DDFDocuments/t/G/TBTN16/TUR86.DOC","EN")</f>
      </c>
      <c r="J675" s="17">
        <f>HYPERLINK("https://docs.wto.org/imrd/directdoc.asp?DDFDocuments/u/G/TBTN16/TUR86.DOC","FR")</f>
      </c>
      <c r="K675" s="17">
        <f>HYPERLINK("https://docs.wto.org/imrd/directdoc.asp?DDFDocuments/v/G/TBTN16/TUR86.DOC","ES")</f>
      </c>
    </row>
    <row r="676">
      <c r="A676" s="11" t="s">
        <v>1749</v>
      </c>
      <c r="B676" s="12" t="s">
        <v>71</v>
      </c>
      <c r="C676" s="13">
        <v>42676</v>
      </c>
      <c r="D676" s="14" t="s">
        <v>13</v>
      </c>
      <c r="E676" s="15" t="s">
        <v>1750</v>
      </c>
      <c r="F676" s="16" t="s">
        <v>839</v>
      </c>
      <c r="G676" s="15" t="s">
        <v>314</v>
      </c>
      <c r="H676" s="15" t="s">
        <v>218</v>
      </c>
      <c r="I676" s="17">
        <f>HYPERLINK("https://docs.wto.org/imrd/directdoc.asp?DDFDocuments/q/G/TBTN16/UGA593.pdf","EN")</f>
      </c>
      <c r="J676" s="17">
        <f>HYPERLINK("https://docs.wto.org/imrd/directdoc.asp?DDFDocuments/r/G/TBTN16/UGA593.pdf","FR")</f>
      </c>
      <c r="K676" s="17">
        <f>HYPERLINK("https://docs.wto.org/imrd/directdoc.asp?DDFDocuments/s/G/TBTN16/UGA593.pdf","ES")</f>
      </c>
    </row>
    <row r="677">
      <c r="A677" s="11" t="s">
        <v>1751</v>
      </c>
      <c r="B677" s="12" t="s">
        <v>1271</v>
      </c>
      <c r="C677" s="13">
        <v>42669</v>
      </c>
      <c r="D677" s="14" t="s">
        <v>13</v>
      </c>
      <c r="E677" s="15" t="s">
        <v>1752</v>
      </c>
      <c r="F677" s="16" t="s">
        <v>681</v>
      </c>
      <c r="G677" s="15" t="s">
        <v>314</v>
      </c>
      <c r="H677" s="15" t="s">
        <v>258</v>
      </c>
      <c r="I677" s="17">
        <f>HYPERLINK("https://docs.wto.org/imrd/directdoc.asp?DDFDocuments/t/G/TBTN16/PAK110.DOC","EN")</f>
      </c>
      <c r="J677" s="17">
        <f>HYPERLINK("https://docs.wto.org/imrd/directdoc.asp?DDFDocuments/u/G/TBTN16/PAK110.DOC","FR")</f>
      </c>
      <c r="K677" s="17">
        <f>HYPERLINK("https://docs.wto.org/imrd/directdoc.asp?DDFDocuments/v/G/TBTN16/PAK110.DOC","ES")</f>
      </c>
    </row>
    <row r="678">
      <c r="A678" s="11" t="s">
        <v>1753</v>
      </c>
      <c r="B678" s="12" t="s">
        <v>229</v>
      </c>
      <c r="C678" s="13">
        <v>42664</v>
      </c>
      <c r="D678" s="14" t="s">
        <v>350</v>
      </c>
      <c r="E678" s="15"/>
      <c r="F678" s="16" t="s">
        <v>1754</v>
      </c>
      <c r="G678" s="15"/>
      <c r="H678" s="15" t="s">
        <v>472</v>
      </c>
      <c r="I678" s="17"/>
      <c r="J678" s="17">
        <f>HYPERLINK("https://docs.wto.org/imrd/directdoc.asp?DDFDocuments/r/G/TBTN16/PER89C1.pdf","FR")</f>
      </c>
      <c r="K678" s="17">
        <f>HYPERLINK("https://docs.wto.org/imrd/directdoc.asp?DDFDocuments/s/G/TBTN16/PER89C1.pdf","ES")</f>
      </c>
    </row>
    <row r="679">
      <c r="A679" s="11" t="s">
        <v>1755</v>
      </c>
      <c r="B679" s="12" t="s">
        <v>33</v>
      </c>
      <c r="C679" s="13">
        <v>42662</v>
      </c>
      <c r="D679" s="14" t="s">
        <v>49</v>
      </c>
      <c r="E679" s="15" t="s">
        <v>1756</v>
      </c>
      <c r="F679" s="16" t="s">
        <v>960</v>
      </c>
      <c r="G679" s="15" t="s">
        <v>1757</v>
      </c>
      <c r="H679" s="15" t="s">
        <v>469</v>
      </c>
      <c r="I679" s="17">
        <f>HYPERLINK("https://docs.wto.org/imrd/directdoc.asp?DDFDocuments/t/G/TBTN16/USA1125A1.DOC","EN")</f>
      </c>
      <c r="J679" s="17">
        <f>HYPERLINK("https://docs.wto.org/imrd/directdoc.asp?DDFDocuments/u/G/TBTN16/USA1125A1.DOC","FR")</f>
      </c>
      <c r="K679" s="17">
        <f>HYPERLINK("https://docs.wto.org/imrd/directdoc.asp?DDFDocuments/v/G/TBTN16/USA1125A1.DOC","ES")</f>
      </c>
    </row>
    <row r="680">
      <c r="A680" s="11" t="s">
        <v>1758</v>
      </c>
      <c r="B680" s="12" t="s">
        <v>27</v>
      </c>
      <c r="C680" s="13">
        <v>42649</v>
      </c>
      <c r="D680" s="14" t="s">
        <v>13</v>
      </c>
      <c r="E680" s="15" t="s">
        <v>1759</v>
      </c>
      <c r="F680" s="16" t="s">
        <v>1472</v>
      </c>
      <c r="G680" s="15" t="s">
        <v>1760</v>
      </c>
      <c r="H680" s="15" t="s">
        <v>254</v>
      </c>
      <c r="I680" s="17">
        <f>HYPERLINK("https://docs.wto.org/imrd/directdoc.asp?DDFDocuments/q/G/TBTN16/ZAF212.pdf","EN")</f>
      </c>
      <c r="J680" s="17">
        <f>HYPERLINK("https://docs.wto.org/imrd/directdoc.asp?DDFDocuments/r/G/TBTN16/ZAF212.pdf","FR")</f>
      </c>
      <c r="K680" s="17">
        <f>HYPERLINK("https://docs.wto.org/imrd/directdoc.asp?DDFDocuments/s/G/TBTN16/ZAF212.pdf","ES")</f>
      </c>
    </row>
    <row r="681">
      <c r="A681" s="11" t="s">
        <v>1761</v>
      </c>
      <c r="B681" s="12" t="s">
        <v>27</v>
      </c>
      <c r="C681" s="13">
        <v>42639</v>
      </c>
      <c r="D681" s="14" t="s">
        <v>350</v>
      </c>
      <c r="E681" s="15" t="s">
        <v>1762</v>
      </c>
      <c r="F681" s="16" t="s">
        <v>1763</v>
      </c>
      <c r="G681" s="15" t="s">
        <v>1764</v>
      </c>
      <c r="H681" s="15" t="s">
        <v>472</v>
      </c>
      <c r="I681" s="17">
        <f>HYPERLINK("https://docs.wto.org/imrd/directdoc.asp?DDFDocuments/t/G/TBTN16/ZAF210C1.DOC","EN")</f>
      </c>
      <c r="J681" s="17"/>
      <c r="K681" s="17"/>
    </row>
    <row r="682">
      <c r="A682" s="11" t="s">
        <v>1765</v>
      </c>
      <c r="B682" s="12" t="s">
        <v>384</v>
      </c>
      <c r="C682" s="13">
        <v>42636</v>
      </c>
      <c r="D682" s="14" t="s">
        <v>49</v>
      </c>
      <c r="E682" s="15" t="s">
        <v>1766</v>
      </c>
      <c r="F682" s="16" t="s">
        <v>1767</v>
      </c>
      <c r="G682" s="15"/>
      <c r="H682" s="15"/>
      <c r="I682" s="17">
        <f>HYPERLINK("https://docs.wto.org/imrd/directdoc.asp?DDFDocuments/t/G/TBTN14/ECU220A1.DOC","EN")</f>
      </c>
      <c r="J682" s="17">
        <f>HYPERLINK("https://docs.wto.org/imrd/directdoc.asp?DDFDocuments/u/G/TBTN14/ECU220A1.DOC","FR")</f>
      </c>
      <c r="K682" s="17">
        <f>HYPERLINK("https://docs.wto.org/imrd/directdoc.asp?DDFDocuments/v/G/TBTN14/ECU220A1.DOC","ES")</f>
      </c>
    </row>
    <row r="683">
      <c r="A683" s="11" t="s">
        <v>1768</v>
      </c>
      <c r="B683" s="12" t="s">
        <v>33</v>
      </c>
      <c r="C683" s="13">
        <v>42635</v>
      </c>
      <c r="D683" s="14" t="s">
        <v>13</v>
      </c>
      <c r="E683" s="15" t="s">
        <v>1769</v>
      </c>
      <c r="F683" s="16" t="s">
        <v>1770</v>
      </c>
      <c r="G683" s="15" t="s">
        <v>327</v>
      </c>
      <c r="H683" s="15" t="s">
        <v>254</v>
      </c>
      <c r="I683" s="17">
        <f>HYPERLINK("https://docs.wto.org/imrd/directdoc.asp?DDFDocuments/t/G/TBTN16/USA1192.DOC","EN")</f>
      </c>
      <c r="J683" s="17">
        <f>HYPERLINK("https://docs.wto.org/imrd/directdoc.asp?DDFDocuments/u/G/TBTN16/USA1192.DOC","FR")</f>
      </c>
      <c r="K683" s="17">
        <f>HYPERLINK("https://docs.wto.org/imrd/directdoc.asp?DDFDocuments/v/G/TBTN16/USA1192.DOC","ES")</f>
      </c>
    </row>
    <row r="684">
      <c r="A684" s="11" t="s">
        <v>1771</v>
      </c>
      <c r="B684" s="12" t="s">
        <v>239</v>
      </c>
      <c r="C684" s="13">
        <v>42633</v>
      </c>
      <c r="D684" s="14" t="s">
        <v>350</v>
      </c>
      <c r="E684" s="15" t="s">
        <v>1772</v>
      </c>
      <c r="F684" s="16" t="s">
        <v>1773</v>
      </c>
      <c r="G684" s="15" t="s">
        <v>382</v>
      </c>
      <c r="H684" s="15" t="s">
        <v>472</v>
      </c>
      <c r="I684" s="17">
        <f>HYPERLINK("https://docs.wto.org/imrd/directdoc.asp?DDFDocuments/q/G/TBTN16/CAN496C1.pdf","EN")</f>
      </c>
      <c r="J684" s="17">
        <f>HYPERLINK("https://docs.wto.org/imrd/directdoc.asp?DDFDocuments/r/G/TBTN16/CAN496C1.pdf","FR")</f>
      </c>
      <c r="K684" s="17">
        <f>HYPERLINK("https://docs.wto.org/imrd/directdoc.asp?DDFDocuments/s/G/TBTN16/CAN496C1.pdf","ES")</f>
      </c>
    </row>
    <row r="685">
      <c r="A685" s="11" t="s">
        <v>1774</v>
      </c>
      <c r="B685" s="12" t="s">
        <v>229</v>
      </c>
      <c r="C685" s="13">
        <v>42633</v>
      </c>
      <c r="D685" s="14" t="s">
        <v>13</v>
      </c>
      <c r="E685" s="15"/>
      <c r="F685" s="16" t="s">
        <v>1775</v>
      </c>
      <c r="G685" s="15"/>
      <c r="H685" s="15" t="s">
        <v>258</v>
      </c>
      <c r="I685" s="17"/>
      <c r="J685" s="17">
        <f>HYPERLINK("https://docs.wto.org/imrd/directdoc.asp?DDFDocuments/r/G/TBTN16/PER89.pdf","FR")</f>
      </c>
      <c r="K685" s="17">
        <f>HYPERLINK("https://docs.wto.org/imrd/directdoc.asp?DDFDocuments/s/G/TBTN16/PER89.pdf","ES")</f>
      </c>
    </row>
    <row r="686">
      <c r="A686" s="11" t="s">
        <v>1776</v>
      </c>
      <c r="B686" s="12" t="s">
        <v>71</v>
      </c>
      <c r="C686" s="13">
        <v>42632</v>
      </c>
      <c r="D686" s="14" t="s">
        <v>13</v>
      </c>
      <c r="E686" s="15" t="s">
        <v>1777</v>
      </c>
      <c r="F686" s="16" t="s">
        <v>1778</v>
      </c>
      <c r="G686" s="15" t="s">
        <v>686</v>
      </c>
      <c r="H686" s="15" t="s">
        <v>218</v>
      </c>
      <c r="I686" s="17">
        <f>HYPERLINK("https://docs.wto.org/imrd/directdoc.asp?DDFDocuments/q/G/TBTN16/UGA590.pdf","EN")</f>
      </c>
      <c r="J686" s="17">
        <f>HYPERLINK("https://docs.wto.org/imrd/directdoc.asp?DDFDocuments/r/G/TBTN16/UGA590.pdf","FR")</f>
      </c>
      <c r="K686" s="17">
        <f>HYPERLINK("https://docs.wto.org/imrd/directdoc.asp?DDFDocuments/s/G/TBTN16/UGA590.pdf","ES")</f>
      </c>
    </row>
    <row r="687">
      <c r="A687" s="11" t="s">
        <v>1779</v>
      </c>
      <c r="B687" s="12" t="s">
        <v>27</v>
      </c>
      <c r="C687" s="13">
        <v>42632</v>
      </c>
      <c r="D687" s="14" t="s">
        <v>267</v>
      </c>
      <c r="E687" s="15" t="s">
        <v>1780</v>
      </c>
      <c r="F687" s="16" t="s">
        <v>1781</v>
      </c>
      <c r="G687" s="15" t="s">
        <v>1782</v>
      </c>
      <c r="H687" s="15" t="s">
        <v>258</v>
      </c>
      <c r="I687" s="17">
        <f>HYPERLINK("https://docs.wto.org/imrd/directdoc.asp?DDFDocuments/t/G/TBTN16/ZAF210.DOC","EN")</f>
      </c>
      <c r="J687" s="17"/>
      <c r="K687" s="17"/>
    </row>
    <row r="688">
      <c r="A688" s="11" t="s">
        <v>1783</v>
      </c>
      <c r="B688" s="12" t="s">
        <v>71</v>
      </c>
      <c r="C688" s="13">
        <v>42628</v>
      </c>
      <c r="D688" s="14" t="s">
        <v>13</v>
      </c>
      <c r="E688" s="15" t="s">
        <v>1784</v>
      </c>
      <c r="F688" s="16" t="s">
        <v>1015</v>
      </c>
      <c r="G688" s="15" t="s">
        <v>289</v>
      </c>
      <c r="H688" s="15" t="s">
        <v>218</v>
      </c>
      <c r="I688" s="17">
        <f>HYPERLINK("https://docs.wto.org/imrd/directdoc.asp?DDFDocuments/q/G/TBTN16/UGA575.pdf","EN")</f>
      </c>
      <c r="J688" s="17">
        <f>HYPERLINK("https://docs.wto.org/imrd/directdoc.asp?DDFDocuments/r/G/TBTN16/UGA575.pdf","FR")</f>
      </c>
      <c r="K688" s="17">
        <f>HYPERLINK("https://docs.wto.org/imrd/directdoc.asp?DDFDocuments/s/G/TBTN16/UGA575.pdf","ES")</f>
      </c>
    </row>
    <row r="689">
      <c r="A689" s="11" t="s">
        <v>1785</v>
      </c>
      <c r="B689" s="12" t="s">
        <v>71</v>
      </c>
      <c r="C689" s="13">
        <v>42628</v>
      </c>
      <c r="D689" s="14" t="s">
        <v>13</v>
      </c>
      <c r="E689" s="15" t="s">
        <v>1786</v>
      </c>
      <c r="F689" s="16" t="s">
        <v>1787</v>
      </c>
      <c r="G689" s="15" t="s">
        <v>289</v>
      </c>
      <c r="H689" s="15" t="s">
        <v>218</v>
      </c>
      <c r="I689" s="17">
        <f>HYPERLINK("https://docs.wto.org/imrd/directdoc.asp?DDFDocuments/t/G/TBTN16/UGA576.DOC","EN")</f>
      </c>
      <c r="J689" s="17">
        <f>HYPERLINK("https://docs.wto.org/imrd/directdoc.asp?DDFDocuments/u/G/TBTN16/UGA576.DOC","FR")</f>
      </c>
      <c r="K689" s="17">
        <f>HYPERLINK("https://docs.wto.org/imrd/directdoc.asp?DDFDocuments/v/G/TBTN16/UGA576.DOC","ES")</f>
      </c>
    </row>
    <row r="690">
      <c r="A690" s="11" t="s">
        <v>1788</v>
      </c>
      <c r="B690" s="12" t="s">
        <v>71</v>
      </c>
      <c r="C690" s="13">
        <v>42626</v>
      </c>
      <c r="D690" s="14" t="s">
        <v>13</v>
      </c>
      <c r="E690" s="15" t="s">
        <v>1789</v>
      </c>
      <c r="F690" s="16" t="s">
        <v>1015</v>
      </c>
      <c r="G690" s="15" t="s">
        <v>289</v>
      </c>
      <c r="H690" s="15" t="s">
        <v>218</v>
      </c>
      <c r="I690" s="17">
        <f>HYPERLINK("https://docs.wto.org/imrd/directdoc.asp?DDFDocuments/q/G/TBTN16/UGA574.pdf","EN")</f>
      </c>
      <c r="J690" s="17">
        <f>HYPERLINK("https://docs.wto.org/imrd/directdoc.asp?DDFDocuments/r/G/TBTN16/UGA574.pdf","FR")</f>
      </c>
      <c r="K690" s="17">
        <f>HYPERLINK("https://docs.wto.org/imrd/directdoc.asp?DDFDocuments/s/G/TBTN16/UGA574.pdf","ES")</f>
      </c>
    </row>
    <row r="691">
      <c r="A691" s="11" t="s">
        <v>1790</v>
      </c>
      <c r="B691" s="12" t="s">
        <v>239</v>
      </c>
      <c r="C691" s="13">
        <v>42625</v>
      </c>
      <c r="D691" s="14" t="s">
        <v>13</v>
      </c>
      <c r="E691" s="15" t="s">
        <v>1791</v>
      </c>
      <c r="F691" s="16" t="s">
        <v>1773</v>
      </c>
      <c r="G691" s="15" t="s">
        <v>382</v>
      </c>
      <c r="H691" s="15" t="s">
        <v>258</v>
      </c>
      <c r="I691" s="17">
        <f>HYPERLINK("https://docs.wto.org/imrd/directdoc.asp?DDFDocuments/q/G/TBTN16/CAN496.pdf","EN")</f>
      </c>
      <c r="J691" s="17">
        <f>HYPERLINK("https://docs.wto.org/imrd/directdoc.asp?DDFDocuments/r/G/TBTN16/CAN496.pdf","FR")</f>
      </c>
      <c r="K691" s="17">
        <f>HYPERLINK("https://docs.wto.org/imrd/directdoc.asp?DDFDocuments/s/G/TBTN16/CAN496.pdf","ES")</f>
      </c>
    </row>
    <row r="692">
      <c r="A692" s="11" t="s">
        <v>1792</v>
      </c>
      <c r="B692" s="12" t="s">
        <v>71</v>
      </c>
      <c r="C692" s="13">
        <v>42625</v>
      </c>
      <c r="D692" s="14" t="s">
        <v>13</v>
      </c>
      <c r="E692" s="15" t="s">
        <v>1793</v>
      </c>
      <c r="F692" s="16" t="s">
        <v>806</v>
      </c>
      <c r="G692" s="15" t="s">
        <v>289</v>
      </c>
      <c r="H692" s="15" t="s">
        <v>218</v>
      </c>
      <c r="I692" s="17">
        <f>HYPERLINK("https://docs.wto.org/imrd/directdoc.asp?DDFDocuments/q/G/TBTN16/UGA570.pdf","EN")</f>
      </c>
      <c r="J692" s="17">
        <f>HYPERLINK("https://docs.wto.org/imrd/directdoc.asp?DDFDocuments/r/G/TBTN16/UGA570.pdf","FR")</f>
      </c>
      <c r="K692" s="17">
        <f>HYPERLINK("https://docs.wto.org/imrd/directdoc.asp?DDFDocuments/s/G/TBTN16/UGA570.pdf","ES")</f>
      </c>
    </row>
    <row r="693">
      <c r="A693" s="11" t="s">
        <v>1794</v>
      </c>
      <c r="B693" s="12" t="s">
        <v>71</v>
      </c>
      <c r="C693" s="13">
        <v>42625</v>
      </c>
      <c r="D693" s="14" t="s">
        <v>13</v>
      </c>
      <c r="E693" s="15" t="s">
        <v>1795</v>
      </c>
      <c r="F693" s="16" t="s">
        <v>809</v>
      </c>
      <c r="G693" s="15" t="s">
        <v>289</v>
      </c>
      <c r="H693" s="15" t="s">
        <v>218</v>
      </c>
      <c r="I693" s="17">
        <f>HYPERLINK("https://docs.wto.org/imrd/directdoc.asp?DDFDocuments/q/G/TBTN16/UGA571.pdf","EN")</f>
      </c>
      <c r="J693" s="17">
        <f>HYPERLINK("https://docs.wto.org/imrd/directdoc.asp?DDFDocuments/r/G/TBTN16/UGA571.pdf","FR")</f>
      </c>
      <c r="K693" s="17">
        <f>HYPERLINK("https://docs.wto.org/imrd/directdoc.asp?DDFDocuments/s/G/TBTN16/UGA571.pdf","ES")</f>
      </c>
    </row>
    <row r="694">
      <c r="A694" s="11" t="s">
        <v>1796</v>
      </c>
      <c r="B694" s="12" t="s">
        <v>71</v>
      </c>
      <c r="C694" s="13">
        <v>42625</v>
      </c>
      <c r="D694" s="14" t="s">
        <v>13</v>
      </c>
      <c r="E694" s="15" t="s">
        <v>1797</v>
      </c>
      <c r="F694" s="16" t="s">
        <v>809</v>
      </c>
      <c r="G694" s="15" t="s">
        <v>289</v>
      </c>
      <c r="H694" s="15" t="s">
        <v>218</v>
      </c>
      <c r="I694" s="17">
        <f>HYPERLINK("https://docs.wto.org/imrd/directdoc.asp?DDFDocuments/q/G/TBTN16/UGA572.pdf","EN")</f>
      </c>
      <c r="J694" s="17">
        <f>HYPERLINK("https://docs.wto.org/imrd/directdoc.asp?DDFDocuments/r/G/TBTN16/UGA572.pdf","FR")</f>
      </c>
      <c r="K694" s="17">
        <f>HYPERLINK("https://docs.wto.org/imrd/directdoc.asp?DDFDocuments/s/G/TBTN16/UGA572.pdf","ES")</f>
      </c>
    </row>
    <row r="695">
      <c r="A695" s="11" t="s">
        <v>1798</v>
      </c>
      <c r="B695" s="12" t="s">
        <v>71</v>
      </c>
      <c r="C695" s="13">
        <v>42625</v>
      </c>
      <c r="D695" s="14" t="s">
        <v>13</v>
      </c>
      <c r="E695" s="15" t="s">
        <v>1799</v>
      </c>
      <c r="F695" s="16" t="s">
        <v>1787</v>
      </c>
      <c r="G695" s="15" t="s">
        <v>289</v>
      </c>
      <c r="H695" s="15" t="s">
        <v>218</v>
      </c>
      <c r="I695" s="17">
        <f>HYPERLINK("https://docs.wto.org/imrd/directdoc.asp?DDFDocuments/t/G/TBTN16/UGA573.DOC","EN")</f>
      </c>
      <c r="J695" s="17">
        <f>HYPERLINK("https://docs.wto.org/imrd/directdoc.asp?DDFDocuments/u/G/TBTN16/UGA573.DOC","FR")</f>
      </c>
      <c r="K695" s="17">
        <f>HYPERLINK("https://docs.wto.org/imrd/directdoc.asp?DDFDocuments/v/G/TBTN16/UGA573.DOC","ES")</f>
      </c>
    </row>
    <row r="696">
      <c r="A696" s="11" t="s">
        <v>1800</v>
      </c>
      <c r="B696" s="12" t="s">
        <v>229</v>
      </c>
      <c r="C696" s="13">
        <v>42615</v>
      </c>
      <c r="D696" s="14" t="s">
        <v>49</v>
      </c>
      <c r="E696" s="15"/>
      <c r="F696" s="16" t="s">
        <v>1801</v>
      </c>
      <c r="G696" s="15"/>
      <c r="H696" s="15" t="s">
        <v>1548</v>
      </c>
      <c r="I696" s="17">
        <f>HYPERLINK("https://docs.wto.org/imrd/directdoc.asp?DDFDocuments/q/G/TBTN11/PER36R1A1.pdf","EN")</f>
      </c>
      <c r="J696" s="17">
        <f>HYPERLINK("https://docs.wto.org/imrd/directdoc.asp?DDFDocuments/r/G/TBTN11/PER36R1A1.pdf","FR")</f>
      </c>
      <c r="K696" s="17">
        <f>HYPERLINK("https://docs.wto.org/imrd/directdoc.asp?DDFDocuments/s/G/TBTN11/PER36R1A1.pdf","ES")</f>
      </c>
    </row>
    <row r="697">
      <c r="A697" s="11" t="s">
        <v>1802</v>
      </c>
      <c r="B697" s="12" t="s">
        <v>71</v>
      </c>
      <c r="C697" s="13">
        <v>42592</v>
      </c>
      <c r="D697" s="14" t="s">
        <v>13</v>
      </c>
      <c r="E697" s="15" t="s">
        <v>1803</v>
      </c>
      <c r="F697" s="16" t="s">
        <v>1804</v>
      </c>
      <c r="G697" s="15" t="s">
        <v>1805</v>
      </c>
      <c r="H697" s="15" t="s">
        <v>218</v>
      </c>
      <c r="I697" s="17">
        <f>HYPERLINK("https://docs.wto.org/imrd/directdoc.asp?DDFDocuments/t/G/TBTN16/UGA556.DOC","EN")</f>
      </c>
      <c r="J697" s="17">
        <f>HYPERLINK("https://docs.wto.org/imrd/directdoc.asp?DDFDocuments/u/G/TBTN16/UGA556.DOC","FR")</f>
      </c>
      <c r="K697" s="17">
        <f>HYPERLINK("https://docs.wto.org/imrd/directdoc.asp?DDFDocuments/v/G/TBTN16/UGA556.DOC","ES")</f>
      </c>
    </row>
    <row r="698">
      <c r="A698" s="11" t="s">
        <v>1806</v>
      </c>
      <c r="B698" s="12" t="s">
        <v>71</v>
      </c>
      <c r="C698" s="13">
        <v>42592</v>
      </c>
      <c r="D698" s="14" t="s">
        <v>13</v>
      </c>
      <c r="E698" s="15" t="s">
        <v>1807</v>
      </c>
      <c r="F698" s="16" t="s">
        <v>1808</v>
      </c>
      <c r="G698" s="15" t="s">
        <v>1809</v>
      </c>
      <c r="H698" s="15" t="s">
        <v>218</v>
      </c>
      <c r="I698" s="17">
        <f>HYPERLINK("https://docs.wto.org/imrd/directdoc.asp?DDFDocuments/q/G/TBTN16/UGA557.pdf","EN")</f>
      </c>
      <c r="J698" s="17">
        <f>HYPERLINK("https://docs.wto.org/imrd/directdoc.asp?DDFDocuments/r/G/TBTN16/UGA557.pdf","FR")</f>
      </c>
      <c r="K698" s="17">
        <f>HYPERLINK("https://docs.wto.org/imrd/directdoc.asp?DDFDocuments/s/G/TBTN16/UGA557.pdf","ES")</f>
      </c>
    </row>
    <row r="699">
      <c r="A699" s="11" t="s">
        <v>1810</v>
      </c>
      <c r="B699" s="12" t="s">
        <v>71</v>
      </c>
      <c r="C699" s="13">
        <v>42592</v>
      </c>
      <c r="D699" s="14" t="s">
        <v>13</v>
      </c>
      <c r="E699" s="15" t="s">
        <v>1811</v>
      </c>
      <c r="F699" s="16" t="s">
        <v>1812</v>
      </c>
      <c r="G699" s="15" t="s">
        <v>1805</v>
      </c>
      <c r="H699" s="15" t="s">
        <v>218</v>
      </c>
      <c r="I699" s="17">
        <f>HYPERLINK("https://docs.wto.org/imrd/directdoc.asp?DDFDocuments/t/G/TBTN16/UGA558.DOC","EN")</f>
      </c>
      <c r="J699" s="17">
        <f>HYPERLINK("https://docs.wto.org/imrd/directdoc.asp?DDFDocuments/u/G/TBTN16/UGA558.DOC","FR")</f>
      </c>
      <c r="K699" s="17">
        <f>HYPERLINK("https://docs.wto.org/imrd/directdoc.asp?DDFDocuments/v/G/TBTN16/UGA558.DOC","ES")</f>
      </c>
    </row>
    <row r="700">
      <c r="A700" s="11" t="s">
        <v>1813</v>
      </c>
      <c r="B700" s="12" t="s">
        <v>71</v>
      </c>
      <c r="C700" s="13">
        <v>42592</v>
      </c>
      <c r="D700" s="14" t="s">
        <v>13</v>
      </c>
      <c r="E700" s="15" t="s">
        <v>1814</v>
      </c>
      <c r="F700" s="16" t="s">
        <v>755</v>
      </c>
      <c r="G700" s="15" t="s">
        <v>413</v>
      </c>
      <c r="H700" s="15" t="s">
        <v>218</v>
      </c>
      <c r="I700" s="17">
        <f>HYPERLINK("https://docs.wto.org/imrd/directdoc.asp?DDFDocuments/t/G/TBTN16/UGA559.DOC","EN")</f>
      </c>
      <c r="J700" s="17">
        <f>HYPERLINK("https://docs.wto.org/imrd/directdoc.asp?DDFDocuments/u/G/TBTN16/UGA559.DOC","FR")</f>
      </c>
      <c r="K700" s="17">
        <f>HYPERLINK("https://docs.wto.org/imrd/directdoc.asp?DDFDocuments/v/G/TBTN16/UGA559.DOC","ES")</f>
      </c>
    </row>
    <row r="701">
      <c r="A701" s="11" t="s">
        <v>1815</v>
      </c>
      <c r="B701" s="12" t="s">
        <v>71</v>
      </c>
      <c r="C701" s="13">
        <v>42592</v>
      </c>
      <c r="D701" s="14" t="s">
        <v>13</v>
      </c>
      <c r="E701" s="15" t="s">
        <v>1816</v>
      </c>
      <c r="F701" s="16" t="s">
        <v>225</v>
      </c>
      <c r="G701" s="15" t="s">
        <v>1809</v>
      </c>
      <c r="H701" s="15" t="s">
        <v>218</v>
      </c>
      <c r="I701" s="17">
        <f>HYPERLINK("https://docs.wto.org/imrd/directdoc.asp?DDFDocuments/q/G/TBTN16/UGA560.pdf","EN")</f>
      </c>
      <c r="J701" s="17">
        <f>HYPERLINK("https://docs.wto.org/imrd/directdoc.asp?DDFDocuments/r/G/TBTN16/UGA560.pdf","FR")</f>
      </c>
      <c r="K701" s="17">
        <f>HYPERLINK("https://docs.wto.org/imrd/directdoc.asp?DDFDocuments/s/G/TBTN16/UGA560.pdf","ES")</f>
      </c>
    </row>
    <row r="702">
      <c r="A702" s="11" t="s">
        <v>1817</v>
      </c>
      <c r="B702" s="12" t="s">
        <v>71</v>
      </c>
      <c r="C702" s="13">
        <v>42592</v>
      </c>
      <c r="D702" s="14" t="s">
        <v>13</v>
      </c>
      <c r="E702" s="15" t="s">
        <v>1818</v>
      </c>
      <c r="F702" s="16" t="s">
        <v>1819</v>
      </c>
      <c r="G702" s="15" t="s">
        <v>1820</v>
      </c>
      <c r="H702" s="15" t="s">
        <v>218</v>
      </c>
      <c r="I702" s="17">
        <f>HYPERLINK("https://docs.wto.org/imrd/directdoc.asp?DDFDocuments/t/G/TBTN16/UGA561.DOC","EN")</f>
      </c>
      <c r="J702" s="17">
        <f>HYPERLINK("https://docs.wto.org/imrd/directdoc.asp?DDFDocuments/u/G/TBTN16/UGA561.DOC","FR")</f>
      </c>
      <c r="K702" s="17">
        <f>HYPERLINK("https://docs.wto.org/imrd/directdoc.asp?DDFDocuments/v/G/TBTN16/UGA561.DOC","ES")</f>
      </c>
    </row>
    <row r="703">
      <c r="A703" s="11" t="s">
        <v>1821</v>
      </c>
      <c r="B703" s="12" t="s">
        <v>71</v>
      </c>
      <c r="C703" s="13">
        <v>42592</v>
      </c>
      <c r="D703" s="14" t="s">
        <v>13</v>
      </c>
      <c r="E703" s="15" t="s">
        <v>1822</v>
      </c>
      <c r="F703" s="16" t="s">
        <v>1554</v>
      </c>
      <c r="G703" s="15" t="s">
        <v>413</v>
      </c>
      <c r="H703" s="15" t="s">
        <v>218</v>
      </c>
      <c r="I703" s="17">
        <f>HYPERLINK("https://docs.wto.org/imrd/directdoc.asp?DDFDocuments/q/G/TBTN16/UGA562.pdf","EN")</f>
      </c>
      <c r="J703" s="17">
        <f>HYPERLINK("https://docs.wto.org/imrd/directdoc.asp?DDFDocuments/r/G/TBTN16/UGA562.pdf","FR")</f>
      </c>
      <c r="K703" s="17">
        <f>HYPERLINK("https://docs.wto.org/imrd/directdoc.asp?DDFDocuments/s/G/TBTN16/UGA562.pdf","ES")</f>
      </c>
    </row>
    <row r="704">
      <c r="A704" s="11" t="s">
        <v>1823</v>
      </c>
      <c r="B704" s="12" t="s">
        <v>71</v>
      </c>
      <c r="C704" s="13">
        <v>42592</v>
      </c>
      <c r="D704" s="14" t="s">
        <v>13</v>
      </c>
      <c r="E704" s="15" t="s">
        <v>1824</v>
      </c>
      <c r="F704" s="16" t="s">
        <v>1825</v>
      </c>
      <c r="G704" s="15" t="s">
        <v>1820</v>
      </c>
      <c r="H704" s="15" t="s">
        <v>218</v>
      </c>
      <c r="I704" s="17">
        <f>HYPERLINK("https://docs.wto.org/imrd/directdoc.asp?DDFDocuments/q/G/TBTN16/UGA563.pdf","EN")</f>
      </c>
      <c r="J704" s="17">
        <f>HYPERLINK("https://docs.wto.org/imrd/directdoc.asp?DDFDocuments/r/G/TBTN16/UGA563.pdf","FR")</f>
      </c>
      <c r="K704" s="17">
        <f>HYPERLINK("https://docs.wto.org/imrd/directdoc.asp?DDFDocuments/s/G/TBTN16/UGA563.pdf","ES")</f>
      </c>
    </row>
    <row r="705">
      <c r="A705" s="11" t="s">
        <v>1826</v>
      </c>
      <c r="B705" s="12" t="s">
        <v>71</v>
      </c>
      <c r="C705" s="13">
        <v>42592</v>
      </c>
      <c r="D705" s="14" t="s">
        <v>13</v>
      </c>
      <c r="E705" s="15"/>
      <c r="F705" s="16" t="s">
        <v>1402</v>
      </c>
      <c r="G705" s="15" t="s">
        <v>289</v>
      </c>
      <c r="H705" s="15" t="s">
        <v>218</v>
      </c>
      <c r="I705" s="17">
        <f>HYPERLINK("https://docs.wto.org/imrd/directdoc.asp?DDFDocuments/q/G/TBTN16/UGA564.pdf","EN")</f>
      </c>
      <c r="J705" s="17">
        <f>HYPERLINK("https://docs.wto.org/imrd/directdoc.asp?DDFDocuments/r/G/TBTN16/UGA564.pdf","FR")</f>
      </c>
      <c r="K705" s="17">
        <f>HYPERLINK("https://docs.wto.org/imrd/directdoc.asp?DDFDocuments/s/G/TBTN16/UGA564.pdf","ES")</f>
      </c>
    </row>
    <row r="706">
      <c r="A706" s="11" t="s">
        <v>1827</v>
      </c>
      <c r="B706" s="12" t="s">
        <v>263</v>
      </c>
      <c r="C706" s="13">
        <v>42584</v>
      </c>
      <c r="D706" s="14" t="s">
        <v>49</v>
      </c>
      <c r="E706" s="15" t="s">
        <v>1828</v>
      </c>
      <c r="F706" s="16" t="s">
        <v>1829</v>
      </c>
      <c r="G706" s="15"/>
      <c r="H706" s="15" t="s">
        <v>472</v>
      </c>
      <c r="I706" s="17">
        <f>HYPERLINK("https://docs.wto.org/imrd/directdoc.asp?DDFDocuments/t/G/TBTN15/IDN98A2.DOC","EN")</f>
      </c>
      <c r="J706" s="17">
        <f>HYPERLINK("https://docs.wto.org/imrd/directdoc.asp?DDFDocuments/u/G/TBTN15/IDN98A2.DOC","FR")</f>
      </c>
      <c r="K706" s="17">
        <f>HYPERLINK("https://docs.wto.org/imrd/directdoc.asp?DDFDocuments/v/G/TBTN15/IDN98A2.DOC","ES")</f>
      </c>
    </row>
    <row r="707">
      <c r="A707" s="11" t="s">
        <v>1830</v>
      </c>
      <c r="B707" s="12" t="s">
        <v>71</v>
      </c>
      <c r="C707" s="13">
        <v>42584</v>
      </c>
      <c r="D707" s="14" t="s">
        <v>13</v>
      </c>
      <c r="E707" s="15" t="s">
        <v>1831</v>
      </c>
      <c r="F707" s="16" t="s">
        <v>1832</v>
      </c>
      <c r="G707" s="15" t="s">
        <v>69</v>
      </c>
      <c r="H707" s="15" t="s">
        <v>218</v>
      </c>
      <c r="I707" s="17">
        <f>HYPERLINK("https://docs.wto.org/imrd/directdoc.asp?DDFDocuments/q/G/TBTN16/UGA548.pdf","EN")</f>
      </c>
      <c r="J707" s="17">
        <f>HYPERLINK("https://docs.wto.org/imrd/directdoc.asp?DDFDocuments/r/G/TBTN16/UGA548.pdf","FR")</f>
      </c>
      <c r="K707" s="17">
        <f>HYPERLINK("https://docs.wto.org/imrd/directdoc.asp?DDFDocuments/s/G/TBTN16/UGA548.pdf","ES")</f>
      </c>
    </row>
    <row r="708">
      <c r="A708" s="11" t="s">
        <v>1833</v>
      </c>
      <c r="B708" s="12" t="s">
        <v>71</v>
      </c>
      <c r="C708" s="13">
        <v>42584</v>
      </c>
      <c r="D708" s="14" t="s">
        <v>13</v>
      </c>
      <c r="E708" s="15" t="s">
        <v>1834</v>
      </c>
      <c r="F708" s="16" t="s">
        <v>1835</v>
      </c>
      <c r="G708" s="15" t="s">
        <v>66</v>
      </c>
      <c r="H708" s="15" t="s">
        <v>218</v>
      </c>
      <c r="I708" s="17">
        <f>HYPERLINK("https://docs.wto.org/imrd/directdoc.asp?DDFDocuments/q/G/TBTN16/UGA550.pdf","EN")</f>
      </c>
      <c r="J708" s="17">
        <f>HYPERLINK("https://docs.wto.org/imrd/directdoc.asp?DDFDocuments/r/G/TBTN16/UGA550.pdf","FR")</f>
      </c>
      <c r="K708" s="17">
        <f>HYPERLINK("https://docs.wto.org/imrd/directdoc.asp?DDFDocuments/s/G/TBTN16/UGA550.pdf","ES")</f>
      </c>
    </row>
    <row r="709">
      <c r="A709" s="11" t="s">
        <v>1836</v>
      </c>
      <c r="B709" s="12" t="s">
        <v>71</v>
      </c>
      <c r="C709" s="13">
        <v>42584</v>
      </c>
      <c r="D709" s="14" t="s">
        <v>13</v>
      </c>
      <c r="E709" s="15" t="s">
        <v>1837</v>
      </c>
      <c r="F709" s="16" t="s">
        <v>1838</v>
      </c>
      <c r="G709" s="15" t="s">
        <v>69</v>
      </c>
      <c r="H709" s="15" t="s">
        <v>218</v>
      </c>
      <c r="I709" s="17">
        <f>HYPERLINK("https://docs.wto.org/imrd/directdoc.asp?DDFDocuments/q/G/TBTN16/UGA551.pdf","EN")</f>
      </c>
      <c r="J709" s="17">
        <f>HYPERLINK("https://docs.wto.org/imrd/directdoc.asp?DDFDocuments/r/G/TBTN16/UGA551.pdf","FR")</f>
      </c>
      <c r="K709" s="17">
        <f>HYPERLINK("https://docs.wto.org/imrd/directdoc.asp?DDFDocuments/s/G/TBTN16/UGA551.pdf","ES")</f>
      </c>
    </row>
    <row r="710">
      <c r="A710" s="11" t="s">
        <v>1839</v>
      </c>
      <c r="B710" s="12" t="s">
        <v>71</v>
      </c>
      <c r="C710" s="13">
        <v>42584</v>
      </c>
      <c r="D710" s="14" t="s">
        <v>13</v>
      </c>
      <c r="E710" s="15" t="s">
        <v>1840</v>
      </c>
      <c r="F710" s="16" t="s">
        <v>1841</v>
      </c>
      <c r="G710" s="15" t="s">
        <v>69</v>
      </c>
      <c r="H710" s="15" t="s">
        <v>218</v>
      </c>
      <c r="I710" s="17">
        <f>HYPERLINK("https://docs.wto.org/imrd/directdoc.asp?DDFDocuments/q/G/TBTN16/UGA552.pdf","EN")</f>
      </c>
      <c r="J710" s="17">
        <f>HYPERLINK("https://docs.wto.org/imrd/directdoc.asp?DDFDocuments/r/G/TBTN16/UGA552.pdf","FR")</f>
      </c>
      <c r="K710" s="17">
        <f>HYPERLINK("https://docs.wto.org/imrd/directdoc.asp?DDFDocuments/s/G/TBTN16/UGA552.pdf","ES")</f>
      </c>
    </row>
    <row r="711">
      <c r="A711" s="11" t="s">
        <v>1842</v>
      </c>
      <c r="B711" s="12" t="s">
        <v>71</v>
      </c>
      <c r="C711" s="13">
        <v>42584</v>
      </c>
      <c r="D711" s="14" t="s">
        <v>13</v>
      </c>
      <c r="E711" s="15" t="s">
        <v>1843</v>
      </c>
      <c r="F711" s="16" t="s">
        <v>1844</v>
      </c>
      <c r="G711" s="15" t="s">
        <v>66</v>
      </c>
      <c r="H711" s="15" t="s">
        <v>218</v>
      </c>
      <c r="I711" s="17">
        <f>HYPERLINK("https://docs.wto.org/imrd/directdoc.asp?DDFDocuments/q/G/TBTN16/UGA553.pdf","EN")</f>
      </c>
      <c r="J711" s="17">
        <f>HYPERLINK("https://docs.wto.org/imrd/directdoc.asp?DDFDocuments/r/G/TBTN16/UGA553.pdf","FR")</f>
      </c>
      <c r="K711" s="17">
        <f>HYPERLINK("https://docs.wto.org/imrd/directdoc.asp?DDFDocuments/s/G/TBTN16/UGA553.pdf","ES")</f>
      </c>
    </row>
    <row r="712">
      <c r="A712" s="11" t="s">
        <v>1845</v>
      </c>
      <c r="B712" s="12" t="s">
        <v>71</v>
      </c>
      <c r="C712" s="13">
        <v>42584</v>
      </c>
      <c r="D712" s="14" t="s">
        <v>13</v>
      </c>
      <c r="E712" s="15" t="s">
        <v>1846</v>
      </c>
      <c r="F712" s="16" t="s">
        <v>1847</v>
      </c>
      <c r="G712" s="15" t="s">
        <v>69</v>
      </c>
      <c r="H712" s="15" t="s">
        <v>218</v>
      </c>
      <c r="I712" s="17">
        <f>HYPERLINK("https://docs.wto.org/imrd/directdoc.asp?DDFDocuments/q/G/TBTN16/UGA555.pdf","EN")</f>
      </c>
      <c r="J712" s="17">
        <f>HYPERLINK("https://docs.wto.org/imrd/directdoc.asp?DDFDocuments/r/G/TBTN16/UGA555.pdf","FR")</f>
      </c>
      <c r="K712" s="17">
        <f>HYPERLINK("https://docs.wto.org/imrd/directdoc.asp?DDFDocuments/s/G/TBTN16/UGA555.pdf","ES")</f>
      </c>
    </row>
    <row r="713">
      <c r="A713" s="11" t="s">
        <v>1848</v>
      </c>
      <c r="B713" s="12" t="s">
        <v>12</v>
      </c>
      <c r="C713" s="13">
        <v>42580</v>
      </c>
      <c r="D713" s="14" t="s">
        <v>13</v>
      </c>
      <c r="E713" s="15"/>
      <c r="F713" s="16" t="s">
        <v>837</v>
      </c>
      <c r="G713" s="15" t="s">
        <v>199</v>
      </c>
      <c r="H713" s="15" t="s">
        <v>16</v>
      </c>
      <c r="I713" s="17">
        <f>HYPERLINK("https://docs.wto.org/imrd/directdoc.asp?DDFDocuments/q/G/TBTN16/KEN493.pdf","EN")</f>
      </c>
      <c r="J713" s="17">
        <f>HYPERLINK("https://docs.wto.org/imrd/directdoc.asp?DDFDocuments/r/G/TBTN16/KEN493.pdf","FR")</f>
      </c>
      <c r="K713" s="17">
        <f>HYPERLINK("https://docs.wto.org/imrd/directdoc.asp?DDFDocuments/s/G/TBTN16/KEN493.pdf","ES")</f>
      </c>
    </row>
    <row r="714">
      <c r="A714" s="11" t="s">
        <v>1849</v>
      </c>
      <c r="B714" s="12" t="s">
        <v>12</v>
      </c>
      <c r="C714" s="13">
        <v>42579</v>
      </c>
      <c r="D714" s="14" t="s">
        <v>13</v>
      </c>
      <c r="E714" s="15"/>
      <c r="F714" s="16" t="s">
        <v>225</v>
      </c>
      <c r="G714" s="15"/>
      <c r="H714" s="15" t="s">
        <v>737</v>
      </c>
      <c r="I714" s="17">
        <f>HYPERLINK("https://docs.wto.org/imrd/directdoc.asp?DDFDocuments/t/G/TBTN16/KEN490.DOC","EN")</f>
      </c>
      <c r="J714" s="17">
        <f>HYPERLINK("https://docs.wto.org/imrd/directdoc.asp?DDFDocuments/u/G/TBTN16/KEN490.DOC","FR")</f>
      </c>
      <c r="K714" s="17">
        <f>HYPERLINK("https://docs.wto.org/imrd/directdoc.asp?DDFDocuments/v/G/TBTN16/KEN490.DOC","ES")</f>
      </c>
    </row>
    <row r="715">
      <c r="A715" s="11" t="s">
        <v>1850</v>
      </c>
      <c r="B715" s="12" t="s">
        <v>1851</v>
      </c>
      <c r="C715" s="13">
        <v>42552</v>
      </c>
      <c r="D715" s="14" t="s">
        <v>13</v>
      </c>
      <c r="E715" s="15" t="s">
        <v>1852</v>
      </c>
      <c r="F715" s="16" t="s">
        <v>1853</v>
      </c>
      <c r="G715" s="15"/>
      <c r="H715" s="15" t="s">
        <v>25</v>
      </c>
      <c r="I715" s="17">
        <f>HYPERLINK("https://docs.wto.org/imrd/directdoc.asp?DDFDocuments/t/G/TBTN16/AUS101.DOC","EN")</f>
      </c>
      <c r="J715" s="17">
        <f>HYPERLINK("https://docs.wto.org/imrd/directdoc.asp?DDFDocuments/u/G/TBTN16/AUS101.DOC","FR")</f>
      </c>
      <c r="K715" s="17">
        <f>HYPERLINK("https://docs.wto.org/imrd/directdoc.asp?DDFDocuments/v/G/TBTN16/AUS101.DOC","ES")</f>
      </c>
    </row>
    <row r="716">
      <c r="A716" s="11" t="s">
        <v>1854</v>
      </c>
      <c r="B716" s="12" t="s">
        <v>27</v>
      </c>
      <c r="C716" s="13">
        <v>42551</v>
      </c>
      <c r="D716" s="14" t="s">
        <v>49</v>
      </c>
      <c r="E716" s="15"/>
      <c r="F716" s="16" t="s">
        <v>558</v>
      </c>
      <c r="G716" s="15" t="s">
        <v>1562</v>
      </c>
      <c r="H716" s="15" t="s">
        <v>590</v>
      </c>
      <c r="I716" s="17">
        <f>HYPERLINK("https://docs.wto.org/imrd/directdoc.asp?DDFDocuments/t/G/TBTN11/ZAF143R1A1.DOC","EN")</f>
      </c>
      <c r="J716" s="17">
        <f>HYPERLINK("https://docs.wto.org/imrd/directdoc.asp?DDFDocuments/u/G/TBTN11/ZAF143R1A1.DOC","FR")</f>
      </c>
      <c r="K716" s="17">
        <f>HYPERLINK("https://docs.wto.org/imrd/directdoc.asp?DDFDocuments/v/G/TBTN11/ZAF143R1A1.DOC","ES")</f>
      </c>
    </row>
    <row r="717">
      <c r="A717" s="11" t="s">
        <v>1855</v>
      </c>
      <c r="B717" s="12" t="s">
        <v>27</v>
      </c>
      <c r="C717" s="13">
        <v>42551</v>
      </c>
      <c r="D717" s="14" t="s">
        <v>49</v>
      </c>
      <c r="E717" s="15"/>
      <c r="F717" s="16" t="s">
        <v>1697</v>
      </c>
      <c r="G717" s="15" t="s">
        <v>66</v>
      </c>
      <c r="H717" s="15" t="s">
        <v>469</v>
      </c>
      <c r="I717" s="17">
        <f>HYPERLINK("https://docs.wto.org/imrd/directdoc.asp?DDFDocuments/q/G/TBTN15/ZAF192A1.pdf","EN")</f>
      </c>
      <c r="J717" s="17">
        <f>HYPERLINK("https://docs.wto.org/imrd/directdoc.asp?DDFDocuments/r/G/TBTN15/ZAF192A1.pdf","FR")</f>
      </c>
      <c r="K717" s="17">
        <f>HYPERLINK("https://docs.wto.org/imrd/directdoc.asp?DDFDocuments/s/G/TBTN15/ZAF192A1.pdf","ES")</f>
      </c>
    </row>
    <row r="718">
      <c r="A718" s="11" t="s">
        <v>1856</v>
      </c>
      <c r="B718" s="12" t="s">
        <v>27</v>
      </c>
      <c r="C718" s="13">
        <v>42551</v>
      </c>
      <c r="D718" s="14" t="s">
        <v>49</v>
      </c>
      <c r="E718" s="15"/>
      <c r="F718" s="16" t="s">
        <v>1857</v>
      </c>
      <c r="G718" s="15" t="s">
        <v>1562</v>
      </c>
      <c r="H718" s="15" t="s">
        <v>590</v>
      </c>
      <c r="I718" s="17">
        <f>HYPERLINK("https://docs.wto.org/imrd/directdoc.asp?DDFDocuments/t/G/TBTN08/ZAF84R1A1.DOC","EN")</f>
      </c>
      <c r="J718" s="17">
        <f>HYPERLINK("https://docs.wto.org/imrd/directdoc.asp?DDFDocuments/u/G/TBTN08/ZAF84R1A1.DOC","FR")</f>
      </c>
      <c r="K718" s="17">
        <f>HYPERLINK("https://docs.wto.org/imrd/directdoc.asp?DDFDocuments/v/G/TBTN08/ZAF84R1A1.DOC","ES")</f>
      </c>
    </row>
    <row r="719">
      <c r="A719" s="11" t="s">
        <v>1858</v>
      </c>
      <c r="B719" s="12" t="s">
        <v>33</v>
      </c>
      <c r="C719" s="13">
        <v>42544</v>
      </c>
      <c r="D719" s="14" t="s">
        <v>49</v>
      </c>
      <c r="E719" s="15" t="s">
        <v>1461</v>
      </c>
      <c r="F719" s="16" t="s">
        <v>1462</v>
      </c>
      <c r="G719" s="15" t="s">
        <v>1463</v>
      </c>
      <c r="H719" s="15"/>
      <c r="I719" s="17">
        <f>HYPERLINK("https://docs.wto.org/imrd/directdoc.asp?DDFDocuments/q/G/TBTN08/USA424A3.pdf","EN")</f>
      </c>
      <c r="J719" s="17">
        <f>HYPERLINK("https://docs.wto.org/imrd/directdoc.asp?DDFDocuments/r/G/TBTN08/USA424A3.pdf","FR")</f>
      </c>
      <c r="K719" s="17">
        <f>HYPERLINK("https://docs.wto.org/imrd/directdoc.asp?DDFDocuments/s/G/TBTN08/USA424A3.pdf","ES")</f>
      </c>
    </row>
    <row r="720">
      <c r="A720" s="11" t="s">
        <v>1859</v>
      </c>
      <c r="B720" s="12" t="s">
        <v>190</v>
      </c>
      <c r="C720" s="13">
        <v>42534</v>
      </c>
      <c r="D720" s="14" t="s">
        <v>350</v>
      </c>
      <c r="E720" s="15"/>
      <c r="F720" s="16" t="s">
        <v>1693</v>
      </c>
      <c r="G720" s="15"/>
      <c r="H720" s="15"/>
      <c r="I720" s="17">
        <f>HYPERLINK("https://docs.wto.org/imrd/directdoc.asp?DDFDocuments/t/G/TBTN16/BRA676C1.DOC","EN")</f>
      </c>
      <c r="J720" s="17">
        <f>HYPERLINK("https://docs.wto.org/imrd/directdoc.asp?DDFDocuments/u/G/TBTN16/BRA676C1.DOC","FR")</f>
      </c>
      <c r="K720" s="17">
        <f>HYPERLINK("https://docs.wto.org/imrd/directdoc.asp?DDFDocuments/v/G/TBTN16/BRA676C1.DOC","ES")</f>
      </c>
    </row>
    <row r="721">
      <c r="A721" s="11" t="s">
        <v>1860</v>
      </c>
      <c r="B721" s="12" t="s">
        <v>384</v>
      </c>
      <c r="C721" s="13">
        <v>42524</v>
      </c>
      <c r="D721" s="14" t="s">
        <v>49</v>
      </c>
      <c r="E721" s="15" t="s">
        <v>1861</v>
      </c>
      <c r="F721" s="16" t="s">
        <v>1862</v>
      </c>
      <c r="G721" s="15"/>
      <c r="H721" s="15"/>
      <c r="I721" s="17">
        <f>HYPERLINK("https://docs.wto.org/imrd/directdoc.asp?DDFDocuments/t/G/TBTN11/ECU81A7.DOC","EN")</f>
      </c>
      <c r="J721" s="17">
        <f>HYPERLINK("https://docs.wto.org/imrd/directdoc.asp?DDFDocuments/u/G/TBTN11/ECU81A7.DOC","FR")</f>
      </c>
      <c r="K721" s="17">
        <f>HYPERLINK("https://docs.wto.org/imrd/directdoc.asp?DDFDocuments/v/G/TBTN11/ECU81A7.DOC","ES")</f>
      </c>
    </row>
    <row r="722">
      <c r="A722" s="11" t="s">
        <v>1863</v>
      </c>
      <c r="B722" s="12" t="s">
        <v>71</v>
      </c>
      <c r="C722" s="13">
        <v>42524</v>
      </c>
      <c r="D722" s="14" t="s">
        <v>13</v>
      </c>
      <c r="E722" s="15" t="s">
        <v>1864</v>
      </c>
      <c r="F722" s="16" t="s">
        <v>420</v>
      </c>
      <c r="G722" s="15"/>
      <c r="H722" s="15" t="s">
        <v>218</v>
      </c>
      <c r="I722" s="17">
        <f>HYPERLINK("https://docs.wto.org/imrd/directdoc.asp?DDFDocuments/t/G/TBTN16/UGA539.DOC","EN")</f>
      </c>
      <c r="J722" s="17">
        <f>HYPERLINK("https://docs.wto.org/imrd/directdoc.asp?DDFDocuments/u/G/TBTN16/UGA539.DOC","FR")</f>
      </c>
      <c r="K722" s="17">
        <f>HYPERLINK("https://docs.wto.org/imrd/directdoc.asp?DDFDocuments/v/G/TBTN16/UGA539.DOC","ES")</f>
      </c>
    </row>
    <row r="723">
      <c r="A723" s="11" t="s">
        <v>1865</v>
      </c>
      <c r="B723" s="12" t="s">
        <v>301</v>
      </c>
      <c r="C723" s="13">
        <v>42523</v>
      </c>
      <c r="D723" s="14" t="s">
        <v>13</v>
      </c>
      <c r="E723" s="15" t="s">
        <v>1866</v>
      </c>
      <c r="F723" s="16" t="s">
        <v>804</v>
      </c>
      <c r="G723" s="15" t="s">
        <v>226</v>
      </c>
      <c r="H723" s="15" t="s">
        <v>258</v>
      </c>
      <c r="I723" s="17">
        <f>HYPERLINK("https://docs.wto.org/imrd/directdoc.asp?DDFDocuments/t/G/TBTN16/ISR928.DOC","EN")</f>
      </c>
      <c r="J723" s="17">
        <f>HYPERLINK("https://docs.wto.org/imrd/directdoc.asp?DDFDocuments/u/G/TBTN16/ISR928.DOC","FR")</f>
      </c>
      <c r="K723" s="17">
        <f>HYPERLINK("https://docs.wto.org/imrd/directdoc.asp?DDFDocuments/v/G/TBTN16/ISR928.DOC","ES")</f>
      </c>
    </row>
    <row r="724">
      <c r="A724" s="11" t="s">
        <v>1867</v>
      </c>
      <c r="B724" s="12" t="s">
        <v>301</v>
      </c>
      <c r="C724" s="13">
        <v>42523</v>
      </c>
      <c r="D724" s="14" t="s">
        <v>13</v>
      </c>
      <c r="E724" s="15" t="s">
        <v>1868</v>
      </c>
      <c r="F724" s="16" t="s">
        <v>1869</v>
      </c>
      <c r="G724" s="15" t="s">
        <v>340</v>
      </c>
      <c r="H724" s="15" t="s">
        <v>258</v>
      </c>
      <c r="I724" s="17">
        <f>HYPERLINK("https://docs.wto.org/imrd/directdoc.asp?DDFDocuments/q/G/TBTN16/ISR933.pdf","EN")</f>
      </c>
      <c r="J724" s="17">
        <f>HYPERLINK("https://docs.wto.org/imrd/directdoc.asp?DDFDocuments/r/G/TBTN16/ISR933.pdf","FR")</f>
      </c>
      <c r="K724" s="17">
        <f>HYPERLINK("https://docs.wto.org/imrd/directdoc.asp?DDFDocuments/s/G/TBTN16/ISR933.pdf","ES")</f>
      </c>
    </row>
    <row r="725">
      <c r="A725" s="11" t="s">
        <v>1870</v>
      </c>
      <c r="B725" s="12" t="s">
        <v>301</v>
      </c>
      <c r="C725" s="13">
        <v>42522</v>
      </c>
      <c r="D725" s="14" t="s">
        <v>13</v>
      </c>
      <c r="E725" s="15" t="s">
        <v>1871</v>
      </c>
      <c r="F725" s="16" t="s">
        <v>1872</v>
      </c>
      <c r="G725" s="15" t="s">
        <v>327</v>
      </c>
      <c r="H725" s="15" t="s">
        <v>258</v>
      </c>
      <c r="I725" s="17">
        <f>HYPERLINK("https://docs.wto.org/imrd/directdoc.asp?DDFDocuments/t/G/TBTN16/ISR924.DOC","EN")</f>
      </c>
      <c r="J725" s="17">
        <f>HYPERLINK("https://docs.wto.org/imrd/directdoc.asp?DDFDocuments/u/G/TBTN16/ISR924.DOC","FR")</f>
      </c>
      <c r="K725" s="17">
        <f>HYPERLINK("https://docs.wto.org/imrd/directdoc.asp?DDFDocuments/v/G/TBTN16/ISR924.DOC","ES")</f>
      </c>
    </row>
    <row r="726">
      <c r="A726" s="11" t="s">
        <v>1873</v>
      </c>
      <c r="B726" s="12" t="s">
        <v>27</v>
      </c>
      <c r="C726" s="13">
        <v>42522</v>
      </c>
      <c r="D726" s="14" t="s">
        <v>49</v>
      </c>
      <c r="E726" s="15" t="s">
        <v>1874</v>
      </c>
      <c r="F726" s="16" t="s">
        <v>510</v>
      </c>
      <c r="G726" s="15" t="s">
        <v>1203</v>
      </c>
      <c r="H726" s="15" t="s">
        <v>200</v>
      </c>
      <c r="I726" s="17">
        <f>HYPERLINK("https://docs.wto.org/imrd/directdoc.asp?DDFDocuments/t/G/TBTN09/ZAF116A1.DOC","EN")</f>
      </c>
      <c r="J726" s="17">
        <f>HYPERLINK("https://docs.wto.org/imrd/directdoc.asp?DDFDocuments/u/G/TBTN09/ZAF116A1.DOC","FR")</f>
      </c>
      <c r="K726" s="17">
        <f>HYPERLINK("https://docs.wto.org/imrd/directdoc.asp?DDFDocuments/v/G/TBTN09/ZAF116A1.DOC","ES")</f>
      </c>
    </row>
    <row r="727">
      <c r="A727" s="11" t="s">
        <v>1875</v>
      </c>
      <c r="B727" s="12" t="s">
        <v>27</v>
      </c>
      <c r="C727" s="13">
        <v>42522</v>
      </c>
      <c r="D727" s="14" t="s">
        <v>49</v>
      </c>
      <c r="E727" s="15" t="s">
        <v>619</v>
      </c>
      <c r="F727" s="16" t="s">
        <v>504</v>
      </c>
      <c r="G727" s="15" t="s">
        <v>1876</v>
      </c>
      <c r="H727" s="15" t="s">
        <v>472</v>
      </c>
      <c r="I727" s="17">
        <f>HYPERLINK("https://docs.wto.org/imrd/directdoc.asp?DDFDocuments/q/G/TBTN08/ZAF88R1A1.pdf","EN")</f>
      </c>
      <c r="J727" s="17">
        <f>HYPERLINK("https://docs.wto.org/imrd/directdoc.asp?DDFDocuments/r/G/TBTN08/ZAF88R1A1.pdf","FR")</f>
      </c>
      <c r="K727" s="17">
        <f>HYPERLINK("https://docs.wto.org/imrd/directdoc.asp?DDFDocuments/s/G/TBTN08/ZAF88R1A1.pdf","ES")</f>
      </c>
    </row>
    <row r="728">
      <c r="A728" s="11" t="s">
        <v>1877</v>
      </c>
      <c r="B728" s="12" t="s">
        <v>190</v>
      </c>
      <c r="C728" s="13">
        <v>42516</v>
      </c>
      <c r="D728" s="14" t="s">
        <v>13</v>
      </c>
      <c r="E728" s="15" t="s">
        <v>1878</v>
      </c>
      <c r="F728" s="16" t="s">
        <v>1879</v>
      </c>
      <c r="G728" s="15"/>
      <c r="H728" s="15" t="s">
        <v>258</v>
      </c>
      <c r="I728" s="17">
        <f>HYPERLINK("https://docs.wto.org/imrd/directdoc.asp?DDFDocuments/t/G/TBTN16/BRA676.DOC","EN")</f>
      </c>
      <c r="J728" s="17">
        <f>HYPERLINK("https://docs.wto.org/imrd/directdoc.asp?DDFDocuments/u/G/TBTN16/BRA676.DOC","FR")</f>
      </c>
      <c r="K728" s="17">
        <f>HYPERLINK("https://docs.wto.org/imrd/directdoc.asp?DDFDocuments/v/G/TBTN16/BRA676.DOC","ES")</f>
      </c>
    </row>
    <row r="729">
      <c r="A729" s="11" t="s">
        <v>1880</v>
      </c>
      <c r="B729" s="12" t="s">
        <v>1881</v>
      </c>
      <c r="C729" s="13">
        <v>42513</v>
      </c>
      <c r="D729" s="14" t="s">
        <v>13</v>
      </c>
      <c r="E729" s="15" t="s">
        <v>1882</v>
      </c>
      <c r="F729" s="16" t="s">
        <v>1730</v>
      </c>
      <c r="G729" s="15"/>
      <c r="H729" s="15" t="s">
        <v>258</v>
      </c>
      <c r="I729" s="17">
        <f>HYPERLINK("https://docs.wto.org/imrd/directdoc.asp?DDFDocuments/q/G/TBTN16/KOR645.pdf","EN")</f>
      </c>
      <c r="J729" s="17">
        <f>HYPERLINK("https://docs.wto.org/imrd/directdoc.asp?DDFDocuments/r/G/TBTN16/KOR645.pdf","FR")</f>
      </c>
      <c r="K729" s="17">
        <f>HYPERLINK("https://docs.wto.org/imrd/directdoc.asp?DDFDocuments/s/G/TBTN16/KOR645.pdf","ES")</f>
      </c>
    </row>
    <row r="730">
      <c r="A730" s="11" t="s">
        <v>1883</v>
      </c>
      <c r="B730" s="12" t="s">
        <v>33</v>
      </c>
      <c r="C730" s="13">
        <v>42502</v>
      </c>
      <c r="D730" s="14" t="s">
        <v>13</v>
      </c>
      <c r="E730" s="15" t="s">
        <v>1884</v>
      </c>
      <c r="F730" s="16" t="s">
        <v>463</v>
      </c>
      <c r="G730" s="15" t="s">
        <v>293</v>
      </c>
      <c r="H730" s="15" t="s">
        <v>254</v>
      </c>
      <c r="I730" s="17">
        <f>HYPERLINK("https://docs.wto.org/imrd/directdoc.asp?DDFDocuments/t/G/TBTN16/USA1125.DOC","EN")</f>
      </c>
      <c r="J730" s="17">
        <f>HYPERLINK("https://docs.wto.org/imrd/directdoc.asp?DDFDocuments/u/G/TBTN16/USA1125.DOC","FR")</f>
      </c>
      <c r="K730" s="17">
        <f>HYPERLINK("https://docs.wto.org/imrd/directdoc.asp?DDFDocuments/v/G/TBTN16/USA1125.DOC","ES")</f>
      </c>
    </row>
    <row r="731">
      <c r="A731" s="11" t="s">
        <v>1885</v>
      </c>
      <c r="B731" s="12" t="s">
        <v>632</v>
      </c>
      <c r="C731" s="13">
        <v>42493</v>
      </c>
      <c r="D731" s="14" t="s">
        <v>13</v>
      </c>
      <c r="E731" s="15" t="s">
        <v>1886</v>
      </c>
      <c r="F731" s="16" t="s">
        <v>463</v>
      </c>
      <c r="G731" s="15"/>
      <c r="H731" s="15" t="s">
        <v>258</v>
      </c>
      <c r="I731" s="17">
        <f>HYPERLINK("https://docs.wto.org/imrd/directdoc.asp?DDFDocuments/q/G/TBTN16/MEX308.pdf","EN")</f>
      </c>
      <c r="J731" s="17">
        <f>HYPERLINK("https://docs.wto.org/imrd/directdoc.asp?DDFDocuments/r/G/TBTN16/MEX308.pdf","FR")</f>
      </c>
      <c r="K731" s="17">
        <f>HYPERLINK("https://docs.wto.org/imrd/directdoc.asp?DDFDocuments/s/G/TBTN16/MEX308.pdf","ES")</f>
      </c>
    </row>
    <row r="732">
      <c r="A732" s="11" t="s">
        <v>1887</v>
      </c>
      <c r="B732" s="12" t="s">
        <v>384</v>
      </c>
      <c r="C732" s="13">
        <v>42489</v>
      </c>
      <c r="D732" s="14" t="s">
        <v>49</v>
      </c>
      <c r="E732" s="15"/>
      <c r="F732" s="16" t="s">
        <v>1888</v>
      </c>
      <c r="G732" s="15"/>
      <c r="H732" s="15" t="s">
        <v>351</v>
      </c>
      <c r="I732" s="17">
        <f>HYPERLINK("https://docs.wto.org/imrd/directdoc.asp?DDFDocuments/t/G/TBTN13/ECU93A4.DOC","EN")</f>
      </c>
      <c r="J732" s="17">
        <f>HYPERLINK("https://docs.wto.org/imrd/directdoc.asp?DDFDocuments/u/G/TBTN13/ECU93A4.DOC","FR")</f>
      </c>
      <c r="K732" s="17">
        <f>HYPERLINK("https://docs.wto.org/imrd/directdoc.asp?DDFDocuments/v/G/TBTN13/ECU93A4.DOC","ES")</f>
      </c>
    </row>
    <row r="733">
      <c r="A733" s="11" t="s">
        <v>1889</v>
      </c>
      <c r="B733" s="12" t="s">
        <v>1212</v>
      </c>
      <c r="C733" s="13">
        <v>42489</v>
      </c>
      <c r="D733" s="14" t="s">
        <v>13</v>
      </c>
      <c r="E733" s="15" t="s">
        <v>1890</v>
      </c>
      <c r="F733" s="16" t="s">
        <v>1891</v>
      </c>
      <c r="G733" s="15" t="s">
        <v>1892</v>
      </c>
      <c r="H733" s="15" t="s">
        <v>254</v>
      </c>
      <c r="I733" s="17">
        <f>HYPERLINK("https://docs.wto.org/imrd/directdoc.asp?DDFDocuments/q/G/TBTN16/TPKM236.pdf","EN")</f>
      </c>
      <c r="J733" s="17">
        <f>HYPERLINK("https://docs.wto.org/imrd/directdoc.asp?DDFDocuments/r/G/TBTN16/TPKM236.pdf","FR")</f>
      </c>
      <c r="K733" s="17">
        <f>HYPERLINK("https://docs.wto.org/imrd/directdoc.asp?DDFDocuments/s/G/TBTN16/TPKM236.pdf","ES")</f>
      </c>
    </row>
    <row r="734">
      <c r="A734" s="11" t="s">
        <v>1893</v>
      </c>
      <c r="B734" s="12" t="s">
        <v>301</v>
      </c>
      <c r="C734" s="13">
        <v>42480</v>
      </c>
      <c r="D734" s="14" t="s">
        <v>350</v>
      </c>
      <c r="E734" s="15" t="s">
        <v>1894</v>
      </c>
      <c r="F734" s="16" t="s">
        <v>1895</v>
      </c>
      <c r="G734" s="15" t="s">
        <v>1896</v>
      </c>
      <c r="H734" s="15" t="s">
        <v>472</v>
      </c>
      <c r="I734" s="17">
        <f>HYPERLINK("https://docs.wto.org/imrd/directdoc.asp?DDFDocuments/q/G/TBTN16/ISR909C1.pdf","EN")</f>
      </c>
      <c r="J734" s="17"/>
      <c r="K734" s="17"/>
    </row>
    <row r="735">
      <c r="A735" s="11" t="s">
        <v>1897</v>
      </c>
      <c r="B735" s="12" t="s">
        <v>301</v>
      </c>
      <c r="C735" s="13">
        <v>42479</v>
      </c>
      <c r="D735" s="14" t="s">
        <v>13</v>
      </c>
      <c r="E735" s="15" t="s">
        <v>1898</v>
      </c>
      <c r="F735" s="16" t="s">
        <v>1485</v>
      </c>
      <c r="G735" s="15" t="s">
        <v>304</v>
      </c>
      <c r="H735" s="15" t="s">
        <v>258</v>
      </c>
      <c r="I735" s="17">
        <f>HYPERLINK("https://docs.wto.org/imrd/directdoc.asp?DDFDocuments/q/G/TBTN16/ISR914.pdf","EN")</f>
      </c>
      <c r="J735" s="17">
        <f>HYPERLINK("https://docs.wto.org/imrd/directdoc.asp?DDFDocuments/r/G/TBTN16/ISR914.pdf","FR")</f>
      </c>
      <c r="K735" s="17">
        <f>HYPERLINK("https://docs.wto.org/imrd/directdoc.asp?DDFDocuments/s/G/TBTN16/ISR914.pdf","ES")</f>
      </c>
    </row>
    <row r="736">
      <c r="A736" s="11" t="s">
        <v>1899</v>
      </c>
      <c r="B736" s="12" t="s">
        <v>301</v>
      </c>
      <c r="C736" s="13">
        <v>42475</v>
      </c>
      <c r="D736" s="14" t="s">
        <v>13</v>
      </c>
      <c r="E736" s="15" t="s">
        <v>1900</v>
      </c>
      <c r="F736" s="16" t="s">
        <v>334</v>
      </c>
      <c r="G736" s="15" t="s">
        <v>788</v>
      </c>
      <c r="H736" s="15" t="s">
        <v>258</v>
      </c>
      <c r="I736" s="17">
        <f>HYPERLINK("https://docs.wto.org/imrd/directdoc.asp?DDFDocuments/t/G/TBTN16/ISR907.DOC","EN")</f>
      </c>
      <c r="J736" s="17">
        <f>HYPERLINK("https://docs.wto.org/imrd/directdoc.asp?DDFDocuments/u/G/TBTN16/ISR907.DOC","FR")</f>
      </c>
      <c r="K736" s="17">
        <f>HYPERLINK("https://docs.wto.org/imrd/directdoc.asp?DDFDocuments/v/G/TBTN16/ISR907.DOC","ES")</f>
      </c>
    </row>
    <row r="737">
      <c r="A737" s="11" t="s">
        <v>1901</v>
      </c>
      <c r="B737" s="12" t="s">
        <v>301</v>
      </c>
      <c r="C737" s="13">
        <v>42475</v>
      </c>
      <c r="D737" s="14" t="s">
        <v>13</v>
      </c>
      <c r="E737" s="15" t="s">
        <v>1902</v>
      </c>
      <c r="F737" s="16" t="s">
        <v>334</v>
      </c>
      <c r="G737" s="15" t="s">
        <v>304</v>
      </c>
      <c r="H737" s="15" t="s">
        <v>258</v>
      </c>
      <c r="I737" s="17">
        <f>HYPERLINK("https://docs.wto.org/imrd/directdoc.asp?DDFDocuments/t/G/TBTN16/ISR909.DOC","EN")</f>
      </c>
      <c r="J737" s="17"/>
      <c r="K737" s="17"/>
    </row>
    <row r="738">
      <c r="A738" s="11" t="s">
        <v>1903</v>
      </c>
      <c r="B738" s="12" t="s">
        <v>301</v>
      </c>
      <c r="C738" s="13">
        <v>42461</v>
      </c>
      <c r="D738" s="14" t="s">
        <v>13</v>
      </c>
      <c r="E738" s="15" t="s">
        <v>1786</v>
      </c>
      <c r="F738" s="16" t="s">
        <v>832</v>
      </c>
      <c r="G738" s="15" t="s">
        <v>289</v>
      </c>
      <c r="H738" s="15" t="s">
        <v>258</v>
      </c>
      <c r="I738" s="17">
        <f>HYPERLINK("https://docs.wto.org/imrd/directdoc.asp?DDFDocuments/t/G/TBTN16/ISR903.DOC","EN")</f>
      </c>
      <c r="J738" s="17">
        <f>HYPERLINK("https://docs.wto.org/imrd/directdoc.asp?DDFDocuments/u/G/TBTN16/ISR903.DOC","FR")</f>
      </c>
      <c r="K738" s="17">
        <f>HYPERLINK("https://docs.wto.org/imrd/directdoc.asp?DDFDocuments/v/G/TBTN16/ISR903.DOC","ES")</f>
      </c>
    </row>
    <row r="739">
      <c r="A739" s="11" t="s">
        <v>1904</v>
      </c>
      <c r="B739" s="12" t="s">
        <v>301</v>
      </c>
      <c r="C739" s="13">
        <v>42460</v>
      </c>
      <c r="D739" s="14" t="s">
        <v>13</v>
      </c>
      <c r="E739" s="15" t="s">
        <v>1905</v>
      </c>
      <c r="F739" s="16" t="s">
        <v>1906</v>
      </c>
      <c r="G739" s="15" t="s">
        <v>41</v>
      </c>
      <c r="H739" s="15" t="s">
        <v>258</v>
      </c>
      <c r="I739" s="17">
        <f>HYPERLINK("https://docs.wto.org/imrd/directdoc.asp?DDFDocuments/t/G/TBTN16/ISR900.DOC","EN")</f>
      </c>
      <c r="J739" s="17">
        <f>HYPERLINK("https://docs.wto.org/imrd/directdoc.asp?DDFDocuments/u/G/TBTN16/ISR900.DOC","FR")</f>
      </c>
      <c r="K739" s="17">
        <f>HYPERLINK("https://docs.wto.org/imrd/directdoc.asp?DDFDocuments/v/G/TBTN16/ISR900.DOC","ES")</f>
      </c>
    </row>
    <row r="740">
      <c r="A740" s="11" t="s">
        <v>1907</v>
      </c>
      <c r="B740" s="12" t="s">
        <v>27</v>
      </c>
      <c r="C740" s="13">
        <v>42458</v>
      </c>
      <c r="D740" s="14" t="s">
        <v>13</v>
      </c>
      <c r="E740" s="15"/>
      <c r="F740" s="16" t="s">
        <v>954</v>
      </c>
      <c r="G740" s="15" t="s">
        <v>327</v>
      </c>
      <c r="H740" s="15" t="s">
        <v>254</v>
      </c>
      <c r="I740" s="17">
        <f>HYPERLINK("https://docs.wto.org/imrd/directdoc.asp?DDFDocuments/q/G/TBTN16/ZAF195.pdf","EN")</f>
      </c>
      <c r="J740" s="17">
        <f>HYPERLINK("https://docs.wto.org/imrd/directdoc.asp?DDFDocuments/r/G/TBTN16/ZAF195.pdf","FR")</f>
      </c>
      <c r="K740" s="17">
        <f>HYPERLINK("https://docs.wto.org/imrd/directdoc.asp?DDFDocuments/s/G/TBTN16/ZAF195.pdf","ES")</f>
      </c>
    </row>
    <row r="741">
      <c r="A741" s="11" t="s">
        <v>1908</v>
      </c>
      <c r="B741" s="12" t="s">
        <v>71</v>
      </c>
      <c r="C741" s="13">
        <v>42453</v>
      </c>
      <c r="D741" s="14" t="s">
        <v>13</v>
      </c>
      <c r="E741" s="15"/>
      <c r="F741" s="16"/>
      <c r="G741" s="15" t="s">
        <v>1909</v>
      </c>
      <c r="H741" s="15" t="s">
        <v>218</v>
      </c>
      <c r="I741" s="17">
        <f>HYPERLINK("https://docs.wto.org/imrd/directdoc.asp?DDFDocuments/q/G/TBTN16/UGA532.pdf","EN")</f>
      </c>
      <c r="J741" s="17">
        <f>HYPERLINK("https://docs.wto.org/imrd/directdoc.asp?DDFDocuments/r/G/TBTN16/UGA532.pdf","FR")</f>
      </c>
      <c r="K741" s="17">
        <f>HYPERLINK("https://docs.wto.org/imrd/directdoc.asp?DDFDocuments/s/G/TBTN16/UGA532.pdf","ES")</f>
      </c>
    </row>
    <row r="742">
      <c r="A742" s="11" t="s">
        <v>1910</v>
      </c>
      <c r="B742" s="12" t="s">
        <v>301</v>
      </c>
      <c r="C742" s="13">
        <v>42433</v>
      </c>
      <c r="D742" s="14" t="s">
        <v>13</v>
      </c>
      <c r="E742" s="15" t="s">
        <v>1911</v>
      </c>
      <c r="F742" s="16" t="s">
        <v>435</v>
      </c>
      <c r="G742" s="15" t="s">
        <v>436</v>
      </c>
      <c r="H742" s="15" t="s">
        <v>258</v>
      </c>
      <c r="I742" s="17">
        <f>HYPERLINK("https://docs.wto.org/imrd/directdoc.asp?DDFDocuments/t/G/TBTN16/ISR876.DOC","EN")</f>
      </c>
      <c r="J742" s="17">
        <f>HYPERLINK("https://docs.wto.org/imrd/directdoc.asp?DDFDocuments/u/G/TBTN16/ISR876.DOC","FR")</f>
      </c>
      <c r="K742" s="17">
        <f>HYPERLINK("https://docs.wto.org/imrd/directdoc.asp?DDFDocuments/v/G/TBTN16/ISR876.DOC","ES")</f>
      </c>
    </row>
    <row r="743">
      <c r="A743" s="11" t="s">
        <v>1912</v>
      </c>
      <c r="B743" s="12" t="s">
        <v>384</v>
      </c>
      <c r="C743" s="13">
        <v>42402</v>
      </c>
      <c r="D743" s="14" t="s">
        <v>49</v>
      </c>
      <c r="E743" s="15" t="s">
        <v>1913</v>
      </c>
      <c r="F743" s="16" t="s">
        <v>1914</v>
      </c>
      <c r="G743" s="15"/>
      <c r="H743" s="15" t="s">
        <v>469</v>
      </c>
      <c r="I743" s="17">
        <f>HYPERLINK("https://docs.wto.org/imrd/directdoc.asp?DDFDocuments/t/G/TBTN11/ECU74A2.DOC","EN")</f>
      </c>
      <c r="J743" s="17">
        <f>HYPERLINK("https://docs.wto.org/imrd/directdoc.asp?DDFDocuments/u/G/TBTN11/ECU74A2.DOC","FR")</f>
      </c>
      <c r="K743" s="17">
        <f>HYPERLINK("https://docs.wto.org/imrd/directdoc.asp?DDFDocuments/v/G/TBTN11/ECU74A2.DOC","ES")</f>
      </c>
    </row>
    <row r="744">
      <c r="A744" s="11" t="s">
        <v>1915</v>
      </c>
      <c r="B744" s="12" t="s">
        <v>244</v>
      </c>
      <c r="C744" s="13">
        <v>42401</v>
      </c>
      <c r="D744" s="14" t="s">
        <v>13</v>
      </c>
      <c r="E744" s="15" t="s">
        <v>1916</v>
      </c>
      <c r="F744" s="16" t="s">
        <v>1917</v>
      </c>
      <c r="G744" s="15" t="s">
        <v>1918</v>
      </c>
      <c r="H744" s="15" t="s">
        <v>218</v>
      </c>
      <c r="I744" s="17">
        <f>HYPERLINK("https://docs.wto.org/imrd/directdoc.asp?DDFDocuments/q/G/TBTN16/EGY114.pdf","EN")</f>
      </c>
      <c r="J744" s="17">
        <f>HYPERLINK("https://docs.wto.org/imrd/directdoc.asp?DDFDocuments/r/G/TBTN16/EGY114.pdf","FR")</f>
      </c>
      <c r="K744" s="17">
        <f>HYPERLINK("https://docs.wto.org/imrd/directdoc.asp?DDFDocuments/s/G/TBTN16/EGY114.pdf","ES")</f>
      </c>
    </row>
    <row r="745">
      <c r="A745" s="11" t="s">
        <v>1919</v>
      </c>
      <c r="B745" s="12" t="s">
        <v>33</v>
      </c>
      <c r="C745" s="13">
        <v>42397</v>
      </c>
      <c r="D745" s="14" t="s">
        <v>49</v>
      </c>
      <c r="E745" s="15" t="s">
        <v>1920</v>
      </c>
      <c r="F745" s="16" t="s">
        <v>1921</v>
      </c>
      <c r="G745" s="15" t="s">
        <v>1922</v>
      </c>
      <c r="H745" s="15" t="s">
        <v>1329</v>
      </c>
      <c r="I745" s="17">
        <f>HYPERLINK("https://docs.wto.org/imrd/directdoc.asp?DDFDocuments/q/G/TBTN10/USA565A5.pdf","EN")</f>
      </c>
      <c r="J745" s="17">
        <f>HYPERLINK("https://docs.wto.org/imrd/directdoc.asp?DDFDocuments/r/G/TBTN10/USA565A5.pdf","FR")</f>
      </c>
      <c r="K745" s="17">
        <f>HYPERLINK("https://docs.wto.org/imrd/directdoc.asp?DDFDocuments/s/G/TBTN10/USA565A5.pdf","ES")</f>
      </c>
    </row>
    <row r="746">
      <c r="A746" s="11" t="s">
        <v>1923</v>
      </c>
      <c r="B746" s="12" t="s">
        <v>301</v>
      </c>
      <c r="C746" s="13">
        <v>42395</v>
      </c>
      <c r="D746" s="14" t="s">
        <v>13</v>
      </c>
      <c r="E746" s="15" t="s">
        <v>1924</v>
      </c>
      <c r="F746" s="16" t="s">
        <v>707</v>
      </c>
      <c r="G746" s="15" t="s">
        <v>686</v>
      </c>
      <c r="H746" s="15" t="s">
        <v>1624</v>
      </c>
      <c r="I746" s="17">
        <f>HYPERLINK("https://docs.wto.org/imrd/directdoc.asp?DDFDocuments/q/G/TBTN16/ISR844.pdf","EN")</f>
      </c>
      <c r="J746" s="17">
        <f>HYPERLINK("https://docs.wto.org/imrd/directdoc.asp?DDFDocuments/r/G/TBTN16/ISR844.pdf","FR")</f>
      </c>
      <c r="K746" s="17">
        <f>HYPERLINK("https://docs.wto.org/imrd/directdoc.asp?DDFDocuments/s/G/TBTN16/ISR844.pdf","ES")</f>
      </c>
    </row>
    <row r="747">
      <c r="A747" s="11" t="s">
        <v>1925</v>
      </c>
      <c r="B747" s="12" t="s">
        <v>384</v>
      </c>
      <c r="C747" s="13">
        <v>42384</v>
      </c>
      <c r="D747" s="14" t="s">
        <v>49</v>
      </c>
      <c r="E747" s="15"/>
      <c r="F747" s="16" t="s">
        <v>1926</v>
      </c>
      <c r="G747" s="15"/>
      <c r="H747" s="15" t="s">
        <v>351</v>
      </c>
      <c r="I747" s="17">
        <f>HYPERLINK("https://docs.wto.org/imrd/directdoc.asp?DDFDocuments/t/G/TBTN12/ECU85A1.DOC","EN")</f>
      </c>
      <c r="J747" s="17">
        <f>HYPERLINK("https://docs.wto.org/imrd/directdoc.asp?DDFDocuments/u/G/TBTN12/ECU85A1.DOC","FR")</f>
      </c>
      <c r="K747" s="17">
        <f>HYPERLINK("https://docs.wto.org/imrd/directdoc.asp?DDFDocuments/v/G/TBTN12/ECU85A1.DOC","ES")</f>
      </c>
    </row>
    <row r="748">
      <c r="A748" s="11" t="s">
        <v>1927</v>
      </c>
      <c r="B748" s="12" t="s">
        <v>263</v>
      </c>
      <c r="C748" s="13">
        <v>42380</v>
      </c>
      <c r="D748" s="14" t="s">
        <v>49</v>
      </c>
      <c r="E748" s="15" t="s">
        <v>1928</v>
      </c>
      <c r="F748" s="16" t="s">
        <v>1929</v>
      </c>
      <c r="G748" s="15"/>
      <c r="H748" s="15" t="s">
        <v>472</v>
      </c>
      <c r="I748" s="17">
        <f>HYPERLINK("https://docs.wto.org/imrd/directdoc.asp?DDFDocuments/t/G/TBTN15/IDN98A1.DOC","EN")</f>
      </c>
      <c r="J748" s="17">
        <f>HYPERLINK("https://docs.wto.org/imrd/directdoc.asp?DDFDocuments/u/G/TBTN15/IDN98A1.DOC","FR")</f>
      </c>
      <c r="K748" s="17">
        <f>HYPERLINK("https://docs.wto.org/imrd/directdoc.asp?DDFDocuments/v/G/TBTN15/IDN98A1.DOC","ES")</f>
      </c>
    </row>
    <row r="749">
      <c r="A749" s="11" t="s">
        <v>1930</v>
      </c>
      <c r="B749" s="12" t="s">
        <v>12</v>
      </c>
      <c r="C749" s="13">
        <v>42377</v>
      </c>
      <c r="D749" s="14" t="s">
        <v>13</v>
      </c>
      <c r="E749" s="15"/>
      <c r="F749" s="16" t="s">
        <v>208</v>
      </c>
      <c r="G749" s="15" t="s">
        <v>314</v>
      </c>
      <c r="H749" s="15" t="s">
        <v>218</v>
      </c>
      <c r="I749" s="17">
        <f>HYPERLINK("https://docs.wto.org/imrd/directdoc.asp?DDFDocuments/t/G/TBTN16/KEN456.DOC","EN")</f>
      </c>
      <c r="J749" s="17">
        <f>HYPERLINK("https://docs.wto.org/imrd/directdoc.asp?DDFDocuments/u/G/TBTN16/KEN456.DOC","FR")</f>
      </c>
      <c r="K749" s="17">
        <f>HYPERLINK("https://docs.wto.org/imrd/directdoc.asp?DDFDocuments/v/G/TBTN16/KEN456.DOC","ES")</f>
      </c>
    </row>
    <row r="750">
      <c r="A750" s="11" t="s">
        <v>1931</v>
      </c>
      <c r="B750" s="12" t="s">
        <v>301</v>
      </c>
      <c r="C750" s="13">
        <v>42373</v>
      </c>
      <c r="D750" s="14" t="s">
        <v>13</v>
      </c>
      <c r="E750" s="15" t="s">
        <v>1932</v>
      </c>
      <c r="F750" s="16" t="s">
        <v>1933</v>
      </c>
      <c r="G750" s="15" t="s">
        <v>327</v>
      </c>
      <c r="H750" s="15" t="s">
        <v>258</v>
      </c>
      <c r="I750" s="17">
        <f>HYPERLINK("https://docs.wto.org/imrd/directdoc.asp?DDFDocuments/t/G/TBTN16/ISR823.DOC","EN")</f>
      </c>
      <c r="J750" s="17">
        <f>HYPERLINK("https://docs.wto.org/imrd/directdoc.asp?DDFDocuments/u/G/TBTN16/ISR823.DOC","FR")</f>
      </c>
      <c r="K750" s="17">
        <f>HYPERLINK("https://docs.wto.org/imrd/directdoc.asp?DDFDocuments/v/G/TBTN16/ISR823.DOC","ES")</f>
      </c>
    </row>
    <row r="751">
      <c r="A751" s="11" t="s">
        <v>1934</v>
      </c>
      <c r="B751" s="12" t="s">
        <v>71</v>
      </c>
      <c r="C751" s="13">
        <v>42348</v>
      </c>
      <c r="D751" s="14" t="s">
        <v>13</v>
      </c>
      <c r="E751" s="15" t="s">
        <v>1935</v>
      </c>
      <c r="F751" s="16" t="s">
        <v>269</v>
      </c>
      <c r="G751" s="15" t="s">
        <v>436</v>
      </c>
      <c r="H751" s="15" t="s">
        <v>218</v>
      </c>
      <c r="I751" s="17">
        <f>HYPERLINK("https://docs.wto.org/imrd/directdoc.asp?DDFDocuments/q/G/TBTN15/UGA530.pdf","EN")</f>
      </c>
      <c r="J751" s="17">
        <f>HYPERLINK("https://docs.wto.org/imrd/directdoc.asp?DDFDocuments/r/G/TBTN15/UGA530.pdf","FR")</f>
      </c>
      <c r="K751" s="17">
        <f>HYPERLINK("https://docs.wto.org/imrd/directdoc.asp?DDFDocuments/s/G/TBTN15/UGA530.pdf","ES")</f>
      </c>
    </row>
    <row r="752">
      <c r="A752" s="11" t="s">
        <v>1936</v>
      </c>
      <c r="B752" s="12" t="s">
        <v>1247</v>
      </c>
      <c r="C752" s="13">
        <v>42347</v>
      </c>
      <c r="D752" s="14" t="s">
        <v>13</v>
      </c>
      <c r="E752" s="15" t="s">
        <v>1937</v>
      </c>
      <c r="F752" s="16" t="s">
        <v>839</v>
      </c>
      <c r="G752" s="15" t="s">
        <v>314</v>
      </c>
      <c r="H752" s="15" t="s">
        <v>254</v>
      </c>
      <c r="I752" s="17">
        <f>HYPERLINK("https://docs.wto.org/imrd/directdoc.asp?DDFDocuments/q/G/TBTN15/THA471.pdf","EN")</f>
      </c>
      <c r="J752" s="17">
        <f>HYPERLINK("https://docs.wto.org/imrd/directdoc.asp?DDFDocuments/r/G/TBTN15/THA471.pdf","FR")</f>
      </c>
      <c r="K752" s="17">
        <f>HYPERLINK("https://docs.wto.org/imrd/directdoc.asp?DDFDocuments/s/G/TBTN15/THA471.pdf","ES")</f>
      </c>
    </row>
    <row r="753">
      <c r="A753" s="11" t="s">
        <v>1938</v>
      </c>
      <c r="B753" s="12" t="s">
        <v>632</v>
      </c>
      <c r="C753" s="13">
        <v>42342</v>
      </c>
      <c r="D753" s="14" t="s">
        <v>49</v>
      </c>
      <c r="E753" s="15"/>
      <c r="F753" s="16" t="s">
        <v>1939</v>
      </c>
      <c r="G753" s="15"/>
      <c r="H753" s="15" t="s">
        <v>634</v>
      </c>
      <c r="I753" s="17">
        <f>HYPERLINK("https://docs.wto.org/imrd/directdoc.asp?DDFDocuments/q/G/TBTN15/MEX288A1.pdf","EN")</f>
      </c>
      <c r="J753" s="17">
        <f>HYPERLINK("https://docs.wto.org/imrd/directdoc.asp?DDFDocuments/r/G/TBTN15/MEX288A1.pdf","FR")</f>
      </c>
      <c r="K753" s="17">
        <f>HYPERLINK("https://docs.wto.org/imrd/directdoc.asp?DDFDocuments/s/G/TBTN15/MEX288A1.pdf","ES")</f>
      </c>
    </row>
    <row r="754">
      <c r="A754" s="11" t="s">
        <v>1940</v>
      </c>
      <c r="B754" s="12" t="s">
        <v>27</v>
      </c>
      <c r="C754" s="13">
        <v>42342</v>
      </c>
      <c r="D754" s="14" t="s">
        <v>13</v>
      </c>
      <c r="E754" s="15" t="s">
        <v>1941</v>
      </c>
      <c r="F754" s="16" t="s">
        <v>1781</v>
      </c>
      <c r="G754" s="15" t="s">
        <v>756</v>
      </c>
      <c r="H754" s="15" t="s">
        <v>258</v>
      </c>
      <c r="I754" s="17">
        <f>HYPERLINK("https://docs.wto.org/imrd/directdoc.asp?DDFDocuments/t/G/TBTN15/ZAF194.DOC","EN")</f>
      </c>
      <c r="J754" s="17">
        <f>HYPERLINK("https://docs.wto.org/imrd/directdoc.asp?DDFDocuments/u/G/TBTN15/ZAF194.DOC","FR")</f>
      </c>
      <c r="K754" s="17">
        <f>HYPERLINK("https://docs.wto.org/imrd/directdoc.asp?DDFDocuments/v/G/TBTN15/ZAF194.DOC","ES")</f>
      </c>
    </row>
    <row r="755">
      <c r="A755" s="11" t="s">
        <v>1942</v>
      </c>
      <c r="B755" s="12" t="s">
        <v>12</v>
      </c>
      <c r="C755" s="13">
        <v>42325</v>
      </c>
      <c r="D755" s="14" t="s">
        <v>267</v>
      </c>
      <c r="E755" s="15" t="s">
        <v>1943</v>
      </c>
      <c r="F755" s="16" t="s">
        <v>29</v>
      </c>
      <c r="G755" s="15"/>
      <c r="H755" s="15" t="s">
        <v>782</v>
      </c>
      <c r="I755" s="17">
        <f>HYPERLINK("https://docs.wto.org/imrd/directdoc.asp?DDFDocuments/t/G/TBTN07/KEN112R1.DOC","EN")</f>
      </c>
      <c r="J755" s="17">
        <f>HYPERLINK("https://docs.wto.org/imrd/directdoc.asp?DDFDocuments/u/G/TBTN07/KEN112R1.DOC","FR")</f>
      </c>
      <c r="K755" s="17">
        <f>HYPERLINK("https://docs.wto.org/imrd/directdoc.asp?DDFDocuments/v/G/TBTN07/KEN112R1.DOC","ES")</f>
      </c>
    </row>
    <row r="756">
      <c r="A756" s="11" t="s">
        <v>1944</v>
      </c>
      <c r="B756" s="12" t="s">
        <v>12</v>
      </c>
      <c r="C756" s="13">
        <v>42325</v>
      </c>
      <c r="D756" s="14" t="s">
        <v>350</v>
      </c>
      <c r="E756" s="15"/>
      <c r="F756" s="16" t="s">
        <v>29</v>
      </c>
      <c r="G756" s="15"/>
      <c r="H756" s="15"/>
      <c r="I756" s="17">
        <f>HYPERLINK("https://docs.wto.org/imrd/directdoc.asp?DDFDocuments/t/G/TBTN15/KEN452C1.DOC","EN")</f>
      </c>
      <c r="J756" s="17">
        <f>HYPERLINK("https://docs.wto.org/imrd/directdoc.asp?DDFDocuments/u/G/TBTN15/KEN452C1.DOC","FR")</f>
      </c>
      <c r="K756" s="17">
        <f>HYPERLINK("https://docs.wto.org/imrd/directdoc.asp?DDFDocuments/v/G/TBTN15/KEN452C1.DOC","ES")</f>
      </c>
    </row>
    <row r="757">
      <c r="A757" s="11" t="s">
        <v>1945</v>
      </c>
      <c r="B757" s="12" t="s">
        <v>12</v>
      </c>
      <c r="C757" s="13">
        <v>42306</v>
      </c>
      <c r="D757" s="14" t="s">
        <v>13</v>
      </c>
      <c r="E757" s="15" t="s">
        <v>1946</v>
      </c>
      <c r="F757" s="16" t="s">
        <v>29</v>
      </c>
      <c r="G757" s="15" t="s">
        <v>30</v>
      </c>
      <c r="H757" s="15" t="s">
        <v>782</v>
      </c>
      <c r="I757" s="17">
        <f>HYPERLINK("https://docs.wto.org/imrd/directdoc.asp?DDFDocuments/q/G/TBTN15/KEN451.pdf","EN")</f>
      </c>
      <c r="J757" s="17">
        <f>HYPERLINK("https://docs.wto.org/imrd/directdoc.asp?DDFDocuments/r/G/TBTN15/KEN451.pdf","FR")</f>
      </c>
      <c r="K757" s="17">
        <f>HYPERLINK("https://docs.wto.org/imrd/directdoc.asp?DDFDocuments/s/G/TBTN15/KEN451.pdf","ES")</f>
      </c>
    </row>
    <row r="758">
      <c r="A758" s="11" t="s">
        <v>1947</v>
      </c>
      <c r="B758" s="12" t="s">
        <v>27</v>
      </c>
      <c r="C758" s="13">
        <v>42304</v>
      </c>
      <c r="D758" s="14" t="s">
        <v>49</v>
      </c>
      <c r="E758" s="15" t="s">
        <v>1948</v>
      </c>
      <c r="F758" s="16" t="s">
        <v>1949</v>
      </c>
      <c r="G758" s="15" t="s">
        <v>1562</v>
      </c>
      <c r="H758" s="15" t="s">
        <v>634</v>
      </c>
      <c r="I758" s="17">
        <f>HYPERLINK("https://docs.wto.org/imrd/directdoc.asp?DDFDocuments/t/G/TBTN15/ZAF189A1.DOC","EN")</f>
      </c>
      <c r="J758" s="17">
        <f>HYPERLINK("https://docs.wto.org/imrd/directdoc.asp?DDFDocuments/u/G/TBTN15/ZAF189A1.DOC","FR")</f>
      </c>
      <c r="K758" s="17">
        <f>HYPERLINK("https://docs.wto.org/imrd/directdoc.asp?DDFDocuments/v/G/TBTN15/ZAF189A1.DOC","ES")</f>
      </c>
    </row>
    <row r="759">
      <c r="A759" s="11" t="s">
        <v>1950</v>
      </c>
      <c r="B759" s="12" t="s">
        <v>71</v>
      </c>
      <c r="C759" s="13">
        <v>42299</v>
      </c>
      <c r="D759" s="14" t="s">
        <v>13</v>
      </c>
      <c r="E759" s="15" t="s">
        <v>1951</v>
      </c>
      <c r="F759" s="16" t="s">
        <v>718</v>
      </c>
      <c r="G759" s="15" t="s">
        <v>686</v>
      </c>
      <c r="H759" s="15" t="s">
        <v>218</v>
      </c>
      <c r="I759" s="17">
        <f>HYPERLINK("https://docs.wto.org/imrd/directdoc.asp?DDFDocuments/q/G/TBTN15/UGA524.pdf","EN")</f>
      </c>
      <c r="J759" s="17">
        <f>HYPERLINK("https://docs.wto.org/imrd/directdoc.asp?DDFDocuments/r/G/TBTN15/UGA524.pdf","FR")</f>
      </c>
      <c r="K759" s="17">
        <f>HYPERLINK("https://docs.wto.org/imrd/directdoc.asp?DDFDocuments/s/G/TBTN15/UGA524.pdf","ES")</f>
      </c>
    </row>
    <row r="760">
      <c r="A760" s="11" t="s">
        <v>1952</v>
      </c>
      <c r="B760" s="12" t="s">
        <v>27</v>
      </c>
      <c r="C760" s="13">
        <v>42263</v>
      </c>
      <c r="D760" s="14" t="s">
        <v>267</v>
      </c>
      <c r="E760" s="15" t="s">
        <v>1953</v>
      </c>
      <c r="F760" s="16" t="s">
        <v>1402</v>
      </c>
      <c r="G760" s="15" t="s">
        <v>756</v>
      </c>
      <c r="H760" s="15" t="s">
        <v>258</v>
      </c>
      <c r="I760" s="17">
        <f>HYPERLINK("https://docs.wto.org/imrd/directdoc.asp?DDFDocuments/t/G/TBTN08/ZAF88R1.DOC","EN")</f>
      </c>
      <c r="J760" s="17">
        <f>HYPERLINK("https://docs.wto.org/imrd/directdoc.asp?DDFDocuments/u/G/TBTN08/ZAF88R1.DOC","FR")</f>
      </c>
      <c r="K760" s="17">
        <f>HYPERLINK("https://docs.wto.org/imrd/directdoc.asp?DDFDocuments/v/G/TBTN08/ZAF88R1.DOC","ES")</f>
      </c>
    </row>
    <row r="761">
      <c r="A761" s="11" t="s">
        <v>1954</v>
      </c>
      <c r="B761" s="12" t="s">
        <v>263</v>
      </c>
      <c r="C761" s="13">
        <v>42262</v>
      </c>
      <c r="D761" s="14" t="s">
        <v>49</v>
      </c>
      <c r="E761" s="15" t="s">
        <v>1955</v>
      </c>
      <c r="F761" s="16" t="s">
        <v>1956</v>
      </c>
      <c r="G761" s="15"/>
      <c r="H761" s="15"/>
      <c r="I761" s="17">
        <f>HYPERLINK("https://docs.wto.org/imrd/directdoc.asp?DDFDocuments/t/G/TBTN01/IDN1A3.DOC","EN")</f>
      </c>
      <c r="J761" s="17">
        <f>HYPERLINK("https://docs.wto.org/imrd/directdoc.asp?DDFDocuments/u/G/TBTN01/IDN1A3.DOC","FR")</f>
      </c>
      <c r="K761" s="17">
        <f>HYPERLINK("https://docs.wto.org/imrd/directdoc.asp?DDFDocuments/v/G/TBTN01/IDN1A3.DOC","ES")</f>
      </c>
    </row>
    <row r="762">
      <c r="A762" s="11" t="s">
        <v>1957</v>
      </c>
      <c r="B762" s="12" t="s">
        <v>27</v>
      </c>
      <c r="C762" s="13">
        <v>42219</v>
      </c>
      <c r="D762" s="14" t="s">
        <v>13</v>
      </c>
      <c r="E762" s="15"/>
      <c r="F762" s="16" t="s">
        <v>1697</v>
      </c>
      <c r="G762" s="15" t="s">
        <v>66</v>
      </c>
      <c r="H762" s="15" t="s">
        <v>254</v>
      </c>
      <c r="I762" s="17">
        <f>HYPERLINK("https://docs.wto.org/imrd/directdoc.asp?DDFDocuments/q/G/TBTN15/ZAF192.pdf","EN")</f>
      </c>
      <c r="J762" s="17">
        <f>HYPERLINK("https://docs.wto.org/imrd/directdoc.asp?DDFDocuments/r/G/TBTN15/ZAF192.pdf","FR")</f>
      </c>
      <c r="K762" s="17">
        <f>HYPERLINK("https://docs.wto.org/imrd/directdoc.asp?DDFDocuments/s/G/TBTN15/ZAF192.pdf","ES")</f>
      </c>
    </row>
    <row r="763">
      <c r="A763" s="11" t="s">
        <v>1958</v>
      </c>
      <c r="B763" s="12" t="s">
        <v>27</v>
      </c>
      <c r="C763" s="13">
        <v>42214</v>
      </c>
      <c r="D763" s="14" t="s">
        <v>267</v>
      </c>
      <c r="E763" s="15" t="s">
        <v>1959</v>
      </c>
      <c r="F763" s="16" t="s">
        <v>463</v>
      </c>
      <c r="G763" s="15"/>
      <c r="H763" s="15" t="s">
        <v>276</v>
      </c>
      <c r="I763" s="17">
        <f>HYPERLINK("https://docs.wto.org/imrd/directdoc.asp?DDFDocuments/q/G/TBTN11/ZAF131R1.pdf","EN")</f>
      </c>
      <c r="J763" s="17">
        <f>HYPERLINK("https://docs.wto.org/imrd/directdoc.asp?DDFDocuments/r/G/TBTN11/ZAF131R1.pdf","FR")</f>
      </c>
      <c r="K763" s="17">
        <f>HYPERLINK("https://docs.wto.org/imrd/directdoc.asp?DDFDocuments/s/G/TBTN11/ZAF131R1.pdf","ES")</f>
      </c>
    </row>
    <row r="764">
      <c r="A764" s="11" t="s">
        <v>1960</v>
      </c>
      <c r="B764" s="12" t="s">
        <v>27</v>
      </c>
      <c r="C764" s="13">
        <v>42213</v>
      </c>
      <c r="D764" s="14" t="s">
        <v>267</v>
      </c>
      <c r="E764" s="15"/>
      <c r="F764" s="16" t="s">
        <v>1591</v>
      </c>
      <c r="G764" s="15" t="s">
        <v>66</v>
      </c>
      <c r="H764" s="15" t="s">
        <v>747</v>
      </c>
      <c r="I764" s="17">
        <f>HYPERLINK("https://docs.wto.org/imrd/directdoc.asp?DDFDocuments/q/G/TBTN11/ZAF143R1.pdf","EN")</f>
      </c>
      <c r="J764" s="17">
        <f>HYPERLINK("https://docs.wto.org/imrd/directdoc.asp?DDFDocuments/r/G/TBTN11/ZAF143R1.pdf","FR")</f>
      </c>
      <c r="K764" s="17">
        <f>HYPERLINK("https://docs.wto.org/imrd/directdoc.asp?DDFDocuments/s/G/TBTN11/ZAF143R1.pdf","ES")</f>
      </c>
    </row>
    <row r="765">
      <c r="A765" s="11" t="s">
        <v>1961</v>
      </c>
      <c r="B765" s="12" t="s">
        <v>27</v>
      </c>
      <c r="C765" s="13">
        <v>42213</v>
      </c>
      <c r="D765" s="14" t="s">
        <v>267</v>
      </c>
      <c r="E765" s="15"/>
      <c r="F765" s="16" t="s">
        <v>1962</v>
      </c>
      <c r="G765" s="15" t="s">
        <v>66</v>
      </c>
      <c r="H765" s="15" t="s">
        <v>747</v>
      </c>
      <c r="I765" s="17">
        <f>HYPERLINK("https://docs.wto.org/imrd/directdoc.asp?DDFDocuments/t/G/TBTN08/ZAF83R1.DOC","EN")</f>
      </c>
      <c r="J765" s="17">
        <f>HYPERLINK("https://docs.wto.org/imrd/directdoc.asp?DDFDocuments/u/G/TBTN08/ZAF83R1.DOC","FR")</f>
      </c>
      <c r="K765" s="17">
        <f>HYPERLINK("https://docs.wto.org/imrd/directdoc.asp?DDFDocuments/v/G/TBTN08/ZAF83R1.DOC","ES")</f>
      </c>
    </row>
    <row r="766">
      <c r="A766" s="11" t="s">
        <v>1963</v>
      </c>
      <c r="B766" s="12" t="s">
        <v>27</v>
      </c>
      <c r="C766" s="13">
        <v>42213</v>
      </c>
      <c r="D766" s="14" t="s">
        <v>267</v>
      </c>
      <c r="E766" s="15"/>
      <c r="F766" s="16" t="s">
        <v>1964</v>
      </c>
      <c r="G766" s="15" t="s">
        <v>66</v>
      </c>
      <c r="H766" s="15" t="s">
        <v>747</v>
      </c>
      <c r="I766" s="17">
        <f>HYPERLINK("https://docs.wto.org/imrd/directdoc.asp?DDFDocuments/t/G/TBTN08/ZAF84R1.DOC","EN")</f>
      </c>
      <c r="J766" s="17">
        <f>HYPERLINK("https://docs.wto.org/imrd/directdoc.asp?DDFDocuments/u/G/TBTN08/ZAF84R1.DOC","FR")</f>
      </c>
      <c r="K766" s="17">
        <f>HYPERLINK("https://docs.wto.org/imrd/directdoc.asp?DDFDocuments/v/G/TBTN08/ZAF84R1.DOC","ES")</f>
      </c>
    </row>
    <row r="767">
      <c r="A767" s="11" t="s">
        <v>1965</v>
      </c>
      <c r="B767" s="12" t="s">
        <v>27</v>
      </c>
      <c r="C767" s="13">
        <v>42209</v>
      </c>
      <c r="D767" s="14" t="s">
        <v>350</v>
      </c>
      <c r="E767" s="15"/>
      <c r="F767" s="16" t="s">
        <v>1966</v>
      </c>
      <c r="G767" s="15" t="s">
        <v>1575</v>
      </c>
      <c r="H767" s="15" t="s">
        <v>351</v>
      </c>
      <c r="I767" s="17">
        <f>HYPERLINK("https://docs.wto.org/imrd/directdoc.asp?DDFDocuments/q/G/TBTN15/ZAF190C1.pdf","EN")</f>
      </c>
      <c r="J767" s="17">
        <f>HYPERLINK("https://docs.wto.org/imrd/directdoc.asp?DDFDocuments/r/G/TBTN15/ZAF190C1.pdf","FR")</f>
      </c>
      <c r="K767" s="17">
        <f>HYPERLINK("https://docs.wto.org/imrd/directdoc.asp?DDFDocuments/s/G/TBTN15/ZAF190C1.pdf","ES")</f>
      </c>
    </row>
    <row r="768">
      <c r="A768" s="11" t="s">
        <v>1967</v>
      </c>
      <c r="B768" s="12" t="s">
        <v>190</v>
      </c>
      <c r="C768" s="13">
        <v>42206</v>
      </c>
      <c r="D768" s="14" t="s">
        <v>13</v>
      </c>
      <c r="E768" s="15" t="s">
        <v>1968</v>
      </c>
      <c r="F768" s="16" t="s">
        <v>1281</v>
      </c>
      <c r="G768" s="15"/>
      <c r="H768" s="15" t="s">
        <v>16</v>
      </c>
      <c r="I768" s="17">
        <f>HYPERLINK("https://docs.wto.org/imrd/directdoc.asp?DDFDocuments/q/G/TBTN15/BRA642.pdf","EN")</f>
      </c>
      <c r="J768" s="17">
        <f>HYPERLINK("https://docs.wto.org/imrd/directdoc.asp?DDFDocuments/r/G/TBTN15/BRA642.pdf","FR")</f>
      </c>
      <c r="K768" s="17">
        <f>HYPERLINK("https://docs.wto.org/imrd/directdoc.asp?DDFDocuments/s/G/TBTN15/BRA642.pdf","ES")</f>
      </c>
    </row>
    <row r="769">
      <c r="A769" s="11" t="s">
        <v>1969</v>
      </c>
      <c r="B769" s="12" t="s">
        <v>301</v>
      </c>
      <c r="C769" s="13">
        <v>42202</v>
      </c>
      <c r="D769" s="14" t="s">
        <v>13</v>
      </c>
      <c r="E769" s="15" t="s">
        <v>1970</v>
      </c>
      <c r="F769" s="16" t="s">
        <v>755</v>
      </c>
      <c r="G769" s="15" t="s">
        <v>226</v>
      </c>
      <c r="H769" s="15" t="s">
        <v>258</v>
      </c>
      <c r="I769" s="17">
        <f>HYPERLINK("https://docs.wto.org/imrd/directdoc.asp?DDFDocuments/t/G/TBTN15/ISR819.DOC","EN")</f>
      </c>
      <c r="J769" s="17">
        <f>HYPERLINK("https://docs.wto.org/imrd/directdoc.asp?DDFDocuments/u/G/TBTN15/ISR819.DOC","FR")</f>
      </c>
      <c r="K769" s="17">
        <f>HYPERLINK("https://docs.wto.org/imrd/directdoc.asp?DDFDocuments/v/G/TBTN15/ISR819.DOC","ES")</f>
      </c>
    </row>
    <row r="770">
      <c r="A770" s="11" t="s">
        <v>1971</v>
      </c>
      <c r="B770" s="12" t="s">
        <v>190</v>
      </c>
      <c r="C770" s="13">
        <v>42200</v>
      </c>
      <c r="D770" s="14" t="s">
        <v>13</v>
      </c>
      <c r="E770" s="15" t="s">
        <v>1972</v>
      </c>
      <c r="F770" s="16" t="s">
        <v>275</v>
      </c>
      <c r="G770" s="15"/>
      <c r="H770" s="15" t="s">
        <v>258</v>
      </c>
      <c r="I770" s="17">
        <f>HYPERLINK("https://docs.wto.org/imrd/directdoc.asp?DDFDocuments/t/G/TBTN15/BRA641.DOC","EN")</f>
      </c>
      <c r="J770" s="17">
        <f>HYPERLINK("https://docs.wto.org/imrd/directdoc.asp?DDFDocuments/u/G/TBTN15/BRA641.DOC","FR")</f>
      </c>
      <c r="K770" s="17">
        <f>HYPERLINK("https://docs.wto.org/imrd/directdoc.asp?DDFDocuments/v/G/TBTN15/BRA641.DOC","ES")</f>
      </c>
    </row>
    <row r="771">
      <c r="A771" s="11" t="s">
        <v>1973</v>
      </c>
      <c r="B771" s="12" t="s">
        <v>27</v>
      </c>
      <c r="C771" s="13">
        <v>42193</v>
      </c>
      <c r="D771" s="14" t="s">
        <v>267</v>
      </c>
      <c r="E771" s="15"/>
      <c r="F771" s="16" t="s">
        <v>1974</v>
      </c>
      <c r="G771" s="15" t="s">
        <v>390</v>
      </c>
      <c r="H771" s="15" t="s">
        <v>223</v>
      </c>
      <c r="I771" s="17">
        <f>HYPERLINK("https://docs.wto.org/imrd/directdoc.asp?DDFDocuments/q/G/TBTN15/ZAF190.pdf","EN")</f>
      </c>
      <c r="J771" s="17">
        <f>HYPERLINK("https://docs.wto.org/imrd/directdoc.asp?DDFDocuments/r/G/TBTN15/ZAF190.pdf","FR")</f>
      </c>
      <c r="K771" s="17">
        <f>HYPERLINK("https://docs.wto.org/imrd/directdoc.asp?DDFDocuments/s/G/TBTN15/ZAF190.pdf","ES")</f>
      </c>
    </row>
    <row r="772">
      <c r="A772" s="11" t="s">
        <v>1975</v>
      </c>
      <c r="B772" s="12" t="s">
        <v>263</v>
      </c>
      <c r="C772" s="13">
        <v>42179</v>
      </c>
      <c r="D772" s="14" t="s">
        <v>49</v>
      </c>
      <c r="E772" s="15" t="s">
        <v>264</v>
      </c>
      <c r="F772" s="16" t="s">
        <v>265</v>
      </c>
      <c r="G772" s="15"/>
      <c r="H772" s="15" t="s">
        <v>237</v>
      </c>
      <c r="I772" s="17">
        <f>HYPERLINK("https://docs.wto.org/imrd/directdoc.asp?DDFDocuments/q/G/TBTN13/IDN77A2.pdf","EN")</f>
      </c>
      <c r="J772" s="17">
        <f>HYPERLINK("https://docs.wto.org/imrd/directdoc.asp?DDFDocuments/r/G/TBTN13/IDN77A2.pdf","FR")</f>
      </c>
      <c r="K772" s="17">
        <f>HYPERLINK("https://docs.wto.org/imrd/directdoc.asp?DDFDocuments/s/G/TBTN13/IDN77A2.pdf","ES")</f>
      </c>
    </row>
    <row r="773">
      <c r="A773" s="11" t="s">
        <v>1976</v>
      </c>
      <c r="B773" s="12" t="s">
        <v>27</v>
      </c>
      <c r="C773" s="13">
        <v>42130</v>
      </c>
      <c r="D773" s="14" t="s">
        <v>13</v>
      </c>
      <c r="E773" s="15" t="s">
        <v>1977</v>
      </c>
      <c r="F773" s="16" t="s">
        <v>1978</v>
      </c>
      <c r="G773" s="15" t="s">
        <v>66</v>
      </c>
      <c r="H773" s="15" t="s">
        <v>276</v>
      </c>
      <c r="I773" s="17">
        <f>HYPERLINK("https://docs.wto.org/imrd/directdoc.asp?DDFDocuments/t/G/TBTN15/ZAF189.DOC","EN")</f>
      </c>
      <c r="J773" s="17">
        <f>HYPERLINK("https://docs.wto.org/imrd/directdoc.asp?DDFDocuments/u/G/TBTN15/ZAF189.DOC","FR")</f>
      </c>
      <c r="K773" s="17">
        <f>HYPERLINK("https://docs.wto.org/imrd/directdoc.asp?DDFDocuments/v/G/TBTN15/ZAF189.DOC","ES")</f>
      </c>
    </row>
    <row r="774">
      <c r="A774" s="11" t="s">
        <v>1979</v>
      </c>
      <c r="B774" s="12" t="s">
        <v>33</v>
      </c>
      <c r="C774" s="13">
        <v>42123</v>
      </c>
      <c r="D774" s="14" t="s">
        <v>49</v>
      </c>
      <c r="E774" s="15" t="s">
        <v>1712</v>
      </c>
      <c r="F774" s="16" t="s">
        <v>1980</v>
      </c>
      <c r="G774" s="15" t="s">
        <v>1522</v>
      </c>
      <c r="H774" s="15" t="s">
        <v>469</v>
      </c>
      <c r="I774" s="17">
        <f>HYPERLINK("https://docs.wto.org/imrd/directdoc.asp?DDFDocuments/t/G/TBTN14/USA909A1.DOC","EN")</f>
      </c>
      <c r="J774" s="17">
        <f>HYPERLINK("https://docs.wto.org/imrd/directdoc.asp?DDFDocuments/u/G/TBTN14/USA909A1.DOC","FR")</f>
      </c>
      <c r="K774" s="17">
        <f>HYPERLINK("https://docs.wto.org/imrd/directdoc.asp?DDFDocuments/v/G/TBTN14/USA909A1.DOC","ES")</f>
      </c>
    </row>
    <row r="775">
      <c r="A775" s="11" t="s">
        <v>1981</v>
      </c>
      <c r="B775" s="12" t="s">
        <v>27</v>
      </c>
      <c r="C775" s="13">
        <v>42123</v>
      </c>
      <c r="D775" s="14" t="s">
        <v>49</v>
      </c>
      <c r="E775" s="15"/>
      <c r="F775" s="16" t="s">
        <v>957</v>
      </c>
      <c r="G775" s="15" t="s">
        <v>1557</v>
      </c>
      <c r="H775" s="15" t="s">
        <v>351</v>
      </c>
      <c r="I775" s="17">
        <f>HYPERLINK("https://docs.wto.org/imrd/directdoc.asp?DDFDocuments/t/G/TBTN14/ZAF178A1.DOC","EN")</f>
      </c>
      <c r="J775" s="17">
        <f>HYPERLINK("https://docs.wto.org/imrd/directdoc.asp?DDFDocuments/u/G/TBTN14/ZAF178A1.DOC","FR")</f>
      </c>
      <c r="K775" s="17">
        <f>HYPERLINK("https://docs.wto.org/imrd/directdoc.asp?DDFDocuments/v/G/TBTN14/ZAF178A1.DOC","ES")</f>
      </c>
    </row>
    <row r="776">
      <c r="A776" s="11" t="s">
        <v>1982</v>
      </c>
      <c r="B776" s="12" t="s">
        <v>27</v>
      </c>
      <c r="C776" s="13">
        <v>42123</v>
      </c>
      <c r="D776" s="14" t="s">
        <v>49</v>
      </c>
      <c r="E776" s="15"/>
      <c r="F776" s="16" t="s">
        <v>1983</v>
      </c>
      <c r="G776" s="15" t="s">
        <v>236</v>
      </c>
      <c r="H776" s="15" t="s">
        <v>351</v>
      </c>
      <c r="I776" s="17">
        <f>HYPERLINK("https://docs.wto.org/imrd/directdoc.asp?DDFDocuments/q/G/TBTN14/ZAF180A1.pdf","EN")</f>
      </c>
      <c r="J776" s="17">
        <f>HYPERLINK("https://docs.wto.org/imrd/directdoc.asp?DDFDocuments/r/G/TBTN14/ZAF180A1.pdf","FR")</f>
      </c>
      <c r="K776" s="17">
        <f>HYPERLINK("https://docs.wto.org/imrd/directdoc.asp?DDFDocuments/s/G/TBTN14/ZAF180A1.pdf","ES")</f>
      </c>
    </row>
    <row r="777">
      <c r="A777" s="11" t="s">
        <v>1984</v>
      </c>
      <c r="B777" s="12" t="s">
        <v>33</v>
      </c>
      <c r="C777" s="13">
        <v>42122</v>
      </c>
      <c r="D777" s="14" t="s">
        <v>49</v>
      </c>
      <c r="E777" s="15" t="s">
        <v>1050</v>
      </c>
      <c r="F777" s="16" t="s">
        <v>1051</v>
      </c>
      <c r="G777" s="15" t="s">
        <v>1522</v>
      </c>
      <c r="H777" s="15" t="s">
        <v>469</v>
      </c>
      <c r="I777" s="17">
        <f>HYPERLINK("https://docs.wto.org/imrd/directdoc.asp?DDFDocuments/t/G/TBTN14/USA928A1.DOC","EN")</f>
      </c>
      <c r="J777" s="17">
        <f>HYPERLINK("https://docs.wto.org/imrd/directdoc.asp?DDFDocuments/u/G/TBTN14/USA928A1.DOC","FR")</f>
      </c>
      <c r="K777" s="17">
        <f>HYPERLINK("https://docs.wto.org/imrd/directdoc.asp?DDFDocuments/v/G/TBTN14/USA928A1.DOC","ES")</f>
      </c>
    </row>
    <row r="778">
      <c r="A778" s="11" t="s">
        <v>1985</v>
      </c>
      <c r="B778" s="12" t="s">
        <v>632</v>
      </c>
      <c r="C778" s="13">
        <v>42118</v>
      </c>
      <c r="D778" s="14" t="s">
        <v>13</v>
      </c>
      <c r="E778" s="15"/>
      <c r="F778" s="16" t="s">
        <v>1986</v>
      </c>
      <c r="G778" s="15"/>
      <c r="H778" s="15" t="s">
        <v>276</v>
      </c>
      <c r="I778" s="17">
        <f>HYPERLINK("https://docs.wto.org/imrd/directdoc.asp?DDFDocuments/t/G/TBTN15/MEX288.DOC","EN")</f>
      </c>
      <c r="J778" s="17">
        <f>HYPERLINK("https://docs.wto.org/imrd/directdoc.asp?DDFDocuments/u/G/TBTN15/MEX288.DOC","FR")</f>
      </c>
      <c r="K778" s="17">
        <f>HYPERLINK("https://docs.wto.org/imrd/directdoc.asp?DDFDocuments/v/G/TBTN15/MEX288.DOC","ES")</f>
      </c>
    </row>
    <row r="779">
      <c r="A779" s="11" t="s">
        <v>1987</v>
      </c>
      <c r="B779" s="12" t="s">
        <v>660</v>
      </c>
      <c r="C779" s="13">
        <v>42117</v>
      </c>
      <c r="D779" s="14" t="s">
        <v>49</v>
      </c>
      <c r="E779" s="15" t="s">
        <v>1988</v>
      </c>
      <c r="F779" s="16" t="s">
        <v>1989</v>
      </c>
      <c r="G779" s="15"/>
      <c r="H779" s="15" t="s">
        <v>472</v>
      </c>
      <c r="I779" s="17">
        <f>HYPERLINK("https://docs.wto.org/imrd/directdoc.asp?DDFDocuments/t/G/TBTN13/PRY71A1.DOC","EN")</f>
      </c>
      <c r="J779" s="17">
        <f>HYPERLINK("https://docs.wto.org/imrd/directdoc.asp?DDFDocuments/u/G/TBTN13/PRY71A1.DOC","FR")</f>
      </c>
      <c r="K779" s="17">
        <f>HYPERLINK("https://docs.wto.org/imrd/directdoc.asp?DDFDocuments/v/G/TBTN13/PRY71A1.DOC","ES")</f>
      </c>
    </row>
    <row r="780">
      <c r="A780" s="11" t="s">
        <v>1990</v>
      </c>
      <c r="B780" s="12" t="s">
        <v>660</v>
      </c>
      <c r="C780" s="13">
        <v>42117</v>
      </c>
      <c r="D780" s="14" t="s">
        <v>49</v>
      </c>
      <c r="E780" s="15" t="s">
        <v>1991</v>
      </c>
      <c r="F780" s="16" t="s">
        <v>1992</v>
      </c>
      <c r="G780" s="15"/>
      <c r="H780" s="15" t="s">
        <v>472</v>
      </c>
      <c r="I780" s="17">
        <f>HYPERLINK("https://docs.wto.org/imrd/directdoc.asp?DDFDocuments/t/G/TBTN14/PRY74A1.DOC","EN")</f>
      </c>
      <c r="J780" s="17">
        <f>HYPERLINK("https://docs.wto.org/imrd/directdoc.asp?DDFDocuments/u/G/TBTN14/PRY74A1.DOC","FR")</f>
      </c>
      <c r="K780" s="17">
        <f>HYPERLINK("https://docs.wto.org/imrd/directdoc.asp?DDFDocuments/v/G/TBTN14/PRY74A1.DOC","ES")</f>
      </c>
    </row>
    <row r="781">
      <c r="A781" s="11" t="s">
        <v>1993</v>
      </c>
      <c r="B781" s="12" t="s">
        <v>27</v>
      </c>
      <c r="C781" s="13">
        <v>42094</v>
      </c>
      <c r="D781" s="14" t="s">
        <v>49</v>
      </c>
      <c r="E781" s="15" t="s">
        <v>1994</v>
      </c>
      <c r="F781" s="16" t="s">
        <v>198</v>
      </c>
      <c r="G781" s="15" t="s">
        <v>1995</v>
      </c>
      <c r="H781" s="15" t="s">
        <v>200</v>
      </c>
      <c r="I781" s="17">
        <f>HYPERLINK("https://docs.wto.org/imrd/directdoc.asp?DDFDocuments/q/G/TBTN14/ZAF176A1.pdf","EN")</f>
      </c>
      <c r="J781" s="17">
        <f>HYPERLINK("https://docs.wto.org/imrd/directdoc.asp?DDFDocuments/r/G/TBTN14/ZAF176A1.pdf","FR")</f>
      </c>
      <c r="K781" s="17">
        <f>HYPERLINK("https://docs.wto.org/imrd/directdoc.asp?DDFDocuments/s/G/TBTN14/ZAF176A1.pdf","ES")</f>
      </c>
    </row>
    <row r="782">
      <c r="A782" s="11" t="s">
        <v>1996</v>
      </c>
      <c r="B782" s="12" t="s">
        <v>27</v>
      </c>
      <c r="C782" s="13">
        <v>42082</v>
      </c>
      <c r="D782" s="14" t="s">
        <v>49</v>
      </c>
      <c r="E782" s="15" t="s">
        <v>1997</v>
      </c>
      <c r="F782" s="16" t="s">
        <v>1998</v>
      </c>
      <c r="G782" s="15" t="s">
        <v>1876</v>
      </c>
      <c r="H782" s="15" t="s">
        <v>634</v>
      </c>
      <c r="I782" s="17">
        <f>HYPERLINK("https://docs.wto.org/imrd/directdoc.asp?DDFDocuments/q/G/TBTN14/ZAF179A1.pdf","EN")</f>
      </c>
      <c r="J782" s="17">
        <f>HYPERLINK("https://docs.wto.org/imrd/directdoc.asp?DDFDocuments/r/G/TBTN14/ZAF179A1.pdf","FR")</f>
      </c>
      <c r="K782" s="17">
        <f>HYPERLINK("https://docs.wto.org/imrd/directdoc.asp?DDFDocuments/s/G/TBTN14/ZAF179A1.pdf","ES")</f>
      </c>
    </row>
    <row r="783">
      <c r="A783" s="11" t="s">
        <v>1999</v>
      </c>
      <c r="B783" s="12" t="s">
        <v>229</v>
      </c>
      <c r="C783" s="13">
        <v>42072</v>
      </c>
      <c r="D783" s="14" t="s">
        <v>13</v>
      </c>
      <c r="E783" s="15"/>
      <c r="F783" s="16" t="s">
        <v>1163</v>
      </c>
      <c r="G783" s="15" t="s">
        <v>193</v>
      </c>
      <c r="H783" s="15" t="s">
        <v>31</v>
      </c>
      <c r="I783" s="17">
        <f>HYPERLINK("https://docs.wto.org/imrd/directdoc.asp?DDFDocuments/q/G/TBTN15/PER68.pdf","EN")</f>
      </c>
      <c r="J783" s="17">
        <f>HYPERLINK("https://docs.wto.org/imrd/directdoc.asp?DDFDocuments/r/G/TBTN15/PER68.pdf","FR")</f>
      </c>
      <c r="K783" s="17">
        <f>HYPERLINK("https://docs.wto.org/imrd/directdoc.asp?DDFDocuments/s/G/TBTN15/PER68.pdf","ES")</f>
      </c>
    </row>
    <row r="784">
      <c r="A784" s="11" t="s">
        <v>2000</v>
      </c>
      <c r="B784" s="12" t="s">
        <v>384</v>
      </c>
      <c r="C784" s="13">
        <v>42059</v>
      </c>
      <c r="D784" s="14" t="s">
        <v>49</v>
      </c>
      <c r="E784" s="15" t="s">
        <v>613</v>
      </c>
      <c r="F784" s="16" t="s">
        <v>614</v>
      </c>
      <c r="G784" s="15"/>
      <c r="H784" s="15" t="s">
        <v>351</v>
      </c>
      <c r="I784" s="17">
        <f>HYPERLINK("https://docs.wto.org/imrd/directdoc.asp?DDFDocuments/t/G/TBTN14/ECU261A1.DOC","EN")</f>
      </c>
      <c r="J784" s="17">
        <f>HYPERLINK("https://docs.wto.org/imrd/directdoc.asp?DDFDocuments/u/G/TBTN14/ECU261A1.DOC","FR")</f>
      </c>
      <c r="K784" s="17">
        <f>HYPERLINK("https://docs.wto.org/imrd/directdoc.asp?DDFDocuments/v/G/TBTN14/ECU261A1.DOC","ES")</f>
      </c>
    </row>
    <row r="785">
      <c r="A785" s="11" t="s">
        <v>2001</v>
      </c>
      <c r="B785" s="12" t="s">
        <v>263</v>
      </c>
      <c r="C785" s="13">
        <v>42052</v>
      </c>
      <c r="D785" s="14" t="s">
        <v>13</v>
      </c>
      <c r="E785" s="15" t="s">
        <v>2002</v>
      </c>
      <c r="F785" s="16" t="s">
        <v>2003</v>
      </c>
      <c r="G785" s="15"/>
      <c r="H785" s="15" t="s">
        <v>258</v>
      </c>
      <c r="I785" s="17">
        <f>HYPERLINK("https://docs.wto.org/imrd/directdoc.asp?DDFDocuments/t/G/TBTN15/IDN98.DOC","EN")</f>
      </c>
      <c r="J785" s="17">
        <f>HYPERLINK("https://docs.wto.org/imrd/directdoc.asp?DDFDocuments/u/G/TBTN15/IDN98.DOC","FR")</f>
      </c>
      <c r="K785" s="17">
        <f>HYPERLINK("https://docs.wto.org/imrd/directdoc.asp?DDFDocuments/v/G/TBTN15/IDN98.DOC","ES")</f>
      </c>
    </row>
    <row r="786">
      <c r="A786" s="11" t="s">
        <v>2004</v>
      </c>
      <c r="B786" s="12" t="s">
        <v>33</v>
      </c>
      <c r="C786" s="13">
        <v>42046</v>
      </c>
      <c r="D786" s="14" t="s">
        <v>49</v>
      </c>
      <c r="E786" s="15" t="s">
        <v>1920</v>
      </c>
      <c r="F786" s="16" t="s">
        <v>1921</v>
      </c>
      <c r="G786" s="15" t="s">
        <v>1922</v>
      </c>
      <c r="H786" s="15" t="s">
        <v>1329</v>
      </c>
      <c r="I786" s="17">
        <f>HYPERLINK("https://docs.wto.org/imrd/directdoc.asp?DDFDocuments/q/G/TBTN10/USA565A4.pdf","EN")</f>
      </c>
      <c r="J786" s="17">
        <f>HYPERLINK("https://docs.wto.org/imrd/directdoc.asp?DDFDocuments/r/G/TBTN10/USA565A4.pdf","FR")</f>
      </c>
      <c r="K786" s="17">
        <f>HYPERLINK("https://docs.wto.org/imrd/directdoc.asp?DDFDocuments/s/G/TBTN10/USA565A4.pdf","ES")</f>
      </c>
    </row>
    <row r="787">
      <c r="A787" s="11" t="s">
        <v>2005</v>
      </c>
      <c r="B787" s="12" t="s">
        <v>33</v>
      </c>
      <c r="C787" s="13">
        <v>42013</v>
      </c>
      <c r="D787" s="14" t="s">
        <v>49</v>
      </c>
      <c r="E787" s="15" t="s">
        <v>2006</v>
      </c>
      <c r="F787" s="16" t="s">
        <v>2007</v>
      </c>
      <c r="G787" s="15" t="s">
        <v>1757</v>
      </c>
      <c r="H787" s="15" t="s">
        <v>634</v>
      </c>
      <c r="I787" s="17">
        <f>HYPERLINK("https://docs.wto.org/imrd/directdoc.asp?DDFDocuments/t/G/TBTN11/USA643A2.DOC","EN")</f>
      </c>
      <c r="J787" s="17">
        <f>HYPERLINK("https://docs.wto.org/imrd/directdoc.asp?DDFDocuments/u/G/TBTN11/USA643A2.DOC","FR")</f>
      </c>
      <c r="K787" s="17">
        <f>HYPERLINK("https://docs.wto.org/imrd/directdoc.asp?DDFDocuments/v/G/TBTN11/USA643A2.DOC","ES")</f>
      </c>
    </row>
    <row r="788">
      <c r="A788" s="11" t="s">
        <v>2008</v>
      </c>
      <c r="B788" s="12" t="s">
        <v>12</v>
      </c>
      <c r="C788" s="13">
        <v>41990</v>
      </c>
      <c r="D788" s="14" t="s">
        <v>13</v>
      </c>
      <c r="E788" s="15"/>
      <c r="F788" s="16" t="s">
        <v>2009</v>
      </c>
      <c r="G788" s="15" t="s">
        <v>226</v>
      </c>
      <c r="H788" s="15" t="s">
        <v>218</v>
      </c>
      <c r="I788" s="17">
        <f>HYPERLINK("https://docs.wto.org/imrd/directdoc.asp?DDFDocuments/q/G/TBTN14/KEN439.pdf","EN")</f>
      </c>
      <c r="J788" s="17">
        <f>HYPERLINK("https://docs.wto.org/imrd/directdoc.asp?DDFDocuments/r/G/TBTN14/KEN439.pdf","FR")</f>
      </c>
      <c r="K788" s="17">
        <f>HYPERLINK("https://docs.wto.org/imrd/directdoc.asp?DDFDocuments/s/G/TBTN14/KEN439.pdf","ES")</f>
      </c>
    </row>
    <row r="789">
      <c r="A789" s="11" t="s">
        <v>2010</v>
      </c>
      <c r="B789" s="12" t="s">
        <v>12</v>
      </c>
      <c r="C789" s="13">
        <v>41990</v>
      </c>
      <c r="D789" s="14" t="s">
        <v>13</v>
      </c>
      <c r="E789" s="15"/>
      <c r="F789" s="16" t="s">
        <v>575</v>
      </c>
      <c r="G789" s="15" t="s">
        <v>15</v>
      </c>
      <c r="H789" s="15" t="s">
        <v>218</v>
      </c>
      <c r="I789" s="17">
        <f>HYPERLINK("https://docs.wto.org/imrd/directdoc.asp?DDFDocuments/t/G/TBTN14/KEN440.DOC","EN")</f>
      </c>
      <c r="J789" s="17">
        <f>HYPERLINK("https://docs.wto.org/imrd/directdoc.asp?DDFDocuments/u/G/TBTN14/KEN440.DOC","FR")</f>
      </c>
      <c r="K789" s="17">
        <f>HYPERLINK("https://docs.wto.org/imrd/directdoc.asp?DDFDocuments/v/G/TBTN14/KEN440.DOC","ES")</f>
      </c>
    </row>
    <row r="790">
      <c r="A790" s="11" t="s">
        <v>2011</v>
      </c>
      <c r="B790" s="12" t="s">
        <v>12</v>
      </c>
      <c r="C790" s="13">
        <v>41990</v>
      </c>
      <c r="D790" s="14" t="s">
        <v>13</v>
      </c>
      <c r="E790" s="15"/>
      <c r="F790" s="16" t="s">
        <v>246</v>
      </c>
      <c r="G790" s="15" t="s">
        <v>15</v>
      </c>
      <c r="H790" s="15" t="s">
        <v>16</v>
      </c>
      <c r="I790" s="17">
        <f>HYPERLINK("https://docs.wto.org/imrd/directdoc.asp?DDFDocuments/t/G/TBTN14/KEN441.DOC","EN")</f>
      </c>
      <c r="J790" s="17">
        <f>HYPERLINK("https://docs.wto.org/imrd/directdoc.asp?DDFDocuments/u/G/TBTN14/KEN441.DOC","FR")</f>
      </c>
      <c r="K790" s="17">
        <f>HYPERLINK("https://docs.wto.org/imrd/directdoc.asp?DDFDocuments/v/G/TBTN14/KEN441.DOC","ES")</f>
      </c>
    </row>
    <row r="791">
      <c r="A791" s="11" t="s">
        <v>2012</v>
      </c>
      <c r="B791" s="12" t="s">
        <v>190</v>
      </c>
      <c r="C791" s="13">
        <v>41982</v>
      </c>
      <c r="D791" s="14" t="s">
        <v>49</v>
      </c>
      <c r="E791" s="15" t="s">
        <v>2013</v>
      </c>
      <c r="F791" s="16" t="s">
        <v>1218</v>
      </c>
      <c r="G791" s="15"/>
      <c r="H791" s="15" t="s">
        <v>351</v>
      </c>
      <c r="I791" s="17">
        <f>HYPERLINK("https://docs.wto.org/imrd/directdoc.asp?DDFDocuments/t/G/TBTN14/BRA486A1.DOC","EN")</f>
      </c>
      <c r="J791" s="17">
        <f>HYPERLINK("https://docs.wto.org/imrd/directdoc.asp?DDFDocuments/u/G/TBTN14/BRA486A1.DOC","FR")</f>
      </c>
      <c r="K791" s="17">
        <f>HYPERLINK("https://docs.wto.org/imrd/directdoc.asp?DDFDocuments/v/G/TBTN14/BRA486A1.DOC","ES")</f>
      </c>
    </row>
    <row r="792">
      <c r="A792" s="11" t="s">
        <v>2014</v>
      </c>
      <c r="B792" s="12" t="s">
        <v>1212</v>
      </c>
      <c r="C792" s="13">
        <v>41981</v>
      </c>
      <c r="D792" s="14" t="s">
        <v>13</v>
      </c>
      <c r="E792" s="15" t="s">
        <v>2015</v>
      </c>
      <c r="F792" s="16" t="s">
        <v>2016</v>
      </c>
      <c r="G792" s="15"/>
      <c r="H792" s="15" t="s">
        <v>254</v>
      </c>
      <c r="I792" s="17">
        <f>HYPERLINK("https://docs.wto.org/imrd/directdoc.asp?DDFDocuments/q/G/TBTN14/TPKM190.pdf","EN")</f>
      </c>
      <c r="J792" s="17">
        <f>HYPERLINK("https://docs.wto.org/imrd/directdoc.asp?DDFDocuments/r/G/TBTN14/TPKM190.pdf","FR")</f>
      </c>
      <c r="K792" s="17">
        <f>HYPERLINK("https://docs.wto.org/imrd/directdoc.asp?DDFDocuments/s/G/TBTN14/TPKM190.pdf","ES")</f>
      </c>
    </row>
    <row r="793">
      <c r="A793" s="11" t="s">
        <v>2017</v>
      </c>
      <c r="B793" s="12" t="s">
        <v>12</v>
      </c>
      <c r="C793" s="13">
        <v>41960</v>
      </c>
      <c r="D793" s="14" t="s">
        <v>13</v>
      </c>
      <c r="E793" s="15"/>
      <c r="F793" s="16" t="s">
        <v>29</v>
      </c>
      <c r="G793" s="15" t="s">
        <v>30</v>
      </c>
      <c r="H793" s="15" t="s">
        <v>737</v>
      </c>
      <c r="I793" s="17">
        <f>HYPERLINK("https://docs.wto.org/imrd/directdoc.asp?DDFDocuments/t/G/TBTN14/KEN438.DOC","EN")</f>
      </c>
      <c r="J793" s="17">
        <f>HYPERLINK("https://docs.wto.org/imrd/directdoc.asp?DDFDocuments/u/G/TBTN14/KEN438.DOC","FR")</f>
      </c>
      <c r="K793" s="17">
        <f>HYPERLINK("https://docs.wto.org/imrd/directdoc.asp?DDFDocuments/v/G/TBTN14/KEN438.DOC","ES")</f>
      </c>
    </row>
    <row r="794">
      <c r="A794" s="11" t="s">
        <v>2018</v>
      </c>
      <c r="B794" s="12" t="s">
        <v>12</v>
      </c>
      <c r="C794" s="13">
        <v>41956</v>
      </c>
      <c r="D794" s="14" t="s">
        <v>13</v>
      </c>
      <c r="E794" s="15"/>
      <c r="F794" s="16" t="s">
        <v>246</v>
      </c>
      <c r="G794" s="15"/>
      <c r="H794" s="15" t="s">
        <v>16</v>
      </c>
      <c r="I794" s="17">
        <f>HYPERLINK("https://docs.wto.org/imrd/directdoc.asp?DDFDocuments/t/G/TBTN14/KEN431.DOC","EN")</f>
      </c>
      <c r="J794" s="17">
        <f>HYPERLINK("https://docs.wto.org/imrd/directdoc.asp?DDFDocuments/u/G/TBTN14/KEN431.DOC","FR")</f>
      </c>
      <c r="K794" s="17">
        <f>HYPERLINK("https://docs.wto.org/imrd/directdoc.asp?DDFDocuments/v/G/TBTN14/KEN431.DOC","ES")</f>
      </c>
    </row>
    <row r="795">
      <c r="A795" s="11" t="s">
        <v>2019</v>
      </c>
      <c r="B795" s="12" t="s">
        <v>12</v>
      </c>
      <c r="C795" s="13">
        <v>41954</v>
      </c>
      <c r="D795" s="14" t="s">
        <v>13</v>
      </c>
      <c r="E795" s="15"/>
      <c r="F795" s="16" t="s">
        <v>246</v>
      </c>
      <c r="G795" s="15" t="s">
        <v>15</v>
      </c>
      <c r="H795" s="15" t="s">
        <v>223</v>
      </c>
      <c r="I795" s="17">
        <f>HYPERLINK("https://docs.wto.org/imrd/directdoc.asp?DDFDocuments/t/G/TBTN14/KEN429.DOC","EN")</f>
      </c>
      <c r="J795" s="17">
        <f>HYPERLINK("https://docs.wto.org/imrd/directdoc.asp?DDFDocuments/u/G/TBTN14/KEN429.DOC","FR")</f>
      </c>
      <c r="K795" s="17">
        <f>HYPERLINK("https://docs.wto.org/imrd/directdoc.asp?DDFDocuments/v/G/TBTN14/KEN429.DOC","ES")</f>
      </c>
    </row>
    <row r="796">
      <c r="A796" s="11" t="s">
        <v>2020</v>
      </c>
      <c r="B796" s="12" t="s">
        <v>27</v>
      </c>
      <c r="C796" s="13">
        <v>41954</v>
      </c>
      <c r="D796" s="14" t="s">
        <v>49</v>
      </c>
      <c r="E796" s="15"/>
      <c r="F796" s="16" t="s">
        <v>2021</v>
      </c>
      <c r="G796" s="15" t="s">
        <v>1876</v>
      </c>
      <c r="H796" s="15" t="s">
        <v>472</v>
      </c>
      <c r="I796" s="17">
        <f>HYPERLINK("https://docs.wto.org/imrd/directdoc.asp?DDFDocuments/t/G/TBTN14/ZAF175A1.DOC","EN")</f>
      </c>
      <c r="J796" s="17">
        <f>HYPERLINK("https://docs.wto.org/imrd/directdoc.asp?DDFDocuments/u/G/TBTN14/ZAF175A1.DOC","FR")</f>
      </c>
      <c r="K796" s="17">
        <f>HYPERLINK("https://docs.wto.org/imrd/directdoc.asp?DDFDocuments/v/G/TBTN14/ZAF175A1.DOC","ES")</f>
      </c>
    </row>
    <row r="797">
      <c r="A797" s="11" t="s">
        <v>2022</v>
      </c>
      <c r="B797" s="12" t="s">
        <v>2023</v>
      </c>
      <c r="C797" s="13">
        <v>41941</v>
      </c>
      <c r="D797" s="14" t="s">
        <v>13</v>
      </c>
      <c r="E797" s="15" t="s">
        <v>2024</v>
      </c>
      <c r="F797" s="16" t="s">
        <v>1370</v>
      </c>
      <c r="G797" s="15" t="s">
        <v>204</v>
      </c>
      <c r="H797" s="15" t="s">
        <v>31</v>
      </c>
      <c r="I797" s="17">
        <f>HYPERLINK("https://docs.wto.org/imrd/directdoc.asp?DDFDocuments/q/G/TBTN14/PAN64.pdf","EN")</f>
      </c>
      <c r="J797" s="17">
        <f>HYPERLINK("https://docs.wto.org/imrd/directdoc.asp?DDFDocuments/r/G/TBTN14/PAN64.pdf","FR")</f>
      </c>
      <c r="K797" s="17">
        <f>HYPERLINK("https://docs.wto.org/imrd/directdoc.asp?DDFDocuments/s/G/TBTN14/PAN64.pdf","ES")</f>
      </c>
    </row>
    <row r="798">
      <c r="A798" s="11" t="s">
        <v>2025</v>
      </c>
      <c r="B798" s="12" t="s">
        <v>33</v>
      </c>
      <c r="C798" s="13">
        <v>41933</v>
      </c>
      <c r="D798" s="14" t="s">
        <v>13</v>
      </c>
      <c r="E798" s="15" t="s">
        <v>2026</v>
      </c>
      <c r="F798" s="16" t="s">
        <v>1281</v>
      </c>
      <c r="G798" s="15" t="s">
        <v>327</v>
      </c>
      <c r="H798" s="15" t="s">
        <v>254</v>
      </c>
      <c r="I798" s="17">
        <f>HYPERLINK("https://docs.wto.org/imrd/directdoc.asp?DDFDocuments/t/G/TBTN14/USA928.DOC","EN")</f>
      </c>
      <c r="J798" s="17">
        <f>HYPERLINK("https://docs.wto.org/imrd/directdoc.asp?DDFDocuments/u/G/TBTN14/USA928.DOC","FR")</f>
      </c>
      <c r="K798" s="17">
        <f>HYPERLINK("https://docs.wto.org/imrd/directdoc.asp?DDFDocuments/v/G/TBTN14/USA928.DOC","ES")</f>
      </c>
    </row>
    <row r="799">
      <c r="A799" s="11" t="s">
        <v>2027</v>
      </c>
      <c r="B799" s="12" t="s">
        <v>27</v>
      </c>
      <c r="C799" s="13">
        <v>41933</v>
      </c>
      <c r="D799" s="14" t="s">
        <v>13</v>
      </c>
      <c r="E799" s="15"/>
      <c r="F799" s="16" t="s">
        <v>2028</v>
      </c>
      <c r="G799" s="15" t="s">
        <v>686</v>
      </c>
      <c r="H799" s="15" t="s">
        <v>223</v>
      </c>
      <c r="I799" s="17">
        <f>HYPERLINK("https://docs.wto.org/imrd/directdoc.asp?DDFDocuments/q/G/TBTN14/ZAF180.pdf","EN")</f>
      </c>
      <c r="J799" s="17">
        <f>HYPERLINK("https://docs.wto.org/imrd/directdoc.asp?DDFDocuments/r/G/TBTN14/ZAF180.pdf","FR")</f>
      </c>
      <c r="K799" s="17">
        <f>HYPERLINK("https://docs.wto.org/imrd/directdoc.asp?DDFDocuments/s/G/TBTN14/ZAF180.pdf","ES")</f>
      </c>
    </row>
    <row r="800">
      <c r="A800" s="11" t="s">
        <v>2029</v>
      </c>
      <c r="B800" s="12" t="s">
        <v>2030</v>
      </c>
      <c r="C800" s="13">
        <v>41922</v>
      </c>
      <c r="D800" s="14" t="s">
        <v>13</v>
      </c>
      <c r="E800" s="15" t="s">
        <v>2031</v>
      </c>
      <c r="F800" s="16" t="s">
        <v>339</v>
      </c>
      <c r="G800" s="15"/>
      <c r="H800" s="15" t="s">
        <v>1367</v>
      </c>
      <c r="I800" s="17">
        <f>HYPERLINK("https://docs.wto.org/imrd/directdoc.asp?DDFDocuments/q/G/TBTN14/NIC142.pdf","EN")</f>
      </c>
      <c r="J800" s="17">
        <f>HYPERLINK("https://docs.wto.org/imrd/directdoc.asp?DDFDocuments/r/G/TBTN14/NIC142.pdf","FR")</f>
      </c>
      <c r="K800" s="17">
        <f>HYPERLINK("https://docs.wto.org/imrd/directdoc.asp?DDFDocuments/s/G/TBTN14/NIC142.pdf","ES")</f>
      </c>
    </row>
    <row r="801">
      <c r="A801" s="11" t="s">
        <v>2032</v>
      </c>
      <c r="B801" s="12" t="s">
        <v>27</v>
      </c>
      <c r="C801" s="13">
        <v>41919</v>
      </c>
      <c r="D801" s="14" t="s">
        <v>49</v>
      </c>
      <c r="E801" s="15"/>
      <c r="F801" s="16" t="s">
        <v>2033</v>
      </c>
      <c r="G801" s="15" t="s">
        <v>1522</v>
      </c>
      <c r="H801" s="15" t="s">
        <v>472</v>
      </c>
      <c r="I801" s="17">
        <f>HYPERLINK("https://docs.wto.org/imrd/directdoc.asp?DDFDocuments/t/G/TBTN14/ZAF174A1.DOC","EN")</f>
      </c>
      <c r="J801" s="17">
        <f>HYPERLINK("https://docs.wto.org/imrd/directdoc.asp?DDFDocuments/u/G/TBTN14/ZAF174A1.DOC","FR")</f>
      </c>
      <c r="K801" s="17">
        <f>HYPERLINK("https://docs.wto.org/imrd/directdoc.asp?DDFDocuments/v/G/TBTN14/ZAF174A1.DOC","ES")</f>
      </c>
    </row>
    <row r="802">
      <c r="A802" s="11" t="s">
        <v>2034</v>
      </c>
      <c r="B802" s="12" t="s">
        <v>298</v>
      </c>
      <c r="C802" s="13">
        <v>41907</v>
      </c>
      <c r="D802" s="14" t="s">
        <v>13</v>
      </c>
      <c r="E802" s="15" t="s">
        <v>2035</v>
      </c>
      <c r="F802" s="16" t="s">
        <v>2036</v>
      </c>
      <c r="G802" s="15" t="s">
        <v>327</v>
      </c>
      <c r="H802" s="15" t="s">
        <v>16</v>
      </c>
      <c r="I802" s="17">
        <f>HYPERLINK("https://docs.wto.org/imrd/directdoc.asp?DDFDocuments/t/G/TBTN14/ARE232.DOC","EN")</f>
      </c>
      <c r="J802" s="17">
        <f>HYPERLINK("https://docs.wto.org/imrd/directdoc.asp?DDFDocuments/u/G/TBTN14/ARE232.DOC","FR")</f>
      </c>
      <c r="K802" s="17">
        <f>HYPERLINK("https://docs.wto.org/imrd/directdoc.asp?DDFDocuments/v/G/TBTN14/ARE232.DOC","ES")</f>
      </c>
    </row>
    <row r="803">
      <c r="A803" s="11" t="s">
        <v>2037</v>
      </c>
      <c r="B803" s="12" t="s">
        <v>27</v>
      </c>
      <c r="C803" s="13">
        <v>41907</v>
      </c>
      <c r="D803" s="14" t="s">
        <v>13</v>
      </c>
      <c r="E803" s="15" t="s">
        <v>2038</v>
      </c>
      <c r="F803" s="16" t="s">
        <v>689</v>
      </c>
      <c r="G803" s="15" t="s">
        <v>756</v>
      </c>
      <c r="H803" s="15" t="s">
        <v>276</v>
      </c>
      <c r="I803" s="17">
        <f>HYPERLINK("https://docs.wto.org/imrd/directdoc.asp?DDFDocuments/q/G/TBTN14/ZAF179.pdf","EN")</f>
      </c>
      <c r="J803" s="17">
        <f>HYPERLINK("https://docs.wto.org/imrd/directdoc.asp?DDFDocuments/r/G/TBTN14/ZAF179.pdf","FR")</f>
      </c>
      <c r="K803" s="17">
        <f>HYPERLINK("https://docs.wto.org/imrd/directdoc.asp?DDFDocuments/s/G/TBTN14/ZAF179.pdf","ES")</f>
      </c>
    </row>
    <row r="804">
      <c r="A804" s="11" t="s">
        <v>2039</v>
      </c>
      <c r="B804" s="12" t="s">
        <v>27</v>
      </c>
      <c r="C804" s="13">
        <v>41883</v>
      </c>
      <c r="D804" s="14" t="s">
        <v>49</v>
      </c>
      <c r="E804" s="15" t="s">
        <v>2040</v>
      </c>
      <c r="F804" s="16" t="s">
        <v>2041</v>
      </c>
      <c r="G804" s="15" t="s">
        <v>1522</v>
      </c>
      <c r="H804" s="15" t="s">
        <v>634</v>
      </c>
      <c r="I804" s="17">
        <f>HYPERLINK("https://docs.wto.org/imrd/directdoc.asp?DDFDocuments/t/G/TBTN12/ZAF148A1.DOC","EN")</f>
      </c>
      <c r="J804" s="17">
        <f>HYPERLINK("https://docs.wto.org/imrd/directdoc.asp?DDFDocuments/u/G/TBTN12/ZAF148A1.DOC","FR")</f>
      </c>
      <c r="K804" s="17">
        <f>HYPERLINK("https://docs.wto.org/imrd/directdoc.asp?DDFDocuments/v/G/TBTN12/ZAF148A1.DOC","ES")</f>
      </c>
    </row>
    <row r="805">
      <c r="A805" s="11" t="s">
        <v>2042</v>
      </c>
      <c r="B805" s="12" t="s">
        <v>71</v>
      </c>
      <c r="C805" s="13">
        <v>41880</v>
      </c>
      <c r="D805" s="14" t="s">
        <v>13</v>
      </c>
      <c r="E805" s="15" t="s">
        <v>2043</v>
      </c>
      <c r="F805" s="16" t="s">
        <v>922</v>
      </c>
      <c r="G805" s="15" t="s">
        <v>686</v>
      </c>
      <c r="H805" s="15" t="s">
        <v>218</v>
      </c>
      <c r="I805" s="17">
        <f>HYPERLINK("https://docs.wto.org/imrd/directdoc.asp?DDFDocuments/t/G/TBTN14/UGA432.DOC","EN")</f>
      </c>
      <c r="J805" s="17">
        <f>HYPERLINK("https://docs.wto.org/imrd/directdoc.asp?DDFDocuments/u/G/TBTN14/UGA432.DOC","FR")</f>
      </c>
      <c r="K805" s="17">
        <f>HYPERLINK("https://docs.wto.org/imrd/directdoc.asp?DDFDocuments/v/G/TBTN14/UGA432.DOC","ES")</f>
      </c>
    </row>
    <row r="806">
      <c r="A806" s="11" t="s">
        <v>2044</v>
      </c>
      <c r="B806" s="12" t="s">
        <v>384</v>
      </c>
      <c r="C806" s="13">
        <v>41876</v>
      </c>
      <c r="D806" s="14" t="s">
        <v>49</v>
      </c>
      <c r="E806" s="15" t="s">
        <v>2045</v>
      </c>
      <c r="F806" s="16" t="s">
        <v>2046</v>
      </c>
      <c r="G806" s="15"/>
      <c r="H806" s="15" t="s">
        <v>351</v>
      </c>
      <c r="I806" s="17">
        <f>HYPERLINK("https://docs.wto.org/imrd/directdoc.asp?DDFDocuments/t/G/TBTN11/ECU69A6.DOC","EN")</f>
      </c>
      <c r="J806" s="17">
        <f>HYPERLINK("https://docs.wto.org/imrd/directdoc.asp?DDFDocuments/u/G/TBTN11/ECU69A6.DOC","FR")</f>
      </c>
      <c r="K806" s="17">
        <f>HYPERLINK("https://docs.wto.org/imrd/directdoc.asp?DDFDocuments/v/G/TBTN11/ECU69A6.DOC","ES")</f>
      </c>
    </row>
    <row r="807">
      <c r="A807" s="11" t="s">
        <v>2047</v>
      </c>
      <c r="B807" s="12" t="s">
        <v>384</v>
      </c>
      <c r="C807" s="13">
        <v>41876</v>
      </c>
      <c r="D807" s="14" t="s">
        <v>49</v>
      </c>
      <c r="E807" s="15" t="s">
        <v>2048</v>
      </c>
      <c r="F807" s="16" t="s">
        <v>2049</v>
      </c>
      <c r="G807" s="15"/>
      <c r="H807" s="15" t="s">
        <v>351</v>
      </c>
      <c r="I807" s="17">
        <f>HYPERLINK("https://docs.wto.org/imrd/directdoc.asp?DDFDocuments/t/G/TBTN11/ECU72A4.DOC","EN")</f>
      </c>
      <c r="J807" s="17">
        <f>HYPERLINK("https://docs.wto.org/imrd/directdoc.asp?DDFDocuments/u/G/TBTN11/ECU72A4.DOC","FR")</f>
      </c>
      <c r="K807" s="17">
        <f>HYPERLINK("https://docs.wto.org/imrd/directdoc.asp?DDFDocuments/v/G/TBTN11/ECU72A4.DOC","ES")</f>
      </c>
    </row>
    <row r="808">
      <c r="A808" s="11" t="s">
        <v>2050</v>
      </c>
      <c r="B808" s="12" t="s">
        <v>384</v>
      </c>
      <c r="C808" s="13">
        <v>41876</v>
      </c>
      <c r="D808" s="14" t="s">
        <v>49</v>
      </c>
      <c r="E808" s="15" t="s">
        <v>2051</v>
      </c>
      <c r="F808" s="16" t="s">
        <v>2052</v>
      </c>
      <c r="G808" s="15" t="s">
        <v>2053</v>
      </c>
      <c r="H808" s="15" t="s">
        <v>351</v>
      </c>
      <c r="I808" s="17">
        <f>HYPERLINK("https://docs.wto.org/imrd/directdoc.asp?DDFDocuments/q/G/TBTN11/ECU76A3.pdf","EN")</f>
      </c>
      <c r="J808" s="17">
        <f>HYPERLINK("https://docs.wto.org/imrd/directdoc.asp?DDFDocuments/r/G/TBTN11/ECU76A3.pdf","FR")</f>
      </c>
      <c r="K808" s="17">
        <f>HYPERLINK("https://docs.wto.org/imrd/directdoc.asp?DDFDocuments/s/G/TBTN11/ECU76A3.pdf","ES")</f>
      </c>
    </row>
    <row r="809">
      <c r="A809" s="11" t="s">
        <v>2054</v>
      </c>
      <c r="B809" s="12" t="s">
        <v>384</v>
      </c>
      <c r="C809" s="13">
        <v>41876</v>
      </c>
      <c r="D809" s="14" t="s">
        <v>49</v>
      </c>
      <c r="E809" s="15" t="s">
        <v>2055</v>
      </c>
      <c r="F809" s="16" t="s">
        <v>2056</v>
      </c>
      <c r="G809" s="15"/>
      <c r="H809" s="15" t="s">
        <v>351</v>
      </c>
      <c r="I809" s="17">
        <f>HYPERLINK("https://docs.wto.org/imrd/directdoc.asp?DDFDocuments/t/G/TBTN11/ECU80A6.DOC","EN")</f>
      </c>
      <c r="J809" s="17">
        <f>HYPERLINK("https://docs.wto.org/imrd/directdoc.asp?DDFDocuments/u/G/TBTN11/ECU80A6.DOC","FR")</f>
      </c>
      <c r="K809" s="17">
        <f>HYPERLINK("https://docs.wto.org/imrd/directdoc.asp?DDFDocuments/v/G/TBTN11/ECU80A6.DOC","ES")</f>
      </c>
    </row>
    <row r="810">
      <c r="A810" s="11" t="s">
        <v>2057</v>
      </c>
      <c r="B810" s="12" t="s">
        <v>384</v>
      </c>
      <c r="C810" s="13">
        <v>41876</v>
      </c>
      <c r="D810" s="14" t="s">
        <v>49</v>
      </c>
      <c r="E810" s="15"/>
      <c r="F810" s="16" t="s">
        <v>2058</v>
      </c>
      <c r="G810" s="15"/>
      <c r="H810" s="15" t="s">
        <v>351</v>
      </c>
      <c r="I810" s="17">
        <f>HYPERLINK("https://docs.wto.org/imrd/directdoc.asp?DDFDocuments/t/G/TBTN12/ECU89A4.DOC","EN")</f>
      </c>
      <c r="J810" s="17">
        <f>HYPERLINK("https://docs.wto.org/imrd/directdoc.asp?DDFDocuments/u/G/TBTN12/ECU89A4.DOC","FR")</f>
      </c>
      <c r="K810" s="17">
        <f>HYPERLINK("https://docs.wto.org/imrd/directdoc.asp?DDFDocuments/v/G/TBTN12/ECU89A4.DOC","ES")</f>
      </c>
    </row>
    <row r="811">
      <c r="A811" s="11" t="s">
        <v>2059</v>
      </c>
      <c r="B811" s="12" t="s">
        <v>384</v>
      </c>
      <c r="C811" s="13">
        <v>41876</v>
      </c>
      <c r="D811" s="14" t="s">
        <v>49</v>
      </c>
      <c r="E811" s="15"/>
      <c r="F811" s="16" t="s">
        <v>2060</v>
      </c>
      <c r="G811" s="15"/>
      <c r="H811" s="15" t="s">
        <v>351</v>
      </c>
      <c r="I811" s="17">
        <f>HYPERLINK("https://docs.wto.org/imrd/directdoc.asp?DDFDocuments/t/G/TBTN13/ECU93A3.DOC","EN")</f>
      </c>
      <c r="J811" s="17">
        <f>HYPERLINK("https://docs.wto.org/imrd/directdoc.asp?DDFDocuments/u/G/TBTN13/ECU93A3.DOC","FR")</f>
      </c>
      <c r="K811" s="17">
        <f>HYPERLINK("https://docs.wto.org/imrd/directdoc.asp?DDFDocuments/v/G/TBTN13/ECU93A3.DOC","ES")</f>
      </c>
    </row>
    <row r="812">
      <c r="A812" s="11" t="s">
        <v>2061</v>
      </c>
      <c r="B812" s="12" t="s">
        <v>384</v>
      </c>
      <c r="C812" s="13">
        <v>41872</v>
      </c>
      <c r="D812" s="14" t="s">
        <v>49</v>
      </c>
      <c r="E812" s="15" t="s">
        <v>2062</v>
      </c>
      <c r="F812" s="16" t="s">
        <v>2063</v>
      </c>
      <c r="G812" s="15"/>
      <c r="H812" s="15" t="s">
        <v>351</v>
      </c>
      <c r="I812" s="17">
        <f>HYPERLINK("https://docs.wto.org/imrd/directdoc.asp?DDFDocuments/q/G/TBTN12/ECU84A5.pdf","EN")</f>
      </c>
      <c r="J812" s="17">
        <f>HYPERLINK("https://docs.wto.org/imrd/directdoc.asp?DDFDocuments/r/G/TBTN12/ECU84A5.pdf","FR")</f>
      </c>
      <c r="K812" s="17">
        <f>HYPERLINK("https://docs.wto.org/imrd/directdoc.asp?DDFDocuments/s/G/TBTN12/ECU84A5.pdf","ES")</f>
      </c>
    </row>
    <row r="813">
      <c r="A813" s="11" t="s">
        <v>2064</v>
      </c>
      <c r="B813" s="12" t="s">
        <v>384</v>
      </c>
      <c r="C813" s="13">
        <v>41871</v>
      </c>
      <c r="D813" s="14" t="s">
        <v>49</v>
      </c>
      <c r="E813" s="15" t="s">
        <v>2065</v>
      </c>
      <c r="F813" s="16" t="s">
        <v>2066</v>
      </c>
      <c r="G813" s="15"/>
      <c r="H813" s="15" t="s">
        <v>472</v>
      </c>
      <c r="I813" s="17">
        <f>HYPERLINK("https://docs.wto.org/imrd/directdoc.asp?DDFDocuments/t/G/TBTN14/ECU221A1.DOC","EN")</f>
      </c>
      <c r="J813" s="17">
        <f>HYPERLINK("https://docs.wto.org/imrd/directdoc.asp?DDFDocuments/u/G/TBTN14/ECU221A1.DOC","FR")</f>
      </c>
      <c r="K813" s="17">
        <f>HYPERLINK("https://docs.wto.org/imrd/directdoc.asp?DDFDocuments/v/G/TBTN14/ECU221A1.DOC","ES")</f>
      </c>
    </row>
    <row r="814">
      <c r="A814" s="11" t="s">
        <v>2067</v>
      </c>
      <c r="B814" s="12" t="s">
        <v>384</v>
      </c>
      <c r="C814" s="13">
        <v>41871</v>
      </c>
      <c r="D814" s="14" t="s">
        <v>49</v>
      </c>
      <c r="E814" s="15" t="s">
        <v>2068</v>
      </c>
      <c r="F814" s="16" t="s">
        <v>2069</v>
      </c>
      <c r="G814" s="15"/>
      <c r="H814" s="15"/>
      <c r="I814" s="17">
        <f>HYPERLINK("https://docs.wto.org/imrd/directdoc.asp?DDFDocuments/t/G/TBTN14/ECU222A1.DOC","EN")</f>
      </c>
      <c r="J814" s="17">
        <f>HYPERLINK("https://docs.wto.org/imrd/directdoc.asp?DDFDocuments/u/G/TBTN14/ECU222A1.DOC","FR")</f>
      </c>
      <c r="K814" s="17">
        <f>HYPERLINK("https://docs.wto.org/imrd/directdoc.asp?DDFDocuments/v/G/TBTN14/ECU222A1.DOC","ES")</f>
      </c>
    </row>
    <row r="815">
      <c r="A815" s="11" t="s">
        <v>2070</v>
      </c>
      <c r="B815" s="12" t="s">
        <v>2071</v>
      </c>
      <c r="C815" s="13">
        <v>41869</v>
      </c>
      <c r="D815" s="14" t="s">
        <v>13</v>
      </c>
      <c r="E815" s="15" t="s">
        <v>2072</v>
      </c>
      <c r="F815" s="16" t="s">
        <v>1472</v>
      </c>
      <c r="G815" s="15"/>
      <c r="H815" s="15" t="s">
        <v>737</v>
      </c>
      <c r="I815" s="17">
        <f>HYPERLINK("https://docs.wto.org/imrd/directdoc.asp?DDFDocuments/q/G/TBTN14/JPN463.pdf","EN")</f>
      </c>
      <c r="J815" s="17">
        <f>HYPERLINK("https://docs.wto.org/imrd/directdoc.asp?DDFDocuments/r/G/TBTN14/JPN463.pdf","FR")</f>
      </c>
      <c r="K815" s="17">
        <f>HYPERLINK("https://docs.wto.org/imrd/directdoc.asp?DDFDocuments/s/G/TBTN14/JPN463.pdf","ES")</f>
      </c>
    </row>
    <row r="816">
      <c r="A816" s="11" t="s">
        <v>2073</v>
      </c>
      <c r="B816" s="12" t="s">
        <v>384</v>
      </c>
      <c r="C816" s="13">
        <v>41856</v>
      </c>
      <c r="D816" s="14" t="s">
        <v>49</v>
      </c>
      <c r="E816" s="15" t="s">
        <v>1861</v>
      </c>
      <c r="F816" s="16" t="s">
        <v>2074</v>
      </c>
      <c r="G816" s="15"/>
      <c r="H816" s="15"/>
      <c r="I816" s="17">
        <f>HYPERLINK("https://docs.wto.org/imrd/directdoc.asp?DDFDocuments/t/G/TBTN11/ECU81A6.DOC","EN")</f>
      </c>
      <c r="J816" s="17">
        <f>HYPERLINK("https://docs.wto.org/imrd/directdoc.asp?DDFDocuments/u/G/TBTN11/ECU81A6.DOC","FR")</f>
      </c>
      <c r="K816" s="17">
        <f>HYPERLINK("https://docs.wto.org/imrd/directdoc.asp?DDFDocuments/v/G/TBTN11/ECU81A6.DOC","ES")</f>
      </c>
    </row>
    <row r="817">
      <c r="A817" s="11" t="s">
        <v>2075</v>
      </c>
      <c r="B817" s="12" t="s">
        <v>27</v>
      </c>
      <c r="C817" s="13">
        <v>41836</v>
      </c>
      <c r="D817" s="14" t="s">
        <v>13</v>
      </c>
      <c r="E817" s="15"/>
      <c r="F817" s="16" t="s">
        <v>1393</v>
      </c>
      <c r="G817" s="15" t="s">
        <v>686</v>
      </c>
      <c r="H817" s="15" t="s">
        <v>223</v>
      </c>
      <c r="I817" s="17">
        <f>HYPERLINK("https://docs.wto.org/imrd/directdoc.asp?DDFDocuments/t/G/TBTN14/ZAF178.DOC","EN")</f>
      </c>
      <c r="J817" s="17">
        <f>HYPERLINK("https://docs.wto.org/imrd/directdoc.asp?DDFDocuments/u/G/TBTN14/ZAF178.DOC","FR")</f>
      </c>
      <c r="K817" s="17">
        <f>HYPERLINK("https://docs.wto.org/imrd/directdoc.asp?DDFDocuments/v/G/TBTN14/ZAF178.DOC","ES")</f>
      </c>
    </row>
    <row r="818">
      <c r="A818" s="11" t="s">
        <v>2076</v>
      </c>
      <c r="B818" s="12" t="s">
        <v>239</v>
      </c>
      <c r="C818" s="13">
        <v>41827</v>
      </c>
      <c r="D818" s="14" t="s">
        <v>49</v>
      </c>
      <c r="E818" s="15" t="s">
        <v>2077</v>
      </c>
      <c r="F818" s="16" t="s">
        <v>2078</v>
      </c>
      <c r="G818" s="15"/>
      <c r="H818" s="15" t="s">
        <v>1174</v>
      </c>
      <c r="I818" s="17">
        <f>HYPERLINK("https://docs.wto.org/imrd/directdoc.asp?DDFDocuments/t/G/TBTN13/CAN385A1.DOC","EN")</f>
      </c>
      <c r="J818" s="17">
        <f>HYPERLINK("https://docs.wto.org/imrd/directdoc.asp?DDFDocuments/u/G/TBTN13/CAN385A1.DOC","FR")</f>
      </c>
      <c r="K818" s="17">
        <f>HYPERLINK("https://docs.wto.org/imrd/directdoc.asp?DDFDocuments/v/G/TBTN13/CAN385A1.DOC","ES")</f>
      </c>
    </row>
    <row r="819">
      <c r="A819" s="11" t="s">
        <v>2079</v>
      </c>
      <c r="B819" s="12" t="s">
        <v>384</v>
      </c>
      <c r="C819" s="13">
        <v>41827</v>
      </c>
      <c r="D819" s="14" t="s">
        <v>13</v>
      </c>
      <c r="E819" s="15" t="s">
        <v>2080</v>
      </c>
      <c r="F819" s="16" t="s">
        <v>2081</v>
      </c>
      <c r="G819" s="15" t="s">
        <v>289</v>
      </c>
      <c r="H819" s="15" t="s">
        <v>223</v>
      </c>
      <c r="I819" s="17">
        <f>HYPERLINK("https://docs.wto.org/imrd/directdoc.asp?DDFDocuments/q/G/TBTN14/ECU268.pdf","EN")</f>
      </c>
      <c r="J819" s="17">
        <f>HYPERLINK("https://docs.wto.org/imrd/directdoc.asp?DDFDocuments/r/G/TBTN14/ECU268.pdf","FR")</f>
      </c>
      <c r="K819" s="17">
        <f>HYPERLINK("https://docs.wto.org/imrd/directdoc.asp?DDFDocuments/s/G/TBTN14/ECU268.pdf","ES")</f>
      </c>
    </row>
    <row r="820">
      <c r="A820" s="11" t="s">
        <v>2082</v>
      </c>
      <c r="B820" s="12" t="s">
        <v>33</v>
      </c>
      <c r="C820" s="13">
        <v>41821</v>
      </c>
      <c r="D820" s="14" t="s">
        <v>13</v>
      </c>
      <c r="E820" s="15" t="s">
        <v>1769</v>
      </c>
      <c r="F820" s="16" t="s">
        <v>2083</v>
      </c>
      <c r="G820" s="15" t="s">
        <v>327</v>
      </c>
      <c r="H820" s="15" t="s">
        <v>254</v>
      </c>
      <c r="I820" s="17">
        <f>HYPERLINK("https://docs.wto.org/imrd/directdoc.asp?DDFDocuments/t/G/TBTN14/USA909.DOC","EN")</f>
      </c>
      <c r="J820" s="17">
        <f>HYPERLINK("https://docs.wto.org/imrd/directdoc.asp?DDFDocuments/u/G/TBTN14/USA909.DOC","FR")</f>
      </c>
      <c r="K820" s="17">
        <f>HYPERLINK("https://docs.wto.org/imrd/directdoc.asp?DDFDocuments/v/G/TBTN14/USA909.DOC","ES")</f>
      </c>
    </row>
    <row r="821">
      <c r="A821" s="11" t="s">
        <v>2084</v>
      </c>
      <c r="B821" s="12" t="s">
        <v>27</v>
      </c>
      <c r="C821" s="13">
        <v>41815</v>
      </c>
      <c r="D821" s="14" t="s">
        <v>49</v>
      </c>
      <c r="E821" s="15" t="s">
        <v>2085</v>
      </c>
      <c r="F821" s="16" t="s">
        <v>2086</v>
      </c>
      <c r="G821" s="15"/>
      <c r="H821" s="15" t="s">
        <v>634</v>
      </c>
      <c r="I821" s="17">
        <f>HYPERLINK("https://docs.wto.org/imrd/directdoc.asp?DDFDocuments/t/G/TBTN08/ZAF85R1A1.DOC","EN")</f>
      </c>
      <c r="J821" s="17">
        <f>HYPERLINK("https://docs.wto.org/imrd/directdoc.asp?DDFDocuments/u/G/TBTN08/ZAF85R1A1.DOC","FR")</f>
      </c>
      <c r="K821" s="17">
        <f>HYPERLINK("https://docs.wto.org/imrd/directdoc.asp?DDFDocuments/v/G/TBTN08/ZAF85R1A1.DOC","ES")</f>
      </c>
    </row>
    <row r="822">
      <c r="A822" s="11" t="s">
        <v>2087</v>
      </c>
      <c r="B822" s="12" t="s">
        <v>27</v>
      </c>
      <c r="C822" s="13">
        <v>41815</v>
      </c>
      <c r="D822" s="14" t="s">
        <v>49</v>
      </c>
      <c r="E822" s="15" t="s">
        <v>2088</v>
      </c>
      <c r="F822" s="16" t="s">
        <v>1472</v>
      </c>
      <c r="G822" s="15" t="s">
        <v>1473</v>
      </c>
      <c r="H822" s="15" t="s">
        <v>200</v>
      </c>
      <c r="I822" s="17">
        <f>HYPERLINK("https://docs.wto.org/imrd/directdoc.asp?DDFDocuments/q/G/TBTN08/ZAF86R1A1.pdf","EN")</f>
      </c>
      <c r="J822" s="17">
        <f>HYPERLINK("https://docs.wto.org/imrd/directdoc.asp?DDFDocuments/r/G/TBTN08/ZAF86R1A1.pdf","FR")</f>
      </c>
      <c r="K822" s="17">
        <f>HYPERLINK("https://docs.wto.org/imrd/directdoc.asp?DDFDocuments/s/G/TBTN08/ZAF86R1A1.pdf","ES")</f>
      </c>
    </row>
    <row r="823">
      <c r="A823" s="11" t="s">
        <v>2089</v>
      </c>
      <c r="B823" s="12" t="s">
        <v>384</v>
      </c>
      <c r="C823" s="13">
        <v>41813</v>
      </c>
      <c r="D823" s="14" t="s">
        <v>13</v>
      </c>
      <c r="E823" s="15" t="s">
        <v>2090</v>
      </c>
      <c r="F823" s="16" t="s">
        <v>2091</v>
      </c>
      <c r="G823" s="15" t="s">
        <v>66</v>
      </c>
      <c r="H823" s="15" t="s">
        <v>223</v>
      </c>
      <c r="I823" s="17">
        <f>HYPERLINK("https://docs.wto.org/imrd/directdoc.asp?DDFDocuments/q/G/TBTN14/ECU261.pdf","EN")</f>
      </c>
      <c r="J823" s="17">
        <f>HYPERLINK("https://docs.wto.org/imrd/directdoc.asp?DDFDocuments/r/G/TBTN14/ECU261.pdf","FR")</f>
      </c>
      <c r="K823" s="17">
        <f>HYPERLINK("https://docs.wto.org/imrd/directdoc.asp?DDFDocuments/s/G/TBTN14/ECU261.pdf","ES")</f>
      </c>
    </row>
    <row r="824">
      <c r="A824" s="11" t="s">
        <v>2092</v>
      </c>
      <c r="B824" s="12" t="s">
        <v>12</v>
      </c>
      <c r="C824" s="13">
        <v>41808</v>
      </c>
      <c r="D824" s="14" t="s">
        <v>13</v>
      </c>
      <c r="E824" s="15" t="s">
        <v>2093</v>
      </c>
      <c r="F824" s="16" t="s">
        <v>2094</v>
      </c>
      <c r="G824" s="15" t="s">
        <v>324</v>
      </c>
      <c r="H824" s="15" t="s">
        <v>16</v>
      </c>
      <c r="I824" s="17">
        <f>HYPERLINK("https://docs.wto.org/imrd/directdoc.asp?DDFDocuments/q/G/TBTN14/KEN414.pdf","EN")</f>
      </c>
      <c r="J824" s="17">
        <f>HYPERLINK("https://docs.wto.org/imrd/directdoc.asp?DDFDocuments/r/G/TBTN14/KEN414.pdf","FR")</f>
      </c>
      <c r="K824" s="17">
        <f>HYPERLINK("https://docs.wto.org/imrd/directdoc.asp?DDFDocuments/s/G/TBTN14/KEN414.pdf","ES")</f>
      </c>
    </row>
    <row r="825">
      <c r="A825" s="11" t="s">
        <v>2095</v>
      </c>
      <c r="B825" s="12" t="s">
        <v>12</v>
      </c>
      <c r="C825" s="13">
        <v>41808</v>
      </c>
      <c r="D825" s="14" t="s">
        <v>13</v>
      </c>
      <c r="E825" s="15" t="s">
        <v>2096</v>
      </c>
      <c r="F825" s="16" t="s">
        <v>2097</v>
      </c>
      <c r="G825" s="15" t="s">
        <v>289</v>
      </c>
      <c r="H825" s="15" t="s">
        <v>258</v>
      </c>
      <c r="I825" s="17">
        <f>HYPERLINK("https://docs.wto.org/imrd/directdoc.asp?DDFDocuments/q/G/TBTN14/KEN415.pdf","EN")</f>
      </c>
      <c r="J825" s="17">
        <f>HYPERLINK("https://docs.wto.org/imrd/directdoc.asp?DDFDocuments/r/G/TBTN14/KEN415.pdf","FR")</f>
      </c>
      <c r="K825" s="17">
        <f>HYPERLINK("https://docs.wto.org/imrd/directdoc.asp?DDFDocuments/s/G/TBTN14/KEN415.pdf","ES")</f>
      </c>
    </row>
    <row r="826">
      <c r="A826" s="11" t="s">
        <v>2098</v>
      </c>
      <c r="B826" s="12" t="s">
        <v>699</v>
      </c>
      <c r="C826" s="13">
        <v>41801</v>
      </c>
      <c r="D826" s="14" t="s">
        <v>267</v>
      </c>
      <c r="E826" s="15" t="s">
        <v>2099</v>
      </c>
      <c r="F826" s="16" t="s">
        <v>2100</v>
      </c>
      <c r="G826" s="15"/>
      <c r="H826" s="15" t="s">
        <v>737</v>
      </c>
      <c r="I826" s="17">
        <f>HYPERLINK("https://docs.wto.org/imrd/directdoc.asp?DDFDocuments/t/G/TBTN10/DEU12R1.DOC","EN")</f>
      </c>
      <c r="J826" s="17">
        <f>HYPERLINK("https://docs.wto.org/imrd/directdoc.asp?DDFDocuments/u/G/TBTN10/DEU12R1.DOC","FR")</f>
      </c>
      <c r="K826" s="17">
        <f>HYPERLINK("https://docs.wto.org/imrd/directdoc.asp?DDFDocuments/v/G/TBTN10/DEU12R1.DOC","ES")</f>
      </c>
    </row>
    <row r="827">
      <c r="A827" s="11" t="s">
        <v>2101</v>
      </c>
      <c r="B827" s="12" t="s">
        <v>301</v>
      </c>
      <c r="C827" s="13">
        <v>41801</v>
      </c>
      <c r="D827" s="14" t="s">
        <v>13</v>
      </c>
      <c r="E827" s="15" t="s">
        <v>2102</v>
      </c>
      <c r="F827" s="16" t="s">
        <v>1475</v>
      </c>
      <c r="G827" s="15" t="s">
        <v>289</v>
      </c>
      <c r="H827" s="15" t="s">
        <v>258</v>
      </c>
      <c r="I827" s="17">
        <f>HYPERLINK("https://docs.wto.org/imrd/directdoc.asp?DDFDocuments/q/G/TBTN14/ISR805.pdf","EN")</f>
      </c>
      <c r="J827" s="17">
        <f>HYPERLINK("https://docs.wto.org/imrd/directdoc.asp?DDFDocuments/r/G/TBTN14/ISR805.pdf","FR")</f>
      </c>
      <c r="K827" s="17">
        <f>HYPERLINK("https://docs.wto.org/imrd/directdoc.asp?DDFDocuments/s/G/TBTN14/ISR805.pdf","ES")</f>
      </c>
    </row>
    <row r="828">
      <c r="A828" s="11" t="s">
        <v>2103</v>
      </c>
      <c r="B828" s="12" t="s">
        <v>27</v>
      </c>
      <c r="C828" s="13">
        <v>41796</v>
      </c>
      <c r="D828" s="14" t="s">
        <v>13</v>
      </c>
      <c r="E828" s="15" t="s">
        <v>2104</v>
      </c>
      <c r="F828" s="16" t="s">
        <v>313</v>
      </c>
      <c r="G828" s="15" t="s">
        <v>664</v>
      </c>
      <c r="H828" s="15" t="s">
        <v>335</v>
      </c>
      <c r="I828" s="17">
        <f>HYPERLINK("https://docs.wto.org/imrd/directdoc.asp?DDFDocuments/t/G/TBTN14/ZAF176.DOC","EN")</f>
      </c>
      <c r="J828" s="17">
        <f>HYPERLINK("https://docs.wto.org/imrd/directdoc.asp?DDFDocuments/u/G/TBTN14/ZAF176.DOC","FR")</f>
      </c>
      <c r="K828" s="17">
        <f>HYPERLINK("https://docs.wto.org/imrd/directdoc.asp?DDFDocuments/v/G/TBTN14/ZAF176.DOC","ES")</f>
      </c>
    </row>
    <row r="829">
      <c r="A829" s="11" t="s">
        <v>2105</v>
      </c>
      <c r="B829" s="12" t="s">
        <v>229</v>
      </c>
      <c r="C829" s="13">
        <v>41782</v>
      </c>
      <c r="D829" s="14" t="s">
        <v>13</v>
      </c>
      <c r="E829" s="15" t="s">
        <v>2106</v>
      </c>
      <c r="F829" s="16" t="s">
        <v>2107</v>
      </c>
      <c r="G829" s="15"/>
      <c r="H829" s="15" t="s">
        <v>258</v>
      </c>
      <c r="I829" s="17">
        <f>HYPERLINK("https://docs.wto.org/imrd/directdoc.asp?DDFDocuments/q/G/TBTN14/PER59.pdf","EN")</f>
      </c>
      <c r="J829" s="17">
        <f>HYPERLINK("https://docs.wto.org/imrd/directdoc.asp?DDFDocuments/r/G/TBTN14/PER59.pdf","FR")</f>
      </c>
      <c r="K829" s="17">
        <f>HYPERLINK("https://docs.wto.org/imrd/directdoc.asp?DDFDocuments/s/G/TBTN14/PER59.pdf","ES")</f>
      </c>
    </row>
    <row r="830">
      <c r="A830" s="11" t="s">
        <v>2108</v>
      </c>
      <c r="B830" s="12" t="s">
        <v>1747</v>
      </c>
      <c r="C830" s="13">
        <v>41778</v>
      </c>
      <c r="D830" s="14" t="s">
        <v>13</v>
      </c>
      <c r="E830" s="15" t="s">
        <v>2109</v>
      </c>
      <c r="F830" s="16" t="s">
        <v>2110</v>
      </c>
      <c r="G830" s="15" t="s">
        <v>340</v>
      </c>
      <c r="H830" s="15" t="s">
        <v>258</v>
      </c>
      <c r="I830" s="17">
        <f>HYPERLINK("https://docs.wto.org/imrd/directdoc.asp?DDFDocuments/q/G/TBTN14/TUR57.pdf","EN")</f>
      </c>
      <c r="J830" s="17">
        <f>HYPERLINK("https://docs.wto.org/imrd/directdoc.asp?DDFDocuments/r/G/TBTN14/TUR57.pdf","FR")</f>
      </c>
      <c r="K830" s="17">
        <f>HYPERLINK("https://docs.wto.org/imrd/directdoc.asp?DDFDocuments/s/G/TBTN14/TUR57.pdf","ES")</f>
      </c>
    </row>
    <row r="831">
      <c r="A831" s="11" t="s">
        <v>2111</v>
      </c>
      <c r="B831" s="12" t="s">
        <v>384</v>
      </c>
      <c r="C831" s="13">
        <v>41772</v>
      </c>
      <c r="D831" s="14" t="s">
        <v>49</v>
      </c>
      <c r="E831" s="15" t="s">
        <v>1861</v>
      </c>
      <c r="F831" s="16" t="s">
        <v>2112</v>
      </c>
      <c r="G831" s="15"/>
      <c r="H831" s="15"/>
      <c r="I831" s="17">
        <f>HYPERLINK("https://docs.wto.org/imrd/directdoc.asp?DDFDocuments/t/G/TBTN11/ECU81A5.DOC","EN")</f>
      </c>
      <c r="J831" s="17">
        <f>HYPERLINK("https://docs.wto.org/imrd/directdoc.asp?DDFDocuments/u/G/TBTN11/ECU81A5.DOC","FR")</f>
      </c>
      <c r="K831" s="17">
        <f>HYPERLINK("https://docs.wto.org/imrd/directdoc.asp?DDFDocuments/v/G/TBTN11/ECU81A5.DOC","ES")</f>
      </c>
    </row>
    <row r="832">
      <c r="A832" s="11" t="s">
        <v>2113</v>
      </c>
      <c r="B832" s="12" t="s">
        <v>33</v>
      </c>
      <c r="C832" s="13">
        <v>41764</v>
      </c>
      <c r="D832" s="14" t="s">
        <v>49</v>
      </c>
      <c r="E832" s="15" t="s">
        <v>2114</v>
      </c>
      <c r="F832" s="16" t="s">
        <v>2115</v>
      </c>
      <c r="G832" s="15" t="s">
        <v>2116</v>
      </c>
      <c r="H832" s="15"/>
      <c r="I832" s="17">
        <f>HYPERLINK("https://docs.wto.org/imrd/directdoc.asp?DDFDocuments/q/G/TBTN07/USA318A1.pdf","EN")</f>
      </c>
      <c r="J832" s="17">
        <f>HYPERLINK("https://docs.wto.org/imrd/directdoc.asp?DDFDocuments/r/G/TBTN07/USA318A1.pdf","FR")</f>
      </c>
      <c r="K832" s="17">
        <f>HYPERLINK("https://docs.wto.org/imrd/directdoc.asp?DDFDocuments/s/G/TBTN07/USA318A1.pdf","ES")</f>
      </c>
    </row>
    <row r="833">
      <c r="A833" s="11" t="s">
        <v>2117</v>
      </c>
      <c r="B833" s="12" t="s">
        <v>384</v>
      </c>
      <c r="C833" s="13">
        <v>41758</v>
      </c>
      <c r="D833" s="14" t="s">
        <v>49</v>
      </c>
      <c r="E833" s="15" t="s">
        <v>2055</v>
      </c>
      <c r="F833" s="16" t="s">
        <v>2118</v>
      </c>
      <c r="G833" s="15"/>
      <c r="H833" s="15" t="s">
        <v>351</v>
      </c>
      <c r="I833" s="17">
        <f>HYPERLINK("https://docs.wto.org/imrd/directdoc.asp?DDFDocuments/t/G/TBTN11/ECU80A5.DOC","EN")</f>
      </c>
      <c r="J833" s="17">
        <f>HYPERLINK("https://docs.wto.org/imrd/directdoc.asp?DDFDocuments/u/G/TBTN11/ECU80A5.DOC","FR")</f>
      </c>
      <c r="K833" s="17">
        <f>HYPERLINK("https://docs.wto.org/imrd/directdoc.asp?DDFDocuments/v/G/TBTN11/ECU80A5.DOC","ES")</f>
      </c>
    </row>
    <row r="834">
      <c r="A834" s="11" t="s">
        <v>2119</v>
      </c>
      <c r="B834" s="12" t="s">
        <v>190</v>
      </c>
      <c r="C834" s="13">
        <v>41751</v>
      </c>
      <c r="D834" s="14" t="s">
        <v>13</v>
      </c>
      <c r="E834" s="15" t="s">
        <v>2120</v>
      </c>
      <c r="F834" s="16" t="s">
        <v>2121</v>
      </c>
      <c r="G834" s="15" t="s">
        <v>66</v>
      </c>
      <c r="H834" s="15" t="s">
        <v>16</v>
      </c>
      <c r="I834" s="17">
        <f>HYPERLINK("https://docs.wto.org/imrd/directdoc.asp?DDFDocuments/q/G/TBTN14/BRA589.pdf","EN")</f>
      </c>
      <c r="J834" s="17">
        <f>HYPERLINK("https://docs.wto.org/imrd/directdoc.asp?DDFDocuments/r/G/TBTN14/BRA589.pdf","FR")</f>
      </c>
      <c r="K834" s="17">
        <f>HYPERLINK("https://docs.wto.org/imrd/directdoc.asp?DDFDocuments/s/G/TBTN14/BRA589.pdf","ES")</f>
      </c>
    </row>
    <row r="835">
      <c r="A835" s="11" t="s">
        <v>2122</v>
      </c>
      <c r="B835" s="12" t="s">
        <v>384</v>
      </c>
      <c r="C835" s="13">
        <v>41751</v>
      </c>
      <c r="D835" s="14" t="s">
        <v>13</v>
      </c>
      <c r="E835" s="15" t="s">
        <v>2123</v>
      </c>
      <c r="F835" s="16" t="s">
        <v>2124</v>
      </c>
      <c r="G835" s="15"/>
      <c r="H835" s="15"/>
      <c r="I835" s="17">
        <f>HYPERLINK("https://docs.wto.org/imrd/directdoc.asp?DDFDocuments/t/G/TBTN14/ECU220.DOC","EN")</f>
      </c>
      <c r="J835" s="17">
        <f>HYPERLINK("https://docs.wto.org/imrd/directdoc.asp?DDFDocuments/u/G/TBTN14/ECU220.DOC","FR")</f>
      </c>
      <c r="K835" s="17">
        <f>HYPERLINK("https://docs.wto.org/imrd/directdoc.asp?DDFDocuments/v/G/TBTN14/ECU220.DOC","ES")</f>
      </c>
    </row>
    <row r="836">
      <c r="A836" s="11" t="s">
        <v>2125</v>
      </c>
      <c r="B836" s="12" t="s">
        <v>384</v>
      </c>
      <c r="C836" s="13">
        <v>41751</v>
      </c>
      <c r="D836" s="14" t="s">
        <v>13</v>
      </c>
      <c r="E836" s="15" t="s">
        <v>2126</v>
      </c>
      <c r="F836" s="16" t="s">
        <v>2127</v>
      </c>
      <c r="G836" s="15"/>
      <c r="H836" s="15" t="s">
        <v>258</v>
      </c>
      <c r="I836" s="17">
        <f>HYPERLINK("https://docs.wto.org/imrd/directdoc.asp?DDFDocuments/t/G/TBTN14/ECU221.DOC","EN")</f>
      </c>
      <c r="J836" s="17">
        <f>HYPERLINK("https://docs.wto.org/imrd/directdoc.asp?DDFDocuments/u/G/TBTN14/ECU221.DOC","FR")</f>
      </c>
      <c r="K836" s="17">
        <f>HYPERLINK("https://docs.wto.org/imrd/directdoc.asp?DDFDocuments/v/G/TBTN14/ECU221.DOC","ES")</f>
      </c>
    </row>
    <row r="837">
      <c r="A837" s="11" t="s">
        <v>2128</v>
      </c>
      <c r="B837" s="12" t="s">
        <v>384</v>
      </c>
      <c r="C837" s="13">
        <v>41751</v>
      </c>
      <c r="D837" s="14" t="s">
        <v>13</v>
      </c>
      <c r="E837" s="15" t="s">
        <v>2129</v>
      </c>
      <c r="F837" s="16" t="s">
        <v>2130</v>
      </c>
      <c r="G837" s="15"/>
      <c r="H837" s="15"/>
      <c r="I837" s="17">
        <f>HYPERLINK("https://docs.wto.org/imrd/directdoc.asp?DDFDocuments/t/G/TBTN14/ECU222.DOC","EN")</f>
      </c>
      <c r="J837" s="17">
        <f>HYPERLINK("https://docs.wto.org/imrd/directdoc.asp?DDFDocuments/u/G/TBTN14/ECU222.DOC","FR")</f>
      </c>
      <c r="K837" s="17">
        <f>HYPERLINK("https://docs.wto.org/imrd/directdoc.asp?DDFDocuments/v/G/TBTN14/ECU222.DOC","ES")</f>
      </c>
    </row>
    <row r="838">
      <c r="A838" s="11" t="s">
        <v>2131</v>
      </c>
      <c r="B838" s="12" t="s">
        <v>384</v>
      </c>
      <c r="C838" s="13">
        <v>41751</v>
      </c>
      <c r="D838" s="14" t="s">
        <v>13</v>
      </c>
      <c r="E838" s="15" t="s">
        <v>2132</v>
      </c>
      <c r="F838" s="16" t="s">
        <v>2133</v>
      </c>
      <c r="G838" s="15"/>
      <c r="H838" s="15" t="s">
        <v>258</v>
      </c>
      <c r="I838" s="17">
        <f>HYPERLINK("https://docs.wto.org/imrd/directdoc.asp?DDFDocuments/q/G/TBTN14/ECU223.pdf","EN")</f>
      </c>
      <c r="J838" s="17">
        <f>HYPERLINK("https://docs.wto.org/imrd/directdoc.asp?DDFDocuments/r/G/TBTN14/ECU223.pdf","FR")</f>
      </c>
      <c r="K838" s="17">
        <f>HYPERLINK("https://docs.wto.org/imrd/directdoc.asp?DDFDocuments/s/G/TBTN14/ECU223.pdf","ES")</f>
      </c>
    </row>
    <row r="839">
      <c r="A839" s="11" t="s">
        <v>2134</v>
      </c>
      <c r="B839" s="12" t="s">
        <v>384</v>
      </c>
      <c r="C839" s="13">
        <v>41738</v>
      </c>
      <c r="D839" s="14" t="s">
        <v>13</v>
      </c>
      <c r="E839" s="15" t="s">
        <v>2135</v>
      </c>
      <c r="F839" s="16" t="s">
        <v>2136</v>
      </c>
      <c r="G839" s="15"/>
      <c r="H839" s="15" t="s">
        <v>258</v>
      </c>
      <c r="I839" s="17">
        <f>HYPERLINK("https://docs.wto.org/imrd/directdoc.asp?DDFDocuments/t/G/TBTN14/ECU212.DOC","EN")</f>
      </c>
      <c r="J839" s="17">
        <f>HYPERLINK("https://docs.wto.org/imrd/directdoc.asp?DDFDocuments/u/G/TBTN14/ECU212.DOC","FR")</f>
      </c>
      <c r="K839" s="17">
        <f>HYPERLINK("https://docs.wto.org/imrd/directdoc.asp?DDFDocuments/v/G/TBTN14/ECU212.DOC","ES")</f>
      </c>
    </row>
    <row r="840">
      <c r="A840" s="11" t="s">
        <v>2137</v>
      </c>
      <c r="B840" s="12" t="s">
        <v>384</v>
      </c>
      <c r="C840" s="13">
        <v>41736</v>
      </c>
      <c r="D840" s="14" t="s">
        <v>49</v>
      </c>
      <c r="E840" s="15"/>
      <c r="F840" s="16" t="s">
        <v>2138</v>
      </c>
      <c r="G840" s="15"/>
      <c r="H840" s="15" t="s">
        <v>351</v>
      </c>
      <c r="I840" s="17">
        <f>HYPERLINK("https://docs.wto.org/imrd/directdoc.asp?DDFDocuments/t/G/TBTN13/ECU93A2.DOC","EN")</f>
      </c>
      <c r="J840" s="17">
        <f>HYPERLINK("https://docs.wto.org/imrd/directdoc.asp?DDFDocuments/u/G/TBTN13/ECU93A2.DOC","FR")</f>
      </c>
      <c r="K840" s="17">
        <f>HYPERLINK("https://docs.wto.org/imrd/directdoc.asp?DDFDocuments/v/G/TBTN13/ECU93A2.DOC","ES")</f>
      </c>
    </row>
    <row r="841">
      <c r="A841" s="11" t="s">
        <v>2139</v>
      </c>
      <c r="B841" s="12" t="s">
        <v>1247</v>
      </c>
      <c r="C841" s="13">
        <v>41725</v>
      </c>
      <c r="D841" s="14" t="s">
        <v>13</v>
      </c>
      <c r="E841" s="15" t="s">
        <v>2140</v>
      </c>
      <c r="F841" s="16" t="s">
        <v>681</v>
      </c>
      <c r="G841" s="15" t="s">
        <v>199</v>
      </c>
      <c r="H841" s="15" t="s">
        <v>258</v>
      </c>
      <c r="I841" s="17">
        <f>HYPERLINK("https://docs.wto.org/imrd/directdoc.asp?DDFDocuments/t/G/TBTN14/THA434.DOC","EN")</f>
      </c>
      <c r="J841" s="17">
        <f>HYPERLINK("https://docs.wto.org/imrd/directdoc.asp?DDFDocuments/u/G/TBTN14/THA434.DOC","FR")</f>
      </c>
      <c r="K841" s="17">
        <f>HYPERLINK("https://docs.wto.org/imrd/directdoc.asp?DDFDocuments/v/G/TBTN14/THA434.DOC","ES")</f>
      </c>
    </row>
    <row r="842">
      <c r="A842" s="11" t="s">
        <v>2141</v>
      </c>
      <c r="B842" s="12" t="s">
        <v>1747</v>
      </c>
      <c r="C842" s="13">
        <v>41715</v>
      </c>
      <c r="D842" s="14" t="s">
        <v>13</v>
      </c>
      <c r="E842" s="15" t="s">
        <v>2142</v>
      </c>
      <c r="F842" s="16" t="s">
        <v>29</v>
      </c>
      <c r="G842" s="15" t="s">
        <v>30</v>
      </c>
      <c r="H842" s="15" t="s">
        <v>258</v>
      </c>
      <c r="I842" s="17">
        <f>HYPERLINK("https://docs.wto.org/imrd/directdoc.asp?DDFDocuments/t/G/TBTN14/TUR56.DOC","EN")</f>
      </c>
      <c r="J842" s="17">
        <f>HYPERLINK("https://docs.wto.org/imrd/directdoc.asp?DDFDocuments/u/G/TBTN14/TUR56.DOC","FR")</f>
      </c>
      <c r="K842" s="17">
        <f>HYPERLINK("https://docs.wto.org/imrd/directdoc.asp?DDFDocuments/v/G/TBTN14/TUR56.DOC","ES")</f>
      </c>
    </row>
    <row r="843">
      <c r="A843" s="11" t="s">
        <v>2143</v>
      </c>
      <c r="B843" s="12" t="s">
        <v>1747</v>
      </c>
      <c r="C843" s="13">
        <v>41712</v>
      </c>
      <c r="D843" s="14" t="s">
        <v>13</v>
      </c>
      <c r="E843" s="15" t="s">
        <v>1748</v>
      </c>
      <c r="F843" s="16" t="s">
        <v>2144</v>
      </c>
      <c r="G843" s="15"/>
      <c r="H843" s="15" t="s">
        <v>258</v>
      </c>
      <c r="I843" s="17">
        <f>HYPERLINK("https://docs.wto.org/imrd/directdoc.asp?DDFDocuments/t/G/TBTN14/TUR55.DOC","EN")</f>
      </c>
      <c r="J843" s="17">
        <f>HYPERLINK("https://docs.wto.org/imrd/directdoc.asp?DDFDocuments/u/G/TBTN14/TUR55.DOC","FR")</f>
      </c>
      <c r="K843" s="17">
        <f>HYPERLINK("https://docs.wto.org/imrd/directdoc.asp?DDFDocuments/v/G/TBTN14/TUR55.DOC","ES")</f>
      </c>
    </row>
    <row r="844">
      <c r="A844" s="11" t="s">
        <v>2145</v>
      </c>
      <c r="B844" s="12" t="s">
        <v>301</v>
      </c>
      <c r="C844" s="13">
        <v>41708</v>
      </c>
      <c r="D844" s="14" t="s">
        <v>49</v>
      </c>
      <c r="E844" s="15" t="s">
        <v>2146</v>
      </c>
      <c r="F844" s="16" t="s">
        <v>2147</v>
      </c>
      <c r="G844" s="15" t="s">
        <v>2148</v>
      </c>
      <c r="H844" s="15" t="s">
        <v>472</v>
      </c>
      <c r="I844" s="17">
        <f>HYPERLINK("https://docs.wto.org/imrd/directdoc.asp?DDFDocuments/t/G/TBTN09/ISR372A2.DOC","EN")</f>
      </c>
      <c r="J844" s="17">
        <f>HYPERLINK("https://docs.wto.org/imrd/directdoc.asp?DDFDocuments/u/G/TBTN09/ISR372A2.DOC","FR")</f>
      </c>
      <c r="K844" s="17">
        <f>HYPERLINK("https://docs.wto.org/imrd/directdoc.asp?DDFDocuments/v/G/TBTN09/ISR372A2.DOC","ES")</f>
      </c>
    </row>
    <row r="845">
      <c r="A845" s="11" t="s">
        <v>2149</v>
      </c>
      <c r="B845" s="12" t="s">
        <v>301</v>
      </c>
      <c r="C845" s="13">
        <v>41708</v>
      </c>
      <c r="D845" s="14" t="s">
        <v>49</v>
      </c>
      <c r="E845" s="15" t="s">
        <v>2146</v>
      </c>
      <c r="F845" s="16" t="s">
        <v>2150</v>
      </c>
      <c r="G845" s="15" t="s">
        <v>2148</v>
      </c>
      <c r="H845" s="15" t="s">
        <v>472</v>
      </c>
      <c r="I845" s="17">
        <f>HYPERLINK("https://docs.wto.org/imrd/directdoc.asp?DDFDocuments/t/G/TBTN09/ISR373A2.DOC","EN")</f>
      </c>
      <c r="J845" s="17">
        <f>HYPERLINK("https://docs.wto.org/imrd/directdoc.asp?DDFDocuments/u/G/TBTN09/ISR373A2.DOC","FR")</f>
      </c>
      <c r="K845" s="17">
        <f>HYPERLINK("https://docs.wto.org/imrd/directdoc.asp?DDFDocuments/v/G/TBTN09/ISR373A2.DOC","ES")</f>
      </c>
    </row>
    <row r="846">
      <c r="A846" s="11" t="s">
        <v>2151</v>
      </c>
      <c r="B846" s="12" t="s">
        <v>301</v>
      </c>
      <c r="C846" s="13">
        <v>41708</v>
      </c>
      <c r="D846" s="14" t="s">
        <v>49</v>
      </c>
      <c r="E846" s="15" t="s">
        <v>2146</v>
      </c>
      <c r="F846" s="16" t="s">
        <v>2152</v>
      </c>
      <c r="G846" s="15" t="s">
        <v>2148</v>
      </c>
      <c r="H846" s="15" t="s">
        <v>472</v>
      </c>
      <c r="I846" s="17">
        <f>HYPERLINK("https://docs.wto.org/imrd/directdoc.asp?DDFDocuments/t/G/TBTN09/ISR374A2.DOC","EN")</f>
      </c>
      <c r="J846" s="17">
        <f>HYPERLINK("https://docs.wto.org/imrd/directdoc.asp?DDFDocuments/u/G/TBTN09/ISR374A2.DOC","FR")</f>
      </c>
      <c r="K846" s="17">
        <f>HYPERLINK("https://docs.wto.org/imrd/directdoc.asp?DDFDocuments/v/G/TBTN09/ISR374A2.DOC","ES")</f>
      </c>
    </row>
    <row r="847">
      <c r="A847" s="11" t="s">
        <v>2153</v>
      </c>
      <c r="B847" s="12" t="s">
        <v>301</v>
      </c>
      <c r="C847" s="13">
        <v>41708</v>
      </c>
      <c r="D847" s="14" t="s">
        <v>49</v>
      </c>
      <c r="E847" s="15" t="s">
        <v>2146</v>
      </c>
      <c r="F847" s="16" t="s">
        <v>2154</v>
      </c>
      <c r="G847" s="15" t="s">
        <v>2148</v>
      </c>
      <c r="H847" s="15" t="s">
        <v>472</v>
      </c>
      <c r="I847" s="17">
        <f>HYPERLINK("https://docs.wto.org/imrd/directdoc.asp?DDFDocuments/t/G/TBTN09/ISR375A2.DOC","EN")</f>
      </c>
      <c r="J847" s="17">
        <f>HYPERLINK("https://docs.wto.org/imrd/directdoc.asp?DDFDocuments/u/G/TBTN09/ISR375A2.DOC","FR")</f>
      </c>
      <c r="K847" s="17">
        <f>HYPERLINK("https://docs.wto.org/imrd/directdoc.asp?DDFDocuments/v/G/TBTN09/ISR375A2.DOC","ES")</f>
      </c>
    </row>
    <row r="848">
      <c r="A848" s="11" t="s">
        <v>2155</v>
      </c>
      <c r="B848" s="12" t="s">
        <v>301</v>
      </c>
      <c r="C848" s="13">
        <v>41708</v>
      </c>
      <c r="D848" s="14" t="s">
        <v>49</v>
      </c>
      <c r="E848" s="15" t="s">
        <v>2146</v>
      </c>
      <c r="F848" s="16" t="s">
        <v>2156</v>
      </c>
      <c r="G848" s="15" t="s">
        <v>2148</v>
      </c>
      <c r="H848" s="15" t="s">
        <v>472</v>
      </c>
      <c r="I848" s="17">
        <f>HYPERLINK("https://docs.wto.org/imrd/directdoc.asp?DDFDocuments/t/G/TBTN09/ISR376A2.DOC","EN")</f>
      </c>
      <c r="J848" s="17">
        <f>HYPERLINK("https://docs.wto.org/imrd/directdoc.asp?DDFDocuments/u/G/TBTN09/ISR376A2.DOC","FR")</f>
      </c>
      <c r="K848" s="17">
        <f>HYPERLINK("https://docs.wto.org/imrd/directdoc.asp?DDFDocuments/v/G/TBTN09/ISR376A2.DOC","ES")</f>
      </c>
    </row>
    <row r="849">
      <c r="A849" s="11" t="s">
        <v>2157</v>
      </c>
      <c r="B849" s="12" t="s">
        <v>301</v>
      </c>
      <c r="C849" s="13">
        <v>41708</v>
      </c>
      <c r="D849" s="14" t="s">
        <v>49</v>
      </c>
      <c r="E849" s="15" t="s">
        <v>2146</v>
      </c>
      <c r="F849" s="16" t="s">
        <v>2158</v>
      </c>
      <c r="G849" s="15" t="s">
        <v>2148</v>
      </c>
      <c r="H849" s="15" t="s">
        <v>472</v>
      </c>
      <c r="I849" s="17">
        <f>HYPERLINK("https://docs.wto.org/imrd/directdoc.asp?DDFDocuments/t/G/TBTN09/ISR377A2.DOC","EN")</f>
      </c>
      <c r="J849" s="17">
        <f>HYPERLINK("https://docs.wto.org/imrd/directdoc.asp?DDFDocuments/u/G/TBTN09/ISR377A2.DOC","FR")</f>
      </c>
      <c r="K849" s="17">
        <f>HYPERLINK("https://docs.wto.org/imrd/directdoc.asp?DDFDocuments/v/G/TBTN09/ISR377A2.DOC","ES")</f>
      </c>
    </row>
    <row r="850">
      <c r="A850" s="11" t="s">
        <v>2159</v>
      </c>
      <c r="B850" s="12" t="s">
        <v>301</v>
      </c>
      <c r="C850" s="13">
        <v>41708</v>
      </c>
      <c r="D850" s="14" t="s">
        <v>49</v>
      </c>
      <c r="E850" s="15" t="s">
        <v>2146</v>
      </c>
      <c r="F850" s="16" t="s">
        <v>2158</v>
      </c>
      <c r="G850" s="15" t="s">
        <v>2148</v>
      </c>
      <c r="H850" s="15" t="s">
        <v>472</v>
      </c>
      <c r="I850" s="17">
        <f>HYPERLINK("https://docs.wto.org/imrd/directdoc.asp?DDFDocuments/t/G/TBTN09/ISR378A2.DOC","EN")</f>
      </c>
      <c r="J850" s="17">
        <f>HYPERLINK("https://docs.wto.org/imrd/directdoc.asp?DDFDocuments/u/G/TBTN09/ISR378A2.DOC","FR")</f>
      </c>
      <c r="K850" s="17">
        <f>HYPERLINK("https://docs.wto.org/imrd/directdoc.asp?DDFDocuments/v/G/TBTN09/ISR378A2.DOC","ES")</f>
      </c>
    </row>
    <row r="851">
      <c r="A851" s="11" t="s">
        <v>2160</v>
      </c>
      <c r="B851" s="12" t="s">
        <v>301</v>
      </c>
      <c r="C851" s="13">
        <v>41708</v>
      </c>
      <c r="D851" s="14" t="s">
        <v>49</v>
      </c>
      <c r="E851" s="15" t="s">
        <v>2161</v>
      </c>
      <c r="F851" s="16" t="s">
        <v>2162</v>
      </c>
      <c r="G851" s="15" t="s">
        <v>2148</v>
      </c>
      <c r="H851" s="15" t="s">
        <v>472</v>
      </c>
      <c r="I851" s="17">
        <f>HYPERLINK("https://docs.wto.org/imrd/directdoc.asp?DDFDocuments/t/G/TBTN09/ISR379A2.DOC","EN")</f>
      </c>
      <c r="J851" s="17">
        <f>HYPERLINK("https://docs.wto.org/imrd/directdoc.asp?DDFDocuments/u/G/TBTN09/ISR379A2.DOC","FR")</f>
      </c>
      <c r="K851" s="17">
        <f>HYPERLINK("https://docs.wto.org/imrd/directdoc.asp?DDFDocuments/v/G/TBTN09/ISR379A2.DOC","ES")</f>
      </c>
    </row>
    <row r="852">
      <c r="A852" s="11" t="s">
        <v>2163</v>
      </c>
      <c r="B852" s="12" t="s">
        <v>301</v>
      </c>
      <c r="C852" s="13">
        <v>41708</v>
      </c>
      <c r="D852" s="14" t="s">
        <v>49</v>
      </c>
      <c r="E852" s="15" t="s">
        <v>2164</v>
      </c>
      <c r="F852" s="16" t="s">
        <v>2165</v>
      </c>
      <c r="G852" s="15" t="s">
        <v>2166</v>
      </c>
      <c r="H852" s="15" t="s">
        <v>472</v>
      </c>
      <c r="I852" s="17">
        <f>HYPERLINK("https://docs.wto.org/imrd/directdoc.asp?DDFDocuments/t/G/TBTN09/ISR380A2.DOC","EN")</f>
      </c>
      <c r="J852" s="17">
        <f>HYPERLINK("https://docs.wto.org/imrd/directdoc.asp?DDFDocuments/u/G/TBTN09/ISR380A2.DOC","FR")</f>
      </c>
      <c r="K852" s="17">
        <f>HYPERLINK("https://docs.wto.org/imrd/directdoc.asp?DDFDocuments/v/G/TBTN09/ISR380A2.DOC","ES")</f>
      </c>
    </row>
    <row r="853">
      <c r="A853" s="11" t="s">
        <v>2167</v>
      </c>
      <c r="B853" s="12" t="s">
        <v>301</v>
      </c>
      <c r="C853" s="13">
        <v>41708</v>
      </c>
      <c r="D853" s="14" t="s">
        <v>49</v>
      </c>
      <c r="E853" s="15" t="s">
        <v>2168</v>
      </c>
      <c r="F853" s="16" t="s">
        <v>2169</v>
      </c>
      <c r="G853" s="15" t="s">
        <v>2170</v>
      </c>
      <c r="H853" s="15" t="s">
        <v>472</v>
      </c>
      <c r="I853" s="17">
        <f>HYPERLINK("https://docs.wto.org/imrd/directdoc.asp?DDFDocuments/t/G/TBTN09/ISR381A2.DOC","EN")</f>
      </c>
      <c r="J853" s="17">
        <f>HYPERLINK("https://docs.wto.org/imrd/directdoc.asp?DDFDocuments/u/G/TBTN09/ISR381A2.DOC","FR")</f>
      </c>
      <c r="K853" s="17">
        <f>HYPERLINK("https://docs.wto.org/imrd/directdoc.asp?DDFDocuments/v/G/TBTN09/ISR381A2.DOC","ES")</f>
      </c>
    </row>
    <row r="854">
      <c r="A854" s="11" t="s">
        <v>2171</v>
      </c>
      <c r="B854" s="12" t="s">
        <v>301</v>
      </c>
      <c r="C854" s="13">
        <v>41708</v>
      </c>
      <c r="D854" s="14" t="s">
        <v>49</v>
      </c>
      <c r="E854" s="15" t="s">
        <v>2172</v>
      </c>
      <c r="F854" s="16" t="s">
        <v>2173</v>
      </c>
      <c r="G854" s="15" t="s">
        <v>2170</v>
      </c>
      <c r="H854" s="15" t="s">
        <v>472</v>
      </c>
      <c r="I854" s="17">
        <f>HYPERLINK("https://docs.wto.org/imrd/directdoc.asp?DDFDocuments/t/G/TBTN09/ISR382A2.DOC","EN")</f>
      </c>
      <c r="J854" s="17">
        <f>HYPERLINK("https://docs.wto.org/imrd/directdoc.asp?DDFDocuments/u/G/TBTN09/ISR382A2.DOC","FR")</f>
      </c>
      <c r="K854" s="17">
        <f>HYPERLINK("https://docs.wto.org/imrd/directdoc.asp?DDFDocuments/v/G/TBTN09/ISR382A2.DOC","ES")</f>
      </c>
    </row>
    <row r="855">
      <c r="A855" s="11" t="s">
        <v>2174</v>
      </c>
      <c r="B855" s="12" t="s">
        <v>301</v>
      </c>
      <c r="C855" s="13">
        <v>41708</v>
      </c>
      <c r="D855" s="14" t="s">
        <v>49</v>
      </c>
      <c r="E855" s="15" t="s">
        <v>2175</v>
      </c>
      <c r="F855" s="16" t="s">
        <v>2162</v>
      </c>
      <c r="G855" s="15" t="s">
        <v>1572</v>
      </c>
      <c r="H855" s="15" t="s">
        <v>472</v>
      </c>
      <c r="I855" s="17">
        <f>HYPERLINK("https://docs.wto.org/imrd/directdoc.asp?DDFDocuments/t/G/TBTN09/ISR383A2.DOC","EN")</f>
      </c>
      <c r="J855" s="17">
        <f>HYPERLINK("https://docs.wto.org/imrd/directdoc.asp?DDFDocuments/u/G/TBTN09/ISR383A2.DOC","FR")</f>
      </c>
      <c r="K855" s="17">
        <f>HYPERLINK("https://docs.wto.org/imrd/directdoc.asp?DDFDocuments/v/G/TBTN09/ISR383A2.DOC","ES")</f>
      </c>
    </row>
    <row r="856">
      <c r="A856" s="11" t="s">
        <v>2176</v>
      </c>
      <c r="B856" s="12" t="s">
        <v>301</v>
      </c>
      <c r="C856" s="13">
        <v>41708</v>
      </c>
      <c r="D856" s="14" t="s">
        <v>49</v>
      </c>
      <c r="E856" s="15" t="s">
        <v>2177</v>
      </c>
      <c r="F856" s="16" t="s">
        <v>2178</v>
      </c>
      <c r="G856" s="15" t="s">
        <v>2179</v>
      </c>
      <c r="H856" s="15" t="s">
        <v>472</v>
      </c>
      <c r="I856" s="17">
        <f>HYPERLINK("https://docs.wto.org/imrd/directdoc.asp?DDFDocuments/q/G/TBTN09/ISR384A2.pdf","EN")</f>
      </c>
      <c r="J856" s="17">
        <f>HYPERLINK("https://docs.wto.org/imrd/directdoc.asp?DDFDocuments/r/G/TBTN09/ISR384A2.pdf","FR")</f>
      </c>
      <c r="K856" s="17">
        <f>HYPERLINK("https://docs.wto.org/imrd/directdoc.asp?DDFDocuments/s/G/TBTN09/ISR384A2.pdf","ES")</f>
      </c>
    </row>
    <row r="857">
      <c r="A857" s="11" t="s">
        <v>2180</v>
      </c>
      <c r="B857" s="12" t="s">
        <v>301</v>
      </c>
      <c r="C857" s="13">
        <v>41708</v>
      </c>
      <c r="D857" s="14" t="s">
        <v>49</v>
      </c>
      <c r="E857" s="15" t="s">
        <v>2181</v>
      </c>
      <c r="F857" s="16" t="s">
        <v>2182</v>
      </c>
      <c r="G857" s="15" t="s">
        <v>2183</v>
      </c>
      <c r="H857" s="15" t="s">
        <v>472</v>
      </c>
      <c r="I857" s="17">
        <f>HYPERLINK("https://docs.wto.org/imrd/directdoc.asp?DDFDocuments/t/G/TBTN09/ISR385A2.DOC","EN")</f>
      </c>
      <c r="J857" s="17">
        <f>HYPERLINK("https://docs.wto.org/imrd/directdoc.asp?DDFDocuments/u/G/TBTN09/ISR385A2.DOC","FR")</f>
      </c>
      <c r="K857" s="17">
        <f>HYPERLINK("https://docs.wto.org/imrd/directdoc.asp?DDFDocuments/v/G/TBTN09/ISR385A2.DOC","ES")</f>
      </c>
    </row>
    <row r="858">
      <c r="A858" s="11" t="s">
        <v>2184</v>
      </c>
      <c r="B858" s="12" t="s">
        <v>301</v>
      </c>
      <c r="C858" s="13">
        <v>41708</v>
      </c>
      <c r="D858" s="14" t="s">
        <v>49</v>
      </c>
      <c r="E858" s="15" t="s">
        <v>2146</v>
      </c>
      <c r="F858" s="16" t="s">
        <v>2185</v>
      </c>
      <c r="G858" s="15"/>
      <c r="H858" s="15" t="s">
        <v>472</v>
      </c>
      <c r="I858" s="17">
        <f>HYPERLINK("https://docs.wto.org/imrd/directdoc.asp?DDFDocuments/t/G/TBTN12/ISR611A1.DOC","EN")</f>
      </c>
      <c r="J858" s="17">
        <f>HYPERLINK("https://docs.wto.org/imrd/directdoc.asp?DDFDocuments/u/G/TBTN12/ISR611A1.DOC","FR")</f>
      </c>
      <c r="K858" s="17">
        <f>HYPERLINK("https://docs.wto.org/imrd/directdoc.asp?DDFDocuments/v/G/TBTN12/ISR611A1.DOC","ES")</f>
      </c>
    </row>
    <row r="859">
      <c r="A859" s="11" t="s">
        <v>2186</v>
      </c>
      <c r="B859" s="12" t="s">
        <v>301</v>
      </c>
      <c r="C859" s="13">
        <v>41708</v>
      </c>
      <c r="D859" s="14" t="s">
        <v>49</v>
      </c>
      <c r="E859" s="15" t="s">
        <v>2187</v>
      </c>
      <c r="F859" s="16" t="s">
        <v>2156</v>
      </c>
      <c r="G859" s="15" t="s">
        <v>2148</v>
      </c>
      <c r="H859" s="15" t="s">
        <v>472</v>
      </c>
      <c r="I859" s="17">
        <f>HYPERLINK("https://docs.wto.org/imrd/directdoc.asp?DDFDocuments/t/G/TBTN13/ISR717A1.DOC","EN")</f>
      </c>
      <c r="J859" s="17">
        <f>HYPERLINK("https://docs.wto.org/imrd/directdoc.asp?DDFDocuments/u/G/TBTN13/ISR717A1.DOC","FR")</f>
      </c>
      <c r="K859" s="17">
        <f>HYPERLINK("https://docs.wto.org/imrd/directdoc.asp?DDFDocuments/v/G/TBTN13/ISR717A1.DOC","ES")</f>
      </c>
    </row>
    <row r="860">
      <c r="A860" s="11" t="s">
        <v>2188</v>
      </c>
      <c r="B860" s="12" t="s">
        <v>384</v>
      </c>
      <c r="C860" s="13">
        <v>41705</v>
      </c>
      <c r="D860" s="14" t="s">
        <v>49</v>
      </c>
      <c r="E860" s="15" t="s">
        <v>1861</v>
      </c>
      <c r="F860" s="16" t="s">
        <v>2074</v>
      </c>
      <c r="G860" s="15"/>
      <c r="H860" s="15"/>
      <c r="I860" s="17">
        <f>HYPERLINK("https://docs.wto.org/imrd/directdoc.asp?DDFDocuments/t/G/TBTN11/ECU81A4.DOC","EN")</f>
      </c>
      <c r="J860" s="17">
        <f>HYPERLINK("https://docs.wto.org/imrd/directdoc.asp?DDFDocuments/u/G/TBTN11/ECU81A4.DOC","FR")</f>
      </c>
      <c r="K860" s="17">
        <f>HYPERLINK("https://docs.wto.org/imrd/directdoc.asp?DDFDocuments/v/G/TBTN11/ECU81A4.DOC","ES")</f>
      </c>
    </row>
    <row r="861">
      <c r="A861" s="11" t="s">
        <v>2189</v>
      </c>
      <c r="B861" s="12" t="s">
        <v>27</v>
      </c>
      <c r="C861" s="13">
        <v>41705</v>
      </c>
      <c r="D861" s="14" t="s">
        <v>13</v>
      </c>
      <c r="E861" s="15"/>
      <c r="F861" s="16" t="s">
        <v>1475</v>
      </c>
      <c r="G861" s="15" t="s">
        <v>756</v>
      </c>
      <c r="H861" s="15" t="s">
        <v>258</v>
      </c>
      <c r="I861" s="17">
        <f>HYPERLINK("https://docs.wto.org/imrd/directdoc.asp?DDFDocuments/t/G/TBTN14/ZAF175.DOC","EN")</f>
      </c>
      <c r="J861" s="17">
        <f>HYPERLINK("https://docs.wto.org/imrd/directdoc.asp?DDFDocuments/u/G/TBTN14/ZAF175.DOC","FR")</f>
      </c>
      <c r="K861" s="17">
        <f>HYPERLINK("https://docs.wto.org/imrd/directdoc.asp?DDFDocuments/v/G/TBTN14/ZAF175.DOC","ES")</f>
      </c>
    </row>
    <row r="862">
      <c r="A862" s="11" t="s">
        <v>2190</v>
      </c>
      <c r="B862" s="12" t="s">
        <v>384</v>
      </c>
      <c r="C862" s="13">
        <v>41703</v>
      </c>
      <c r="D862" s="14" t="s">
        <v>49</v>
      </c>
      <c r="E862" s="15" t="s">
        <v>2048</v>
      </c>
      <c r="F862" s="16" t="s">
        <v>2049</v>
      </c>
      <c r="G862" s="15"/>
      <c r="H862" s="15" t="s">
        <v>351</v>
      </c>
      <c r="I862" s="17">
        <f>HYPERLINK("https://docs.wto.org/imrd/directdoc.asp?DDFDocuments/t/G/TBTN11/ECU72A3.DOC","EN")</f>
      </c>
      <c r="J862" s="17">
        <f>HYPERLINK("https://docs.wto.org/imrd/directdoc.asp?DDFDocuments/u/G/TBTN11/ECU72A3.DOC","FR")</f>
      </c>
      <c r="K862" s="17">
        <f>HYPERLINK("https://docs.wto.org/imrd/directdoc.asp?DDFDocuments/v/G/TBTN11/ECU72A3.DOC","ES")</f>
      </c>
    </row>
    <row r="863">
      <c r="A863" s="11" t="s">
        <v>2191</v>
      </c>
      <c r="B863" s="12" t="s">
        <v>384</v>
      </c>
      <c r="C863" s="13">
        <v>41698</v>
      </c>
      <c r="D863" s="14" t="s">
        <v>49</v>
      </c>
      <c r="E863" s="15" t="s">
        <v>2062</v>
      </c>
      <c r="F863" s="16" t="s">
        <v>2063</v>
      </c>
      <c r="G863" s="15" t="s">
        <v>2192</v>
      </c>
      <c r="H863" s="15" t="s">
        <v>351</v>
      </c>
      <c r="I863" s="17">
        <f>HYPERLINK("https://docs.wto.org/imrd/directdoc.asp?DDFDocuments/q/G/TBTN12/ECU84A4.pdf","EN")</f>
      </c>
      <c r="J863" s="17">
        <f>HYPERLINK("https://docs.wto.org/imrd/directdoc.asp?DDFDocuments/r/G/TBTN12/ECU84A4.pdf","FR")</f>
      </c>
      <c r="K863" s="17">
        <f>HYPERLINK("https://docs.wto.org/imrd/directdoc.asp?DDFDocuments/s/G/TBTN12/ECU84A4.pdf","ES")</f>
      </c>
    </row>
    <row r="864">
      <c r="A864" s="11" t="s">
        <v>2193</v>
      </c>
      <c r="B864" s="12" t="s">
        <v>27</v>
      </c>
      <c r="C864" s="13">
        <v>41698</v>
      </c>
      <c r="D864" s="14" t="s">
        <v>13</v>
      </c>
      <c r="E864" s="15"/>
      <c r="F864" s="16" t="s">
        <v>1166</v>
      </c>
      <c r="G864" s="15" t="s">
        <v>327</v>
      </c>
      <c r="H864" s="15" t="s">
        <v>258</v>
      </c>
      <c r="I864" s="17">
        <f>HYPERLINK("https://docs.wto.org/imrd/directdoc.asp?DDFDocuments/t/G/TBTN14/ZAF174.DOC","EN")</f>
      </c>
      <c r="J864" s="17">
        <f>HYPERLINK("https://docs.wto.org/imrd/directdoc.asp?DDFDocuments/u/G/TBTN14/ZAF174.DOC","FR")</f>
      </c>
      <c r="K864" s="17">
        <f>HYPERLINK("https://docs.wto.org/imrd/directdoc.asp?DDFDocuments/v/G/TBTN14/ZAF174.DOC","ES")</f>
      </c>
    </row>
    <row r="865">
      <c r="A865" s="11" t="s">
        <v>2194</v>
      </c>
      <c r="B865" s="12" t="s">
        <v>384</v>
      </c>
      <c r="C865" s="13">
        <v>41697</v>
      </c>
      <c r="D865" s="14" t="s">
        <v>49</v>
      </c>
      <c r="E865" s="15" t="s">
        <v>2045</v>
      </c>
      <c r="F865" s="16" t="s">
        <v>2195</v>
      </c>
      <c r="G865" s="15"/>
      <c r="H865" s="15" t="s">
        <v>351</v>
      </c>
      <c r="I865" s="17">
        <f>HYPERLINK("https://docs.wto.org/imrd/directdoc.asp?DDFDocuments/t/G/TBTN11/ECU69A5.DOC","EN")</f>
      </c>
      <c r="J865" s="17">
        <f>HYPERLINK("https://docs.wto.org/imrd/directdoc.asp?DDFDocuments/u/G/TBTN11/ECU69A5.DOC","FR")</f>
      </c>
      <c r="K865" s="17">
        <f>HYPERLINK("https://docs.wto.org/imrd/directdoc.asp?DDFDocuments/v/G/TBTN11/ECU69A5.DOC","ES")</f>
      </c>
    </row>
    <row r="866">
      <c r="A866" s="11" t="s">
        <v>2196</v>
      </c>
      <c r="B866" s="12" t="s">
        <v>384</v>
      </c>
      <c r="C866" s="13">
        <v>41697</v>
      </c>
      <c r="D866" s="14" t="s">
        <v>49</v>
      </c>
      <c r="E866" s="15"/>
      <c r="F866" s="16" t="s">
        <v>2197</v>
      </c>
      <c r="G866" s="15"/>
      <c r="H866" s="15" t="s">
        <v>351</v>
      </c>
      <c r="I866" s="17">
        <f>HYPERLINK("https://docs.wto.org/imrd/directdoc.asp?DDFDocuments/t/G/TBTN12/ECU89A3.DOC","EN")</f>
      </c>
      <c r="J866" s="17">
        <f>HYPERLINK("https://docs.wto.org/imrd/directdoc.asp?DDFDocuments/u/G/TBTN12/ECU89A3.DOC","FR")</f>
      </c>
      <c r="K866" s="17">
        <f>HYPERLINK("https://docs.wto.org/imrd/directdoc.asp?DDFDocuments/v/G/TBTN12/ECU89A3.DOC","ES")</f>
      </c>
    </row>
    <row r="867">
      <c r="A867" s="11" t="s">
        <v>2198</v>
      </c>
      <c r="B867" s="12" t="s">
        <v>27</v>
      </c>
      <c r="C867" s="13">
        <v>41691</v>
      </c>
      <c r="D867" s="14" t="s">
        <v>49</v>
      </c>
      <c r="E867" s="15" t="s">
        <v>2199</v>
      </c>
      <c r="F867" s="16" t="s">
        <v>2200</v>
      </c>
      <c r="G867" s="15" t="s">
        <v>1522</v>
      </c>
      <c r="H867" s="15" t="s">
        <v>634</v>
      </c>
      <c r="I867" s="17">
        <f>HYPERLINK("https://docs.wto.org/imrd/directdoc.asp?DDFDocuments/t/G/TBTN13/ZAF168A1.DOC","EN")</f>
      </c>
      <c r="J867" s="17">
        <f>HYPERLINK("https://docs.wto.org/imrd/directdoc.asp?DDFDocuments/u/G/TBTN13/ZAF168A1.DOC","FR")</f>
      </c>
      <c r="K867" s="17">
        <f>HYPERLINK("https://docs.wto.org/imrd/directdoc.asp?DDFDocuments/v/G/TBTN13/ZAF168A1.DOC","ES")</f>
      </c>
    </row>
    <row r="868">
      <c r="A868" s="11" t="s">
        <v>2201</v>
      </c>
      <c r="B868" s="12" t="s">
        <v>640</v>
      </c>
      <c r="C868" s="13">
        <v>41689</v>
      </c>
      <c r="D868" s="14" t="s">
        <v>13</v>
      </c>
      <c r="E868" s="15" t="s">
        <v>2202</v>
      </c>
      <c r="F868" s="16" t="s">
        <v>246</v>
      </c>
      <c r="G868" s="15"/>
      <c r="H868" s="15"/>
      <c r="I868" s="17">
        <f>HYPERLINK("https://docs.wto.org/imrd/directdoc.asp?DDFDocuments/t/G/TBTN14/GTM84.DOC","EN")</f>
      </c>
      <c r="J868" s="17">
        <f>HYPERLINK("https://docs.wto.org/imrd/directdoc.asp?DDFDocuments/u/G/TBTN14/GTM84.DOC","FR")</f>
      </c>
      <c r="K868" s="17">
        <f>HYPERLINK("https://docs.wto.org/imrd/directdoc.asp?DDFDocuments/v/G/TBTN14/GTM84.DOC","ES")</f>
      </c>
    </row>
    <row r="869">
      <c r="A869" s="11" t="s">
        <v>2203</v>
      </c>
      <c r="B869" s="12" t="s">
        <v>640</v>
      </c>
      <c r="C869" s="13">
        <v>41689</v>
      </c>
      <c r="D869" s="14" t="s">
        <v>13</v>
      </c>
      <c r="E869" s="15" t="s">
        <v>2202</v>
      </c>
      <c r="F869" s="16" t="s">
        <v>681</v>
      </c>
      <c r="G869" s="15"/>
      <c r="H869" s="15"/>
      <c r="I869" s="17">
        <f>HYPERLINK("https://docs.wto.org/imrd/directdoc.asp?DDFDocuments/t/G/TBTN14/GTM85.DOC","EN")</f>
      </c>
      <c r="J869" s="17">
        <f>HYPERLINK("https://docs.wto.org/imrd/directdoc.asp?DDFDocuments/u/G/TBTN14/GTM85.DOC","FR")</f>
      </c>
      <c r="K869" s="17">
        <f>HYPERLINK("https://docs.wto.org/imrd/directdoc.asp?DDFDocuments/v/G/TBTN14/GTM85.DOC","ES")</f>
      </c>
    </row>
    <row r="870">
      <c r="A870" s="11" t="s">
        <v>2204</v>
      </c>
      <c r="B870" s="12" t="s">
        <v>660</v>
      </c>
      <c r="C870" s="13">
        <v>41687</v>
      </c>
      <c r="D870" s="14" t="s">
        <v>13</v>
      </c>
      <c r="E870" s="15" t="s">
        <v>2205</v>
      </c>
      <c r="F870" s="16" t="s">
        <v>348</v>
      </c>
      <c r="G870" s="15"/>
      <c r="H870" s="15" t="s">
        <v>258</v>
      </c>
      <c r="I870" s="17">
        <f>HYPERLINK("https://docs.wto.org/imrd/directdoc.asp?DDFDocuments/t/G/TBTN14/PRY74.DOC","EN")</f>
      </c>
      <c r="J870" s="17">
        <f>HYPERLINK("https://docs.wto.org/imrd/directdoc.asp?DDFDocuments/u/G/TBTN14/PRY74.DOC","FR")</f>
      </c>
      <c r="K870" s="17">
        <f>HYPERLINK("https://docs.wto.org/imrd/directdoc.asp?DDFDocuments/v/G/TBTN14/PRY74.DOC","ES")</f>
      </c>
    </row>
    <row r="871">
      <c r="A871" s="11" t="s">
        <v>2206</v>
      </c>
      <c r="B871" s="12" t="s">
        <v>27</v>
      </c>
      <c r="C871" s="13">
        <v>41687</v>
      </c>
      <c r="D871" s="14" t="s">
        <v>350</v>
      </c>
      <c r="E871" s="15" t="s">
        <v>2207</v>
      </c>
      <c r="F871" s="16" t="s">
        <v>1980</v>
      </c>
      <c r="G871" s="15" t="s">
        <v>2208</v>
      </c>
      <c r="H871" s="15" t="s">
        <v>472</v>
      </c>
      <c r="I871" s="17">
        <f>HYPERLINK("https://docs.wto.org/imrd/directdoc.asp?DDFDocuments/t/G/TBTN13/ZAF160A1C1.DOC","EN")</f>
      </c>
      <c r="J871" s="17">
        <f>HYPERLINK("https://docs.wto.org/imrd/directdoc.asp?DDFDocuments/u/G/TBTN13/ZAF160A1C1.DOC","FR")</f>
      </c>
      <c r="K871" s="17">
        <f>HYPERLINK("https://docs.wto.org/imrd/directdoc.asp?DDFDocuments/v/G/TBTN13/ZAF160A1C1.DOC","ES")</f>
      </c>
    </row>
    <row r="872">
      <c r="A872" s="11" t="s">
        <v>2209</v>
      </c>
      <c r="B872" s="12" t="s">
        <v>263</v>
      </c>
      <c r="C872" s="13">
        <v>41683</v>
      </c>
      <c r="D872" s="14" t="s">
        <v>49</v>
      </c>
      <c r="E872" s="15" t="s">
        <v>264</v>
      </c>
      <c r="F872" s="16" t="s">
        <v>265</v>
      </c>
      <c r="G872" s="15"/>
      <c r="H872" s="15" t="s">
        <v>237</v>
      </c>
      <c r="I872" s="17">
        <f>HYPERLINK("https://docs.wto.org/imrd/directdoc.asp?DDFDocuments/q/G/TBTN13/IDN77A1.pdf","EN")</f>
      </c>
      <c r="J872" s="17">
        <f>HYPERLINK("https://docs.wto.org/imrd/directdoc.asp?DDFDocuments/r/G/TBTN13/IDN77A1.pdf","FR")</f>
      </c>
      <c r="K872" s="17">
        <f>HYPERLINK("https://docs.wto.org/imrd/directdoc.asp?DDFDocuments/s/G/TBTN13/IDN77A1.pdf","ES")</f>
      </c>
    </row>
    <row r="873">
      <c r="A873" s="11" t="s">
        <v>2210</v>
      </c>
      <c r="B873" s="12" t="s">
        <v>301</v>
      </c>
      <c r="C873" s="13">
        <v>41677</v>
      </c>
      <c r="D873" s="14" t="s">
        <v>13</v>
      </c>
      <c r="E873" s="15" t="s">
        <v>2211</v>
      </c>
      <c r="F873" s="16" t="s">
        <v>681</v>
      </c>
      <c r="G873" s="15" t="s">
        <v>314</v>
      </c>
      <c r="H873" s="15" t="s">
        <v>258</v>
      </c>
      <c r="I873" s="17">
        <f>HYPERLINK("https://docs.wto.org/imrd/directdoc.asp?DDFDocuments/t/G/TBTN14/ISR734.DOC","EN")</f>
      </c>
      <c r="J873" s="17">
        <f>HYPERLINK("https://docs.wto.org/imrd/directdoc.asp?DDFDocuments/u/G/TBTN14/ISR734.DOC","FR")</f>
      </c>
      <c r="K873" s="17">
        <f>HYPERLINK("https://docs.wto.org/imrd/directdoc.asp?DDFDocuments/v/G/TBTN14/ISR734.DOC","ES")</f>
      </c>
    </row>
    <row r="874">
      <c r="A874" s="11" t="s">
        <v>2212</v>
      </c>
      <c r="B874" s="12" t="s">
        <v>190</v>
      </c>
      <c r="C874" s="13">
        <v>41653</v>
      </c>
      <c r="D874" s="14" t="s">
        <v>350</v>
      </c>
      <c r="E874" s="15"/>
      <c r="F874" s="16"/>
      <c r="G874" s="15" t="s">
        <v>66</v>
      </c>
      <c r="H874" s="15"/>
      <c r="I874" s="17">
        <f>HYPERLINK("https://docs.wto.org/imrd/directdoc.asp?DDFDocuments/q/G/TBTN13/BRA565C1.pdf","EN")</f>
      </c>
      <c r="J874" s="17">
        <f>HYPERLINK("https://docs.wto.org/imrd/directdoc.asp?DDFDocuments/r/G/TBTN13/BRA565C1.pdf","FR")</f>
      </c>
      <c r="K874" s="17">
        <f>HYPERLINK("https://docs.wto.org/imrd/directdoc.asp?DDFDocuments/s/G/TBTN13/BRA565C1.pdf","ES")</f>
      </c>
    </row>
    <row r="875">
      <c r="A875" s="11" t="s">
        <v>2213</v>
      </c>
      <c r="B875" s="12" t="s">
        <v>27</v>
      </c>
      <c r="C875" s="13">
        <v>41653</v>
      </c>
      <c r="D875" s="14" t="s">
        <v>350</v>
      </c>
      <c r="E875" s="15" t="s">
        <v>2214</v>
      </c>
      <c r="F875" s="16" t="s">
        <v>2086</v>
      </c>
      <c r="G875" s="15" t="s">
        <v>1876</v>
      </c>
      <c r="H875" s="15" t="s">
        <v>634</v>
      </c>
      <c r="I875" s="17">
        <f>HYPERLINK("https://docs.wto.org/imrd/directdoc.asp?DDFDocuments/t/G/TBTN13/ZAF169C1.DOC","EN")</f>
      </c>
      <c r="J875" s="17">
        <f>HYPERLINK("https://docs.wto.org/imrd/directdoc.asp?DDFDocuments/u/G/TBTN13/ZAF169C1.DOC","FR")</f>
      </c>
      <c r="K875" s="17">
        <f>HYPERLINK("https://docs.wto.org/imrd/directdoc.asp?DDFDocuments/v/G/TBTN13/ZAF169C1.DOC","ES")</f>
      </c>
    </row>
    <row r="876">
      <c r="A876" s="11" t="s">
        <v>2215</v>
      </c>
      <c r="B876" s="12" t="s">
        <v>27</v>
      </c>
      <c r="C876" s="13">
        <v>41653</v>
      </c>
      <c r="D876" s="14" t="s">
        <v>350</v>
      </c>
      <c r="E876" s="15"/>
      <c r="F876" s="16" t="s">
        <v>2216</v>
      </c>
      <c r="G876" s="15" t="s">
        <v>2217</v>
      </c>
      <c r="H876" s="15" t="s">
        <v>634</v>
      </c>
      <c r="I876" s="17">
        <f>HYPERLINK("https://docs.wto.org/imrd/directdoc.asp?DDFDocuments/q/G/TBTN13/ZAF170C1.pdf","EN")</f>
      </c>
      <c r="J876" s="17">
        <f>HYPERLINK("https://docs.wto.org/imrd/directdoc.asp?DDFDocuments/r/G/TBTN13/ZAF170C1.pdf","FR")</f>
      </c>
      <c r="K876" s="17">
        <f>HYPERLINK("https://docs.wto.org/imrd/directdoc.asp?DDFDocuments/s/G/TBTN13/ZAF170C1.pdf","ES")</f>
      </c>
    </row>
    <row r="877">
      <c r="A877" s="11" t="s">
        <v>2218</v>
      </c>
      <c r="B877" s="12" t="s">
        <v>27</v>
      </c>
      <c r="C877" s="13">
        <v>41653</v>
      </c>
      <c r="D877" s="14" t="s">
        <v>267</v>
      </c>
      <c r="E877" s="15" t="s">
        <v>2219</v>
      </c>
      <c r="F877" s="16" t="s">
        <v>647</v>
      </c>
      <c r="G877" s="15"/>
      <c r="H877" s="15" t="s">
        <v>276</v>
      </c>
      <c r="I877" s="17">
        <f>HYPERLINK("https://docs.wto.org/imrd/directdoc.asp?DDFDocuments/t/G/TBTN08/ZAF85R1.DOC","EN")</f>
      </c>
      <c r="J877" s="17">
        <f>HYPERLINK("https://docs.wto.org/imrd/directdoc.asp?DDFDocuments/u/G/TBTN08/ZAF85R1.DOC","FR")</f>
      </c>
      <c r="K877" s="17">
        <f>HYPERLINK("https://docs.wto.org/imrd/directdoc.asp?DDFDocuments/v/G/TBTN08/ZAF85R1.DOC","ES")</f>
      </c>
    </row>
    <row r="878">
      <c r="A878" s="11" t="s">
        <v>2220</v>
      </c>
      <c r="B878" s="12" t="s">
        <v>27</v>
      </c>
      <c r="C878" s="13">
        <v>41653</v>
      </c>
      <c r="D878" s="14" t="s">
        <v>267</v>
      </c>
      <c r="E878" s="15" t="s">
        <v>2221</v>
      </c>
      <c r="F878" s="16" t="s">
        <v>1472</v>
      </c>
      <c r="G878" s="15" t="s">
        <v>1473</v>
      </c>
      <c r="H878" s="15" t="s">
        <v>335</v>
      </c>
      <c r="I878" s="17">
        <f>HYPERLINK("https://docs.wto.org/imrd/directdoc.asp?DDFDocuments/q/G/TBTN08/ZAF86R1.pdf","EN")</f>
      </c>
      <c r="J878" s="17">
        <f>HYPERLINK("https://docs.wto.org/imrd/directdoc.asp?DDFDocuments/r/G/TBTN08/ZAF86R1.pdf","FR")</f>
      </c>
      <c r="K878" s="17">
        <f>HYPERLINK("https://docs.wto.org/imrd/directdoc.asp?DDFDocuments/s/G/TBTN08/ZAF86R1.pdf","ES")</f>
      </c>
    </row>
    <row r="879">
      <c r="A879" s="11" t="s">
        <v>2222</v>
      </c>
      <c r="B879" s="12" t="s">
        <v>190</v>
      </c>
      <c r="C879" s="13">
        <v>41648</v>
      </c>
      <c r="D879" s="14" t="s">
        <v>13</v>
      </c>
      <c r="E879" s="15" t="s">
        <v>2223</v>
      </c>
      <c r="F879" s="16" t="s">
        <v>1345</v>
      </c>
      <c r="G879" s="15"/>
      <c r="H879" s="15" t="s">
        <v>258</v>
      </c>
      <c r="I879" s="17">
        <f>HYPERLINK("https://docs.wto.org/imrd/directdoc.asp?DDFDocuments/t/G/TBTN14/BRA570.DOC","EN")</f>
      </c>
      <c r="J879" s="17">
        <f>HYPERLINK("https://docs.wto.org/imrd/directdoc.asp?DDFDocuments/u/G/TBTN14/BRA570.DOC","FR")</f>
      </c>
      <c r="K879" s="17">
        <f>HYPERLINK("https://docs.wto.org/imrd/directdoc.asp?DDFDocuments/v/G/TBTN14/BRA570.DOC","ES")</f>
      </c>
    </row>
    <row r="880">
      <c r="A880" s="11" t="s">
        <v>2224</v>
      </c>
      <c r="B880" s="12" t="s">
        <v>301</v>
      </c>
      <c r="C880" s="13">
        <v>41624</v>
      </c>
      <c r="D880" s="14" t="s">
        <v>13</v>
      </c>
      <c r="E880" s="15" t="s">
        <v>2225</v>
      </c>
      <c r="F880" s="16" t="s">
        <v>654</v>
      </c>
      <c r="G880" s="15" t="s">
        <v>226</v>
      </c>
      <c r="H880" s="15" t="s">
        <v>223</v>
      </c>
      <c r="I880" s="17">
        <f>HYPERLINK("https://docs.wto.org/imrd/directdoc.asp?DDFDocuments/t/G/TBTN13/ISR728.DOC","EN")</f>
      </c>
      <c r="J880" s="17">
        <f>HYPERLINK("https://docs.wto.org/imrd/directdoc.asp?DDFDocuments/u/G/TBTN13/ISR728.DOC","FR")</f>
      </c>
      <c r="K880" s="17">
        <f>HYPERLINK("https://docs.wto.org/imrd/directdoc.asp?DDFDocuments/v/G/TBTN13/ISR728.DOC","ES")</f>
      </c>
    </row>
    <row r="881">
      <c r="A881" s="11" t="s">
        <v>2226</v>
      </c>
      <c r="B881" s="12" t="s">
        <v>27</v>
      </c>
      <c r="C881" s="13">
        <v>41624</v>
      </c>
      <c r="D881" s="14" t="s">
        <v>49</v>
      </c>
      <c r="E881" s="15"/>
      <c r="F881" s="16" t="s">
        <v>2227</v>
      </c>
      <c r="G881" s="15" t="s">
        <v>1757</v>
      </c>
      <c r="H881" s="15" t="s">
        <v>351</v>
      </c>
      <c r="I881" s="17">
        <f>HYPERLINK("https://docs.wto.org/imrd/directdoc.asp?DDFDocuments/t/G/TBTN13/ZAF172A1.DOC","EN")</f>
      </c>
      <c r="J881" s="17">
        <f>HYPERLINK("https://docs.wto.org/imrd/directdoc.asp?DDFDocuments/u/G/TBTN13/ZAF172A1.DOC","FR")</f>
      </c>
      <c r="K881" s="17">
        <f>HYPERLINK("https://docs.wto.org/imrd/directdoc.asp?DDFDocuments/v/G/TBTN13/ZAF172A1.DOC","ES")</f>
      </c>
    </row>
    <row r="882">
      <c r="A882" s="11" t="s">
        <v>2228</v>
      </c>
      <c r="B882" s="12" t="s">
        <v>27</v>
      </c>
      <c r="C882" s="13">
        <v>41619</v>
      </c>
      <c r="D882" s="14" t="s">
        <v>13</v>
      </c>
      <c r="E882" s="15"/>
      <c r="F882" s="16" t="s">
        <v>853</v>
      </c>
      <c r="G882" s="15" t="s">
        <v>293</v>
      </c>
      <c r="H882" s="15" t="s">
        <v>223</v>
      </c>
      <c r="I882" s="17">
        <f>HYPERLINK("https://docs.wto.org/imrd/directdoc.asp?DDFDocuments/t/G/TBTN13/ZAF172.DOC","EN")</f>
      </c>
      <c r="J882" s="17">
        <f>HYPERLINK("https://docs.wto.org/imrd/directdoc.asp?DDFDocuments/u/G/TBTN13/ZAF172.DOC","FR")</f>
      </c>
      <c r="K882" s="17">
        <f>HYPERLINK("https://docs.wto.org/imrd/directdoc.asp?DDFDocuments/v/G/TBTN13/ZAF172.DOC","ES")</f>
      </c>
    </row>
    <row r="883">
      <c r="A883" s="11" t="s">
        <v>2229</v>
      </c>
      <c r="B883" s="12" t="s">
        <v>12</v>
      </c>
      <c r="C883" s="13">
        <v>41606</v>
      </c>
      <c r="D883" s="14" t="s">
        <v>13</v>
      </c>
      <c r="E883" s="15" t="s">
        <v>2230</v>
      </c>
      <c r="F883" s="16" t="s">
        <v>2231</v>
      </c>
      <c r="G883" s="15"/>
      <c r="H883" s="15" t="s">
        <v>258</v>
      </c>
      <c r="I883" s="17">
        <f>HYPERLINK("https://docs.wto.org/imrd/directdoc.asp?DDFDocuments/t/G/TBTN13/KEN396.DOC","EN")</f>
      </c>
      <c r="J883" s="17">
        <f>HYPERLINK("https://docs.wto.org/imrd/directdoc.asp?DDFDocuments/u/G/TBTN13/KEN396.DOC","FR")</f>
      </c>
      <c r="K883" s="17">
        <f>HYPERLINK("https://docs.wto.org/imrd/directdoc.asp?DDFDocuments/v/G/TBTN13/KEN396.DOC","ES")</f>
      </c>
    </row>
    <row r="884">
      <c r="A884" s="11" t="s">
        <v>2232</v>
      </c>
      <c r="B884" s="12" t="s">
        <v>301</v>
      </c>
      <c r="C884" s="13">
        <v>41603</v>
      </c>
      <c r="D884" s="14" t="s">
        <v>13</v>
      </c>
      <c r="E884" s="15" t="s">
        <v>2233</v>
      </c>
      <c r="F884" s="16" t="s">
        <v>675</v>
      </c>
      <c r="G884" s="15" t="s">
        <v>199</v>
      </c>
      <c r="H884" s="15" t="s">
        <v>258</v>
      </c>
      <c r="I884" s="17">
        <f>HYPERLINK("https://docs.wto.org/imrd/directdoc.asp?DDFDocuments/t/G/TBTN13/ISR717.DOC","EN")</f>
      </c>
      <c r="J884" s="17">
        <f>HYPERLINK("https://docs.wto.org/imrd/directdoc.asp?DDFDocuments/u/G/TBTN13/ISR717.DOC","FR")</f>
      </c>
      <c r="K884" s="17">
        <f>HYPERLINK("https://docs.wto.org/imrd/directdoc.asp?DDFDocuments/v/G/TBTN13/ISR717.DOC","ES")</f>
      </c>
    </row>
    <row r="885">
      <c r="A885" s="11" t="s">
        <v>2234</v>
      </c>
      <c r="B885" s="12" t="s">
        <v>660</v>
      </c>
      <c r="C885" s="13">
        <v>41600</v>
      </c>
      <c r="D885" s="14" t="s">
        <v>13</v>
      </c>
      <c r="E885" s="15" t="s">
        <v>2235</v>
      </c>
      <c r="F885" s="16" t="s">
        <v>2236</v>
      </c>
      <c r="G885" s="15"/>
      <c r="H885" s="15" t="s">
        <v>258</v>
      </c>
      <c r="I885" s="17">
        <f>HYPERLINK("https://docs.wto.org/imrd/directdoc.asp?DDFDocuments/t/G/TBTN13/PRY71.DOC","EN")</f>
      </c>
      <c r="J885" s="17">
        <f>HYPERLINK("https://docs.wto.org/imrd/directdoc.asp?DDFDocuments/u/G/TBTN13/PRY71.DOC","FR")</f>
      </c>
      <c r="K885" s="17">
        <f>HYPERLINK("https://docs.wto.org/imrd/directdoc.asp?DDFDocuments/v/G/TBTN13/PRY71.DOC","ES")</f>
      </c>
    </row>
    <row r="886">
      <c r="A886" s="11" t="s">
        <v>2237</v>
      </c>
      <c r="B886" s="12" t="s">
        <v>384</v>
      </c>
      <c r="C886" s="13">
        <v>41599</v>
      </c>
      <c r="D886" s="14" t="s">
        <v>49</v>
      </c>
      <c r="E886" s="15" t="s">
        <v>2051</v>
      </c>
      <c r="F886" s="16" t="s">
        <v>2052</v>
      </c>
      <c r="G886" s="15" t="s">
        <v>2053</v>
      </c>
      <c r="H886" s="15" t="s">
        <v>351</v>
      </c>
      <c r="I886" s="17">
        <f>HYPERLINK("https://docs.wto.org/imrd/directdoc.asp?DDFDocuments/q/G/TBTN11/ECU76A2.pdf","EN")</f>
      </c>
      <c r="J886" s="17">
        <f>HYPERLINK("https://docs.wto.org/imrd/directdoc.asp?DDFDocuments/r/G/TBTN11/ECU76A2.pdf","FR")</f>
      </c>
      <c r="K886" s="17">
        <f>HYPERLINK("https://docs.wto.org/imrd/directdoc.asp?DDFDocuments/s/G/TBTN11/ECU76A2.pdf","ES")</f>
      </c>
    </row>
    <row r="887">
      <c r="A887" s="11" t="s">
        <v>2238</v>
      </c>
      <c r="B887" s="12" t="s">
        <v>384</v>
      </c>
      <c r="C887" s="13">
        <v>41599</v>
      </c>
      <c r="D887" s="14" t="s">
        <v>49</v>
      </c>
      <c r="E887" s="15" t="s">
        <v>2055</v>
      </c>
      <c r="F887" s="16" t="s">
        <v>2239</v>
      </c>
      <c r="G887" s="15"/>
      <c r="H887" s="15" t="s">
        <v>351</v>
      </c>
      <c r="I887" s="17">
        <f>HYPERLINK("https://docs.wto.org/imrd/directdoc.asp?DDFDocuments/t/G/TBTN11/ECU80A4.DOC","EN")</f>
      </c>
      <c r="J887" s="17">
        <f>HYPERLINK("https://docs.wto.org/imrd/directdoc.asp?DDFDocuments/u/G/TBTN11/ECU80A4.DOC","FR")</f>
      </c>
      <c r="K887" s="17">
        <f>HYPERLINK("https://docs.wto.org/imrd/directdoc.asp?DDFDocuments/v/G/TBTN11/ECU80A4.DOC","ES")</f>
      </c>
    </row>
    <row r="888">
      <c r="A888" s="11" t="s">
        <v>2240</v>
      </c>
      <c r="B888" s="12" t="s">
        <v>27</v>
      </c>
      <c r="C888" s="13">
        <v>41597</v>
      </c>
      <c r="D888" s="14" t="s">
        <v>49</v>
      </c>
      <c r="E888" s="15" t="s">
        <v>2207</v>
      </c>
      <c r="F888" s="16" t="s">
        <v>1980</v>
      </c>
      <c r="G888" s="15" t="s">
        <v>2208</v>
      </c>
      <c r="H888" s="15" t="s">
        <v>472</v>
      </c>
      <c r="I888" s="17">
        <f>HYPERLINK("https://docs.wto.org/imrd/directdoc.asp?DDFDocuments/t/G/TBTN13/ZAF160A1.DOC","EN")</f>
      </c>
      <c r="J888" s="17">
        <f>HYPERLINK("https://docs.wto.org/imrd/directdoc.asp?DDFDocuments/u/G/TBTN13/ZAF160A1.DOC","FR")</f>
      </c>
      <c r="K888" s="17">
        <f>HYPERLINK("https://docs.wto.org/imrd/directdoc.asp?DDFDocuments/v/G/TBTN13/ZAF160A1.DOC","ES")</f>
      </c>
    </row>
    <row r="889">
      <c r="A889" s="11" t="s">
        <v>2241</v>
      </c>
      <c r="B889" s="12" t="s">
        <v>33</v>
      </c>
      <c r="C889" s="13">
        <v>41596</v>
      </c>
      <c r="D889" s="14" t="s">
        <v>49</v>
      </c>
      <c r="E889" s="15" t="s">
        <v>2006</v>
      </c>
      <c r="F889" s="16" t="s">
        <v>2227</v>
      </c>
      <c r="G889" s="15" t="s">
        <v>1757</v>
      </c>
      <c r="H889" s="15" t="s">
        <v>472</v>
      </c>
      <c r="I889" s="17">
        <f>HYPERLINK("https://docs.wto.org/imrd/directdoc.asp?DDFDocuments/t/G/TBTN11/USA667A1.DOC","EN")</f>
      </c>
      <c r="J889" s="17">
        <f>HYPERLINK("https://docs.wto.org/imrd/directdoc.asp?DDFDocuments/u/G/TBTN11/USA667A1.DOC","FR")</f>
      </c>
      <c r="K889" s="17">
        <f>HYPERLINK("https://docs.wto.org/imrd/directdoc.asp?DDFDocuments/v/G/TBTN11/USA667A1.DOC","ES")</f>
      </c>
    </row>
    <row r="890">
      <c r="A890" s="11" t="s">
        <v>2242</v>
      </c>
      <c r="B890" s="12" t="s">
        <v>12</v>
      </c>
      <c r="C890" s="13">
        <v>41589</v>
      </c>
      <c r="D890" s="14" t="s">
        <v>13</v>
      </c>
      <c r="E890" s="15" t="s">
        <v>2243</v>
      </c>
      <c r="F890" s="16" t="s">
        <v>575</v>
      </c>
      <c r="G890" s="15"/>
      <c r="H890" s="15" t="s">
        <v>258</v>
      </c>
      <c r="I890" s="17">
        <f>HYPERLINK("https://docs.wto.org/imrd/directdoc.asp?DDFDocuments/t/G/TBTN13/KEN392.DOC","EN")</f>
      </c>
      <c r="J890" s="17">
        <f>HYPERLINK("https://docs.wto.org/imrd/directdoc.asp?DDFDocuments/u/G/TBTN13/KEN392.DOC","FR")</f>
      </c>
      <c r="K890" s="17">
        <f>HYPERLINK("https://docs.wto.org/imrd/directdoc.asp?DDFDocuments/v/G/TBTN13/KEN392.DOC","ES")</f>
      </c>
    </row>
    <row r="891">
      <c r="A891" s="11" t="s">
        <v>2244</v>
      </c>
      <c r="B891" s="12" t="s">
        <v>12</v>
      </c>
      <c r="C891" s="13">
        <v>41589</v>
      </c>
      <c r="D891" s="14" t="s">
        <v>13</v>
      </c>
      <c r="E891" s="15" t="s">
        <v>2245</v>
      </c>
      <c r="F891" s="16" t="s">
        <v>203</v>
      </c>
      <c r="G891" s="15" t="s">
        <v>204</v>
      </c>
      <c r="H891" s="15" t="s">
        <v>335</v>
      </c>
      <c r="I891" s="17">
        <f>HYPERLINK("https://docs.wto.org/imrd/directdoc.asp?DDFDocuments/q/G/TBTN13/KEN393.pdf","EN")</f>
      </c>
      <c r="J891" s="17">
        <f>HYPERLINK("https://docs.wto.org/imrd/directdoc.asp?DDFDocuments/r/G/TBTN13/KEN393.pdf","FR")</f>
      </c>
      <c r="K891" s="17">
        <f>HYPERLINK("https://docs.wto.org/imrd/directdoc.asp?DDFDocuments/s/G/TBTN13/KEN393.pdf","ES")</f>
      </c>
    </row>
    <row r="892">
      <c r="A892" s="11" t="s">
        <v>2246</v>
      </c>
      <c r="B892" s="12" t="s">
        <v>12</v>
      </c>
      <c r="C892" s="13">
        <v>41589</v>
      </c>
      <c r="D892" s="14" t="s">
        <v>13</v>
      </c>
      <c r="E892" s="15" t="s">
        <v>2247</v>
      </c>
      <c r="F892" s="16" t="s">
        <v>2231</v>
      </c>
      <c r="G892" s="15" t="s">
        <v>57</v>
      </c>
      <c r="H892" s="15" t="s">
        <v>258</v>
      </c>
      <c r="I892" s="17">
        <f>HYPERLINK("https://docs.wto.org/imrd/directdoc.asp?DDFDocuments/t/G/TBTN13/KEN395.DOC","EN")</f>
      </c>
      <c r="J892" s="17">
        <f>HYPERLINK("https://docs.wto.org/imrd/directdoc.asp?DDFDocuments/u/G/TBTN13/KEN395.DOC","FR")</f>
      </c>
      <c r="K892" s="17">
        <f>HYPERLINK("https://docs.wto.org/imrd/directdoc.asp?DDFDocuments/v/G/TBTN13/KEN395.DOC","ES")</f>
      </c>
    </row>
    <row r="893">
      <c r="A893" s="11" t="s">
        <v>2248</v>
      </c>
      <c r="B893" s="12" t="s">
        <v>27</v>
      </c>
      <c r="C893" s="13">
        <v>41583</v>
      </c>
      <c r="D893" s="14" t="s">
        <v>267</v>
      </c>
      <c r="E893" s="15" t="s">
        <v>2249</v>
      </c>
      <c r="F893" s="16" t="s">
        <v>647</v>
      </c>
      <c r="G893" s="15" t="s">
        <v>756</v>
      </c>
      <c r="H893" s="15" t="s">
        <v>276</v>
      </c>
      <c r="I893" s="17">
        <f>HYPERLINK("https://docs.wto.org/imrd/directdoc.asp?DDFDocuments/t/G/TBTN13/ZAF169.DOC","EN")</f>
      </c>
      <c r="J893" s="17">
        <f>HYPERLINK("https://docs.wto.org/imrd/directdoc.asp?DDFDocuments/u/G/TBTN13/ZAF169.DOC","FR")</f>
      </c>
      <c r="K893" s="17">
        <f>HYPERLINK("https://docs.wto.org/imrd/directdoc.asp?DDFDocuments/v/G/TBTN13/ZAF169.DOC","ES")</f>
      </c>
    </row>
    <row r="894">
      <c r="A894" s="11" t="s">
        <v>2250</v>
      </c>
      <c r="B894" s="12" t="s">
        <v>27</v>
      </c>
      <c r="C894" s="13">
        <v>41583</v>
      </c>
      <c r="D894" s="14" t="s">
        <v>267</v>
      </c>
      <c r="E894" s="15"/>
      <c r="F894" s="16" t="s">
        <v>1472</v>
      </c>
      <c r="G894" s="15" t="s">
        <v>756</v>
      </c>
      <c r="H894" s="15" t="s">
        <v>276</v>
      </c>
      <c r="I894" s="17">
        <f>HYPERLINK("https://docs.wto.org/imrd/directdoc.asp?DDFDocuments/t/G/TBTN13/ZAF170.DOC","EN")</f>
      </c>
      <c r="J894" s="17">
        <f>HYPERLINK("https://docs.wto.org/imrd/directdoc.asp?DDFDocuments/u/G/TBTN13/ZAF170.DOC","FR")</f>
      </c>
      <c r="K894" s="17">
        <f>HYPERLINK("https://docs.wto.org/imrd/directdoc.asp?DDFDocuments/v/G/TBTN13/ZAF170.DOC","ES")</f>
      </c>
    </row>
    <row r="895">
      <c r="A895" s="11" t="s">
        <v>2251</v>
      </c>
      <c r="B895" s="12" t="s">
        <v>568</v>
      </c>
      <c r="C895" s="13">
        <v>41571</v>
      </c>
      <c r="D895" s="14" t="s">
        <v>49</v>
      </c>
      <c r="E895" s="15" t="s">
        <v>2252</v>
      </c>
      <c r="F895" s="16" t="s">
        <v>2253</v>
      </c>
      <c r="G895" s="15"/>
      <c r="H895" s="15"/>
      <c r="I895" s="17">
        <f>HYPERLINK("https://docs.wto.org/imrd/directdoc.asp?DDFDocuments/t/G/TBTN05/COL67A8.DOC","EN")</f>
      </c>
      <c r="J895" s="17">
        <f>HYPERLINK("https://docs.wto.org/imrd/directdoc.asp?DDFDocuments/u/G/TBTN05/COL67A8.DOC","FR")</f>
      </c>
      <c r="K895" s="17">
        <f>HYPERLINK("https://docs.wto.org/imrd/directdoc.asp?DDFDocuments/v/G/TBTN05/COL67A8.DOC","ES")</f>
      </c>
    </row>
    <row r="896">
      <c r="A896" s="11" t="s">
        <v>2254</v>
      </c>
      <c r="B896" s="12" t="s">
        <v>384</v>
      </c>
      <c r="C896" s="13">
        <v>41565</v>
      </c>
      <c r="D896" s="14" t="s">
        <v>49</v>
      </c>
      <c r="E896" s="15" t="s">
        <v>2062</v>
      </c>
      <c r="F896" s="16" t="s">
        <v>2063</v>
      </c>
      <c r="G896" s="15"/>
      <c r="H896" s="15" t="s">
        <v>351</v>
      </c>
      <c r="I896" s="17">
        <f>HYPERLINK("https://docs.wto.org/imrd/directdoc.asp?DDFDocuments/q/G/TBTN12/ECU84A3.pdf","EN")</f>
      </c>
      <c r="J896" s="17">
        <f>HYPERLINK("https://docs.wto.org/imrd/directdoc.asp?DDFDocuments/r/G/TBTN12/ECU84A3.pdf","FR")</f>
      </c>
      <c r="K896" s="17">
        <f>HYPERLINK("https://docs.wto.org/imrd/directdoc.asp?DDFDocuments/s/G/TBTN12/ECU84A3.pdf","ES")</f>
      </c>
    </row>
    <row r="897">
      <c r="A897" s="11" t="s">
        <v>2255</v>
      </c>
      <c r="B897" s="12" t="s">
        <v>384</v>
      </c>
      <c r="C897" s="13">
        <v>41565</v>
      </c>
      <c r="D897" s="14" t="s">
        <v>49</v>
      </c>
      <c r="E897" s="15"/>
      <c r="F897" s="16" t="s">
        <v>2256</v>
      </c>
      <c r="G897" s="15"/>
      <c r="H897" s="15" t="s">
        <v>351</v>
      </c>
      <c r="I897" s="17">
        <f>HYPERLINK("https://docs.wto.org/imrd/directdoc.asp?DDFDocuments/t/G/TBTN12/ECU89A2.DOC","EN")</f>
      </c>
      <c r="J897" s="17">
        <f>HYPERLINK("https://docs.wto.org/imrd/directdoc.asp?DDFDocuments/u/G/TBTN12/ECU89A2.DOC","FR")</f>
      </c>
      <c r="K897" s="17">
        <f>HYPERLINK("https://docs.wto.org/imrd/directdoc.asp?DDFDocuments/v/G/TBTN12/ECU89A2.DOC","ES")</f>
      </c>
    </row>
    <row r="898">
      <c r="A898" s="11" t="s">
        <v>2257</v>
      </c>
      <c r="B898" s="12" t="s">
        <v>384</v>
      </c>
      <c r="C898" s="13">
        <v>41564</v>
      </c>
      <c r="D898" s="14" t="s">
        <v>49</v>
      </c>
      <c r="E898" s="15" t="s">
        <v>2045</v>
      </c>
      <c r="F898" s="16" t="s">
        <v>2258</v>
      </c>
      <c r="G898" s="15"/>
      <c r="H898" s="15" t="s">
        <v>351</v>
      </c>
      <c r="I898" s="17">
        <f>HYPERLINK("https://docs.wto.org/imrd/directdoc.asp?DDFDocuments/t/G/TBTN11/ECU69A4.DOC","EN")</f>
      </c>
      <c r="J898" s="17">
        <f>HYPERLINK("https://docs.wto.org/imrd/directdoc.asp?DDFDocuments/u/G/TBTN11/ECU69A4.DOC","FR")</f>
      </c>
      <c r="K898" s="17">
        <f>HYPERLINK("https://docs.wto.org/imrd/directdoc.asp?DDFDocuments/v/G/TBTN11/ECU69A4.DOC","ES")</f>
      </c>
    </row>
    <row r="899">
      <c r="A899" s="11" t="s">
        <v>2259</v>
      </c>
      <c r="B899" s="12" t="s">
        <v>27</v>
      </c>
      <c r="C899" s="13">
        <v>41558</v>
      </c>
      <c r="D899" s="14" t="s">
        <v>13</v>
      </c>
      <c r="E899" s="15" t="s">
        <v>2260</v>
      </c>
      <c r="F899" s="16" t="s">
        <v>2261</v>
      </c>
      <c r="G899" s="15" t="s">
        <v>327</v>
      </c>
      <c r="H899" s="15" t="s">
        <v>276</v>
      </c>
      <c r="I899" s="17">
        <f>HYPERLINK("https://docs.wto.org/imrd/directdoc.asp?DDFDocuments/q/G/TBTN13/ZAF168.pdf","EN")</f>
      </c>
      <c r="J899" s="17">
        <f>HYPERLINK("https://docs.wto.org/imrd/directdoc.asp?DDFDocuments/r/G/TBTN13/ZAF168.pdf","FR")</f>
      </c>
      <c r="K899" s="17">
        <f>HYPERLINK("https://docs.wto.org/imrd/directdoc.asp?DDFDocuments/s/G/TBTN13/ZAF168.pdf","ES")</f>
      </c>
    </row>
    <row r="900">
      <c r="A900" s="11" t="s">
        <v>2262</v>
      </c>
      <c r="B900" s="12" t="s">
        <v>1331</v>
      </c>
      <c r="C900" s="13">
        <v>41554</v>
      </c>
      <c r="D900" s="14" t="s">
        <v>13</v>
      </c>
      <c r="E900" s="15" t="s">
        <v>2263</v>
      </c>
      <c r="F900" s="16" t="s">
        <v>1709</v>
      </c>
      <c r="G900" s="15"/>
      <c r="H900" s="15" t="s">
        <v>276</v>
      </c>
      <c r="I900" s="17">
        <f>HYPERLINK("https://docs.wto.org/imrd/directdoc.asp?DDFDocuments/t/G/Tbtn13/EU158.DOC","EN")</f>
      </c>
      <c r="J900" s="17">
        <f>HYPERLINK("https://docs.wto.org/imrd/directdoc.asp?DDFDocuments/u/G/Tbtn13/EU158.DOC","FR")</f>
      </c>
      <c r="K900" s="17">
        <f>HYPERLINK("https://docs.wto.org/imrd/directdoc.asp?DDFDocuments/v/G/Tbtn13/EU158.DOC","ES")</f>
      </c>
    </row>
    <row r="901">
      <c r="A901" s="11" t="s">
        <v>2264</v>
      </c>
      <c r="B901" s="12" t="s">
        <v>71</v>
      </c>
      <c r="C901" s="13">
        <v>41512</v>
      </c>
      <c r="D901" s="14" t="s">
        <v>13</v>
      </c>
      <c r="E901" s="15"/>
      <c r="F901" s="16" t="s">
        <v>1083</v>
      </c>
      <c r="G901" s="15" t="s">
        <v>30</v>
      </c>
      <c r="H901" s="15" t="s">
        <v>16</v>
      </c>
      <c r="I901" s="17">
        <f>HYPERLINK("https://docs.wto.org/imrd/directdoc.asp?DDFDocuments/t/G/Tbtn13/UGA376.DOC","EN")</f>
      </c>
      <c r="J901" s="17">
        <f>HYPERLINK("https://docs.wto.org/imrd/directdoc.asp?DDFDocuments/u/G/Tbtn13/UGA376.DOC","FR")</f>
      </c>
      <c r="K901" s="17">
        <f>HYPERLINK("https://docs.wto.org/imrd/directdoc.asp?DDFDocuments/v/G/Tbtn13/UGA376.DOC","ES")</f>
      </c>
    </row>
    <row r="902">
      <c r="A902" s="11" t="s">
        <v>2265</v>
      </c>
      <c r="B902" s="12" t="s">
        <v>384</v>
      </c>
      <c r="C902" s="13">
        <v>41507</v>
      </c>
      <c r="D902" s="14" t="s">
        <v>49</v>
      </c>
      <c r="E902" s="15" t="s">
        <v>2048</v>
      </c>
      <c r="F902" s="16" t="s">
        <v>2266</v>
      </c>
      <c r="G902" s="15"/>
      <c r="H902" s="15" t="s">
        <v>351</v>
      </c>
      <c r="I902" s="17">
        <f>HYPERLINK("https://docs.wto.org/imrd/directdoc.asp?DDFDocuments/t/G/Tbtn11/ECU72A2.DOC","EN")</f>
      </c>
      <c r="J902" s="17">
        <f>HYPERLINK("https://docs.wto.org/imrd/directdoc.asp?DDFDocuments/u/G/Tbtn11/ECU72A2.DOC","FR")</f>
      </c>
      <c r="K902" s="17">
        <f>HYPERLINK("https://docs.wto.org/imrd/directdoc.asp?DDFDocuments/v/G/Tbtn11/ECU72A2.DOC","ES")</f>
      </c>
    </row>
    <row r="903">
      <c r="A903" s="11" t="s">
        <v>2267</v>
      </c>
      <c r="B903" s="12" t="s">
        <v>384</v>
      </c>
      <c r="C903" s="13">
        <v>41507</v>
      </c>
      <c r="D903" s="14" t="s">
        <v>49</v>
      </c>
      <c r="E903" s="15" t="s">
        <v>1861</v>
      </c>
      <c r="F903" s="16" t="s">
        <v>2268</v>
      </c>
      <c r="G903" s="15"/>
      <c r="H903" s="15"/>
      <c r="I903" s="17">
        <f>HYPERLINK("https://docs.wto.org/imrd/directdoc.asp?DDFDocuments/t/G/Tbtn11/ECU81A3.DOC","EN")</f>
      </c>
      <c r="J903" s="17">
        <f>HYPERLINK("https://docs.wto.org/imrd/directdoc.asp?DDFDocuments/u/G/Tbtn11/ECU81A3.DOC","FR")</f>
      </c>
      <c r="K903" s="17">
        <f>HYPERLINK("https://docs.wto.org/imrd/directdoc.asp?DDFDocuments/v/G/Tbtn11/ECU81A3.DOC","ES")</f>
      </c>
    </row>
    <row r="904">
      <c r="A904" s="11" t="s">
        <v>2269</v>
      </c>
      <c r="B904" s="12" t="s">
        <v>71</v>
      </c>
      <c r="C904" s="13">
        <v>41506</v>
      </c>
      <c r="D904" s="14" t="s">
        <v>13</v>
      </c>
      <c r="E904" s="15"/>
      <c r="F904" s="16" t="s">
        <v>681</v>
      </c>
      <c r="G904" s="15" t="s">
        <v>682</v>
      </c>
      <c r="H904" s="15" t="s">
        <v>16</v>
      </c>
      <c r="I904" s="17">
        <f>HYPERLINK("https://docs.wto.org/imrd/directdoc.asp?DDFDocuments/t/G/Tbtn13/UGA370.DOC","EN")</f>
      </c>
      <c r="J904" s="17">
        <f>HYPERLINK("https://docs.wto.org/imrd/directdoc.asp?DDFDocuments/u/G/Tbtn13/UGA370.DOC","FR")</f>
      </c>
      <c r="K904" s="17">
        <f>HYPERLINK("https://docs.wto.org/imrd/directdoc.asp?DDFDocuments/v/G/Tbtn13/UGA370.DOC","ES")</f>
      </c>
    </row>
    <row r="905">
      <c r="A905" s="11" t="s">
        <v>2270</v>
      </c>
      <c r="B905" s="12" t="s">
        <v>2271</v>
      </c>
      <c r="C905" s="13">
        <v>41492</v>
      </c>
      <c r="D905" s="14" t="s">
        <v>13</v>
      </c>
      <c r="E905" s="15"/>
      <c r="F905" s="16" t="s">
        <v>2272</v>
      </c>
      <c r="G905" s="15"/>
      <c r="H905" s="15" t="s">
        <v>258</v>
      </c>
      <c r="I905" s="17">
        <f>HYPERLINK("https://docs.wto.org/imrd/directdoc.asp?DDFDocuments/q/G/Tbtn13/MLI2.pdf","EN")</f>
      </c>
      <c r="J905" s="17">
        <f>HYPERLINK("https://docs.wto.org/imrd/directdoc.asp?DDFDocuments/r/G/Tbtn13/MLI2.pdf","FR")</f>
      </c>
      <c r="K905" s="17">
        <f>HYPERLINK("https://docs.wto.org/imrd/directdoc.asp?DDFDocuments/s/G/Tbtn13/MLI2.pdf","ES")</f>
      </c>
    </row>
    <row r="906">
      <c r="A906" s="11" t="s">
        <v>2273</v>
      </c>
      <c r="B906" s="12" t="s">
        <v>384</v>
      </c>
      <c r="C906" s="13">
        <v>41487</v>
      </c>
      <c r="D906" s="14" t="s">
        <v>49</v>
      </c>
      <c r="E906" s="15"/>
      <c r="F906" s="16" t="s">
        <v>2274</v>
      </c>
      <c r="G906" s="15"/>
      <c r="H906" s="15" t="s">
        <v>351</v>
      </c>
      <c r="I906" s="17">
        <f>HYPERLINK("https://docs.wto.org/imrd/directdoc.asp?DDFDocuments/t/G/Tbtn13/ECU93A1.DOC","EN")</f>
      </c>
      <c r="J906" s="17">
        <f>HYPERLINK("https://docs.wto.org/imrd/directdoc.asp?DDFDocuments/u/G/Tbtn13/ECU93A1.DOC","FR")</f>
      </c>
      <c r="K906" s="17">
        <f>HYPERLINK("https://docs.wto.org/imrd/directdoc.asp?DDFDocuments/v/G/Tbtn13/ECU93A1.DOC","ES")</f>
      </c>
    </row>
    <row r="907">
      <c r="A907" s="11" t="s">
        <v>2275</v>
      </c>
      <c r="B907" s="12" t="s">
        <v>301</v>
      </c>
      <c r="C907" s="13">
        <v>41481</v>
      </c>
      <c r="D907" s="14" t="s">
        <v>13</v>
      </c>
      <c r="E907" s="15" t="s">
        <v>2276</v>
      </c>
      <c r="F907" s="16" t="s">
        <v>832</v>
      </c>
      <c r="G907" s="15" t="s">
        <v>289</v>
      </c>
      <c r="H907" s="15" t="s">
        <v>258</v>
      </c>
      <c r="I907" s="17">
        <f>HYPERLINK("https://docs.wto.org/imrd/directdoc.asp?DDFDocuments/t/G/Tbtn13/ISR698.DOC","EN")</f>
      </c>
      <c r="J907" s="17">
        <f>HYPERLINK("https://docs.wto.org/imrd/directdoc.asp?DDFDocuments/u/G/Tbtn13/ISR698.DOC","FR")</f>
      </c>
      <c r="K907" s="17">
        <f>HYPERLINK("https://docs.wto.org/imrd/directdoc.asp?DDFDocuments/v/G/Tbtn13/ISR698.DOC","ES")</f>
      </c>
    </row>
    <row r="908">
      <c r="A908" s="11" t="s">
        <v>2277</v>
      </c>
      <c r="B908" s="12" t="s">
        <v>239</v>
      </c>
      <c r="C908" s="13">
        <v>41474</v>
      </c>
      <c r="D908" s="14" t="s">
        <v>49</v>
      </c>
      <c r="E908" s="15" t="s">
        <v>2278</v>
      </c>
      <c r="F908" s="16" t="s">
        <v>2279</v>
      </c>
      <c r="G908" s="15" t="s">
        <v>2280</v>
      </c>
      <c r="H908" s="15" t="s">
        <v>528</v>
      </c>
      <c r="I908" s="17">
        <f>HYPERLINK("https://docs.wto.org/imrd/directdoc.asp?DDFDocuments/q/G/Tbtn13/CAN381A1.pdf","EN")</f>
      </c>
      <c r="J908" s="17">
        <f>HYPERLINK("https://docs.wto.org/imrd/directdoc.asp?DDFDocuments/r/G/Tbtn13/CAN381A1.pdf","FR")</f>
      </c>
      <c r="K908" s="17">
        <f>HYPERLINK("https://docs.wto.org/imrd/directdoc.asp?DDFDocuments/s/G/Tbtn13/CAN381A1.pdf","ES")</f>
      </c>
    </row>
    <row r="909">
      <c r="A909" s="11" t="s">
        <v>2281</v>
      </c>
      <c r="B909" s="12" t="s">
        <v>263</v>
      </c>
      <c r="C909" s="13">
        <v>41474</v>
      </c>
      <c r="D909" s="14" t="s">
        <v>13</v>
      </c>
      <c r="E909" s="15" t="s">
        <v>2282</v>
      </c>
      <c r="F909" s="16" t="s">
        <v>972</v>
      </c>
      <c r="G909" s="15"/>
      <c r="H909" s="15" t="s">
        <v>16</v>
      </c>
      <c r="I909" s="17">
        <f>HYPERLINK("https://docs.wto.org/imrd/directdoc.asp?DDFDocuments/q/G/Tbtn13/IDN77.pdf","EN")</f>
      </c>
      <c r="J909" s="17">
        <f>HYPERLINK("https://docs.wto.org/imrd/directdoc.asp?DDFDocuments/r/G/Tbtn13/IDN77.pdf","FR")</f>
      </c>
      <c r="K909" s="17">
        <f>HYPERLINK("https://docs.wto.org/imrd/directdoc.asp?DDFDocuments/s/G/Tbtn13/IDN77.pdf","ES")</f>
      </c>
    </row>
    <row r="910">
      <c r="A910" s="11" t="s">
        <v>2283</v>
      </c>
      <c r="B910" s="12" t="s">
        <v>301</v>
      </c>
      <c r="C910" s="13">
        <v>41474</v>
      </c>
      <c r="D910" s="14" t="s">
        <v>350</v>
      </c>
      <c r="E910" s="15" t="s">
        <v>2284</v>
      </c>
      <c r="F910" s="16" t="s">
        <v>1197</v>
      </c>
      <c r="G910" s="15" t="s">
        <v>2285</v>
      </c>
      <c r="H910" s="15" t="s">
        <v>472</v>
      </c>
      <c r="I910" s="17">
        <f>HYPERLINK("https://docs.wto.org/imrd/directdoc.asp?DDFDocuments/t/G/Tbtn13/ISR685C1.DOC","EN")</f>
      </c>
      <c r="J910" s="17">
        <f>HYPERLINK("https://docs.wto.org/imrd/directdoc.asp?DDFDocuments/u/G/Tbtn13/ISR685C1.DOC","FR")</f>
      </c>
      <c r="K910" s="17">
        <f>HYPERLINK("https://docs.wto.org/imrd/directdoc.asp?DDFDocuments/v/G/Tbtn13/ISR685C1.DOC","ES")</f>
      </c>
    </row>
    <row r="911">
      <c r="A911" s="11" t="s">
        <v>2286</v>
      </c>
      <c r="B911" s="12" t="s">
        <v>301</v>
      </c>
      <c r="C911" s="13">
        <v>41474</v>
      </c>
      <c r="D911" s="14" t="s">
        <v>13</v>
      </c>
      <c r="E911" s="15" t="s">
        <v>2287</v>
      </c>
      <c r="F911" s="16" t="s">
        <v>2288</v>
      </c>
      <c r="G911" s="15" t="s">
        <v>1222</v>
      </c>
      <c r="H911" s="15" t="s">
        <v>276</v>
      </c>
      <c r="I911" s="17">
        <f>HYPERLINK("https://docs.wto.org/imrd/directdoc.asp?DDFDocuments/t/G/Tbtn13/ISR696.DOC","EN")</f>
      </c>
      <c r="J911" s="17">
        <f>HYPERLINK("https://docs.wto.org/imrd/directdoc.asp?DDFDocuments/u/G/Tbtn13/ISR696.DOC","FR")</f>
      </c>
      <c r="K911" s="17">
        <f>HYPERLINK("https://docs.wto.org/imrd/directdoc.asp?DDFDocuments/v/G/Tbtn13/ISR696.DOC","ES")</f>
      </c>
    </row>
    <row r="912">
      <c r="A912" s="11" t="s">
        <v>2289</v>
      </c>
      <c r="B912" s="12" t="s">
        <v>33</v>
      </c>
      <c r="C912" s="13">
        <v>41471</v>
      </c>
      <c r="D912" s="14" t="s">
        <v>49</v>
      </c>
      <c r="E912" s="15" t="s">
        <v>1920</v>
      </c>
      <c r="F912" s="16" t="s">
        <v>1921</v>
      </c>
      <c r="G912" s="15" t="s">
        <v>1922</v>
      </c>
      <c r="H912" s="15" t="s">
        <v>1329</v>
      </c>
      <c r="I912" s="17">
        <f>HYPERLINK("https://docs.wto.org/imrd/directdoc.asp?DDFDocuments/q/G/Tbtn10/USA565A3.pdf","EN")</f>
      </c>
      <c r="J912" s="17">
        <f>HYPERLINK("https://docs.wto.org/imrd/directdoc.asp?DDFDocuments/r/G/Tbtn10/USA565A3.pdf","FR")</f>
      </c>
      <c r="K912" s="17">
        <f>HYPERLINK("https://docs.wto.org/imrd/directdoc.asp?DDFDocuments/s/G/Tbtn10/USA565A3.pdf","ES")</f>
      </c>
    </row>
    <row r="913">
      <c r="A913" s="11" t="s">
        <v>2290</v>
      </c>
      <c r="B913" s="12" t="s">
        <v>190</v>
      </c>
      <c r="C913" s="13">
        <v>41467</v>
      </c>
      <c r="D913" s="14" t="s">
        <v>13</v>
      </c>
      <c r="E913" s="15" t="s">
        <v>2291</v>
      </c>
      <c r="F913" s="16" t="s">
        <v>217</v>
      </c>
      <c r="G913" s="15" t="s">
        <v>199</v>
      </c>
      <c r="H913" s="15" t="s">
        <v>258</v>
      </c>
      <c r="I913" s="17">
        <f>HYPERLINK("https://docs.wto.org/imrd/directdoc.asp?DDFDocuments/t/G/Tbtn13/BRA537.DOC","EN")</f>
      </c>
      <c r="J913" s="17">
        <f>HYPERLINK("https://docs.wto.org/imrd/directdoc.asp?DDFDocuments/u/G/Tbtn13/BRA537.DOC","FR")</f>
      </c>
      <c r="K913" s="17">
        <f>HYPERLINK("https://docs.wto.org/imrd/directdoc.asp?DDFDocuments/v/G/Tbtn13/BRA537.DOC","ES")</f>
      </c>
    </row>
    <row r="914">
      <c r="A914" s="11" t="s">
        <v>2292</v>
      </c>
      <c r="B914" s="12" t="s">
        <v>229</v>
      </c>
      <c r="C914" s="13">
        <v>41465</v>
      </c>
      <c r="D914" s="14" t="s">
        <v>13</v>
      </c>
      <c r="E914" s="15" t="s">
        <v>2293</v>
      </c>
      <c r="F914" s="16" t="s">
        <v>2294</v>
      </c>
      <c r="G914" s="15"/>
      <c r="H914" s="15" t="s">
        <v>223</v>
      </c>
      <c r="I914" s="17">
        <f>HYPERLINK("https://docs.wto.org/imrd/directdoc.asp?DDFDocuments/t/G/Tbtn13/PER49.DOC","EN")</f>
      </c>
      <c r="J914" s="17">
        <f>HYPERLINK("https://docs.wto.org/imrd/directdoc.asp?DDFDocuments/u/G/Tbtn13/PER49.DOC","FR")</f>
      </c>
      <c r="K914" s="17">
        <f>HYPERLINK("https://docs.wto.org/imrd/directdoc.asp?DDFDocuments/v/G/Tbtn13/PER49.DOC","ES")</f>
      </c>
    </row>
    <row r="915">
      <c r="A915" s="11" t="s">
        <v>2295</v>
      </c>
      <c r="B915" s="12" t="s">
        <v>27</v>
      </c>
      <c r="C915" s="13">
        <v>41453</v>
      </c>
      <c r="D915" s="14" t="s">
        <v>49</v>
      </c>
      <c r="E915" s="15" t="s">
        <v>2296</v>
      </c>
      <c r="F915" s="16" t="s">
        <v>2297</v>
      </c>
      <c r="G915" s="15" t="s">
        <v>2208</v>
      </c>
      <c r="H915" s="15" t="s">
        <v>634</v>
      </c>
      <c r="I915" s="17">
        <f>HYPERLINK("https://docs.wto.org/imrd/directdoc.asp?DDFDocuments/t/G/Tbtn12/ZAF157A1.DOC","EN")</f>
      </c>
      <c r="J915" s="17">
        <f>HYPERLINK("https://docs.wto.org/imrd/directdoc.asp?DDFDocuments/u/G/Tbtn12/ZAF157A1.DOC","FR")</f>
      </c>
      <c r="K915" s="17">
        <f>HYPERLINK("https://docs.wto.org/imrd/directdoc.asp?DDFDocuments/v/G/Tbtn12/ZAF157A1.DOC","ES")</f>
      </c>
    </row>
    <row r="916">
      <c r="A916" s="11" t="s">
        <v>2298</v>
      </c>
      <c r="B916" s="12" t="s">
        <v>33</v>
      </c>
      <c r="C916" s="13">
        <v>41445</v>
      </c>
      <c r="D916" s="14" t="s">
        <v>49</v>
      </c>
      <c r="E916" s="15" t="s">
        <v>2299</v>
      </c>
      <c r="F916" s="16" t="s">
        <v>2300</v>
      </c>
      <c r="G916" s="15" t="s">
        <v>1876</v>
      </c>
      <c r="H916" s="15"/>
      <c r="I916" s="17">
        <f>HYPERLINK("https://docs.wto.org/imrd/directdoc.asp?DDFDocuments/t/G/Tbtn06/USA166A1.DOC","EN")</f>
      </c>
      <c r="J916" s="17">
        <f>HYPERLINK("https://docs.wto.org/imrd/directdoc.asp?DDFDocuments/u/G/Tbtn06/USA166A1.DOC","FR")</f>
      </c>
      <c r="K916" s="17">
        <f>HYPERLINK("https://docs.wto.org/imrd/directdoc.asp?DDFDocuments/v/G/Tbtn06/USA166A1.DOC","ES")</f>
      </c>
    </row>
    <row r="917">
      <c r="A917" s="11" t="s">
        <v>2301</v>
      </c>
      <c r="B917" s="12" t="s">
        <v>384</v>
      </c>
      <c r="C917" s="13">
        <v>41439</v>
      </c>
      <c r="D917" s="14" t="s">
        <v>49</v>
      </c>
      <c r="E917" s="15" t="s">
        <v>2045</v>
      </c>
      <c r="F917" s="16" t="s">
        <v>2302</v>
      </c>
      <c r="G917" s="15"/>
      <c r="H917" s="15" t="s">
        <v>351</v>
      </c>
      <c r="I917" s="17">
        <f>HYPERLINK("https://docs.wto.org/imrd/directdoc.asp?DDFDocuments/t/G/Tbtn11/ECU69A3.DOC","EN")</f>
      </c>
      <c r="J917" s="17">
        <f>HYPERLINK("https://docs.wto.org/imrd/directdoc.asp?DDFDocuments/u/G/Tbtn11/ECU69A3.DOC","FR")</f>
      </c>
      <c r="K917" s="17">
        <f>HYPERLINK("https://docs.wto.org/imrd/directdoc.asp?DDFDocuments/v/G/Tbtn11/ECU69A3.DOC","ES")</f>
      </c>
    </row>
    <row r="918">
      <c r="A918" s="11" t="s">
        <v>2303</v>
      </c>
      <c r="B918" s="12" t="s">
        <v>384</v>
      </c>
      <c r="C918" s="13">
        <v>41439</v>
      </c>
      <c r="D918" s="14" t="s">
        <v>49</v>
      </c>
      <c r="E918" s="15" t="s">
        <v>2055</v>
      </c>
      <c r="F918" s="16" t="s">
        <v>2304</v>
      </c>
      <c r="G918" s="15"/>
      <c r="H918" s="15" t="s">
        <v>351</v>
      </c>
      <c r="I918" s="17">
        <f>HYPERLINK("https://docs.wto.org/imrd/directdoc.asp?DDFDocuments/t/G/Tbtn11/ECU80A3.DOC","EN")</f>
      </c>
      <c r="J918" s="17">
        <f>HYPERLINK("https://docs.wto.org/imrd/directdoc.asp?DDFDocuments/u/G/Tbtn11/ECU80A3.DOC","FR")</f>
      </c>
      <c r="K918" s="17">
        <f>HYPERLINK("https://docs.wto.org/imrd/directdoc.asp?DDFDocuments/v/G/Tbtn11/ECU80A3.DOC","ES")</f>
      </c>
    </row>
    <row r="919">
      <c r="A919" s="11" t="s">
        <v>2305</v>
      </c>
      <c r="B919" s="12" t="s">
        <v>190</v>
      </c>
      <c r="C919" s="13">
        <v>41425</v>
      </c>
      <c r="D919" s="14" t="s">
        <v>49</v>
      </c>
      <c r="E919" s="15" t="s">
        <v>2306</v>
      </c>
      <c r="F919" s="16" t="s">
        <v>1285</v>
      </c>
      <c r="G919" s="15"/>
      <c r="H919" s="15" t="s">
        <v>843</v>
      </c>
      <c r="I919" s="17">
        <f>HYPERLINK("https://docs.wto.org/imrd/directdoc.asp?DDFDocuments/t/G/Tbtn11/BRA430A1.DOC","EN")</f>
      </c>
      <c r="J919" s="17">
        <f>HYPERLINK("https://docs.wto.org/imrd/directdoc.asp?DDFDocuments/u/G/Tbtn11/BRA430A1.DOC","FR")</f>
      </c>
      <c r="K919" s="17">
        <f>HYPERLINK("https://docs.wto.org/imrd/directdoc.asp?DDFDocuments/v/G/Tbtn11/BRA430A1.DOC","ES")</f>
      </c>
    </row>
    <row r="920">
      <c r="A920" s="11" t="s">
        <v>2307</v>
      </c>
      <c r="B920" s="12" t="s">
        <v>27</v>
      </c>
      <c r="C920" s="13">
        <v>41422</v>
      </c>
      <c r="D920" s="14" t="s">
        <v>49</v>
      </c>
      <c r="E920" s="15" t="s">
        <v>2308</v>
      </c>
      <c r="F920" s="16" t="s">
        <v>2309</v>
      </c>
      <c r="G920" s="15" t="s">
        <v>1522</v>
      </c>
      <c r="H920" s="15" t="s">
        <v>200</v>
      </c>
      <c r="I920" s="17">
        <f>HYPERLINK("https://docs.wto.org/imrd/directdoc.asp?DDFDocuments/t/G/Tbtn12/ZAF156A1.DOC","EN")</f>
      </c>
      <c r="J920" s="17">
        <f>HYPERLINK("https://docs.wto.org/imrd/directdoc.asp?DDFDocuments/u/G/Tbtn12/ZAF156A1.DOC","FR")</f>
      </c>
      <c r="K920" s="17">
        <f>HYPERLINK("https://docs.wto.org/imrd/directdoc.asp?DDFDocuments/v/G/Tbtn12/ZAF156A1.DOC","ES")</f>
      </c>
    </row>
    <row r="921">
      <c r="A921" s="11" t="s">
        <v>2310</v>
      </c>
      <c r="B921" s="12" t="s">
        <v>568</v>
      </c>
      <c r="C921" s="13">
        <v>41421</v>
      </c>
      <c r="D921" s="14" t="s">
        <v>49</v>
      </c>
      <c r="E921" s="15" t="s">
        <v>2311</v>
      </c>
      <c r="F921" s="16" t="s">
        <v>2312</v>
      </c>
      <c r="G921" s="15"/>
      <c r="H921" s="15"/>
      <c r="I921" s="17">
        <f>HYPERLINK("https://docs.wto.org/imrd/directdoc.asp?DDFDocuments/t/G/Tbtn07/COL92A2.DOC","EN")</f>
      </c>
      <c r="J921" s="17">
        <f>HYPERLINK("https://docs.wto.org/imrd/directdoc.asp?DDFDocuments/u/G/Tbtn07/COL92A2.DOC","FR")</f>
      </c>
      <c r="K921" s="17">
        <f>HYPERLINK("https://docs.wto.org/imrd/directdoc.asp?DDFDocuments/v/G/Tbtn07/COL92A2.DOC","ES")</f>
      </c>
    </row>
    <row r="922">
      <c r="A922" s="11" t="s">
        <v>2313</v>
      </c>
      <c r="B922" s="12" t="s">
        <v>301</v>
      </c>
      <c r="C922" s="13">
        <v>41416</v>
      </c>
      <c r="D922" s="14" t="s">
        <v>13</v>
      </c>
      <c r="E922" s="15" t="s">
        <v>2314</v>
      </c>
      <c r="F922" s="16" t="s">
        <v>275</v>
      </c>
      <c r="G922" s="15" t="s">
        <v>41</v>
      </c>
      <c r="H922" s="15" t="s">
        <v>258</v>
      </c>
      <c r="I922" s="17">
        <f>HYPERLINK("https://docs.wto.org/imrd/directdoc.asp?DDFDocuments/t/G/Tbtn13/ISR685.DOC","EN")</f>
      </c>
      <c r="J922" s="17">
        <f>HYPERLINK("https://docs.wto.org/imrd/directdoc.asp?DDFDocuments/u/G/Tbtn13/ISR685.DOC","FR")</f>
      </c>
      <c r="K922" s="17">
        <f>HYPERLINK("https://docs.wto.org/imrd/directdoc.asp?DDFDocuments/v/G/Tbtn13/ISR685.DOC","ES")</f>
      </c>
    </row>
    <row r="923">
      <c r="A923" s="11" t="s">
        <v>2315</v>
      </c>
      <c r="B923" s="12" t="s">
        <v>2030</v>
      </c>
      <c r="C923" s="13">
        <v>41408</v>
      </c>
      <c r="D923" s="14" t="s">
        <v>49</v>
      </c>
      <c r="E923" s="15" t="s">
        <v>2316</v>
      </c>
      <c r="F923" s="16" t="s">
        <v>2317</v>
      </c>
      <c r="G923" s="15" t="s">
        <v>1575</v>
      </c>
      <c r="H923" s="15"/>
      <c r="I923" s="17">
        <f>HYPERLINK("https://docs.wto.org/imrd/directdoc.asp?DDFDocuments/t/G/Tbtn06/NIC71A3.DOC","EN")</f>
      </c>
      <c r="J923" s="17">
        <f>HYPERLINK("https://docs.wto.org/imrd/directdoc.asp?DDFDocuments/u/G/Tbtn06/NIC71A3.DOC","FR")</f>
      </c>
      <c r="K923" s="17">
        <f>HYPERLINK("https://docs.wto.org/imrd/directdoc.asp?DDFDocuments/v/G/Tbtn06/NIC71A3.DOC","ES")</f>
      </c>
    </row>
    <row r="924">
      <c r="A924" s="11" t="s">
        <v>2318</v>
      </c>
      <c r="B924" s="12" t="s">
        <v>229</v>
      </c>
      <c r="C924" s="13">
        <v>41394</v>
      </c>
      <c r="D924" s="14" t="s">
        <v>13</v>
      </c>
      <c r="E924" s="15"/>
      <c r="F924" s="16" t="s">
        <v>2319</v>
      </c>
      <c r="G924" s="15"/>
      <c r="H924" s="15" t="s">
        <v>223</v>
      </c>
      <c r="I924" s="17">
        <f>HYPERLINK("https://docs.wto.org/imrd/directdoc.asp?DDFDocuments/q/G/Tbtn13/PER45.pdf","EN")</f>
      </c>
      <c r="J924" s="17">
        <f>HYPERLINK("https://docs.wto.org/imrd/directdoc.asp?DDFDocuments/r/G/Tbtn13/PER45.pdf","FR")</f>
      </c>
      <c r="K924" s="17">
        <f>HYPERLINK("https://docs.wto.org/imrd/directdoc.asp?DDFDocuments/s/G/Tbtn13/PER45.pdf","ES")</f>
      </c>
    </row>
    <row r="925">
      <c r="A925" s="11" t="s">
        <v>2320</v>
      </c>
      <c r="B925" s="12" t="s">
        <v>27</v>
      </c>
      <c r="C925" s="13">
        <v>41373</v>
      </c>
      <c r="D925" s="14" t="s">
        <v>13</v>
      </c>
      <c r="E925" s="15" t="s">
        <v>2321</v>
      </c>
      <c r="F925" s="16" t="s">
        <v>2322</v>
      </c>
      <c r="G925" s="15" t="s">
        <v>293</v>
      </c>
      <c r="H925" s="15" t="s">
        <v>25</v>
      </c>
      <c r="I925" s="17">
        <f>HYPERLINK("https://docs.wto.org/imrd/directdoc.asp?DDFDocuments/t/G/Tbtn13/ZAF161.DOC","EN")</f>
      </c>
      <c r="J925" s="17">
        <f>HYPERLINK("https://docs.wto.org/imrd/directdoc.asp?DDFDocuments/u/G/Tbtn13/ZAF161.DOC","FR")</f>
      </c>
      <c r="K925" s="17">
        <f>HYPERLINK("https://docs.wto.org/imrd/directdoc.asp?DDFDocuments/v/G/Tbtn13/ZAF161.DOC","ES")</f>
      </c>
    </row>
    <row r="926">
      <c r="A926" s="11" t="s">
        <v>2323</v>
      </c>
      <c r="B926" s="12" t="s">
        <v>190</v>
      </c>
      <c r="C926" s="13">
        <v>41366</v>
      </c>
      <c r="D926" s="14" t="s">
        <v>49</v>
      </c>
      <c r="E926" s="15" t="s">
        <v>2324</v>
      </c>
      <c r="F926" s="16" t="s">
        <v>2325</v>
      </c>
      <c r="G926" s="15"/>
      <c r="H926" s="15" t="s">
        <v>472</v>
      </c>
      <c r="I926" s="17">
        <f>HYPERLINK("https://docs.wto.org/imrd/directdoc.asp?DDFDocuments/t/G/Tbtn10/BRA405A1.DOC","EN")</f>
      </c>
      <c r="J926" s="17">
        <f>HYPERLINK("https://docs.wto.org/imrd/directdoc.asp?DDFDocuments/u/G/Tbtn10/BRA405A1.DOC","FR")</f>
      </c>
      <c r="K926" s="17">
        <f>HYPERLINK("https://docs.wto.org/imrd/directdoc.asp?DDFDocuments/v/G/Tbtn10/BRA405A1.DOC","ES")</f>
      </c>
    </row>
    <row r="927">
      <c r="A927" s="11" t="s">
        <v>2326</v>
      </c>
      <c r="B927" s="12" t="s">
        <v>239</v>
      </c>
      <c r="C927" s="13">
        <v>41353</v>
      </c>
      <c r="D927" s="14" t="s">
        <v>13</v>
      </c>
      <c r="E927" s="15" t="s">
        <v>2327</v>
      </c>
      <c r="F927" s="16" t="s">
        <v>2328</v>
      </c>
      <c r="G927" s="15"/>
      <c r="H927" s="15" t="s">
        <v>1624</v>
      </c>
      <c r="I927" s="17">
        <f>HYPERLINK("https://docs.wto.org/imrd/directdoc.asp?DDFDocuments/t/G/Tbtn13/CAN385.DOC","EN")</f>
      </c>
      <c r="J927" s="17">
        <f>HYPERLINK("https://docs.wto.org/imrd/directdoc.asp?DDFDocuments/u/G/Tbtn13/CAN385.DOC","FR")</f>
      </c>
      <c r="K927" s="17">
        <f>HYPERLINK("https://docs.wto.org/imrd/directdoc.asp?DDFDocuments/v/G/Tbtn13/CAN385.DOC","ES")</f>
      </c>
    </row>
    <row r="928">
      <c r="A928" s="11" t="s">
        <v>2329</v>
      </c>
      <c r="B928" s="12" t="s">
        <v>2271</v>
      </c>
      <c r="C928" s="13">
        <v>41353</v>
      </c>
      <c r="D928" s="14" t="s">
        <v>13</v>
      </c>
      <c r="E928" s="15"/>
      <c r="F928" s="16" t="s">
        <v>832</v>
      </c>
      <c r="G928" s="15"/>
      <c r="H928" s="15" t="s">
        <v>258</v>
      </c>
      <c r="I928" s="17">
        <f>HYPERLINK("https://docs.wto.org/imrd/directdoc.asp?DDFDocuments/t/G/Tbtn13/MLI1.DOC","EN")</f>
      </c>
      <c r="J928" s="17">
        <f>HYPERLINK("https://docs.wto.org/imrd/directdoc.asp?DDFDocuments/u/G/Tbtn13/MLI1.DOC","FR")</f>
      </c>
      <c r="K928" s="17">
        <f>HYPERLINK("https://docs.wto.org/imrd/directdoc.asp?DDFDocuments/v/G/Tbtn13/MLI1.DOC","ES")</f>
      </c>
    </row>
    <row r="929">
      <c r="A929" s="11" t="s">
        <v>2330</v>
      </c>
      <c r="B929" s="12" t="s">
        <v>2030</v>
      </c>
      <c r="C929" s="13">
        <v>41339</v>
      </c>
      <c r="D929" s="14" t="s">
        <v>49</v>
      </c>
      <c r="E929" s="15" t="s">
        <v>2316</v>
      </c>
      <c r="F929" s="16" t="s">
        <v>2331</v>
      </c>
      <c r="G929" s="15" t="s">
        <v>1575</v>
      </c>
      <c r="H929" s="15"/>
      <c r="I929" s="17">
        <f>HYPERLINK("https://docs.wto.org/imrd/directdoc.asp?DDFDocuments/t/G/Tbtn06/NIC71A2.DOC","EN")</f>
      </c>
      <c r="J929" s="17">
        <f>HYPERLINK("https://docs.wto.org/imrd/directdoc.asp?DDFDocuments/u/G/Tbtn06/NIC71A2.DOC","FR")</f>
      </c>
      <c r="K929" s="17">
        <f>HYPERLINK("https://docs.wto.org/imrd/directdoc.asp?DDFDocuments/v/G/Tbtn06/NIC71A2.DOC","ES")</f>
      </c>
    </row>
    <row r="930">
      <c r="A930" s="11" t="s">
        <v>2332</v>
      </c>
      <c r="B930" s="12" t="s">
        <v>27</v>
      </c>
      <c r="C930" s="13">
        <v>41319</v>
      </c>
      <c r="D930" s="14" t="s">
        <v>13</v>
      </c>
      <c r="E930" s="15" t="s">
        <v>2333</v>
      </c>
      <c r="F930" s="16" t="s">
        <v>2334</v>
      </c>
      <c r="G930" s="15"/>
      <c r="H930" s="15" t="s">
        <v>276</v>
      </c>
      <c r="I930" s="17">
        <f>HYPERLINK("https://docs.wto.org/imrd/directdoc.asp?DDFDocuments/t/G/Tbtn13/ZAF159.DOC","EN")</f>
      </c>
      <c r="J930" s="17">
        <f>HYPERLINK("https://docs.wto.org/imrd/directdoc.asp?DDFDocuments/u/G/Tbtn13/ZAF159.DOC","FR")</f>
      </c>
      <c r="K930" s="17">
        <f>HYPERLINK("https://docs.wto.org/imrd/directdoc.asp?DDFDocuments/v/G/Tbtn13/ZAF159.DOC","ES")</f>
      </c>
    </row>
    <row r="931">
      <c r="A931" s="11" t="s">
        <v>2335</v>
      </c>
      <c r="B931" s="12" t="s">
        <v>27</v>
      </c>
      <c r="C931" s="13">
        <v>41319</v>
      </c>
      <c r="D931" s="14" t="s">
        <v>13</v>
      </c>
      <c r="E931" s="15" t="s">
        <v>2336</v>
      </c>
      <c r="F931" s="16" t="s">
        <v>2083</v>
      </c>
      <c r="G931" s="15" t="s">
        <v>1676</v>
      </c>
      <c r="H931" s="15" t="s">
        <v>258</v>
      </c>
      <c r="I931" s="17">
        <f>HYPERLINK("https://docs.wto.org/imrd/directdoc.asp?DDFDocuments/t/G/Tbtn13/ZAF160.DOC","EN")</f>
      </c>
      <c r="J931" s="17">
        <f>HYPERLINK("https://docs.wto.org/imrd/directdoc.asp?DDFDocuments/u/G/Tbtn13/ZAF160.DOC","FR")</f>
      </c>
      <c r="K931" s="17">
        <f>HYPERLINK("https://docs.wto.org/imrd/directdoc.asp?DDFDocuments/v/G/Tbtn13/ZAF160.DOC","ES")</f>
      </c>
    </row>
    <row r="932">
      <c r="A932" s="11" t="s">
        <v>2337</v>
      </c>
      <c r="B932" s="12" t="s">
        <v>384</v>
      </c>
      <c r="C932" s="13">
        <v>41296</v>
      </c>
      <c r="D932" s="14" t="s">
        <v>49</v>
      </c>
      <c r="E932" s="15" t="s">
        <v>2045</v>
      </c>
      <c r="F932" s="16" t="s">
        <v>2338</v>
      </c>
      <c r="G932" s="15"/>
      <c r="H932" s="15" t="s">
        <v>351</v>
      </c>
      <c r="I932" s="17">
        <f>HYPERLINK("https://docs.wto.org/imrd/directdoc.asp?DDFDocuments/t/G/Tbtn11/ECU69A2.DOC","EN")</f>
      </c>
      <c r="J932" s="17">
        <f>HYPERLINK("https://docs.wto.org/imrd/directdoc.asp?DDFDocuments/u/G/Tbtn11/ECU69A2.DOC","FR")</f>
      </c>
      <c r="K932" s="17">
        <f>HYPERLINK("https://docs.wto.org/imrd/directdoc.asp?DDFDocuments/v/G/Tbtn11/ECU69A2.DOC","ES")</f>
      </c>
    </row>
    <row r="933">
      <c r="A933" s="11" t="s">
        <v>2339</v>
      </c>
      <c r="B933" s="12" t="s">
        <v>384</v>
      </c>
      <c r="C933" s="13">
        <v>41296</v>
      </c>
      <c r="D933" s="14" t="s">
        <v>13</v>
      </c>
      <c r="E933" s="15"/>
      <c r="F933" s="16" t="s">
        <v>2340</v>
      </c>
      <c r="G933" s="15"/>
      <c r="H933" s="15" t="s">
        <v>223</v>
      </c>
      <c r="I933" s="17">
        <f>HYPERLINK("https://docs.wto.org/imrd/directdoc.asp?DDFDocuments/t/G/Tbtn13/ECU93.DOC","EN")</f>
      </c>
      <c r="J933" s="17">
        <f>HYPERLINK("https://docs.wto.org/imrd/directdoc.asp?DDFDocuments/u/G/Tbtn13/ECU93.DOC","FR")</f>
      </c>
      <c r="K933" s="17">
        <f>HYPERLINK("https://docs.wto.org/imrd/directdoc.asp?DDFDocuments/v/G/Tbtn13/ECU93.DOC","ES")</f>
      </c>
    </row>
    <row r="934">
      <c r="A934" s="11" t="s">
        <v>2341</v>
      </c>
      <c r="B934" s="12" t="s">
        <v>301</v>
      </c>
      <c r="C934" s="13">
        <v>41296</v>
      </c>
      <c r="D934" s="14" t="s">
        <v>49</v>
      </c>
      <c r="E934" s="15" t="s">
        <v>2342</v>
      </c>
      <c r="F934" s="16" t="s">
        <v>2343</v>
      </c>
      <c r="G934" s="15" t="s">
        <v>2344</v>
      </c>
      <c r="H934" s="15"/>
      <c r="I934" s="17">
        <f>HYPERLINK("https://docs.wto.org/imrd/directdoc.asp?DDFDocuments/t/G/Tbtn08/ISR232A2.DOC","EN")</f>
      </c>
      <c r="J934" s="17">
        <f>HYPERLINK("https://docs.wto.org/imrd/directdoc.asp?DDFDocuments/u/G/Tbtn08/ISR232A2.DOC","FR")</f>
      </c>
      <c r="K934" s="17">
        <f>HYPERLINK("https://docs.wto.org/imrd/directdoc.asp?DDFDocuments/v/G/Tbtn08/ISR232A2.DOC","ES")</f>
      </c>
    </row>
    <row r="935">
      <c r="A935" s="11" t="s">
        <v>2345</v>
      </c>
      <c r="B935" s="12" t="s">
        <v>1247</v>
      </c>
      <c r="C935" s="13">
        <v>41291</v>
      </c>
      <c r="D935" s="14" t="s">
        <v>49</v>
      </c>
      <c r="E935" s="15" t="s">
        <v>2346</v>
      </c>
      <c r="F935" s="16" t="s">
        <v>555</v>
      </c>
      <c r="G935" s="15" t="s">
        <v>2148</v>
      </c>
      <c r="H935" s="15"/>
      <c r="I935" s="17">
        <f>HYPERLINK("https://docs.wto.org/imrd/directdoc.asp?DDFDocuments/t/G/Tbtn04/THA163R1A1.DOC","EN")</f>
      </c>
      <c r="J935" s="17">
        <f>HYPERLINK("https://docs.wto.org/imrd/directdoc.asp?DDFDocuments/u/G/Tbtn04/THA163R1A1.DOC","FR")</f>
      </c>
      <c r="K935" s="17">
        <f>HYPERLINK("https://docs.wto.org/imrd/directdoc.asp?DDFDocuments/v/G/Tbtn04/THA163R1A1.DOC","ES")</f>
      </c>
    </row>
    <row r="936">
      <c r="A936" s="11" t="s">
        <v>2347</v>
      </c>
      <c r="B936" s="12" t="s">
        <v>384</v>
      </c>
      <c r="C936" s="13">
        <v>41283</v>
      </c>
      <c r="D936" s="14" t="s">
        <v>49</v>
      </c>
      <c r="E936" s="15"/>
      <c r="F936" s="16" t="s">
        <v>2348</v>
      </c>
      <c r="G936" s="15"/>
      <c r="H936" s="15" t="s">
        <v>351</v>
      </c>
      <c r="I936" s="17">
        <f>HYPERLINK("https://docs.wto.org/imrd/directdoc.asp?DDFDocuments/t/G/Tbtn12/ECU89A1.DOC","EN")</f>
      </c>
      <c r="J936" s="17">
        <f>HYPERLINK("https://docs.wto.org/imrd/directdoc.asp?DDFDocuments/u/G/Tbtn12/ECU89A1.DOC","FR")</f>
      </c>
      <c r="K936" s="17">
        <f>HYPERLINK("https://docs.wto.org/imrd/directdoc.asp?DDFDocuments/v/G/Tbtn12/ECU89A1.DOC","ES")</f>
      </c>
    </row>
    <row r="937">
      <c r="A937" s="11" t="s">
        <v>2349</v>
      </c>
      <c r="B937" s="12" t="s">
        <v>239</v>
      </c>
      <c r="C937" s="13">
        <v>41282</v>
      </c>
      <c r="D937" s="14" t="s">
        <v>13</v>
      </c>
      <c r="E937" s="15" t="s">
        <v>2350</v>
      </c>
      <c r="F937" s="16" t="s">
        <v>1773</v>
      </c>
      <c r="G937" s="15" t="s">
        <v>2351</v>
      </c>
      <c r="H937" s="15" t="s">
        <v>1417</v>
      </c>
      <c r="I937" s="17">
        <f>HYPERLINK("https://docs.wto.org/imrd/directdoc.asp?DDFDocuments/q/G/Tbtn13/CAN381.pdf","EN")</f>
      </c>
      <c r="J937" s="17">
        <f>HYPERLINK("https://docs.wto.org/imrd/directdoc.asp?DDFDocuments/r/G/Tbtn13/CAN381.pdf","FR")</f>
      </c>
      <c r="K937" s="17">
        <f>HYPERLINK("https://docs.wto.org/imrd/directdoc.asp?DDFDocuments/s/G/Tbtn13/CAN381.pdf","ES")</f>
      </c>
    </row>
    <row r="938">
      <c r="A938" s="11" t="s">
        <v>2352</v>
      </c>
      <c r="B938" s="12" t="s">
        <v>384</v>
      </c>
      <c r="C938" s="13">
        <v>41261</v>
      </c>
      <c r="D938" s="14" t="s">
        <v>49</v>
      </c>
      <c r="E938" s="15" t="s">
        <v>2055</v>
      </c>
      <c r="F938" s="16" t="s">
        <v>2353</v>
      </c>
      <c r="G938" s="15"/>
      <c r="H938" s="15" t="s">
        <v>351</v>
      </c>
      <c r="I938" s="17">
        <f>HYPERLINK("https://docs.wto.org/imrd/directdoc.asp?DDFDocuments/t/G/Tbtn11/ECU80A2.DOC","EN")</f>
      </c>
      <c r="J938" s="17">
        <f>HYPERLINK("https://docs.wto.org/imrd/directdoc.asp?DDFDocuments/u/G/Tbtn11/ECU80A2.DOC","FR")</f>
      </c>
      <c r="K938" s="17">
        <f>HYPERLINK("https://docs.wto.org/imrd/directdoc.asp?DDFDocuments/v/G/Tbtn11/ECU80A2.DOC","ES")</f>
      </c>
    </row>
    <row r="939">
      <c r="A939" s="11" t="s">
        <v>2354</v>
      </c>
      <c r="B939" s="12" t="s">
        <v>27</v>
      </c>
      <c r="C939" s="13">
        <v>41255</v>
      </c>
      <c r="D939" s="14" t="s">
        <v>49</v>
      </c>
      <c r="E939" s="15" t="s">
        <v>2355</v>
      </c>
      <c r="F939" s="16" t="s">
        <v>2356</v>
      </c>
      <c r="G939" s="15" t="s">
        <v>1522</v>
      </c>
      <c r="H939" s="15" t="s">
        <v>200</v>
      </c>
      <c r="I939" s="17">
        <f>HYPERLINK("https://docs.wto.org/imrd/directdoc.asp?DDFDocuments/t/G/Tbtn11/ZAF142A1.DOC","EN")</f>
      </c>
      <c r="J939" s="17">
        <f>HYPERLINK("https://docs.wto.org/imrd/directdoc.asp?DDFDocuments/u/G/Tbtn11/ZAF142A1.DOC","FR")</f>
      </c>
      <c r="K939" s="17">
        <f>HYPERLINK("https://docs.wto.org/imrd/directdoc.asp?DDFDocuments/v/G/Tbtn11/ZAF142A1.DOC","ES")</f>
      </c>
    </row>
    <row r="940">
      <c r="A940" s="11" t="s">
        <v>2357</v>
      </c>
      <c r="B940" s="12" t="s">
        <v>632</v>
      </c>
      <c r="C940" s="13">
        <v>41253</v>
      </c>
      <c r="D940" s="14" t="s">
        <v>49</v>
      </c>
      <c r="E940" s="15"/>
      <c r="F940" s="16" t="s">
        <v>633</v>
      </c>
      <c r="G940" s="15"/>
      <c r="H940" s="15" t="s">
        <v>634</v>
      </c>
      <c r="I940" s="17">
        <f>HYPERLINK("https://docs.wto.org/imrd/directdoc.asp?DDFDocuments/t/G/Tbtn12/MEX235A2.DOC","EN")</f>
      </c>
      <c r="J940" s="17">
        <f>HYPERLINK("https://docs.wto.org/imrd/directdoc.asp?DDFDocuments/u/G/Tbtn12/MEX235A2.DOC","FR")</f>
      </c>
      <c r="K940" s="17">
        <f>HYPERLINK("https://docs.wto.org/imrd/directdoc.asp?DDFDocuments/v/G/Tbtn12/MEX235A2.DOC","ES")</f>
      </c>
    </row>
    <row r="941">
      <c r="A941" s="11" t="s">
        <v>2358</v>
      </c>
      <c r="B941" s="12" t="s">
        <v>632</v>
      </c>
      <c r="C941" s="13">
        <v>41248</v>
      </c>
      <c r="D941" s="14" t="s">
        <v>49</v>
      </c>
      <c r="E941" s="15"/>
      <c r="F941" s="16" t="s">
        <v>1285</v>
      </c>
      <c r="G941" s="15"/>
      <c r="H941" s="15"/>
      <c r="I941" s="17">
        <f>HYPERLINK("https://docs.wto.org/imrd/directdoc.asp?DDFDocuments/t/G/Tbtn12/MEX234A2.DOC","EN")</f>
      </c>
      <c r="J941" s="17">
        <f>HYPERLINK("https://docs.wto.org/imrd/directdoc.asp?DDFDocuments/u/G/Tbtn12/MEX234A2.DOC","FR")</f>
      </c>
      <c r="K941" s="17">
        <f>HYPERLINK("https://docs.wto.org/imrd/directdoc.asp?DDFDocuments/v/G/Tbtn12/MEX234A2.DOC","ES")</f>
      </c>
    </row>
    <row r="942">
      <c r="A942" s="11" t="s">
        <v>2359</v>
      </c>
      <c r="B942" s="12" t="s">
        <v>632</v>
      </c>
      <c r="C942" s="13">
        <v>41236</v>
      </c>
      <c r="D942" s="14" t="s">
        <v>49</v>
      </c>
      <c r="E942" s="15" t="s">
        <v>2360</v>
      </c>
      <c r="F942" s="16" t="s">
        <v>1370</v>
      </c>
      <c r="G942" s="15" t="s">
        <v>204</v>
      </c>
      <c r="H942" s="15" t="s">
        <v>634</v>
      </c>
      <c r="I942" s="17">
        <f>HYPERLINK("https://docs.wto.org/imrd/directdoc.asp?DDFDocuments/q/G/Tbtn10/MEX192A6.pdf","EN")</f>
      </c>
      <c r="J942" s="17">
        <f>HYPERLINK("https://docs.wto.org/imrd/directdoc.asp?DDFDocuments/r/G/Tbtn10/MEX192A6.pdf","FR")</f>
      </c>
      <c r="K942" s="17">
        <f>HYPERLINK("https://docs.wto.org/imrd/directdoc.asp?DDFDocuments/s/G/Tbtn10/MEX192A6.pdf","ES")</f>
      </c>
    </row>
    <row r="943">
      <c r="A943" s="11" t="s">
        <v>2361</v>
      </c>
      <c r="B943" s="12" t="s">
        <v>632</v>
      </c>
      <c r="C943" s="13">
        <v>41236</v>
      </c>
      <c r="D943" s="14" t="s">
        <v>49</v>
      </c>
      <c r="E943" s="15"/>
      <c r="F943" s="16" t="s">
        <v>633</v>
      </c>
      <c r="G943" s="15"/>
      <c r="H943" s="15" t="s">
        <v>634</v>
      </c>
      <c r="I943" s="17">
        <f>HYPERLINK("https://docs.wto.org/imrd/directdoc.asp?DDFDocuments/t/G/Tbtn12/MEX235A1.DOC","EN")</f>
      </c>
      <c r="J943" s="17">
        <f>HYPERLINK("https://docs.wto.org/imrd/directdoc.asp?DDFDocuments/u/G/Tbtn12/MEX235A1.DOC","FR")</f>
      </c>
      <c r="K943" s="17">
        <f>HYPERLINK("https://docs.wto.org/imrd/directdoc.asp?DDFDocuments/v/G/Tbtn12/MEX235A1.DOC","ES")</f>
      </c>
    </row>
    <row r="944">
      <c r="A944" s="11" t="s">
        <v>2362</v>
      </c>
      <c r="B944" s="12" t="s">
        <v>632</v>
      </c>
      <c r="C944" s="13">
        <v>41234</v>
      </c>
      <c r="D944" s="14" t="s">
        <v>49</v>
      </c>
      <c r="E944" s="15"/>
      <c r="F944" s="16" t="s">
        <v>1285</v>
      </c>
      <c r="G944" s="15"/>
      <c r="H944" s="15"/>
      <c r="I944" s="17">
        <f>HYPERLINK("https://docs.wto.org/imrd/directdoc.asp?DDFDocuments/t/G/Tbtn12/MEX234A1.DOC","EN")</f>
      </c>
      <c r="J944" s="17">
        <f>HYPERLINK("https://docs.wto.org/imrd/directdoc.asp?DDFDocuments/u/G/Tbtn12/MEX234A1.DOC","FR")</f>
      </c>
      <c r="K944" s="17">
        <f>HYPERLINK("https://docs.wto.org/imrd/directdoc.asp?DDFDocuments/v/G/Tbtn12/MEX234A1.DOC","ES")</f>
      </c>
    </row>
    <row r="945">
      <c r="A945" s="11" t="s">
        <v>2363</v>
      </c>
      <c r="B945" s="12" t="s">
        <v>27</v>
      </c>
      <c r="C945" s="13">
        <v>41220</v>
      </c>
      <c r="D945" s="14" t="s">
        <v>13</v>
      </c>
      <c r="E945" s="15" t="s">
        <v>2364</v>
      </c>
      <c r="F945" s="16" t="s">
        <v>2365</v>
      </c>
      <c r="G945" s="15" t="s">
        <v>1676</v>
      </c>
      <c r="H945" s="15" t="s">
        <v>276</v>
      </c>
      <c r="I945" s="17">
        <f>HYPERLINK("https://docs.wto.org/imrd/directdoc.asp?DDFDocuments/t/G/Tbtn12/ZAF157.DOC","EN")</f>
      </c>
      <c r="J945" s="17">
        <f>HYPERLINK("https://docs.wto.org/imrd/directdoc.asp?DDFDocuments/u/G/Tbtn12/ZAF157.DOC","FR")</f>
      </c>
      <c r="K945" s="17">
        <f>HYPERLINK("https://docs.wto.org/imrd/directdoc.asp?DDFDocuments/v/G/Tbtn12/ZAF157.DOC","ES")</f>
      </c>
    </row>
    <row r="946">
      <c r="A946" s="11" t="s">
        <v>2366</v>
      </c>
      <c r="B946" s="12" t="s">
        <v>27</v>
      </c>
      <c r="C946" s="13">
        <v>41205</v>
      </c>
      <c r="D946" s="14" t="s">
        <v>13</v>
      </c>
      <c r="E946" s="15" t="s">
        <v>2367</v>
      </c>
      <c r="F946" s="16" t="s">
        <v>1697</v>
      </c>
      <c r="G946" s="15" t="s">
        <v>327</v>
      </c>
      <c r="H946" s="15" t="s">
        <v>335</v>
      </c>
      <c r="I946" s="17">
        <f>HYPERLINK("https://docs.wto.org/imrd/directdoc.asp?DDFDocuments/t/G/Tbtn12/ZAF156.DOC","EN")</f>
      </c>
      <c r="J946" s="17">
        <f>HYPERLINK("https://docs.wto.org/imrd/directdoc.asp?DDFDocuments/u/G/Tbtn12/ZAF156.DOC","FR")</f>
      </c>
      <c r="K946" s="17">
        <f>HYPERLINK("https://docs.wto.org/imrd/directdoc.asp?DDFDocuments/v/G/Tbtn12/ZAF156.DOC","ES")</f>
      </c>
    </row>
    <row r="947">
      <c r="A947" s="11" t="s">
        <v>2368</v>
      </c>
      <c r="B947" s="12" t="s">
        <v>384</v>
      </c>
      <c r="C947" s="13">
        <v>41204</v>
      </c>
      <c r="D947" s="14" t="s">
        <v>49</v>
      </c>
      <c r="E947" s="15" t="s">
        <v>1861</v>
      </c>
      <c r="F947" s="16" t="s">
        <v>2369</v>
      </c>
      <c r="G947" s="15"/>
      <c r="H947" s="15"/>
      <c r="I947" s="17">
        <f>HYPERLINK("https://docs.wto.org/imrd/directdoc.asp?DDFDocuments/t/G/Tbtn11/ECU81A2.DOC","EN")</f>
      </c>
      <c r="J947" s="17">
        <f>HYPERLINK("https://docs.wto.org/imrd/directdoc.asp?DDFDocuments/u/G/Tbtn11/ECU81A2.DOC","FR")</f>
      </c>
      <c r="K947" s="17">
        <f>HYPERLINK("https://docs.wto.org/imrd/directdoc.asp?DDFDocuments/v/G/Tbtn11/ECU81A2.DOC","ES")</f>
      </c>
    </row>
    <row r="948">
      <c r="A948" s="11" t="s">
        <v>2370</v>
      </c>
      <c r="B948" s="12" t="s">
        <v>384</v>
      </c>
      <c r="C948" s="13">
        <v>41191</v>
      </c>
      <c r="D948" s="14" t="s">
        <v>13</v>
      </c>
      <c r="E948" s="15"/>
      <c r="F948" s="16" t="s">
        <v>2371</v>
      </c>
      <c r="G948" s="15"/>
      <c r="H948" s="15" t="s">
        <v>223</v>
      </c>
      <c r="I948" s="17">
        <f>HYPERLINK("https://docs.wto.org/imrd/directdoc.asp?DDFDocuments/t/G/Tbtn12/ECU89.DOC","EN")</f>
      </c>
      <c r="J948" s="17">
        <f>HYPERLINK("https://docs.wto.org/imrd/directdoc.asp?DDFDocuments/u/G/Tbtn12/ECU89.DOC","FR")</f>
      </c>
      <c r="K948" s="17">
        <f>HYPERLINK("https://docs.wto.org/imrd/directdoc.asp?DDFDocuments/v/G/Tbtn12/ECU89.DOC","ES")</f>
      </c>
    </row>
    <row r="949">
      <c r="A949" s="11" t="s">
        <v>2372</v>
      </c>
      <c r="B949" s="12" t="s">
        <v>384</v>
      </c>
      <c r="C949" s="13">
        <v>41187</v>
      </c>
      <c r="D949" s="14" t="s">
        <v>49</v>
      </c>
      <c r="E949" s="15" t="s">
        <v>2062</v>
      </c>
      <c r="F949" s="16" t="s">
        <v>2373</v>
      </c>
      <c r="G949" s="15"/>
      <c r="H949" s="15" t="s">
        <v>351</v>
      </c>
      <c r="I949" s="17">
        <f>HYPERLINK("https://docs.wto.org/imrd/directdoc.asp?DDFDocuments/q/G/Tbtn12/ECU84A2.pdf","EN")</f>
      </c>
      <c r="J949" s="17">
        <f>HYPERLINK("https://docs.wto.org/imrd/directdoc.asp?DDFDocuments/r/G/Tbtn12/ECU84A2.pdf","FR")</f>
      </c>
      <c r="K949" s="17">
        <f>HYPERLINK("https://docs.wto.org/imrd/directdoc.asp?DDFDocuments/s/G/Tbtn12/ECU84A2.pdf","ES")</f>
      </c>
    </row>
    <row r="950">
      <c r="A950" s="11" t="s">
        <v>2374</v>
      </c>
      <c r="B950" s="12" t="s">
        <v>229</v>
      </c>
      <c r="C950" s="13">
        <v>41185</v>
      </c>
      <c r="D950" s="14" t="s">
        <v>267</v>
      </c>
      <c r="E950" s="15"/>
      <c r="F950" s="16" t="s">
        <v>2375</v>
      </c>
      <c r="G950" s="15"/>
      <c r="H950" s="15" t="s">
        <v>2376</v>
      </c>
      <c r="I950" s="17">
        <f>HYPERLINK("https://docs.wto.org/imrd/directdoc.asp?DDFDocuments/q/G/Tbtn11/PER36R1.pdf","EN")</f>
      </c>
      <c r="J950" s="17">
        <f>HYPERLINK("https://docs.wto.org/imrd/directdoc.asp?DDFDocuments/r/G/Tbtn11/PER36R1.pdf","FR")</f>
      </c>
      <c r="K950" s="17">
        <f>HYPERLINK("https://docs.wto.org/imrd/directdoc.asp?DDFDocuments/s/G/Tbtn11/PER36R1.pdf","ES")</f>
      </c>
    </row>
    <row r="951">
      <c r="A951" s="11" t="s">
        <v>2377</v>
      </c>
      <c r="B951" s="12" t="s">
        <v>1247</v>
      </c>
      <c r="C951" s="13">
        <v>41171</v>
      </c>
      <c r="D951" s="14" t="s">
        <v>267</v>
      </c>
      <c r="E951" s="15" t="s">
        <v>2378</v>
      </c>
      <c r="F951" s="16" t="s">
        <v>839</v>
      </c>
      <c r="G951" s="15" t="s">
        <v>199</v>
      </c>
      <c r="H951" s="15"/>
      <c r="I951" s="17">
        <f>HYPERLINK("https://docs.wto.org/imrd/directdoc.asp?DDFDocuments/t/G/Tbtn04/THA163R1.DOC","EN")</f>
      </c>
      <c r="J951" s="17">
        <f>HYPERLINK("https://docs.wto.org/imrd/directdoc.asp?DDFDocuments/u/G/Tbtn04/THA163R1.DOC","FR")</f>
      </c>
      <c r="K951" s="17">
        <f>HYPERLINK("https://docs.wto.org/imrd/directdoc.asp?DDFDocuments/v/G/Tbtn04/THA163R1.DOC","ES")</f>
      </c>
    </row>
    <row r="952">
      <c r="A952" s="11" t="s">
        <v>2379</v>
      </c>
      <c r="B952" s="12" t="s">
        <v>2380</v>
      </c>
      <c r="C952" s="13">
        <v>41164</v>
      </c>
      <c r="D952" s="14" t="s">
        <v>49</v>
      </c>
      <c r="E952" s="15" t="s">
        <v>2381</v>
      </c>
      <c r="F952" s="16" t="s">
        <v>2382</v>
      </c>
      <c r="G952" s="15"/>
      <c r="H952" s="15"/>
      <c r="I952" s="17">
        <f>HYPERLINK("https://docs.wto.org/imrd/directdoc.asp?DDFDocuments/t/G/Tbtn06/CRI36A1.DOC","EN")</f>
      </c>
      <c r="J952" s="17">
        <f>HYPERLINK("https://docs.wto.org/imrd/directdoc.asp?DDFDocuments/u/G/Tbtn06/CRI36A1.DOC","FR")</f>
      </c>
      <c r="K952" s="17">
        <f>HYPERLINK("https://docs.wto.org/imrd/directdoc.asp?DDFDocuments/v/G/Tbtn06/CRI36A1.DOC","ES")</f>
      </c>
    </row>
    <row r="953">
      <c r="A953" s="11" t="s">
        <v>2383</v>
      </c>
      <c r="B953" s="12" t="s">
        <v>33</v>
      </c>
      <c r="C953" s="13">
        <v>41156</v>
      </c>
      <c r="D953" s="14" t="s">
        <v>49</v>
      </c>
      <c r="E953" s="15" t="s">
        <v>2384</v>
      </c>
      <c r="F953" s="16" t="s">
        <v>614</v>
      </c>
      <c r="G953" s="15" t="s">
        <v>2385</v>
      </c>
      <c r="H953" s="15" t="s">
        <v>469</v>
      </c>
      <c r="I953" s="17">
        <f>HYPERLINK("https://docs.wto.org/imrd/directdoc.asp?DDFDocuments/t/G/Tbtn11/USA653A1.DOC","EN")</f>
      </c>
      <c r="J953" s="17">
        <f>HYPERLINK("https://docs.wto.org/imrd/directdoc.asp?DDFDocuments/u/G/Tbtn11/USA653A1.DOC","FR")</f>
      </c>
      <c r="K953" s="17">
        <f>HYPERLINK("https://docs.wto.org/imrd/directdoc.asp?DDFDocuments/v/G/Tbtn11/USA653A1.DOC","ES")</f>
      </c>
    </row>
    <row r="954">
      <c r="A954" s="11" t="s">
        <v>2386</v>
      </c>
      <c r="B954" s="12" t="s">
        <v>33</v>
      </c>
      <c r="C954" s="13">
        <v>41142</v>
      </c>
      <c r="D954" s="14" t="s">
        <v>49</v>
      </c>
      <c r="E954" s="15" t="s">
        <v>2387</v>
      </c>
      <c r="F954" s="16" t="s">
        <v>2227</v>
      </c>
      <c r="G954" s="15" t="s">
        <v>2388</v>
      </c>
      <c r="H954" s="15" t="s">
        <v>472</v>
      </c>
      <c r="I954" s="17">
        <f>HYPERLINK("https://docs.wto.org/imrd/directdoc.asp?DDFDocuments/t/G/Tbtn11/USA657A1.DOC","EN")</f>
      </c>
      <c r="J954" s="17">
        <f>HYPERLINK("https://docs.wto.org/imrd/directdoc.asp?DDFDocuments/u/G/Tbtn11/USA657A1.DOC","FR")</f>
      </c>
      <c r="K954" s="17">
        <f>HYPERLINK("https://docs.wto.org/imrd/directdoc.asp?DDFDocuments/v/G/Tbtn11/USA657A1.DOC","ES")</f>
      </c>
    </row>
    <row r="955">
      <c r="A955" s="11" t="s">
        <v>2389</v>
      </c>
      <c r="B955" s="12" t="s">
        <v>632</v>
      </c>
      <c r="C955" s="13">
        <v>41137</v>
      </c>
      <c r="D955" s="14" t="s">
        <v>350</v>
      </c>
      <c r="E955" s="15"/>
      <c r="F955" s="16" t="s">
        <v>1285</v>
      </c>
      <c r="G955" s="15"/>
      <c r="H955" s="15"/>
      <c r="I955" s="17"/>
      <c r="J955" s="17"/>
      <c r="K955" s="17"/>
    </row>
    <row r="956">
      <c r="A956" s="11" t="s">
        <v>2390</v>
      </c>
      <c r="B956" s="12" t="s">
        <v>301</v>
      </c>
      <c r="C956" s="13">
        <v>41113</v>
      </c>
      <c r="D956" s="14" t="s">
        <v>13</v>
      </c>
      <c r="E956" s="15" t="s">
        <v>2391</v>
      </c>
      <c r="F956" s="16" t="s">
        <v>675</v>
      </c>
      <c r="G956" s="15"/>
      <c r="H956" s="15" t="s">
        <v>258</v>
      </c>
      <c r="I956" s="17">
        <f>HYPERLINK("https://docs.wto.org/imrd/directdoc.asp?DDFDocuments/t/G/Tbtn12/ISR611.DOC","EN")</f>
      </c>
      <c r="J956" s="17">
        <f>HYPERLINK("https://docs.wto.org/imrd/directdoc.asp?DDFDocuments/u/G/Tbtn12/ISR611.DOC","FR")</f>
      </c>
      <c r="K956" s="17">
        <f>HYPERLINK("https://docs.wto.org/imrd/directdoc.asp?DDFDocuments/v/G/Tbtn12/ISR611.DOC","ES")</f>
      </c>
    </row>
    <row r="957">
      <c r="A957" s="11" t="s">
        <v>2392</v>
      </c>
      <c r="B957" s="12" t="s">
        <v>301</v>
      </c>
      <c r="C957" s="13">
        <v>41113</v>
      </c>
      <c r="D957" s="14" t="s">
        <v>13</v>
      </c>
      <c r="E957" s="15" t="s">
        <v>2393</v>
      </c>
      <c r="F957" s="16" t="s">
        <v>681</v>
      </c>
      <c r="G957" s="15" t="s">
        <v>682</v>
      </c>
      <c r="H957" s="15" t="s">
        <v>258</v>
      </c>
      <c r="I957" s="17">
        <f>HYPERLINK("https://docs.wto.org/imrd/directdoc.asp?DDFDocuments/t/G/Tbtn12/ISR612.DOC","EN")</f>
      </c>
      <c r="J957" s="17">
        <f>HYPERLINK("https://docs.wto.org/imrd/directdoc.asp?DDFDocuments/u/G/Tbtn12/ISR612.DOC","FR")</f>
      </c>
      <c r="K957" s="17">
        <f>HYPERLINK("https://docs.wto.org/imrd/directdoc.asp?DDFDocuments/v/G/Tbtn12/ISR612.DOC","ES")</f>
      </c>
    </row>
    <row r="958">
      <c r="A958" s="11" t="s">
        <v>2394</v>
      </c>
      <c r="B958" s="12" t="s">
        <v>301</v>
      </c>
      <c r="C958" s="13">
        <v>41113</v>
      </c>
      <c r="D958" s="14" t="s">
        <v>13</v>
      </c>
      <c r="E958" s="15" t="s">
        <v>2395</v>
      </c>
      <c r="F958" s="16" t="s">
        <v>2396</v>
      </c>
      <c r="G958" s="15" t="s">
        <v>204</v>
      </c>
      <c r="H958" s="15" t="s">
        <v>258</v>
      </c>
      <c r="I958" s="17">
        <f>HYPERLINK("https://docs.wto.org/imrd/directdoc.asp?DDFDocuments/t/G/Tbtn12/ISR613.DOC","EN")</f>
      </c>
      <c r="J958" s="17">
        <f>HYPERLINK("https://docs.wto.org/imrd/directdoc.asp?DDFDocuments/u/G/Tbtn12/ISR613.DOC","FR")</f>
      </c>
      <c r="K958" s="17">
        <f>HYPERLINK("https://docs.wto.org/imrd/directdoc.asp?DDFDocuments/v/G/Tbtn12/ISR613.DOC","ES")</f>
      </c>
    </row>
    <row r="959">
      <c r="A959" s="11" t="s">
        <v>2397</v>
      </c>
      <c r="B959" s="12" t="s">
        <v>301</v>
      </c>
      <c r="C959" s="13">
        <v>41113</v>
      </c>
      <c r="D959" s="14" t="s">
        <v>13</v>
      </c>
      <c r="E959" s="15" t="s">
        <v>2398</v>
      </c>
      <c r="F959" s="16" t="s">
        <v>581</v>
      </c>
      <c r="G959" s="15" t="s">
        <v>682</v>
      </c>
      <c r="H959" s="15" t="s">
        <v>258</v>
      </c>
      <c r="I959" s="17">
        <f>HYPERLINK("https://docs.wto.org/imrd/directdoc.asp?DDFDocuments/t/G/Tbtn12/ISR614.DOC","EN")</f>
      </c>
      <c r="J959" s="17">
        <f>HYPERLINK("https://docs.wto.org/imrd/directdoc.asp?DDFDocuments/u/G/Tbtn12/ISR614.DOC","FR")</f>
      </c>
      <c r="K959" s="17">
        <f>HYPERLINK("https://docs.wto.org/imrd/directdoc.asp?DDFDocuments/v/G/Tbtn12/ISR614.DOC","ES")</f>
      </c>
    </row>
    <row r="960">
      <c r="A960" s="11" t="s">
        <v>2399</v>
      </c>
      <c r="B960" s="12" t="s">
        <v>301</v>
      </c>
      <c r="C960" s="13">
        <v>41113</v>
      </c>
      <c r="D960" s="14" t="s">
        <v>13</v>
      </c>
      <c r="E960" s="15" t="s">
        <v>2400</v>
      </c>
      <c r="F960" s="16" t="s">
        <v>581</v>
      </c>
      <c r="G960" s="15" t="s">
        <v>1067</v>
      </c>
      <c r="H960" s="15" t="s">
        <v>258</v>
      </c>
      <c r="I960" s="17">
        <f>HYPERLINK("https://docs.wto.org/imrd/directdoc.asp?DDFDocuments/q/G/Tbtn12/ISR615.pdf","EN")</f>
      </c>
      <c r="J960" s="17">
        <f>HYPERLINK("https://docs.wto.org/imrd/directdoc.asp?DDFDocuments/r/G/Tbtn12/ISR615.pdf","FR")</f>
      </c>
      <c r="K960" s="17">
        <f>HYPERLINK("https://docs.wto.org/imrd/directdoc.asp?DDFDocuments/s/G/Tbtn12/ISR615.pdf","ES")</f>
      </c>
    </row>
    <row r="961">
      <c r="A961" s="11" t="s">
        <v>2401</v>
      </c>
      <c r="B961" s="12" t="s">
        <v>301</v>
      </c>
      <c r="C961" s="13">
        <v>41113</v>
      </c>
      <c r="D961" s="14" t="s">
        <v>13</v>
      </c>
      <c r="E961" s="15" t="s">
        <v>2402</v>
      </c>
      <c r="F961" s="16" t="s">
        <v>837</v>
      </c>
      <c r="G961" s="15" t="s">
        <v>1067</v>
      </c>
      <c r="H961" s="15" t="s">
        <v>258</v>
      </c>
      <c r="I961" s="17">
        <f>HYPERLINK("https://docs.wto.org/imrd/directdoc.asp?DDFDocuments/t/G/Tbtn12/ISR616.DOC","EN")</f>
      </c>
      <c r="J961" s="17">
        <f>HYPERLINK("https://docs.wto.org/imrd/directdoc.asp?DDFDocuments/u/G/Tbtn12/ISR616.DOC","FR")</f>
      </c>
      <c r="K961" s="17">
        <f>HYPERLINK("https://docs.wto.org/imrd/directdoc.asp?DDFDocuments/v/G/Tbtn12/ISR616.DOC","ES")</f>
      </c>
    </row>
    <row r="962">
      <c r="A962" s="11" t="s">
        <v>2403</v>
      </c>
      <c r="B962" s="12" t="s">
        <v>301</v>
      </c>
      <c r="C962" s="13">
        <v>41113</v>
      </c>
      <c r="D962" s="14" t="s">
        <v>13</v>
      </c>
      <c r="E962" s="15"/>
      <c r="F962" s="16" t="s">
        <v>837</v>
      </c>
      <c r="G962" s="15"/>
      <c r="H962" s="15"/>
      <c r="I962" s="17">
        <f>HYPERLINK("https://docs.wto.org/imrd/directdoc.asp?DDFDocuments/t/G/Tbtn12/ISR617.DOC","EN")</f>
      </c>
      <c r="J962" s="17">
        <f>HYPERLINK("https://docs.wto.org/imrd/directdoc.asp?DDFDocuments/u/G/Tbtn12/ISR617.DOC","FR")</f>
      </c>
      <c r="K962" s="17">
        <f>HYPERLINK("https://docs.wto.org/imrd/directdoc.asp?DDFDocuments/v/G/Tbtn12/ISR617.DOC","ES")</f>
      </c>
    </row>
    <row r="963">
      <c r="A963" s="11" t="s">
        <v>2404</v>
      </c>
      <c r="B963" s="12" t="s">
        <v>301</v>
      </c>
      <c r="C963" s="13">
        <v>41113</v>
      </c>
      <c r="D963" s="14" t="s">
        <v>13</v>
      </c>
      <c r="E963" s="15" t="s">
        <v>2405</v>
      </c>
      <c r="F963" s="16" t="s">
        <v>246</v>
      </c>
      <c r="G963" s="15" t="s">
        <v>204</v>
      </c>
      <c r="H963" s="15" t="s">
        <v>258</v>
      </c>
      <c r="I963" s="17">
        <f>HYPERLINK("https://docs.wto.org/imrd/directdoc.asp?DDFDocuments/t/G/Tbtn12/ISR618.DOC","EN")</f>
      </c>
      <c r="J963" s="17">
        <f>HYPERLINK("https://docs.wto.org/imrd/directdoc.asp?DDFDocuments/u/G/Tbtn12/ISR618.DOC","FR")</f>
      </c>
      <c r="K963" s="17">
        <f>HYPERLINK("https://docs.wto.org/imrd/directdoc.asp?DDFDocuments/v/G/Tbtn12/ISR618.DOC","ES")</f>
      </c>
    </row>
    <row r="964">
      <c r="A964" s="11" t="s">
        <v>2406</v>
      </c>
      <c r="B964" s="12" t="s">
        <v>301</v>
      </c>
      <c r="C964" s="13">
        <v>41096</v>
      </c>
      <c r="D964" s="14" t="s">
        <v>13</v>
      </c>
      <c r="E964" s="15" t="s">
        <v>2391</v>
      </c>
      <c r="F964" s="16" t="s">
        <v>675</v>
      </c>
      <c r="G964" s="15" t="s">
        <v>199</v>
      </c>
      <c r="H964" s="15" t="s">
        <v>258</v>
      </c>
      <c r="I964" s="17">
        <f>HYPERLINK("https://docs.wto.org/imrd/directdoc.asp?DDFDocuments/t/G/Tbtn12/ISR597.DOC","EN")</f>
      </c>
      <c r="J964" s="17">
        <f>HYPERLINK("https://docs.wto.org/imrd/directdoc.asp?DDFDocuments/u/G/Tbtn12/ISR597.DOC","FR")</f>
      </c>
      <c r="K964" s="17">
        <f>HYPERLINK("https://docs.wto.org/imrd/directdoc.asp?DDFDocuments/v/G/Tbtn12/ISR597.DOC","ES")</f>
      </c>
    </row>
    <row r="965">
      <c r="A965" s="11" t="s">
        <v>2407</v>
      </c>
      <c r="B965" s="12" t="s">
        <v>384</v>
      </c>
      <c r="C965" s="13">
        <v>41089</v>
      </c>
      <c r="D965" s="14" t="s">
        <v>49</v>
      </c>
      <c r="E965" s="15" t="s">
        <v>1913</v>
      </c>
      <c r="F965" s="16" t="s">
        <v>1914</v>
      </c>
      <c r="G965" s="15"/>
      <c r="H965" s="15" t="s">
        <v>469</v>
      </c>
      <c r="I965" s="17">
        <f>HYPERLINK("https://docs.wto.org/imrd/directdoc.asp?DDFDocuments/t/G/Tbtn11/ECU74A1.DOC","EN")</f>
      </c>
      <c r="J965" s="17">
        <f>HYPERLINK("https://docs.wto.org/imrd/directdoc.asp?DDFDocuments/u/G/Tbtn11/ECU74A1.DOC","FR")</f>
      </c>
      <c r="K965" s="17">
        <f>HYPERLINK("https://docs.wto.org/imrd/directdoc.asp?DDFDocuments/v/G/Tbtn11/ECU74A1.DOC","ES")</f>
      </c>
    </row>
    <row r="966">
      <c r="A966" s="11" t="s">
        <v>2408</v>
      </c>
      <c r="B966" s="12" t="s">
        <v>384</v>
      </c>
      <c r="C966" s="13">
        <v>41085</v>
      </c>
      <c r="D966" s="14" t="s">
        <v>49</v>
      </c>
      <c r="E966" s="15" t="s">
        <v>2062</v>
      </c>
      <c r="F966" s="16" t="s">
        <v>2409</v>
      </c>
      <c r="G966" s="15"/>
      <c r="H966" s="15" t="s">
        <v>351</v>
      </c>
      <c r="I966" s="17">
        <f>HYPERLINK("https://docs.wto.org/imrd/directdoc.asp?DDFDocuments/q/G/Tbtn12/ECU84A1.pdf","EN")</f>
      </c>
      <c r="J966" s="17">
        <f>HYPERLINK("https://docs.wto.org/imrd/directdoc.asp?DDFDocuments/r/G/Tbtn12/ECU84A1.pdf","FR")</f>
      </c>
      <c r="K966" s="17">
        <f>HYPERLINK("https://docs.wto.org/imrd/directdoc.asp?DDFDocuments/s/G/Tbtn12/ECU84A1.pdf","ES")</f>
      </c>
    </row>
    <row r="967">
      <c r="A967" s="11" t="s">
        <v>2410</v>
      </c>
      <c r="B967" s="12" t="s">
        <v>632</v>
      </c>
      <c r="C967" s="13">
        <v>41085</v>
      </c>
      <c r="D967" s="14" t="s">
        <v>13</v>
      </c>
      <c r="E967" s="15"/>
      <c r="F967" s="16" t="s">
        <v>65</v>
      </c>
      <c r="G967" s="15"/>
      <c r="H967" s="15"/>
      <c r="I967" s="17">
        <f>HYPERLINK("https://docs.wto.org/imrd/directdoc.asp?DDFDocuments/t/G/Tbtn12/MEX234.DOC","EN")</f>
      </c>
      <c r="J967" s="17">
        <f>HYPERLINK("https://docs.wto.org/imrd/directdoc.asp?DDFDocuments/u/G/Tbtn12/MEX234.DOC","FR")</f>
      </c>
      <c r="K967" s="17">
        <f>HYPERLINK("https://docs.wto.org/imrd/directdoc.asp?DDFDocuments/v/G/Tbtn12/MEX234.DOC","ES")</f>
      </c>
    </row>
    <row r="968">
      <c r="A968" s="11" t="s">
        <v>2411</v>
      </c>
      <c r="B968" s="12" t="s">
        <v>632</v>
      </c>
      <c r="C968" s="13">
        <v>41085</v>
      </c>
      <c r="D968" s="14" t="s">
        <v>13</v>
      </c>
      <c r="E968" s="15"/>
      <c r="F968" s="16" t="s">
        <v>2412</v>
      </c>
      <c r="G968" s="15"/>
      <c r="H968" s="15" t="s">
        <v>276</v>
      </c>
      <c r="I968" s="17">
        <f>HYPERLINK("https://docs.wto.org/imrd/directdoc.asp?DDFDocuments/t/G/Tbtn12/MEX235.DOC","EN")</f>
      </c>
      <c r="J968" s="17">
        <f>HYPERLINK("https://docs.wto.org/imrd/directdoc.asp?DDFDocuments/u/G/Tbtn12/MEX235.DOC","FR")</f>
      </c>
      <c r="K968" s="17">
        <f>HYPERLINK("https://docs.wto.org/imrd/directdoc.asp?DDFDocuments/v/G/Tbtn12/MEX235.DOC","ES")</f>
      </c>
    </row>
    <row r="969">
      <c r="A969" s="11" t="s">
        <v>2413</v>
      </c>
      <c r="B969" s="12" t="s">
        <v>27</v>
      </c>
      <c r="C969" s="13">
        <v>41085</v>
      </c>
      <c r="D969" s="14" t="s">
        <v>49</v>
      </c>
      <c r="E969" s="15" t="s">
        <v>2414</v>
      </c>
      <c r="F969" s="16" t="s">
        <v>558</v>
      </c>
      <c r="G969" s="15" t="s">
        <v>1522</v>
      </c>
      <c r="H969" s="15" t="s">
        <v>200</v>
      </c>
      <c r="I969" s="17">
        <f>HYPERLINK("https://docs.wto.org/imrd/directdoc.asp?DDFDocuments/t/G/Tbtn11/ZAF143A1.DOC","EN")</f>
      </c>
      <c r="J969" s="17">
        <f>HYPERLINK("https://docs.wto.org/imrd/directdoc.asp?DDFDocuments/u/G/Tbtn11/ZAF143A1.DOC","FR")</f>
      </c>
      <c r="K969" s="17">
        <f>HYPERLINK("https://docs.wto.org/imrd/directdoc.asp?DDFDocuments/v/G/Tbtn11/ZAF143A1.DOC","ES")</f>
      </c>
    </row>
    <row r="970">
      <c r="A970" s="11" t="s">
        <v>2415</v>
      </c>
      <c r="B970" s="12" t="s">
        <v>384</v>
      </c>
      <c r="C970" s="13">
        <v>41081</v>
      </c>
      <c r="D970" s="14" t="s">
        <v>49</v>
      </c>
      <c r="E970" s="15" t="s">
        <v>2055</v>
      </c>
      <c r="F970" s="16" t="s">
        <v>2416</v>
      </c>
      <c r="G970" s="15"/>
      <c r="H970" s="15" t="s">
        <v>351</v>
      </c>
      <c r="I970" s="17">
        <f>HYPERLINK("https://docs.wto.org/imrd/directdoc.asp?DDFDocuments/t/G/Tbtn11/ECU80A1.DOC","EN")</f>
      </c>
      <c r="J970" s="17">
        <f>HYPERLINK("https://docs.wto.org/imrd/directdoc.asp?DDFDocuments/u/G/Tbtn11/ECU80A1.DOC","FR")</f>
      </c>
      <c r="K970" s="17">
        <f>HYPERLINK("https://docs.wto.org/imrd/directdoc.asp?DDFDocuments/v/G/Tbtn11/ECU80A1.DOC","ES")</f>
      </c>
    </row>
    <row r="971">
      <c r="A971" s="11" t="s">
        <v>2417</v>
      </c>
      <c r="B971" s="12" t="s">
        <v>190</v>
      </c>
      <c r="C971" s="13">
        <v>41061</v>
      </c>
      <c r="D971" s="14" t="s">
        <v>13</v>
      </c>
      <c r="E971" s="15" t="s">
        <v>2418</v>
      </c>
      <c r="F971" s="16" t="s">
        <v>1345</v>
      </c>
      <c r="G971" s="15"/>
      <c r="H971" s="15" t="s">
        <v>223</v>
      </c>
      <c r="I971" s="17">
        <f>HYPERLINK("https://docs.wto.org/imrd/directdoc.asp?DDFDocuments/t/G/Tbtn12/BRA486.DOC","EN")</f>
      </c>
      <c r="J971" s="17">
        <f>HYPERLINK("https://docs.wto.org/imrd/directdoc.asp?DDFDocuments/u/G/Tbtn12/BRA486.DOC","FR")</f>
      </c>
      <c r="K971" s="17">
        <f>HYPERLINK("https://docs.wto.org/imrd/directdoc.asp?DDFDocuments/v/G/Tbtn12/BRA486.DOC","ES")</f>
      </c>
    </row>
    <row r="972">
      <c r="A972" s="11" t="s">
        <v>2419</v>
      </c>
      <c r="B972" s="12" t="s">
        <v>568</v>
      </c>
      <c r="C972" s="13">
        <v>41060</v>
      </c>
      <c r="D972" s="14" t="s">
        <v>49</v>
      </c>
      <c r="E972" s="15" t="s">
        <v>2252</v>
      </c>
      <c r="F972" s="16" t="s">
        <v>2420</v>
      </c>
      <c r="G972" s="15"/>
      <c r="H972" s="15"/>
      <c r="I972" s="17">
        <f>HYPERLINK("https://docs.wto.org/imrd/directdoc.asp?DDFDocuments/t/G/Tbtn05/COL67A6.DOC","EN")</f>
      </c>
      <c r="J972" s="17">
        <f>HYPERLINK("https://docs.wto.org/imrd/directdoc.asp?DDFDocuments/u/G/Tbtn05/COL67A6.DOC","FR")</f>
      </c>
      <c r="K972" s="17">
        <f>HYPERLINK("https://docs.wto.org/imrd/directdoc.asp?DDFDocuments/v/G/Tbtn05/COL67A6.DOC","ES")</f>
      </c>
    </row>
    <row r="973">
      <c r="A973" s="11" t="s">
        <v>2421</v>
      </c>
      <c r="B973" s="12" t="s">
        <v>568</v>
      </c>
      <c r="C973" s="13">
        <v>41060</v>
      </c>
      <c r="D973" s="14" t="s">
        <v>49</v>
      </c>
      <c r="E973" s="15" t="s">
        <v>2252</v>
      </c>
      <c r="F973" s="16" t="s">
        <v>2420</v>
      </c>
      <c r="G973" s="15"/>
      <c r="H973" s="15"/>
      <c r="I973" s="17">
        <f>HYPERLINK("https://docs.wto.org/imrd/directdoc.asp?DDFDocuments/t/G/Tbtn05/COL67A7.DOC","EN")</f>
      </c>
      <c r="J973" s="17">
        <f>HYPERLINK("https://docs.wto.org/imrd/directdoc.asp?DDFDocuments/u/G/Tbtn05/COL67A7.DOC","FR")</f>
      </c>
      <c r="K973" s="17">
        <f>HYPERLINK("https://docs.wto.org/imrd/directdoc.asp?DDFDocuments/v/G/Tbtn05/COL67A7.DOC","ES")</f>
      </c>
    </row>
    <row r="974">
      <c r="A974" s="11" t="s">
        <v>2422</v>
      </c>
      <c r="B974" s="12" t="s">
        <v>301</v>
      </c>
      <c r="C974" s="13">
        <v>41059</v>
      </c>
      <c r="D974" s="14" t="s">
        <v>13</v>
      </c>
      <c r="E974" s="15" t="s">
        <v>2423</v>
      </c>
      <c r="F974" s="16" t="s">
        <v>275</v>
      </c>
      <c r="G974" s="15" t="s">
        <v>41</v>
      </c>
      <c r="H974" s="15" t="s">
        <v>258</v>
      </c>
      <c r="I974" s="17">
        <f>HYPERLINK("https://docs.wto.org/imrd/directdoc.asp?DDFDocuments/t/G/Tbtn12/ISR592.DOC","EN")</f>
      </c>
      <c r="J974" s="17">
        <f>HYPERLINK("https://docs.wto.org/imrd/directdoc.asp?DDFDocuments/u/G/Tbtn12/ISR592.DOC","FR")</f>
      </c>
      <c r="K974" s="17">
        <f>HYPERLINK("https://docs.wto.org/imrd/directdoc.asp?DDFDocuments/v/G/Tbtn12/ISR592.DOC","ES")</f>
      </c>
    </row>
    <row r="975">
      <c r="A975" s="11" t="s">
        <v>2424</v>
      </c>
      <c r="B975" s="12" t="s">
        <v>568</v>
      </c>
      <c r="C975" s="13">
        <v>41050</v>
      </c>
      <c r="D975" s="14" t="s">
        <v>49</v>
      </c>
      <c r="E975" s="15" t="s">
        <v>2425</v>
      </c>
      <c r="F975" s="16" t="s">
        <v>957</v>
      </c>
      <c r="G975" s="15" t="s">
        <v>236</v>
      </c>
      <c r="H975" s="15"/>
      <c r="I975" s="17">
        <f>HYPERLINK("https://docs.wto.org/imrd/directdoc.asp?DDFDocuments/q/G/Tbtn07/COL91A4.pdf","EN")</f>
      </c>
      <c r="J975" s="17">
        <f>HYPERLINK("https://docs.wto.org/imrd/directdoc.asp?DDFDocuments/r/G/Tbtn07/COL91A4.pdf","FR")</f>
      </c>
      <c r="K975" s="17">
        <f>HYPERLINK("https://docs.wto.org/imrd/directdoc.asp?DDFDocuments/s/G/Tbtn07/COL91A4.pdf","ES")</f>
      </c>
    </row>
    <row r="976">
      <c r="A976" s="11" t="s">
        <v>2426</v>
      </c>
      <c r="B976" s="12" t="s">
        <v>384</v>
      </c>
      <c r="C976" s="13">
        <v>41036</v>
      </c>
      <c r="D976" s="14" t="s">
        <v>13</v>
      </c>
      <c r="E976" s="15"/>
      <c r="F976" s="16" t="s">
        <v>2427</v>
      </c>
      <c r="G976" s="15"/>
      <c r="H976" s="15" t="s">
        <v>223</v>
      </c>
      <c r="I976" s="17">
        <f>HYPERLINK("https://docs.wto.org/imrd/directdoc.asp?DDFDocuments/t/G/Tbtn12/ECU85.DOC","EN")</f>
      </c>
      <c r="J976" s="17">
        <f>HYPERLINK("https://docs.wto.org/imrd/directdoc.asp?DDFDocuments/u/G/Tbtn12/ECU85.DOC","FR")</f>
      </c>
      <c r="K976" s="17">
        <f>HYPERLINK("https://docs.wto.org/imrd/directdoc.asp?DDFDocuments/v/G/Tbtn12/ECU85.DOC","ES")</f>
      </c>
    </row>
    <row r="977">
      <c r="A977" s="11" t="s">
        <v>2428</v>
      </c>
      <c r="B977" s="12" t="s">
        <v>2429</v>
      </c>
      <c r="C977" s="13">
        <v>41031</v>
      </c>
      <c r="D977" s="14" t="s">
        <v>13</v>
      </c>
      <c r="E977" s="15" t="s">
        <v>2430</v>
      </c>
      <c r="F977" s="16" t="s">
        <v>769</v>
      </c>
      <c r="G977" s="15"/>
      <c r="H977" s="15" t="s">
        <v>258</v>
      </c>
      <c r="I977" s="17">
        <f>HYPERLINK("https://docs.wto.org/imrd/directdoc.asp?DDFDocuments/t/G/Tbtn12/CZE157.DOC","EN")</f>
      </c>
      <c r="J977" s="17">
        <f>HYPERLINK("https://docs.wto.org/imrd/directdoc.asp?DDFDocuments/u/G/Tbtn12/CZE157.DOC","FR")</f>
      </c>
      <c r="K977" s="17">
        <f>HYPERLINK("https://docs.wto.org/imrd/directdoc.asp?DDFDocuments/v/G/Tbtn12/CZE157.DOC","ES")</f>
      </c>
    </row>
    <row r="978">
      <c r="A978" s="11" t="s">
        <v>2431</v>
      </c>
      <c r="B978" s="12" t="s">
        <v>845</v>
      </c>
      <c r="C978" s="13">
        <v>41031</v>
      </c>
      <c r="D978" s="14" t="s">
        <v>267</v>
      </c>
      <c r="E978" s="15" t="s">
        <v>2432</v>
      </c>
      <c r="F978" s="16" t="s">
        <v>2433</v>
      </c>
      <c r="G978" s="15" t="s">
        <v>2434</v>
      </c>
      <c r="H978" s="15" t="s">
        <v>276</v>
      </c>
      <c r="I978" s="17">
        <f>HYPERLINK("https://docs.wto.org/imrd/directdoc.asp?DDFDocuments/t/G/Tbtn11/MYS27R1.DOC","EN")</f>
      </c>
      <c r="J978" s="17">
        <f>HYPERLINK("https://docs.wto.org/imrd/directdoc.asp?DDFDocuments/u/G/Tbtn11/MYS27R1.DOC","FR")</f>
      </c>
      <c r="K978" s="17">
        <f>HYPERLINK("https://docs.wto.org/imrd/directdoc.asp?DDFDocuments/v/G/Tbtn11/MYS27R1.DOC","ES")</f>
      </c>
    </row>
    <row r="979">
      <c r="A979" s="11" t="s">
        <v>2435</v>
      </c>
      <c r="B979" s="12" t="s">
        <v>27</v>
      </c>
      <c r="C979" s="13">
        <v>41029</v>
      </c>
      <c r="D979" s="14" t="s">
        <v>13</v>
      </c>
      <c r="E979" s="15" t="s">
        <v>2436</v>
      </c>
      <c r="F979" s="16" t="s">
        <v>280</v>
      </c>
      <c r="G979" s="15" t="s">
        <v>327</v>
      </c>
      <c r="H979" s="15" t="s">
        <v>276</v>
      </c>
      <c r="I979" s="17">
        <f>HYPERLINK("https://docs.wto.org/imrd/directdoc.asp?DDFDocuments/t/G/Tbtn12/ZAF148.DOC","EN")</f>
      </c>
      <c r="J979" s="17">
        <f>HYPERLINK("https://docs.wto.org/imrd/directdoc.asp?DDFDocuments/u/G/Tbtn12/ZAF148.DOC","FR")</f>
      </c>
      <c r="K979" s="17">
        <f>HYPERLINK("https://docs.wto.org/imrd/directdoc.asp?DDFDocuments/v/G/Tbtn12/ZAF148.DOC","ES")</f>
      </c>
    </row>
    <row r="980">
      <c r="A980" s="11" t="s">
        <v>2437</v>
      </c>
      <c r="B980" s="12" t="s">
        <v>27</v>
      </c>
      <c r="C980" s="13">
        <v>41025</v>
      </c>
      <c r="D980" s="14" t="s">
        <v>49</v>
      </c>
      <c r="E980" s="15" t="s">
        <v>2438</v>
      </c>
      <c r="F980" s="16" t="s">
        <v>2439</v>
      </c>
      <c r="G980" s="15" t="s">
        <v>1522</v>
      </c>
      <c r="H980" s="15" t="s">
        <v>237</v>
      </c>
      <c r="I980" s="17">
        <f>HYPERLINK("https://docs.wto.org/imrd/directdoc.asp?DDFDocuments/t/G/Tbtn10/ZAF126A1.DOC","EN")</f>
      </c>
      <c r="J980" s="17">
        <f>HYPERLINK("https://docs.wto.org/imrd/directdoc.asp?DDFDocuments/u/G/Tbtn10/ZAF126A1.DOC","FR")</f>
      </c>
      <c r="K980" s="17">
        <f>HYPERLINK("https://docs.wto.org/imrd/directdoc.asp?DDFDocuments/v/G/Tbtn10/ZAF126A1.DOC","ES")</f>
      </c>
    </row>
    <row r="981">
      <c r="A981" s="11" t="s">
        <v>2440</v>
      </c>
      <c r="B981" s="12" t="s">
        <v>27</v>
      </c>
      <c r="C981" s="13">
        <v>41025</v>
      </c>
      <c r="D981" s="14" t="s">
        <v>49</v>
      </c>
      <c r="E981" s="15" t="s">
        <v>2441</v>
      </c>
      <c r="F981" s="16" t="s">
        <v>158</v>
      </c>
      <c r="G981" s="15" t="s">
        <v>2442</v>
      </c>
      <c r="H981" s="15" t="s">
        <v>634</v>
      </c>
      <c r="I981" s="17">
        <f>HYPERLINK("https://docs.wto.org/imrd/directdoc.asp?DDFDocuments/q/G/Tbtn11/ZAF134A1.pdf","EN")</f>
      </c>
      <c r="J981" s="17">
        <f>HYPERLINK("https://docs.wto.org/imrd/directdoc.asp?DDFDocuments/r/G/Tbtn11/ZAF134A1.pdf","FR")</f>
      </c>
      <c r="K981" s="17">
        <f>HYPERLINK("https://docs.wto.org/imrd/directdoc.asp?DDFDocuments/s/G/Tbtn11/ZAF134A1.pdf","ES")</f>
      </c>
    </row>
    <row r="982">
      <c r="A982" s="11" t="s">
        <v>2443</v>
      </c>
      <c r="B982" s="12" t="s">
        <v>632</v>
      </c>
      <c r="C982" s="13">
        <v>41016</v>
      </c>
      <c r="D982" s="14" t="s">
        <v>49</v>
      </c>
      <c r="E982" s="15" t="s">
        <v>2360</v>
      </c>
      <c r="F982" s="16" t="s">
        <v>842</v>
      </c>
      <c r="G982" s="15" t="s">
        <v>2170</v>
      </c>
      <c r="H982" s="15" t="s">
        <v>634</v>
      </c>
      <c r="I982" s="17">
        <f>HYPERLINK("https://docs.wto.org/imrd/directdoc.asp?DDFDocuments/q/G/Tbtn10/MEX192A5.pdf","EN")</f>
      </c>
      <c r="J982" s="17">
        <f>HYPERLINK("https://docs.wto.org/imrd/directdoc.asp?DDFDocuments/r/G/Tbtn10/MEX192A5.pdf","FR")</f>
      </c>
      <c r="K982" s="17">
        <f>HYPERLINK("https://docs.wto.org/imrd/directdoc.asp?DDFDocuments/s/G/Tbtn10/MEX192A5.pdf","ES")</f>
      </c>
    </row>
    <row r="983">
      <c r="A983" s="11" t="s">
        <v>2444</v>
      </c>
      <c r="B983" s="12" t="s">
        <v>632</v>
      </c>
      <c r="C983" s="13">
        <v>41011</v>
      </c>
      <c r="D983" s="14" t="s">
        <v>49</v>
      </c>
      <c r="E983" s="15" t="s">
        <v>2360</v>
      </c>
      <c r="F983" s="16" t="s">
        <v>842</v>
      </c>
      <c r="G983" s="15" t="s">
        <v>2170</v>
      </c>
      <c r="H983" s="15" t="s">
        <v>634</v>
      </c>
      <c r="I983" s="17">
        <f>HYPERLINK("https://docs.wto.org/imrd/directdoc.asp?DDFDocuments/q/G/Tbtn10/MEX192A4.pdf","EN")</f>
      </c>
      <c r="J983" s="17">
        <f>HYPERLINK("https://docs.wto.org/imrd/directdoc.asp?DDFDocuments/r/G/Tbtn10/MEX192A4.pdf","FR")</f>
      </c>
      <c r="K983" s="17">
        <f>HYPERLINK("https://docs.wto.org/imrd/directdoc.asp?DDFDocuments/s/G/Tbtn10/MEX192A4.pdf","ES")</f>
      </c>
    </row>
    <row r="984">
      <c r="A984" s="11" t="s">
        <v>2445</v>
      </c>
      <c r="B984" s="12" t="s">
        <v>1851</v>
      </c>
      <c r="C984" s="13">
        <v>40968</v>
      </c>
      <c r="D984" s="14" t="s">
        <v>13</v>
      </c>
      <c r="E984" s="15" t="s">
        <v>2446</v>
      </c>
      <c r="F984" s="16" t="s">
        <v>1728</v>
      </c>
      <c r="G984" s="15"/>
      <c r="H984" s="15" t="s">
        <v>276</v>
      </c>
      <c r="I984" s="17">
        <f>HYPERLINK("https://docs.wto.org/imrd/directdoc.asp?DDFDocuments/q/G/Tbtn12/AUS72.pdf","EN")</f>
      </c>
      <c r="J984" s="17">
        <f>HYPERLINK("https://docs.wto.org/imrd/directdoc.asp?DDFDocuments/r/G/Tbtn12/AUS72.pdf","FR")</f>
      </c>
      <c r="K984" s="17">
        <f>HYPERLINK("https://docs.wto.org/imrd/directdoc.asp?DDFDocuments/s/G/Tbtn12/AUS72.pdf","ES")</f>
      </c>
    </row>
    <row r="985">
      <c r="A985" s="11" t="s">
        <v>2447</v>
      </c>
      <c r="B985" s="12" t="s">
        <v>190</v>
      </c>
      <c r="C985" s="13">
        <v>40968</v>
      </c>
      <c r="D985" s="14" t="s">
        <v>49</v>
      </c>
      <c r="E985" s="15" t="s">
        <v>2448</v>
      </c>
      <c r="F985" s="16" t="s">
        <v>1381</v>
      </c>
      <c r="G985" s="15"/>
      <c r="H985" s="15"/>
      <c r="I985" s="17">
        <f>HYPERLINK("https://docs.wto.org/imrd/directdoc.asp?DDFDocuments/t/G/Tbtn07/BRA264A4.DOC","EN")</f>
      </c>
      <c r="J985" s="17">
        <f>HYPERLINK("https://docs.wto.org/imrd/directdoc.asp?DDFDocuments/u/G/Tbtn07/BRA264A4.DOC","FR")</f>
      </c>
      <c r="K985" s="17">
        <f>HYPERLINK("https://docs.wto.org/imrd/directdoc.asp?DDFDocuments/v/G/Tbtn07/BRA264A4.DOC","ES")</f>
      </c>
    </row>
    <row r="986">
      <c r="A986" s="11" t="s">
        <v>2449</v>
      </c>
      <c r="B986" s="12" t="s">
        <v>190</v>
      </c>
      <c r="C986" s="13">
        <v>40963</v>
      </c>
      <c r="D986" s="14" t="s">
        <v>49</v>
      </c>
      <c r="E986" s="15" t="s">
        <v>1228</v>
      </c>
      <c r="F986" s="16" t="s">
        <v>2450</v>
      </c>
      <c r="G986" s="15"/>
      <c r="H986" s="15" t="s">
        <v>469</v>
      </c>
      <c r="I986" s="17">
        <f>HYPERLINK("https://docs.wto.org/imrd/directdoc.asp?DDFDocuments/t/G/Tbtn10/BRA402A1.DOC","EN")</f>
      </c>
      <c r="J986" s="17">
        <f>HYPERLINK("https://docs.wto.org/imrd/directdoc.asp?DDFDocuments/u/G/Tbtn10/BRA402A1.DOC","FR")</f>
      </c>
      <c r="K986" s="17">
        <f>HYPERLINK("https://docs.wto.org/imrd/directdoc.asp?DDFDocuments/v/G/Tbtn10/BRA402A1.DOC","ES")</f>
      </c>
    </row>
    <row r="987">
      <c r="A987" s="11" t="s">
        <v>2451</v>
      </c>
      <c r="B987" s="12" t="s">
        <v>190</v>
      </c>
      <c r="C987" s="13">
        <v>40963</v>
      </c>
      <c r="D987" s="14" t="s">
        <v>49</v>
      </c>
      <c r="E987" s="15" t="s">
        <v>1228</v>
      </c>
      <c r="F987" s="16" t="s">
        <v>2452</v>
      </c>
      <c r="G987" s="15"/>
      <c r="H987" s="15" t="s">
        <v>469</v>
      </c>
      <c r="I987" s="17">
        <f>HYPERLINK("https://docs.wto.org/imrd/directdoc.asp?DDFDocuments/t/G/Tbtn10/BRA402A2.DOC","EN")</f>
      </c>
      <c r="J987" s="17">
        <f>HYPERLINK("https://docs.wto.org/imrd/directdoc.asp?DDFDocuments/u/G/Tbtn10/BRA402A2.DOC","FR")</f>
      </c>
      <c r="K987" s="17">
        <f>HYPERLINK("https://docs.wto.org/imrd/directdoc.asp?DDFDocuments/v/G/Tbtn10/BRA402A2.DOC","ES")</f>
      </c>
    </row>
    <row r="988">
      <c r="A988" s="11" t="s">
        <v>2453</v>
      </c>
      <c r="B988" s="12" t="s">
        <v>384</v>
      </c>
      <c r="C988" s="13">
        <v>40960</v>
      </c>
      <c r="D988" s="14" t="s">
        <v>49</v>
      </c>
      <c r="E988" s="15" t="s">
        <v>2051</v>
      </c>
      <c r="F988" s="16" t="s">
        <v>2052</v>
      </c>
      <c r="G988" s="15" t="s">
        <v>2053</v>
      </c>
      <c r="H988" s="15" t="s">
        <v>351</v>
      </c>
      <c r="I988" s="17">
        <f>HYPERLINK("https://docs.wto.org/imrd/directdoc.asp?DDFDocuments/q/G/Tbtn11/ECU76A1.pdf","EN")</f>
      </c>
      <c r="J988" s="17">
        <f>HYPERLINK("https://docs.wto.org/imrd/directdoc.asp?DDFDocuments/r/G/Tbtn11/ECU76A1.pdf","FR")</f>
      </c>
      <c r="K988" s="17">
        <f>HYPERLINK("https://docs.wto.org/imrd/directdoc.asp?DDFDocuments/s/G/Tbtn11/ECU76A1.pdf","ES")</f>
      </c>
    </row>
    <row r="989">
      <c r="A989" s="11" t="s">
        <v>2454</v>
      </c>
      <c r="B989" s="12" t="s">
        <v>384</v>
      </c>
      <c r="C989" s="13">
        <v>40953</v>
      </c>
      <c r="D989" s="14" t="s">
        <v>49</v>
      </c>
      <c r="E989" s="15" t="s">
        <v>1861</v>
      </c>
      <c r="F989" s="16" t="s">
        <v>2455</v>
      </c>
      <c r="G989" s="15"/>
      <c r="H989" s="15"/>
      <c r="I989" s="17">
        <f>HYPERLINK("https://docs.wto.org/imrd/directdoc.asp?DDFDocuments/t/G/Tbtn11/ECU81A1.DOC","EN")</f>
      </c>
      <c r="J989" s="17">
        <f>HYPERLINK("https://docs.wto.org/imrd/directdoc.asp?DDFDocuments/u/G/Tbtn11/ECU81A1.DOC","FR")</f>
      </c>
      <c r="K989" s="17">
        <f>HYPERLINK("https://docs.wto.org/imrd/directdoc.asp?DDFDocuments/v/G/Tbtn11/ECU81A1.DOC","ES")</f>
      </c>
    </row>
    <row r="990">
      <c r="A990" s="11" t="s">
        <v>2456</v>
      </c>
      <c r="B990" s="12" t="s">
        <v>384</v>
      </c>
      <c r="C990" s="13">
        <v>40924</v>
      </c>
      <c r="D990" s="14" t="s">
        <v>13</v>
      </c>
      <c r="E990" s="15" t="s">
        <v>2457</v>
      </c>
      <c r="F990" s="16" t="s">
        <v>2458</v>
      </c>
      <c r="G990" s="15"/>
      <c r="H990" s="15" t="s">
        <v>223</v>
      </c>
      <c r="I990" s="17">
        <f>HYPERLINK("https://docs.wto.org/imrd/directdoc.asp?DDFDocuments/q/G/Tbtn12/ECU84.pdf","EN")</f>
      </c>
      <c r="J990" s="17">
        <f>HYPERLINK("https://docs.wto.org/imrd/directdoc.asp?DDFDocuments/r/G/Tbtn12/ECU84.pdf","FR")</f>
      </c>
      <c r="K990" s="17">
        <f>HYPERLINK("https://docs.wto.org/imrd/directdoc.asp?DDFDocuments/s/G/Tbtn12/ECU84.pdf","ES")</f>
      </c>
    </row>
    <row r="991">
      <c r="A991" s="11" t="s">
        <v>2459</v>
      </c>
      <c r="B991" s="12" t="s">
        <v>21</v>
      </c>
      <c r="C991" s="13">
        <v>40917</v>
      </c>
      <c r="D991" s="14" t="s">
        <v>13</v>
      </c>
      <c r="E991" s="15" t="s">
        <v>2460</v>
      </c>
      <c r="F991" s="16" t="s">
        <v>2461</v>
      </c>
      <c r="G991" s="15"/>
      <c r="H991" s="15" t="s">
        <v>1624</v>
      </c>
      <c r="I991" s="17">
        <f>HYPERLINK("https://docs.wto.org/imrd/directdoc.asp?DDFDocuments/t/G/Tbtn12/UKR65.DOC","EN")</f>
      </c>
      <c r="J991" s="17">
        <f>HYPERLINK("https://docs.wto.org/imrd/directdoc.asp?DDFDocuments/u/G/Tbtn12/UKR65.DOC","FR")</f>
      </c>
      <c r="K991" s="17">
        <f>HYPERLINK("https://docs.wto.org/imrd/directdoc.asp?DDFDocuments/v/G/Tbtn12/UKR65.DOC","ES")</f>
      </c>
    </row>
    <row r="992">
      <c r="A992" s="11" t="s">
        <v>2462</v>
      </c>
      <c r="B992" s="12" t="s">
        <v>33</v>
      </c>
      <c r="C992" s="13">
        <v>40897</v>
      </c>
      <c r="D992" s="14" t="s">
        <v>13</v>
      </c>
      <c r="E992" s="15" t="s">
        <v>2463</v>
      </c>
      <c r="F992" s="16" t="s">
        <v>853</v>
      </c>
      <c r="G992" s="15" t="s">
        <v>293</v>
      </c>
      <c r="H992" s="15" t="s">
        <v>258</v>
      </c>
      <c r="I992" s="17">
        <f>HYPERLINK("https://docs.wto.org/imrd/directdoc.asp?DDFDocuments/t/G/Tbtn11/USA667.DOC","EN")</f>
      </c>
      <c r="J992" s="17">
        <f>HYPERLINK("https://docs.wto.org/imrd/directdoc.asp?DDFDocuments/u/G/Tbtn11/USA667.DOC","FR")</f>
      </c>
      <c r="K992" s="17">
        <f>HYPERLINK("https://docs.wto.org/imrd/directdoc.asp?DDFDocuments/v/G/Tbtn11/USA667.DOC","ES")</f>
      </c>
    </row>
    <row r="993">
      <c r="A993" s="11" t="s">
        <v>2464</v>
      </c>
      <c r="B993" s="12" t="s">
        <v>845</v>
      </c>
      <c r="C993" s="13">
        <v>40891</v>
      </c>
      <c r="D993" s="14" t="s">
        <v>13</v>
      </c>
      <c r="E993" s="15" t="s">
        <v>2432</v>
      </c>
      <c r="F993" s="16" t="s">
        <v>2433</v>
      </c>
      <c r="G993" s="15"/>
      <c r="H993" s="15" t="s">
        <v>276</v>
      </c>
      <c r="I993" s="17">
        <f>HYPERLINK("https://docs.wto.org/imrd/directdoc.asp?DDFDocuments/t/G/Tbtn11/MYS27.DOC","EN")</f>
      </c>
      <c r="J993" s="17">
        <f>HYPERLINK("https://docs.wto.org/imrd/directdoc.asp?DDFDocuments/u/G/Tbtn11/MYS27.DOC","FR")</f>
      </c>
      <c r="K993" s="17">
        <f>HYPERLINK("https://docs.wto.org/imrd/directdoc.asp?DDFDocuments/v/G/Tbtn11/MYS27.DOC","ES")</f>
      </c>
    </row>
    <row r="994">
      <c r="A994" s="11" t="s">
        <v>2465</v>
      </c>
      <c r="B994" s="12" t="s">
        <v>55</v>
      </c>
      <c r="C994" s="13">
        <v>40872</v>
      </c>
      <c r="D994" s="14" t="s">
        <v>13</v>
      </c>
      <c r="E994" s="15" t="s">
        <v>2466</v>
      </c>
      <c r="F994" s="16" t="s">
        <v>2467</v>
      </c>
      <c r="G994" s="15" t="s">
        <v>436</v>
      </c>
      <c r="H994" s="15" t="s">
        <v>258</v>
      </c>
      <c r="I994" s="17">
        <f>HYPERLINK("https://docs.wto.org/imrd/directdoc.asp?DDFDocuments/t/G/Tbtn11/TZA39.DOC","EN")</f>
      </c>
      <c r="J994" s="17">
        <f>HYPERLINK("https://docs.wto.org/imrd/directdoc.asp?DDFDocuments/u/G/Tbtn11/TZA39.DOC","FR")</f>
      </c>
      <c r="K994" s="17">
        <f>HYPERLINK("https://docs.wto.org/imrd/directdoc.asp?DDFDocuments/v/G/Tbtn11/TZA39.DOC","ES")</f>
      </c>
    </row>
    <row r="995">
      <c r="A995" s="11" t="s">
        <v>2468</v>
      </c>
      <c r="B995" s="12" t="s">
        <v>384</v>
      </c>
      <c r="C995" s="13">
        <v>40869</v>
      </c>
      <c r="D995" s="14" t="s">
        <v>13</v>
      </c>
      <c r="E995" s="15" t="s">
        <v>2469</v>
      </c>
      <c r="F995" s="16" t="s">
        <v>2470</v>
      </c>
      <c r="G995" s="15"/>
      <c r="H995" s="15" t="s">
        <v>223</v>
      </c>
      <c r="I995" s="17">
        <f>HYPERLINK("https://docs.wto.org/imrd/directdoc.asp?DDFDocuments/t/G/Tbtn11/ECU80.DOC","EN")</f>
      </c>
      <c r="J995" s="17">
        <f>HYPERLINK("https://docs.wto.org/imrd/directdoc.asp?DDFDocuments/u/G/Tbtn11/ECU80.DOC","FR")</f>
      </c>
      <c r="K995" s="17">
        <f>HYPERLINK("https://docs.wto.org/imrd/directdoc.asp?DDFDocuments/v/G/Tbtn11/ECU80.DOC","ES")</f>
      </c>
    </row>
    <row r="996">
      <c r="A996" s="11" t="s">
        <v>2471</v>
      </c>
      <c r="B996" s="12" t="s">
        <v>384</v>
      </c>
      <c r="C996" s="13">
        <v>40869</v>
      </c>
      <c r="D996" s="14" t="s">
        <v>13</v>
      </c>
      <c r="E996" s="15" t="s">
        <v>2472</v>
      </c>
      <c r="F996" s="16" t="s">
        <v>2473</v>
      </c>
      <c r="G996" s="15"/>
      <c r="H996" s="15"/>
      <c r="I996" s="17">
        <f>HYPERLINK("https://docs.wto.org/imrd/directdoc.asp?DDFDocuments/t/G/Tbtn11/ECU81.DOC","EN")</f>
      </c>
      <c r="J996" s="17">
        <f>HYPERLINK("https://docs.wto.org/imrd/directdoc.asp?DDFDocuments/u/G/Tbtn11/ECU81.DOC","FR")</f>
      </c>
      <c r="K996" s="17">
        <f>HYPERLINK("https://docs.wto.org/imrd/directdoc.asp?DDFDocuments/v/G/Tbtn11/ECU81.DOC","ES")</f>
      </c>
    </row>
    <row r="997">
      <c r="A997" s="11" t="s">
        <v>2474</v>
      </c>
      <c r="B997" s="12" t="s">
        <v>33</v>
      </c>
      <c r="C997" s="13">
        <v>40868</v>
      </c>
      <c r="D997" s="14" t="s">
        <v>49</v>
      </c>
      <c r="E997" s="15" t="s">
        <v>2006</v>
      </c>
      <c r="F997" s="16" t="s">
        <v>2227</v>
      </c>
      <c r="G997" s="15" t="s">
        <v>1757</v>
      </c>
      <c r="H997" s="15" t="s">
        <v>634</v>
      </c>
      <c r="I997" s="17">
        <f>HYPERLINK("https://docs.wto.org/imrd/directdoc.asp?DDFDocuments/t/G/Tbtn11/USA643A1.DOC","EN")</f>
      </c>
      <c r="J997" s="17">
        <f>HYPERLINK("https://docs.wto.org/imrd/directdoc.asp?DDFDocuments/u/G/Tbtn11/USA643A1.DOC","FR")</f>
      </c>
      <c r="K997" s="17">
        <f>HYPERLINK("https://docs.wto.org/imrd/directdoc.asp?DDFDocuments/v/G/Tbtn11/USA643A1.DOC","ES")</f>
      </c>
    </row>
    <row r="998">
      <c r="A998" s="11" t="s">
        <v>2475</v>
      </c>
      <c r="B998" s="12" t="s">
        <v>33</v>
      </c>
      <c r="C998" s="13">
        <v>40868</v>
      </c>
      <c r="D998" s="14" t="s">
        <v>13</v>
      </c>
      <c r="E998" s="15" t="s">
        <v>2476</v>
      </c>
      <c r="F998" s="16" t="s">
        <v>853</v>
      </c>
      <c r="G998" s="15" t="s">
        <v>2477</v>
      </c>
      <c r="H998" s="15" t="s">
        <v>258</v>
      </c>
      <c r="I998" s="17">
        <f>HYPERLINK("https://docs.wto.org/imrd/directdoc.asp?DDFDocuments/t/G/Tbtn11/USA657.DOC","EN")</f>
      </c>
      <c r="J998" s="17">
        <f>HYPERLINK("https://docs.wto.org/imrd/directdoc.asp?DDFDocuments/u/G/Tbtn11/USA657.DOC","FR")</f>
      </c>
      <c r="K998" s="17">
        <f>HYPERLINK("https://docs.wto.org/imrd/directdoc.asp?DDFDocuments/v/G/Tbtn11/USA657.DOC","ES")</f>
      </c>
    </row>
    <row r="999">
      <c r="A999" s="11" t="s">
        <v>2478</v>
      </c>
      <c r="B999" s="12" t="s">
        <v>33</v>
      </c>
      <c r="C999" s="13">
        <v>40864</v>
      </c>
      <c r="D999" s="14" t="s">
        <v>49</v>
      </c>
      <c r="E999" s="15" t="s">
        <v>2479</v>
      </c>
      <c r="F999" s="16" t="s">
        <v>2227</v>
      </c>
      <c r="G999" s="15" t="s">
        <v>1757</v>
      </c>
      <c r="H999" s="15" t="s">
        <v>472</v>
      </c>
      <c r="I999" s="17">
        <f>HYPERLINK("https://docs.wto.org/imrd/directdoc.asp?DDFDocuments/t/G/Tbtn09/USA478A1.DOC","EN")</f>
      </c>
      <c r="J999" s="17">
        <f>HYPERLINK("https://docs.wto.org/imrd/directdoc.asp?DDFDocuments/u/G/Tbtn09/USA478A1.DOC","FR")</f>
      </c>
      <c r="K999" s="17">
        <f>HYPERLINK("https://docs.wto.org/imrd/directdoc.asp?DDFDocuments/v/G/Tbtn09/USA478A1.DOC","ES")</f>
      </c>
    </row>
    <row r="1000">
      <c r="A1000" s="11" t="s">
        <v>2480</v>
      </c>
      <c r="B1000" s="12" t="s">
        <v>33</v>
      </c>
      <c r="C1000" s="13">
        <v>40864</v>
      </c>
      <c r="D1000" s="14" t="s">
        <v>13</v>
      </c>
      <c r="E1000" s="15" t="s">
        <v>2481</v>
      </c>
      <c r="F1000" s="16" t="s">
        <v>2091</v>
      </c>
      <c r="G1000" s="15" t="s">
        <v>36</v>
      </c>
      <c r="H1000" s="15" t="s">
        <v>254</v>
      </c>
      <c r="I1000" s="17">
        <f>HYPERLINK("https://docs.wto.org/imrd/directdoc.asp?DDFDocuments/t/G/Tbtn11/USA653.DOC","EN")</f>
      </c>
      <c r="J1000" s="17">
        <f>HYPERLINK("https://docs.wto.org/imrd/directdoc.asp?DDFDocuments/u/G/Tbtn11/USA653.DOC","FR")</f>
      </c>
      <c r="K1000" s="17">
        <f>HYPERLINK("https://docs.wto.org/imrd/directdoc.asp?DDFDocuments/v/G/Tbtn11/USA653.DOC","ES")</f>
      </c>
    </row>
    <row r="1001">
      <c r="A1001" s="11" t="s">
        <v>2482</v>
      </c>
      <c r="B1001" s="12" t="s">
        <v>632</v>
      </c>
      <c r="C1001" s="13">
        <v>40858</v>
      </c>
      <c r="D1001" s="14" t="s">
        <v>49</v>
      </c>
      <c r="E1001" s="15" t="s">
        <v>2360</v>
      </c>
      <c r="F1001" s="16" t="s">
        <v>842</v>
      </c>
      <c r="G1001" s="15" t="s">
        <v>2170</v>
      </c>
      <c r="H1001" s="15" t="s">
        <v>634</v>
      </c>
      <c r="I1001" s="17">
        <f>HYPERLINK("https://docs.wto.org/imrd/directdoc.asp?DDFDocuments/q/G/Tbtn10/MEX192A3.pdf","EN")</f>
      </c>
      <c r="J1001" s="17">
        <f>HYPERLINK("https://docs.wto.org/imrd/directdoc.asp?DDFDocuments/r/G/Tbtn10/MEX192A3.pdf","FR")</f>
      </c>
      <c r="K1001" s="17">
        <f>HYPERLINK("https://docs.wto.org/imrd/directdoc.asp?DDFDocuments/s/G/Tbtn10/MEX192A3.pdf","ES")</f>
      </c>
    </row>
    <row r="1002">
      <c r="A1002" s="11" t="s">
        <v>2483</v>
      </c>
      <c r="B1002" s="12" t="s">
        <v>1271</v>
      </c>
      <c r="C1002" s="13">
        <v>40858</v>
      </c>
      <c r="D1002" s="14" t="s">
        <v>13</v>
      </c>
      <c r="E1002" s="15" t="s">
        <v>2484</v>
      </c>
      <c r="F1002" s="16" t="s">
        <v>718</v>
      </c>
      <c r="G1002" s="15"/>
      <c r="H1002" s="15" t="s">
        <v>258</v>
      </c>
      <c r="I1002" s="17">
        <f>HYPERLINK("https://docs.wto.org/imrd/directdoc.asp?DDFDocuments/t/G/Tbtn11/PAK49.DOC","EN")</f>
      </c>
      <c r="J1002" s="17">
        <f>HYPERLINK("https://docs.wto.org/imrd/directdoc.asp?DDFDocuments/u/G/Tbtn11/PAK49.DOC","FR")</f>
      </c>
      <c r="K1002" s="17">
        <f>HYPERLINK("https://docs.wto.org/imrd/directdoc.asp?DDFDocuments/v/G/Tbtn11/PAK49.DOC","ES")</f>
      </c>
    </row>
    <row r="1003">
      <c r="A1003" s="11" t="s">
        <v>2485</v>
      </c>
      <c r="B1003" s="12" t="s">
        <v>384</v>
      </c>
      <c r="C1003" s="13">
        <v>40844</v>
      </c>
      <c r="D1003" s="14" t="s">
        <v>49</v>
      </c>
      <c r="E1003" s="15" t="s">
        <v>2048</v>
      </c>
      <c r="F1003" s="16" t="s">
        <v>2486</v>
      </c>
      <c r="G1003" s="15"/>
      <c r="H1003" s="15" t="s">
        <v>351</v>
      </c>
      <c r="I1003" s="17">
        <f>HYPERLINK("https://docs.wto.org/imrd/directdoc.asp?DDFDocuments/t/G/Tbtn11/ECU72A1.DOC","EN")</f>
      </c>
      <c r="J1003" s="17">
        <f>HYPERLINK("https://docs.wto.org/imrd/directdoc.asp?DDFDocuments/u/G/Tbtn11/ECU72A1.DOC","FR")</f>
      </c>
      <c r="K1003" s="17">
        <f>HYPERLINK("https://docs.wto.org/imrd/directdoc.asp?DDFDocuments/v/G/Tbtn11/ECU72A1.DOC","ES")</f>
      </c>
    </row>
    <row r="1004">
      <c r="A1004" s="11" t="s">
        <v>2487</v>
      </c>
      <c r="B1004" s="12" t="s">
        <v>27</v>
      </c>
      <c r="C1004" s="13">
        <v>40844</v>
      </c>
      <c r="D1004" s="14" t="s">
        <v>13</v>
      </c>
      <c r="E1004" s="15" t="s">
        <v>2488</v>
      </c>
      <c r="F1004" s="16" t="s">
        <v>1591</v>
      </c>
      <c r="G1004" s="15" t="s">
        <v>327</v>
      </c>
      <c r="H1004" s="15" t="s">
        <v>335</v>
      </c>
      <c r="I1004" s="17">
        <f>HYPERLINK("https://docs.wto.org/imrd/directdoc.asp?DDFDocuments/t/G/Tbtn11/ZAF143.DOC","EN")</f>
      </c>
      <c r="J1004" s="17">
        <f>HYPERLINK("https://docs.wto.org/imrd/directdoc.asp?DDFDocuments/u/G/Tbtn11/ZAF143.DOC","FR")</f>
      </c>
      <c r="K1004" s="17">
        <f>HYPERLINK("https://docs.wto.org/imrd/directdoc.asp?DDFDocuments/v/G/Tbtn11/ZAF143.DOC","ES")</f>
      </c>
    </row>
    <row r="1005">
      <c r="A1005" s="11" t="s">
        <v>2489</v>
      </c>
      <c r="B1005" s="12" t="s">
        <v>2071</v>
      </c>
      <c r="C1005" s="13">
        <v>40840</v>
      </c>
      <c r="D1005" s="14" t="s">
        <v>13</v>
      </c>
      <c r="E1005" s="15" t="s">
        <v>2490</v>
      </c>
      <c r="F1005" s="16" t="s">
        <v>2491</v>
      </c>
      <c r="G1005" s="15"/>
      <c r="H1005" s="15" t="s">
        <v>737</v>
      </c>
      <c r="I1005" s="17">
        <f>HYPERLINK("https://docs.wto.org/imrd/directdoc.asp?DDFDocuments/t/G/Tbtn11/JPN370.DOC","EN")</f>
      </c>
      <c r="J1005" s="17">
        <f>HYPERLINK("https://docs.wto.org/imrd/directdoc.asp?DDFDocuments/u/G/Tbtn11/JPN370.DOC","FR")</f>
      </c>
      <c r="K1005" s="17">
        <f>HYPERLINK("https://docs.wto.org/imrd/directdoc.asp?DDFDocuments/v/G/Tbtn11/JPN370.DOC","ES")</f>
      </c>
    </row>
    <row r="1006">
      <c r="A1006" s="11" t="s">
        <v>2492</v>
      </c>
      <c r="B1006" s="12" t="s">
        <v>1331</v>
      </c>
      <c r="C1006" s="13">
        <v>40833</v>
      </c>
      <c r="D1006" s="14" t="s">
        <v>13</v>
      </c>
      <c r="E1006" s="15" t="s">
        <v>2493</v>
      </c>
      <c r="F1006" s="16" t="s">
        <v>848</v>
      </c>
      <c r="G1006" s="15"/>
      <c r="H1006" s="15" t="s">
        <v>2494</v>
      </c>
      <c r="I1006" s="17">
        <f>HYPERLINK("https://docs.wto.org/imrd/directdoc.asp?DDFDocuments/q/G/Tbtn11/EEC411.pdf","EN")</f>
      </c>
      <c r="J1006" s="17">
        <f>HYPERLINK("https://docs.wto.org/imrd/directdoc.asp?DDFDocuments/r/G/Tbtn11/EEC411.pdf","FR")</f>
      </c>
      <c r="K1006" s="17">
        <f>HYPERLINK("https://docs.wto.org/imrd/directdoc.asp?DDFDocuments/s/G/Tbtn11/EEC411.pdf","ES")</f>
      </c>
    </row>
    <row r="1007">
      <c r="A1007" s="11" t="s">
        <v>2495</v>
      </c>
      <c r="B1007" s="12" t="s">
        <v>27</v>
      </c>
      <c r="C1007" s="13">
        <v>40823</v>
      </c>
      <c r="D1007" s="14" t="s">
        <v>13</v>
      </c>
      <c r="E1007" s="15" t="s">
        <v>2496</v>
      </c>
      <c r="F1007" s="16" t="s">
        <v>1451</v>
      </c>
      <c r="G1007" s="15" t="s">
        <v>327</v>
      </c>
      <c r="H1007" s="15" t="s">
        <v>335</v>
      </c>
      <c r="I1007" s="17">
        <f>HYPERLINK("https://docs.wto.org/imrd/directdoc.asp?DDFDocuments/t/G/Tbtn11/ZAF142.DOC","EN")</f>
      </c>
      <c r="J1007" s="17">
        <f>HYPERLINK("https://docs.wto.org/imrd/directdoc.asp?DDFDocuments/u/G/Tbtn11/ZAF142.DOC","FR")</f>
      </c>
      <c r="K1007" s="17">
        <f>HYPERLINK("https://docs.wto.org/imrd/directdoc.asp?DDFDocuments/v/G/Tbtn11/ZAF142.DOC","ES")</f>
      </c>
    </row>
    <row r="1008">
      <c r="A1008" s="11" t="s">
        <v>2497</v>
      </c>
      <c r="B1008" s="12" t="s">
        <v>190</v>
      </c>
      <c r="C1008" s="13">
        <v>40814</v>
      </c>
      <c r="D1008" s="14" t="s">
        <v>13</v>
      </c>
      <c r="E1008" s="15" t="s">
        <v>2498</v>
      </c>
      <c r="F1008" s="16" t="s">
        <v>2499</v>
      </c>
      <c r="G1008" s="15" t="s">
        <v>193</v>
      </c>
      <c r="H1008" s="15" t="s">
        <v>254</v>
      </c>
      <c r="I1008" s="17">
        <f>HYPERLINK("https://docs.wto.org/imrd/directdoc.asp?DDFDocuments/q/G/Tbtn11/BRA447.pdf","EN")</f>
      </c>
      <c r="J1008" s="17">
        <f>HYPERLINK("https://docs.wto.org/imrd/directdoc.asp?DDFDocuments/r/G/Tbtn11/BRA447.pdf","FR")</f>
      </c>
      <c r="K1008" s="17">
        <f>HYPERLINK("https://docs.wto.org/imrd/directdoc.asp?DDFDocuments/s/G/Tbtn11/BRA447.pdf","ES")</f>
      </c>
    </row>
    <row r="1009">
      <c r="A1009" s="11" t="s">
        <v>2500</v>
      </c>
      <c r="B1009" s="12" t="s">
        <v>190</v>
      </c>
      <c r="C1009" s="13">
        <v>40814</v>
      </c>
      <c r="D1009" s="14" t="s">
        <v>13</v>
      </c>
      <c r="E1009" s="15" t="s">
        <v>2501</v>
      </c>
      <c r="F1009" s="16" t="s">
        <v>2502</v>
      </c>
      <c r="G1009" s="15"/>
      <c r="H1009" s="15" t="s">
        <v>254</v>
      </c>
      <c r="I1009" s="17">
        <f>HYPERLINK("https://docs.wto.org/imrd/directdoc.asp?DDFDocuments/t/G/Tbtn11/BRA448.DOC","EN")</f>
      </c>
      <c r="J1009" s="17">
        <f>HYPERLINK("https://docs.wto.org/imrd/directdoc.asp?DDFDocuments/u/G/Tbtn11/BRA448.DOC","FR")</f>
      </c>
      <c r="K1009" s="17">
        <f>HYPERLINK("https://docs.wto.org/imrd/directdoc.asp?DDFDocuments/v/G/Tbtn11/BRA448.DOC","ES")</f>
      </c>
    </row>
    <row r="1010">
      <c r="A1010" s="11" t="s">
        <v>2503</v>
      </c>
      <c r="B1010" s="12" t="s">
        <v>229</v>
      </c>
      <c r="C1010" s="13">
        <v>40812</v>
      </c>
      <c r="D1010" s="14" t="s">
        <v>49</v>
      </c>
      <c r="E1010" s="15" t="s">
        <v>2504</v>
      </c>
      <c r="F1010" s="16" t="s">
        <v>2505</v>
      </c>
      <c r="G1010" s="15"/>
      <c r="H1010" s="15" t="s">
        <v>469</v>
      </c>
      <c r="I1010" s="17">
        <f>HYPERLINK("https://docs.wto.org/imrd/directdoc.asp?DDFDocuments/q/G/Tbtn11/PER37A1.pdf","EN")</f>
      </c>
      <c r="J1010" s="17">
        <f>HYPERLINK("https://docs.wto.org/imrd/directdoc.asp?DDFDocuments/r/G/Tbtn11/PER37A1.pdf","FR")</f>
      </c>
      <c r="K1010" s="17">
        <f>HYPERLINK("https://docs.wto.org/imrd/directdoc.asp?DDFDocuments/s/G/Tbtn11/PER37A1.pdf","ES")</f>
      </c>
    </row>
    <row r="1011">
      <c r="A1011" s="11" t="s">
        <v>2506</v>
      </c>
      <c r="B1011" s="12" t="s">
        <v>565</v>
      </c>
      <c r="C1011" s="13">
        <v>40802</v>
      </c>
      <c r="D1011" s="14" t="s">
        <v>350</v>
      </c>
      <c r="E1011" s="15" t="s">
        <v>2507</v>
      </c>
      <c r="F1011" s="16" t="s">
        <v>2508</v>
      </c>
      <c r="G1011" s="15" t="s">
        <v>2509</v>
      </c>
      <c r="H1011" s="15" t="s">
        <v>200</v>
      </c>
      <c r="I1011" s="17">
        <f>HYPERLINK("https://docs.wto.org/imrd/directdoc.asp?DDFDocuments/t/G/Tbtn11/NZL57C1.DOC","EN")</f>
      </c>
      <c r="J1011" s="17">
        <f>HYPERLINK("https://docs.wto.org/imrd/directdoc.asp?DDFDocuments/u/G/Tbtn11/NZL57C1.DOC","FR")</f>
      </c>
      <c r="K1011" s="17">
        <f>HYPERLINK("https://docs.wto.org/imrd/directdoc.asp?DDFDocuments/v/G/Tbtn11/NZL57C1.DOC","ES")</f>
      </c>
    </row>
    <row r="1012">
      <c r="A1012" s="11" t="s">
        <v>2510</v>
      </c>
      <c r="B1012" s="12" t="s">
        <v>632</v>
      </c>
      <c r="C1012" s="13">
        <v>40777</v>
      </c>
      <c r="D1012" s="14" t="s">
        <v>49</v>
      </c>
      <c r="E1012" s="15" t="s">
        <v>2511</v>
      </c>
      <c r="F1012" s="16" t="s">
        <v>2512</v>
      </c>
      <c r="G1012" s="15"/>
      <c r="H1012" s="15" t="s">
        <v>634</v>
      </c>
      <c r="I1012" s="17">
        <f>HYPERLINK("https://docs.wto.org/imrd/directdoc.asp?DDFDocuments/t/G/Tbtn11/MEX211A2.DOC","EN")</f>
      </c>
      <c r="J1012" s="17">
        <f>HYPERLINK("https://docs.wto.org/imrd/directdoc.asp?DDFDocuments/u/G/Tbtn11/MEX211A2.DOC","FR")</f>
      </c>
      <c r="K1012" s="17">
        <f>HYPERLINK("https://docs.wto.org/imrd/directdoc.asp?DDFDocuments/v/G/Tbtn11/MEX211A2.DOC","ES")</f>
      </c>
    </row>
    <row r="1013">
      <c r="A1013" s="11" t="s">
        <v>2513</v>
      </c>
      <c r="B1013" s="12" t="s">
        <v>632</v>
      </c>
      <c r="C1013" s="13">
        <v>40770</v>
      </c>
      <c r="D1013" s="14" t="s">
        <v>49</v>
      </c>
      <c r="E1013" s="15" t="s">
        <v>2511</v>
      </c>
      <c r="F1013" s="16" t="s">
        <v>2514</v>
      </c>
      <c r="G1013" s="15"/>
      <c r="H1013" s="15" t="s">
        <v>634</v>
      </c>
      <c r="I1013" s="17">
        <f>HYPERLINK("https://docs.wto.org/imrd/directdoc.asp?DDFDocuments/t/G/Tbtn11/MEX211A1.DOC","EN")</f>
      </c>
      <c r="J1013" s="17">
        <f>HYPERLINK("https://docs.wto.org/imrd/directdoc.asp?DDFDocuments/u/G/Tbtn11/MEX211A1.DOC","FR")</f>
      </c>
      <c r="K1013" s="17">
        <f>HYPERLINK("https://docs.wto.org/imrd/directdoc.asp?DDFDocuments/v/G/Tbtn11/MEX211A1.DOC","ES")</f>
      </c>
    </row>
    <row r="1014">
      <c r="A1014" s="11" t="s">
        <v>2515</v>
      </c>
      <c r="B1014" s="12" t="s">
        <v>1212</v>
      </c>
      <c r="C1014" s="13">
        <v>40767</v>
      </c>
      <c r="D1014" s="14" t="s">
        <v>13</v>
      </c>
      <c r="E1014" s="15" t="s">
        <v>2516</v>
      </c>
      <c r="F1014" s="16" t="s">
        <v>2517</v>
      </c>
      <c r="G1014" s="15"/>
      <c r="H1014" s="15" t="s">
        <v>254</v>
      </c>
      <c r="I1014" s="17">
        <f>HYPERLINK("https://docs.wto.org/imrd/directdoc.asp?DDFDocuments/q/G/Tbtn11/TPKM103.pdf","EN")</f>
      </c>
      <c r="J1014" s="17">
        <f>HYPERLINK("https://docs.wto.org/imrd/directdoc.asp?DDFDocuments/r/G/Tbtn11/TPKM103.pdf","FR")</f>
      </c>
      <c r="K1014" s="17">
        <f>HYPERLINK("https://docs.wto.org/imrd/directdoc.asp?DDFDocuments/s/G/Tbtn11/TPKM103.pdf","ES")</f>
      </c>
    </row>
    <row r="1015">
      <c r="A1015" s="11" t="s">
        <v>2518</v>
      </c>
      <c r="B1015" s="12" t="s">
        <v>301</v>
      </c>
      <c r="C1015" s="13">
        <v>40766</v>
      </c>
      <c r="D1015" s="14" t="s">
        <v>13</v>
      </c>
      <c r="E1015" s="15" t="s">
        <v>2519</v>
      </c>
      <c r="F1015" s="16" t="s">
        <v>2520</v>
      </c>
      <c r="G1015" s="15" t="s">
        <v>66</v>
      </c>
      <c r="H1015" s="15" t="s">
        <v>258</v>
      </c>
      <c r="I1015" s="17">
        <f>HYPERLINK("https://docs.wto.org/imrd/directdoc.asp?DDFDocuments/q/G/Tbtn11/ISR523.pdf","EN")</f>
      </c>
      <c r="J1015" s="17">
        <f>HYPERLINK("https://docs.wto.org/imrd/directdoc.asp?DDFDocuments/r/G/Tbtn11/ISR523.pdf","FR")</f>
      </c>
      <c r="K1015" s="17">
        <f>HYPERLINK("https://docs.wto.org/imrd/directdoc.asp?DDFDocuments/s/G/Tbtn11/ISR523.pdf","ES")</f>
      </c>
    </row>
    <row r="1016">
      <c r="A1016" s="11" t="s">
        <v>2521</v>
      </c>
      <c r="B1016" s="12" t="s">
        <v>33</v>
      </c>
      <c r="C1016" s="13">
        <v>40763</v>
      </c>
      <c r="D1016" s="14" t="s">
        <v>13</v>
      </c>
      <c r="E1016" s="15" t="s">
        <v>2463</v>
      </c>
      <c r="F1016" s="16" t="s">
        <v>853</v>
      </c>
      <c r="G1016" s="15" t="s">
        <v>293</v>
      </c>
      <c r="H1016" s="15" t="s">
        <v>276</v>
      </c>
      <c r="I1016" s="17">
        <f>HYPERLINK("https://docs.wto.org/imrd/directdoc.asp?DDFDocuments/t/G/Tbtn11/USA643.DOC","EN")</f>
      </c>
      <c r="J1016" s="17">
        <f>HYPERLINK("https://docs.wto.org/imrd/directdoc.asp?DDFDocuments/u/G/Tbtn11/USA643.DOC","FR")</f>
      </c>
      <c r="K1016" s="17">
        <f>HYPERLINK("https://docs.wto.org/imrd/directdoc.asp?DDFDocuments/v/G/Tbtn11/USA643.DOC","ES")</f>
      </c>
    </row>
    <row r="1017">
      <c r="A1017" s="11" t="s">
        <v>2522</v>
      </c>
      <c r="B1017" s="12" t="s">
        <v>27</v>
      </c>
      <c r="C1017" s="13">
        <v>40763</v>
      </c>
      <c r="D1017" s="14" t="s">
        <v>13</v>
      </c>
      <c r="E1017" s="15" t="s">
        <v>2523</v>
      </c>
      <c r="F1017" s="16" t="s">
        <v>2524</v>
      </c>
      <c r="G1017" s="15" t="s">
        <v>686</v>
      </c>
      <c r="H1017" s="15" t="s">
        <v>223</v>
      </c>
      <c r="I1017" s="17">
        <f>HYPERLINK("https://docs.wto.org/imrd/directdoc.asp?DDFDocuments/q/G/Tbtn11/ZAF140.pdf","EN")</f>
      </c>
      <c r="J1017" s="17">
        <f>HYPERLINK("https://docs.wto.org/imrd/directdoc.asp?DDFDocuments/r/G/Tbtn11/ZAF140.pdf","FR")</f>
      </c>
      <c r="K1017" s="17">
        <f>HYPERLINK("https://docs.wto.org/imrd/directdoc.asp?DDFDocuments/s/G/Tbtn11/ZAF140.pdf","ES")</f>
      </c>
    </row>
    <row r="1018">
      <c r="A1018" s="11" t="s">
        <v>2525</v>
      </c>
      <c r="B1018" s="12" t="s">
        <v>384</v>
      </c>
      <c r="C1018" s="13">
        <v>40753</v>
      </c>
      <c r="D1018" s="14" t="s">
        <v>49</v>
      </c>
      <c r="E1018" s="15" t="s">
        <v>2045</v>
      </c>
      <c r="F1018" s="16" t="s">
        <v>2526</v>
      </c>
      <c r="G1018" s="15"/>
      <c r="H1018" s="15" t="s">
        <v>351</v>
      </c>
      <c r="I1018" s="17">
        <f>HYPERLINK("https://docs.wto.org/imrd/directdoc.asp?DDFDocuments/t/G/Tbtn11/ECU69A1.DOC","EN")</f>
      </c>
      <c r="J1018" s="17">
        <f>HYPERLINK("https://docs.wto.org/imrd/directdoc.asp?DDFDocuments/u/G/Tbtn11/ECU69A1.DOC","FR")</f>
      </c>
      <c r="K1018" s="17">
        <f>HYPERLINK("https://docs.wto.org/imrd/directdoc.asp?DDFDocuments/v/G/Tbtn11/ECU69A1.DOC","ES")</f>
      </c>
    </row>
    <row r="1019">
      <c r="A1019" s="11" t="s">
        <v>2527</v>
      </c>
      <c r="B1019" s="12" t="s">
        <v>384</v>
      </c>
      <c r="C1019" s="13">
        <v>40749</v>
      </c>
      <c r="D1019" s="14" t="s">
        <v>13</v>
      </c>
      <c r="E1019" s="15" t="s">
        <v>2528</v>
      </c>
      <c r="F1019" s="16" t="s">
        <v>2529</v>
      </c>
      <c r="G1019" s="15" t="s">
        <v>1222</v>
      </c>
      <c r="H1019" s="15" t="s">
        <v>223</v>
      </c>
      <c r="I1019" s="17">
        <f>HYPERLINK("https://docs.wto.org/imrd/directdoc.asp?DDFDocuments/q/G/Tbtn11/ECU76.pdf","EN")</f>
      </c>
      <c r="J1019" s="17">
        <f>HYPERLINK("https://docs.wto.org/imrd/directdoc.asp?DDFDocuments/r/G/Tbtn11/ECU76.pdf","FR")</f>
      </c>
      <c r="K1019" s="17">
        <f>HYPERLINK("https://docs.wto.org/imrd/directdoc.asp?DDFDocuments/s/G/Tbtn11/ECU76.pdf","ES")</f>
      </c>
    </row>
    <row r="1020">
      <c r="A1020" s="11" t="s">
        <v>2530</v>
      </c>
      <c r="B1020" s="12" t="s">
        <v>301</v>
      </c>
      <c r="C1020" s="13">
        <v>40749</v>
      </c>
      <c r="D1020" s="14" t="s">
        <v>49</v>
      </c>
      <c r="E1020" s="15" t="s">
        <v>2342</v>
      </c>
      <c r="F1020" s="16" t="s">
        <v>2343</v>
      </c>
      <c r="G1020" s="15" t="s">
        <v>2344</v>
      </c>
      <c r="H1020" s="15"/>
      <c r="I1020" s="17">
        <f>HYPERLINK("https://docs.wto.org/imrd/directdoc.asp?DDFDocuments/t/G/Tbtn08/ISR232A1.DOC","EN")</f>
      </c>
      <c r="J1020" s="17">
        <f>HYPERLINK("https://docs.wto.org/imrd/directdoc.asp?DDFDocuments/u/G/Tbtn08/ISR232A1.DOC","FR")</f>
      </c>
      <c r="K1020" s="17">
        <f>HYPERLINK("https://docs.wto.org/imrd/directdoc.asp?DDFDocuments/v/G/Tbtn08/ISR232A1.DOC","ES")</f>
      </c>
    </row>
    <row r="1021">
      <c r="A1021" s="11" t="s">
        <v>2531</v>
      </c>
      <c r="B1021" s="12" t="s">
        <v>568</v>
      </c>
      <c r="C1021" s="13">
        <v>40721</v>
      </c>
      <c r="D1021" s="14" t="s">
        <v>49</v>
      </c>
      <c r="E1021" s="15" t="s">
        <v>2252</v>
      </c>
      <c r="F1021" s="16" t="s">
        <v>2420</v>
      </c>
      <c r="G1021" s="15"/>
      <c r="H1021" s="15"/>
      <c r="I1021" s="17">
        <f>HYPERLINK("https://docs.wto.org/imrd/directdoc.asp?DDFDocuments/t/G/Tbtn05/COL67A5.DOC","EN")</f>
      </c>
      <c r="J1021" s="17">
        <f>HYPERLINK("https://docs.wto.org/imrd/directdoc.asp?DDFDocuments/u/G/Tbtn05/COL67A5.DOC","FR")</f>
      </c>
      <c r="K1021" s="17">
        <f>HYPERLINK("https://docs.wto.org/imrd/directdoc.asp?DDFDocuments/v/G/Tbtn05/COL67A5.DOC","ES")</f>
      </c>
    </row>
    <row r="1022">
      <c r="A1022" s="11" t="s">
        <v>2532</v>
      </c>
      <c r="B1022" s="12" t="s">
        <v>229</v>
      </c>
      <c r="C1022" s="13">
        <v>40721</v>
      </c>
      <c r="D1022" s="14" t="s">
        <v>13</v>
      </c>
      <c r="E1022" s="15" t="s">
        <v>2533</v>
      </c>
      <c r="F1022" s="16" t="s">
        <v>2534</v>
      </c>
      <c r="G1022" s="15"/>
      <c r="H1022" s="15" t="s">
        <v>254</v>
      </c>
      <c r="I1022" s="17">
        <f>HYPERLINK("https://docs.wto.org/imrd/directdoc.asp?DDFDocuments/q/G/Tbtn11/PER37.pdf","EN")</f>
      </c>
      <c r="J1022" s="17">
        <f>HYPERLINK("https://docs.wto.org/imrd/directdoc.asp?DDFDocuments/r/G/Tbtn11/PER37.pdf","FR")</f>
      </c>
      <c r="K1022" s="17">
        <f>HYPERLINK("https://docs.wto.org/imrd/directdoc.asp?DDFDocuments/s/G/Tbtn11/PER37.pdf","ES")</f>
      </c>
    </row>
    <row r="1023">
      <c r="A1023" s="11" t="s">
        <v>2535</v>
      </c>
      <c r="B1023" s="12" t="s">
        <v>229</v>
      </c>
      <c r="C1023" s="13">
        <v>40716</v>
      </c>
      <c r="D1023" s="14" t="s">
        <v>13</v>
      </c>
      <c r="E1023" s="15" t="s">
        <v>2536</v>
      </c>
      <c r="F1023" s="16" t="s">
        <v>2537</v>
      </c>
      <c r="G1023" s="15"/>
      <c r="H1023" s="15" t="s">
        <v>254</v>
      </c>
      <c r="I1023" s="17">
        <f>HYPERLINK("https://docs.wto.org/imrd/directdoc.asp?DDFDocuments/q/G/Tbtn11/PER36.pdf","EN")</f>
      </c>
      <c r="J1023" s="17">
        <f>HYPERLINK("https://docs.wto.org/imrd/directdoc.asp?DDFDocuments/r/G/Tbtn11/PER36.pdf","FR")</f>
      </c>
      <c r="K1023" s="17">
        <f>HYPERLINK("https://docs.wto.org/imrd/directdoc.asp?DDFDocuments/s/G/Tbtn11/PER36.pdf","ES")</f>
      </c>
    </row>
    <row r="1024">
      <c r="A1024" s="11" t="s">
        <v>2538</v>
      </c>
      <c r="B1024" s="12" t="s">
        <v>568</v>
      </c>
      <c r="C1024" s="13">
        <v>40715</v>
      </c>
      <c r="D1024" s="14" t="s">
        <v>49</v>
      </c>
      <c r="E1024" s="15" t="s">
        <v>2425</v>
      </c>
      <c r="F1024" s="16" t="s">
        <v>957</v>
      </c>
      <c r="G1024" s="15" t="s">
        <v>236</v>
      </c>
      <c r="H1024" s="15"/>
      <c r="I1024" s="17">
        <f>HYPERLINK("https://docs.wto.org/imrd/directdoc.asp?DDFDocuments/q/G/Tbtn07/COL91A3.pdf","EN")</f>
      </c>
      <c r="J1024" s="17">
        <f>HYPERLINK("https://docs.wto.org/imrd/directdoc.asp?DDFDocuments/r/G/Tbtn07/COL91A3.pdf","FR")</f>
      </c>
      <c r="K1024" s="17">
        <f>HYPERLINK("https://docs.wto.org/imrd/directdoc.asp?DDFDocuments/s/G/Tbtn07/COL91A3.pdf","ES")</f>
      </c>
    </row>
    <row r="1025">
      <c r="A1025" s="11" t="s">
        <v>2539</v>
      </c>
      <c r="B1025" s="12" t="s">
        <v>384</v>
      </c>
      <c r="C1025" s="13">
        <v>40715</v>
      </c>
      <c r="D1025" s="14" t="s">
        <v>13</v>
      </c>
      <c r="E1025" s="15" t="s">
        <v>2540</v>
      </c>
      <c r="F1025" s="16" t="s">
        <v>2541</v>
      </c>
      <c r="G1025" s="15"/>
      <c r="H1025" s="15" t="s">
        <v>254</v>
      </c>
      <c r="I1025" s="17">
        <f>HYPERLINK("https://docs.wto.org/imrd/directdoc.asp?DDFDocuments/t/G/Tbtn11/ECU74.DOC","EN")</f>
      </c>
      <c r="J1025" s="17">
        <f>HYPERLINK("https://docs.wto.org/imrd/directdoc.asp?DDFDocuments/u/G/Tbtn11/ECU74.DOC","FR")</f>
      </c>
      <c r="K1025" s="17">
        <f>HYPERLINK("https://docs.wto.org/imrd/directdoc.asp?DDFDocuments/v/G/Tbtn11/ECU74.DOC","ES")</f>
      </c>
    </row>
    <row r="1026">
      <c r="A1026" s="11" t="s">
        <v>2542</v>
      </c>
      <c r="B1026" s="12" t="s">
        <v>33</v>
      </c>
      <c r="C1026" s="13">
        <v>40710</v>
      </c>
      <c r="D1026" s="14" t="s">
        <v>49</v>
      </c>
      <c r="E1026" s="15" t="s">
        <v>2543</v>
      </c>
      <c r="F1026" s="16" t="s">
        <v>1644</v>
      </c>
      <c r="G1026" s="15" t="s">
        <v>2544</v>
      </c>
      <c r="H1026" s="15" t="s">
        <v>1329</v>
      </c>
      <c r="I1026" s="17">
        <f>HYPERLINK("https://docs.wto.org/imrd/directdoc.asp?DDFDocuments/t/G/Tbtn11/USA608A1.DOC","EN")</f>
      </c>
      <c r="J1026" s="17">
        <f>HYPERLINK("https://docs.wto.org/imrd/directdoc.asp?DDFDocuments/u/G/Tbtn11/USA608A1.DOC","FR")</f>
      </c>
      <c r="K1026" s="17">
        <f>HYPERLINK("https://docs.wto.org/imrd/directdoc.asp?DDFDocuments/v/G/Tbtn11/USA608A1.DOC","ES")</f>
      </c>
    </row>
    <row r="1027">
      <c r="A1027" s="11" t="s">
        <v>2545</v>
      </c>
      <c r="B1027" s="12" t="s">
        <v>33</v>
      </c>
      <c r="C1027" s="13">
        <v>40710</v>
      </c>
      <c r="D1027" s="14" t="s">
        <v>13</v>
      </c>
      <c r="E1027" s="15" t="s">
        <v>2546</v>
      </c>
      <c r="F1027" s="16" t="s">
        <v>2547</v>
      </c>
      <c r="G1027" s="15" t="s">
        <v>293</v>
      </c>
      <c r="H1027" s="15" t="s">
        <v>258</v>
      </c>
      <c r="I1027" s="17">
        <f>HYPERLINK("https://docs.wto.org/imrd/directdoc.asp?DDFDocuments/t/G/Tbtn11/USA630.DOC","EN")</f>
      </c>
      <c r="J1027" s="17">
        <f>HYPERLINK("https://docs.wto.org/imrd/directdoc.asp?DDFDocuments/u/G/Tbtn11/USA630.DOC","FR")</f>
      </c>
      <c r="K1027" s="17">
        <f>HYPERLINK("https://docs.wto.org/imrd/directdoc.asp?DDFDocuments/v/G/Tbtn11/USA630.DOC","ES")</f>
      </c>
    </row>
    <row r="1028">
      <c r="A1028" s="11" t="s">
        <v>2548</v>
      </c>
      <c r="B1028" s="12" t="s">
        <v>384</v>
      </c>
      <c r="C1028" s="13">
        <v>40690</v>
      </c>
      <c r="D1028" s="14" t="s">
        <v>13</v>
      </c>
      <c r="E1028" s="15" t="s">
        <v>2549</v>
      </c>
      <c r="F1028" s="16" t="s">
        <v>2550</v>
      </c>
      <c r="G1028" s="15"/>
      <c r="H1028" s="15" t="s">
        <v>223</v>
      </c>
      <c r="I1028" s="17">
        <f>HYPERLINK("https://docs.wto.org/imrd/directdoc.asp?DDFDocuments/t/G/Tbtn11/ECU72.DOC","EN")</f>
      </c>
      <c r="J1028" s="17">
        <f>HYPERLINK("https://docs.wto.org/imrd/directdoc.asp?DDFDocuments/u/G/Tbtn11/ECU72.DOC","FR")</f>
      </c>
      <c r="K1028" s="17">
        <f>HYPERLINK("https://docs.wto.org/imrd/directdoc.asp?DDFDocuments/v/G/Tbtn11/ECU72.DOC","ES")</f>
      </c>
    </row>
    <row r="1029">
      <c r="A1029" s="11" t="s">
        <v>2551</v>
      </c>
      <c r="B1029" s="12" t="s">
        <v>2552</v>
      </c>
      <c r="C1029" s="13">
        <v>40688</v>
      </c>
      <c r="D1029" s="14" t="s">
        <v>13</v>
      </c>
      <c r="E1029" s="15" t="s">
        <v>2553</v>
      </c>
      <c r="F1029" s="16" t="s">
        <v>463</v>
      </c>
      <c r="G1029" s="15"/>
      <c r="H1029" s="15" t="s">
        <v>335</v>
      </c>
      <c r="I1029" s="17">
        <f>HYPERLINK("https://docs.wto.org/imrd/directdoc.asp?DDFDocuments/t/G/Tbtn11/ARM72.DOC","EN")</f>
      </c>
      <c r="J1029" s="17">
        <f>HYPERLINK("https://docs.wto.org/imrd/directdoc.asp?DDFDocuments/u/G/Tbtn11/ARM72.DOC","FR")</f>
      </c>
      <c r="K1029" s="17">
        <f>HYPERLINK("https://docs.wto.org/imrd/directdoc.asp?DDFDocuments/v/G/Tbtn11/ARM72.DOC","ES")</f>
      </c>
    </row>
    <row r="1030">
      <c r="A1030" s="11" t="s">
        <v>2554</v>
      </c>
      <c r="B1030" s="12" t="s">
        <v>190</v>
      </c>
      <c r="C1030" s="13">
        <v>40659</v>
      </c>
      <c r="D1030" s="14" t="s">
        <v>13</v>
      </c>
      <c r="E1030" s="15" t="s">
        <v>2555</v>
      </c>
      <c r="F1030" s="16" t="s">
        <v>65</v>
      </c>
      <c r="G1030" s="15"/>
      <c r="H1030" s="15" t="s">
        <v>737</v>
      </c>
      <c r="I1030" s="17">
        <f>HYPERLINK("https://docs.wto.org/imrd/directdoc.asp?DDFDocuments/t/G/Tbtn11/BRA430.DOC","EN")</f>
      </c>
      <c r="J1030" s="17">
        <f>HYPERLINK("https://docs.wto.org/imrd/directdoc.asp?DDFDocuments/u/G/Tbtn11/BRA430.DOC","FR")</f>
      </c>
      <c r="K1030" s="17">
        <f>HYPERLINK("https://docs.wto.org/imrd/directdoc.asp?DDFDocuments/v/G/Tbtn11/BRA430.DOC","ES")</f>
      </c>
    </row>
    <row r="1031">
      <c r="A1031" s="11" t="s">
        <v>2556</v>
      </c>
      <c r="B1031" s="12" t="s">
        <v>568</v>
      </c>
      <c r="C1031" s="13">
        <v>40659</v>
      </c>
      <c r="D1031" s="14" t="s">
        <v>49</v>
      </c>
      <c r="E1031" s="15" t="s">
        <v>2252</v>
      </c>
      <c r="F1031" s="16" t="s">
        <v>2420</v>
      </c>
      <c r="G1031" s="15"/>
      <c r="H1031" s="15"/>
      <c r="I1031" s="17">
        <f>HYPERLINK("https://docs.wto.org/imrd/directdoc.asp?DDFDocuments/t/G/Tbtn05/COL67A4.DOC","EN")</f>
      </c>
      <c r="J1031" s="17">
        <f>HYPERLINK("https://docs.wto.org/imrd/directdoc.asp?DDFDocuments/u/G/Tbtn05/COL67A4.DOC","FR")</f>
      </c>
      <c r="K1031" s="17">
        <f>HYPERLINK("https://docs.wto.org/imrd/directdoc.asp?DDFDocuments/v/G/Tbtn05/COL67A4.DOC","ES")</f>
      </c>
    </row>
    <row r="1032">
      <c r="A1032" s="11" t="s">
        <v>2557</v>
      </c>
      <c r="B1032" s="12" t="s">
        <v>190</v>
      </c>
      <c r="C1032" s="13">
        <v>40641</v>
      </c>
      <c r="D1032" s="14" t="s">
        <v>49</v>
      </c>
      <c r="E1032" s="15" t="s">
        <v>2448</v>
      </c>
      <c r="F1032" s="16" t="s">
        <v>1381</v>
      </c>
      <c r="G1032" s="15"/>
      <c r="H1032" s="15"/>
      <c r="I1032" s="17">
        <f>HYPERLINK("https://docs.wto.org/imrd/directdoc.asp?DDFDocuments/t/G/Tbtn07/BRA264A3.DOC","EN")</f>
      </c>
      <c r="J1032" s="17">
        <f>HYPERLINK("https://docs.wto.org/imrd/directdoc.asp?DDFDocuments/u/G/Tbtn07/BRA264A3.DOC","FR")</f>
      </c>
      <c r="K1032" s="17">
        <f>HYPERLINK("https://docs.wto.org/imrd/directdoc.asp?DDFDocuments/v/G/Tbtn07/BRA264A3.DOC","ES")</f>
      </c>
    </row>
    <row r="1033">
      <c r="A1033" s="11" t="s">
        <v>2558</v>
      </c>
      <c r="B1033" s="12" t="s">
        <v>845</v>
      </c>
      <c r="C1033" s="13">
        <v>40641</v>
      </c>
      <c r="D1033" s="14" t="s">
        <v>13</v>
      </c>
      <c r="E1033" s="15" t="s">
        <v>2559</v>
      </c>
      <c r="F1033" s="16" t="s">
        <v>769</v>
      </c>
      <c r="G1033" s="15" t="s">
        <v>293</v>
      </c>
      <c r="H1033" s="15" t="s">
        <v>276</v>
      </c>
      <c r="I1033" s="17">
        <f>HYPERLINK("https://docs.wto.org/imrd/directdoc.asp?DDFDocuments/t/G/Tbtn11/MYS23.DOC","EN")</f>
      </c>
      <c r="J1033" s="17">
        <f>HYPERLINK("https://docs.wto.org/imrd/directdoc.asp?DDFDocuments/u/G/Tbtn11/MYS23.DOC","FR")</f>
      </c>
      <c r="K1033" s="17">
        <f>HYPERLINK("https://docs.wto.org/imrd/directdoc.asp?DDFDocuments/v/G/Tbtn11/MYS23.DOC","ES")</f>
      </c>
    </row>
    <row r="1034">
      <c r="A1034" s="11" t="s">
        <v>2560</v>
      </c>
      <c r="B1034" s="12" t="s">
        <v>21</v>
      </c>
      <c r="C1034" s="13">
        <v>40638</v>
      </c>
      <c r="D1034" s="14" t="s">
        <v>49</v>
      </c>
      <c r="E1034" s="15" t="s">
        <v>2561</v>
      </c>
      <c r="F1034" s="16" t="s">
        <v>2562</v>
      </c>
      <c r="G1034" s="15"/>
      <c r="H1034" s="15" t="s">
        <v>237</v>
      </c>
      <c r="I1034" s="17">
        <f>HYPERLINK("https://docs.wto.org/imrd/directdoc.asp?DDFDocuments/t/G/Tbtn10/UKR47A2.DOC","EN")</f>
      </c>
      <c r="J1034" s="17">
        <f>HYPERLINK("https://docs.wto.org/imrd/directdoc.asp?DDFDocuments/u/G/Tbtn10/UKR47A2.DOC","FR")</f>
      </c>
      <c r="K1034" s="17">
        <f>HYPERLINK("https://docs.wto.org/imrd/directdoc.asp?DDFDocuments/v/G/Tbtn10/UKR47A2.DOC","ES")</f>
      </c>
    </row>
    <row r="1035">
      <c r="A1035" s="11" t="s">
        <v>2563</v>
      </c>
      <c r="B1035" s="12" t="s">
        <v>21</v>
      </c>
      <c r="C1035" s="13">
        <v>40638</v>
      </c>
      <c r="D1035" s="14" t="s">
        <v>49</v>
      </c>
      <c r="E1035" s="15" t="s">
        <v>2564</v>
      </c>
      <c r="F1035" s="16" t="s">
        <v>2565</v>
      </c>
      <c r="G1035" s="15"/>
      <c r="H1035" s="15" t="s">
        <v>237</v>
      </c>
      <c r="I1035" s="17">
        <f>HYPERLINK("https://docs.wto.org/imrd/directdoc.asp?DDFDocuments/t/G/Tbtn10/UKR48A2.DOC","EN")</f>
      </c>
      <c r="J1035" s="17">
        <f>HYPERLINK("https://docs.wto.org/imrd/directdoc.asp?DDFDocuments/u/G/Tbtn10/UKR48A2.DOC","FR")</f>
      </c>
      <c r="K1035" s="17">
        <f>HYPERLINK("https://docs.wto.org/imrd/directdoc.asp?DDFDocuments/v/G/Tbtn10/UKR48A2.DOC","ES")</f>
      </c>
    </row>
    <row r="1036">
      <c r="A1036" s="11" t="s">
        <v>2566</v>
      </c>
      <c r="B1036" s="12" t="s">
        <v>21</v>
      </c>
      <c r="C1036" s="13">
        <v>40638</v>
      </c>
      <c r="D1036" s="14" t="s">
        <v>49</v>
      </c>
      <c r="E1036" s="15" t="s">
        <v>2567</v>
      </c>
      <c r="F1036" s="16" t="s">
        <v>2568</v>
      </c>
      <c r="G1036" s="15"/>
      <c r="H1036" s="15" t="s">
        <v>200</v>
      </c>
      <c r="I1036" s="17">
        <f>HYPERLINK("https://docs.wto.org/imrd/directdoc.asp?DDFDocuments/t/G/Tbtn10/UKR49A2.DOC","EN")</f>
      </c>
      <c r="J1036" s="17">
        <f>HYPERLINK("https://docs.wto.org/imrd/directdoc.asp?DDFDocuments/u/G/Tbtn10/UKR49A2.DOC","FR")</f>
      </c>
      <c r="K1036" s="17">
        <f>HYPERLINK("https://docs.wto.org/imrd/directdoc.asp?DDFDocuments/v/G/Tbtn10/UKR49A2.DOC","ES")</f>
      </c>
    </row>
    <row r="1037">
      <c r="A1037" s="11" t="s">
        <v>2569</v>
      </c>
      <c r="B1037" s="12" t="s">
        <v>27</v>
      </c>
      <c r="C1037" s="13">
        <v>40598</v>
      </c>
      <c r="D1037" s="14" t="s">
        <v>13</v>
      </c>
      <c r="E1037" s="15" t="s">
        <v>2570</v>
      </c>
      <c r="F1037" s="16" t="s">
        <v>837</v>
      </c>
      <c r="G1037" s="15" t="s">
        <v>413</v>
      </c>
      <c r="H1037" s="15" t="s">
        <v>276</v>
      </c>
      <c r="I1037" s="17">
        <f>HYPERLINK("https://docs.wto.org/imrd/directdoc.asp?DDFDocuments/q/G/Tbtn11/ZAF134.pdf","EN")</f>
      </c>
      <c r="J1037" s="17">
        <f>HYPERLINK("https://docs.wto.org/imrd/directdoc.asp?DDFDocuments/r/G/Tbtn11/ZAF134.pdf","FR")</f>
      </c>
      <c r="K1037" s="17">
        <f>HYPERLINK("https://docs.wto.org/imrd/directdoc.asp?DDFDocuments/s/G/Tbtn11/ZAF134.pdf","ES")</f>
      </c>
    </row>
    <row r="1038">
      <c r="A1038" s="11" t="s">
        <v>2571</v>
      </c>
      <c r="B1038" s="12" t="s">
        <v>632</v>
      </c>
      <c r="C1038" s="13">
        <v>40595</v>
      </c>
      <c r="D1038" s="14" t="s">
        <v>13</v>
      </c>
      <c r="E1038" s="15" t="s">
        <v>2572</v>
      </c>
      <c r="F1038" s="16" t="s">
        <v>2573</v>
      </c>
      <c r="G1038" s="15"/>
      <c r="H1038" s="15" t="s">
        <v>276</v>
      </c>
      <c r="I1038" s="17">
        <f>HYPERLINK("https://docs.wto.org/imrd/directdoc.asp?DDFDocuments/t/G/Tbtn11/MEX211.DOC","EN")</f>
      </c>
      <c r="J1038" s="17">
        <f>HYPERLINK("https://docs.wto.org/imrd/directdoc.asp?DDFDocuments/u/G/Tbtn11/MEX211.DOC","FR")</f>
      </c>
      <c r="K1038" s="17">
        <f>HYPERLINK("https://docs.wto.org/imrd/directdoc.asp?DDFDocuments/v/G/Tbtn11/MEX211.DOC","ES")</f>
      </c>
    </row>
    <row r="1039">
      <c r="A1039" s="11" t="s">
        <v>2574</v>
      </c>
      <c r="B1039" s="12" t="s">
        <v>384</v>
      </c>
      <c r="C1039" s="13">
        <v>40585</v>
      </c>
      <c r="D1039" s="14" t="s">
        <v>13</v>
      </c>
      <c r="E1039" s="15" t="s">
        <v>2575</v>
      </c>
      <c r="F1039" s="16" t="s">
        <v>2576</v>
      </c>
      <c r="G1039" s="15"/>
      <c r="H1039" s="15" t="s">
        <v>223</v>
      </c>
      <c r="I1039" s="17">
        <f>HYPERLINK("https://docs.wto.org/imrd/directdoc.asp?DDFDocuments/t/G/Tbtn11/ECU69.DOC","EN")</f>
      </c>
      <c r="J1039" s="17">
        <f>HYPERLINK("https://docs.wto.org/imrd/directdoc.asp?DDFDocuments/u/G/Tbtn11/ECU69.DOC","FR")</f>
      </c>
      <c r="K1039" s="17">
        <f>HYPERLINK("https://docs.wto.org/imrd/directdoc.asp?DDFDocuments/v/G/Tbtn11/ECU69.DOC","ES")</f>
      </c>
    </row>
    <row r="1040">
      <c r="A1040" s="11" t="s">
        <v>2577</v>
      </c>
      <c r="B1040" s="12" t="s">
        <v>27</v>
      </c>
      <c r="C1040" s="13">
        <v>40585</v>
      </c>
      <c r="D1040" s="14" t="s">
        <v>13</v>
      </c>
      <c r="E1040" s="15" t="s">
        <v>2578</v>
      </c>
      <c r="F1040" s="16" t="s">
        <v>2579</v>
      </c>
      <c r="G1040" s="15" t="s">
        <v>390</v>
      </c>
      <c r="H1040" s="15" t="s">
        <v>335</v>
      </c>
      <c r="I1040" s="17">
        <f>HYPERLINK("https://docs.wto.org/imrd/directdoc.asp?DDFDocuments/t/G/Tbtn11/ZAF133.DOC","EN")</f>
      </c>
      <c r="J1040" s="17">
        <f>HYPERLINK("https://docs.wto.org/imrd/directdoc.asp?DDFDocuments/u/G/Tbtn11/ZAF133.DOC","FR")</f>
      </c>
      <c r="K1040" s="17">
        <f>HYPERLINK("https://docs.wto.org/imrd/directdoc.asp?DDFDocuments/v/G/Tbtn11/ZAF133.DOC","ES")</f>
      </c>
    </row>
    <row r="1041">
      <c r="A1041" s="11" t="s">
        <v>2580</v>
      </c>
      <c r="B1041" s="12" t="s">
        <v>568</v>
      </c>
      <c r="C1041" s="13">
        <v>40570</v>
      </c>
      <c r="D1041" s="14" t="s">
        <v>49</v>
      </c>
      <c r="E1041" s="15" t="s">
        <v>2252</v>
      </c>
      <c r="F1041" s="16" t="s">
        <v>2420</v>
      </c>
      <c r="G1041" s="15"/>
      <c r="H1041" s="15"/>
      <c r="I1041" s="17">
        <f>HYPERLINK("https://docs.wto.org/imrd/directdoc.asp?DDFDocuments/t/G/Tbtn05/COL67A3.DOC","EN")</f>
      </c>
      <c r="J1041" s="17">
        <f>HYPERLINK("https://docs.wto.org/imrd/directdoc.asp?DDFDocuments/u/G/Tbtn05/COL67A3.DOC","FR")</f>
      </c>
      <c r="K1041" s="17">
        <f>HYPERLINK("https://docs.wto.org/imrd/directdoc.asp?DDFDocuments/v/G/Tbtn05/COL67A3.DOC","ES")</f>
      </c>
    </row>
    <row r="1042">
      <c r="A1042" s="11" t="s">
        <v>2581</v>
      </c>
      <c r="B1042" s="12" t="s">
        <v>33</v>
      </c>
      <c r="C1042" s="13">
        <v>40569</v>
      </c>
      <c r="D1042" s="14" t="s">
        <v>49</v>
      </c>
      <c r="E1042" s="15" t="s">
        <v>2582</v>
      </c>
      <c r="F1042" s="16" t="s">
        <v>2583</v>
      </c>
      <c r="G1042" s="15" t="s">
        <v>2584</v>
      </c>
      <c r="H1042" s="15" t="s">
        <v>472</v>
      </c>
      <c r="I1042" s="17">
        <f>HYPERLINK("https://docs.wto.org/imrd/directdoc.asp?DDFDocuments/q/G/Tbtn09/USA507A1.pdf","EN")</f>
      </c>
      <c r="J1042" s="17">
        <f>HYPERLINK("https://docs.wto.org/imrd/directdoc.asp?DDFDocuments/r/G/Tbtn09/USA507A1.pdf","FR")</f>
      </c>
      <c r="K1042" s="17">
        <f>HYPERLINK("https://docs.wto.org/imrd/directdoc.asp?DDFDocuments/s/G/Tbtn09/USA507A1.pdf","ES")</f>
      </c>
    </row>
    <row r="1043">
      <c r="A1043" s="11" t="s">
        <v>2585</v>
      </c>
      <c r="B1043" s="12" t="s">
        <v>297</v>
      </c>
      <c r="C1043" s="13">
        <v>40564</v>
      </c>
      <c r="D1043" s="14" t="s">
        <v>13</v>
      </c>
      <c r="E1043" s="15" t="s">
        <v>2586</v>
      </c>
      <c r="F1043" s="16" t="s">
        <v>2587</v>
      </c>
      <c r="G1043" s="15" t="s">
        <v>2588</v>
      </c>
      <c r="H1043" s="15" t="s">
        <v>223</v>
      </c>
      <c r="I1043" s="17">
        <f>HYPERLINK("https://docs.wto.org/imrd/directdoc.asp?DDFDocuments/t/G/Tbtn11/SAU214.DOC","EN")</f>
      </c>
      <c r="J1043" s="17">
        <f>HYPERLINK("https://docs.wto.org/imrd/directdoc.asp?DDFDocuments/u/G/Tbtn11/SAU214.DOC","FR")</f>
      </c>
      <c r="K1043" s="17">
        <f>HYPERLINK("https://docs.wto.org/imrd/directdoc.asp?DDFDocuments/v/G/Tbtn11/SAU214.DOC","ES")</f>
      </c>
    </row>
    <row r="1044">
      <c r="A1044" s="11" t="s">
        <v>2589</v>
      </c>
      <c r="B1044" s="12" t="s">
        <v>33</v>
      </c>
      <c r="C1044" s="13">
        <v>40561</v>
      </c>
      <c r="D1044" s="14" t="s">
        <v>267</v>
      </c>
      <c r="E1044" s="15" t="s">
        <v>2590</v>
      </c>
      <c r="F1044" s="16" t="s">
        <v>269</v>
      </c>
      <c r="G1044" s="15" t="s">
        <v>1399</v>
      </c>
      <c r="H1044" s="15" t="s">
        <v>2591</v>
      </c>
      <c r="I1044" s="17">
        <f>HYPERLINK("https://docs.wto.org/imrd/directdoc.asp?DDFDocuments/q/G/Tbtn11/USA608R1.pdf","EN")</f>
      </c>
      <c r="J1044" s="17">
        <f>HYPERLINK("https://docs.wto.org/imrd/directdoc.asp?DDFDocuments/r/G/Tbtn11/USA608R1.pdf","FR")</f>
      </c>
      <c r="K1044" s="17">
        <f>HYPERLINK("https://docs.wto.org/imrd/directdoc.asp?DDFDocuments/s/G/Tbtn11/USA608R1.pdf","ES")</f>
      </c>
    </row>
    <row r="1045">
      <c r="A1045" s="11" t="s">
        <v>2592</v>
      </c>
      <c r="B1045" s="12" t="s">
        <v>27</v>
      </c>
      <c r="C1045" s="13">
        <v>40561</v>
      </c>
      <c r="D1045" s="14" t="s">
        <v>13</v>
      </c>
      <c r="E1045" s="15" t="s">
        <v>2593</v>
      </c>
      <c r="F1045" s="16" t="s">
        <v>2594</v>
      </c>
      <c r="G1045" s="15" t="s">
        <v>2595</v>
      </c>
      <c r="H1045" s="15" t="s">
        <v>254</v>
      </c>
      <c r="I1045" s="17">
        <f>HYPERLINK("https://docs.wto.org/imrd/directdoc.asp?DDFDocuments/t/G/Tbtn11/ZAF132.DOC","EN")</f>
      </c>
      <c r="J1045" s="17">
        <f>HYPERLINK("https://docs.wto.org/imrd/directdoc.asp?DDFDocuments/u/G/Tbtn11/ZAF132.DOC","FR")</f>
      </c>
      <c r="K1045" s="17">
        <f>HYPERLINK("https://docs.wto.org/imrd/directdoc.asp?DDFDocuments/v/G/Tbtn11/ZAF132.DOC","ES")</f>
      </c>
    </row>
    <row r="1046">
      <c r="A1046" s="11" t="s">
        <v>2596</v>
      </c>
      <c r="B1046" s="12" t="s">
        <v>33</v>
      </c>
      <c r="C1046" s="13">
        <v>40557</v>
      </c>
      <c r="D1046" s="14" t="s">
        <v>49</v>
      </c>
      <c r="E1046" s="15" t="s">
        <v>1196</v>
      </c>
      <c r="F1046" s="16" t="s">
        <v>275</v>
      </c>
      <c r="G1046" s="15" t="s">
        <v>999</v>
      </c>
      <c r="H1046" s="15"/>
      <c r="I1046" s="17">
        <f>HYPERLINK("https://docs.wto.org/imrd/directdoc.asp?DDFDocuments/q/G/Tbtn09/USA476A1.pdf","EN")</f>
      </c>
      <c r="J1046" s="17">
        <f>HYPERLINK("https://docs.wto.org/imrd/directdoc.asp?DDFDocuments/r/G/Tbtn09/USA476A1.pdf","FR")</f>
      </c>
      <c r="K1046" s="17">
        <f>HYPERLINK("https://docs.wto.org/imrd/directdoc.asp?DDFDocuments/s/G/Tbtn09/USA476A1.pdf","ES")</f>
      </c>
    </row>
    <row r="1047">
      <c r="A1047" s="11" t="s">
        <v>2597</v>
      </c>
      <c r="B1047" s="12" t="s">
        <v>33</v>
      </c>
      <c r="C1047" s="13">
        <v>40557</v>
      </c>
      <c r="D1047" s="14" t="s">
        <v>13</v>
      </c>
      <c r="E1047" s="15" t="s">
        <v>2598</v>
      </c>
      <c r="F1047" s="16" t="s">
        <v>256</v>
      </c>
      <c r="G1047" s="15" t="s">
        <v>327</v>
      </c>
      <c r="H1047" s="15" t="s">
        <v>258</v>
      </c>
      <c r="I1047" s="17">
        <f>HYPERLINK("https://docs.wto.org/imrd/directdoc.asp?DDFDocuments/t/G/Tbtn11/USA611.DOC","EN")</f>
      </c>
      <c r="J1047" s="17">
        <f>HYPERLINK("https://docs.wto.org/imrd/directdoc.asp?DDFDocuments/u/G/Tbtn11/USA611.DOC","FR")</f>
      </c>
      <c r="K1047" s="17">
        <f>HYPERLINK("https://docs.wto.org/imrd/directdoc.asp?DDFDocuments/v/G/Tbtn11/USA611.DOC","ES")</f>
      </c>
    </row>
    <row r="1048">
      <c r="A1048" s="11" t="s">
        <v>2599</v>
      </c>
      <c r="B1048" s="12" t="s">
        <v>33</v>
      </c>
      <c r="C1048" s="13">
        <v>40554</v>
      </c>
      <c r="D1048" s="14" t="s">
        <v>13</v>
      </c>
      <c r="E1048" s="15" t="s">
        <v>2590</v>
      </c>
      <c r="F1048" s="16" t="s">
        <v>269</v>
      </c>
      <c r="G1048" s="15" t="s">
        <v>1399</v>
      </c>
      <c r="H1048" s="15" t="s">
        <v>1458</v>
      </c>
      <c r="I1048" s="17">
        <f>HYPERLINK("https://docs.wto.org/imrd/directdoc.asp?DDFDocuments/t/G/Tbtn11/USA608.DOC","EN")</f>
      </c>
      <c r="J1048" s="17">
        <f>HYPERLINK("https://docs.wto.org/imrd/directdoc.asp?DDFDocuments/u/G/Tbtn11/USA608.DOC","FR")</f>
      </c>
      <c r="K1048" s="17">
        <f>HYPERLINK("https://docs.wto.org/imrd/directdoc.asp?DDFDocuments/v/G/Tbtn11/USA608.DOC","ES")</f>
      </c>
    </row>
    <row r="1049">
      <c r="A1049" s="11" t="s">
        <v>2600</v>
      </c>
      <c r="B1049" s="12" t="s">
        <v>27</v>
      </c>
      <c r="C1049" s="13">
        <v>40553</v>
      </c>
      <c r="D1049" s="14" t="s">
        <v>13</v>
      </c>
      <c r="E1049" s="15" t="s">
        <v>2601</v>
      </c>
      <c r="F1049" s="16" t="s">
        <v>463</v>
      </c>
      <c r="G1049" s="15" t="s">
        <v>390</v>
      </c>
      <c r="H1049" s="15" t="s">
        <v>16</v>
      </c>
      <c r="I1049" s="17">
        <f>HYPERLINK("https://docs.wto.org/imrd/directdoc.asp?DDFDocuments/t/G/Tbtn11/ZAF131.DOC","EN")</f>
      </c>
      <c r="J1049" s="17">
        <f>HYPERLINK("https://docs.wto.org/imrd/directdoc.asp?DDFDocuments/u/G/Tbtn11/ZAF131.DOC","FR")</f>
      </c>
      <c r="K1049" s="17">
        <f>HYPERLINK("https://docs.wto.org/imrd/directdoc.asp?DDFDocuments/v/G/Tbtn11/ZAF131.DOC","ES")</f>
      </c>
    </row>
    <row r="1050">
      <c r="A1050" s="11" t="s">
        <v>2602</v>
      </c>
      <c r="B1050" s="12" t="s">
        <v>12</v>
      </c>
      <c r="C1050" s="13">
        <v>40528</v>
      </c>
      <c r="D1050" s="14" t="s">
        <v>13</v>
      </c>
      <c r="E1050" s="15" t="s">
        <v>2603</v>
      </c>
      <c r="F1050" s="16" t="s">
        <v>2604</v>
      </c>
      <c r="G1050" s="15" t="s">
        <v>289</v>
      </c>
      <c r="H1050" s="15" t="s">
        <v>254</v>
      </c>
      <c r="I1050" s="17">
        <f>HYPERLINK("https://docs.wto.org/imrd/directdoc.asp?DDFDocuments/q/G/Tbtn10/KEN267.pdf","EN")</f>
      </c>
      <c r="J1050" s="17">
        <f>HYPERLINK("https://docs.wto.org/imrd/directdoc.asp?DDFDocuments/r/G/Tbtn10/KEN267.pdf","FR")</f>
      </c>
      <c r="K1050" s="17">
        <f>HYPERLINK("https://docs.wto.org/imrd/directdoc.asp?DDFDocuments/s/G/Tbtn10/KEN267.pdf","ES")</f>
      </c>
    </row>
    <row r="1051">
      <c r="A1051" s="11" t="s">
        <v>2605</v>
      </c>
      <c r="B1051" s="12" t="s">
        <v>190</v>
      </c>
      <c r="C1051" s="13">
        <v>40527</v>
      </c>
      <c r="D1051" s="14" t="s">
        <v>13</v>
      </c>
      <c r="E1051" s="15" t="s">
        <v>2606</v>
      </c>
      <c r="F1051" s="16" t="s">
        <v>2607</v>
      </c>
      <c r="G1051" s="15" t="s">
        <v>289</v>
      </c>
      <c r="H1051" s="15" t="s">
        <v>258</v>
      </c>
      <c r="I1051" s="17">
        <f>HYPERLINK("https://docs.wto.org/imrd/directdoc.asp?DDFDocuments/q/G/Tbtn10/BRA405.pdf","EN")</f>
      </c>
      <c r="J1051" s="17">
        <f>HYPERLINK("https://docs.wto.org/imrd/directdoc.asp?DDFDocuments/r/G/Tbtn10/BRA405.pdf","FR")</f>
      </c>
      <c r="K1051" s="17">
        <f>HYPERLINK("https://docs.wto.org/imrd/directdoc.asp?DDFDocuments/s/G/Tbtn10/BRA405.pdf","ES")</f>
      </c>
    </row>
    <row r="1052">
      <c r="A1052" s="11" t="s">
        <v>2608</v>
      </c>
      <c r="B1052" s="12" t="s">
        <v>337</v>
      </c>
      <c r="C1052" s="13">
        <v>40518</v>
      </c>
      <c r="D1052" s="14" t="s">
        <v>13</v>
      </c>
      <c r="E1052" s="15" t="s">
        <v>2609</v>
      </c>
      <c r="F1052" s="16" t="s">
        <v>2610</v>
      </c>
      <c r="G1052" s="15" t="s">
        <v>686</v>
      </c>
      <c r="H1052" s="15" t="s">
        <v>258</v>
      </c>
      <c r="I1052" s="17">
        <f>HYPERLINK("https://docs.wto.org/imrd/directdoc.asp?DDFDocuments/t/G/Tbtn10/SLV145.doc","EN")</f>
      </c>
      <c r="J1052" s="17">
        <f>HYPERLINK("https://docs.wto.org/imrd/directdoc.asp?DDFDocuments/u/G/Tbtn10/SLV145.doc","FR")</f>
      </c>
      <c r="K1052" s="17">
        <f>HYPERLINK("https://docs.wto.org/imrd/directdoc.asp?DDFDocuments/v/G/Tbtn10/SLV145.doc","ES")</f>
      </c>
    </row>
    <row r="1053">
      <c r="A1053" s="11" t="s">
        <v>2611</v>
      </c>
      <c r="B1053" s="12" t="s">
        <v>699</v>
      </c>
      <c r="C1053" s="13">
        <v>40515</v>
      </c>
      <c r="D1053" s="14" t="s">
        <v>13</v>
      </c>
      <c r="E1053" s="15" t="s">
        <v>2612</v>
      </c>
      <c r="F1053" s="16" t="s">
        <v>2613</v>
      </c>
      <c r="G1053" s="15" t="s">
        <v>702</v>
      </c>
      <c r="H1053" s="15" t="s">
        <v>1458</v>
      </c>
      <c r="I1053" s="17">
        <f>HYPERLINK("https://docs.wto.org/imrd/directdoc.asp?DDFDocuments/q/G/Tbtn10/DEU12.pdf","EN")</f>
      </c>
      <c r="J1053" s="17">
        <f>HYPERLINK("https://docs.wto.org/imrd/directdoc.asp?DDFDocuments/r/G/Tbtn10/DEU12.pdf","FR")</f>
      </c>
      <c r="K1053" s="17">
        <f>HYPERLINK("https://docs.wto.org/imrd/directdoc.asp?DDFDocuments/s/G/Tbtn10/DEU12.pdf","ES")</f>
      </c>
    </row>
    <row r="1054">
      <c r="A1054" s="11" t="s">
        <v>2614</v>
      </c>
      <c r="B1054" s="12" t="s">
        <v>190</v>
      </c>
      <c r="C1054" s="13">
        <v>40506</v>
      </c>
      <c r="D1054" s="14" t="s">
        <v>13</v>
      </c>
      <c r="E1054" s="15" t="s">
        <v>2615</v>
      </c>
      <c r="F1054" s="16" t="s">
        <v>2616</v>
      </c>
      <c r="G1054" s="15"/>
      <c r="H1054" s="15" t="s">
        <v>254</v>
      </c>
      <c r="I1054" s="17">
        <f>HYPERLINK("https://docs.wto.org/imrd/directdoc.asp?DDFDocuments/t/G/Tbtn10/BRA402.DOC","EN")</f>
      </c>
      <c r="J1054" s="17">
        <f>HYPERLINK("https://docs.wto.org/imrd/directdoc.asp?DDFDocuments/u/G/Tbtn10/BRA402.DOC","FR")</f>
      </c>
      <c r="K1054" s="17">
        <f>HYPERLINK("https://docs.wto.org/imrd/directdoc.asp?DDFDocuments/v/G/Tbtn10/BRA402.DOC","ES")</f>
      </c>
    </row>
    <row r="1055">
      <c r="A1055" s="11" t="s">
        <v>2617</v>
      </c>
      <c r="B1055" s="12" t="s">
        <v>632</v>
      </c>
      <c r="C1055" s="13">
        <v>40506</v>
      </c>
      <c r="D1055" s="14" t="s">
        <v>49</v>
      </c>
      <c r="E1055" s="15" t="s">
        <v>2360</v>
      </c>
      <c r="F1055" s="16" t="s">
        <v>842</v>
      </c>
      <c r="G1055" s="15" t="s">
        <v>2170</v>
      </c>
      <c r="H1055" s="15" t="s">
        <v>634</v>
      </c>
      <c r="I1055" s="17">
        <f>HYPERLINK("https://docs.wto.org/imrd/directdoc.asp?DDFDocuments/q/G/Tbtn10/MEX192A2.pdf","EN")</f>
      </c>
      <c r="J1055" s="17">
        <f>HYPERLINK("https://docs.wto.org/imrd/directdoc.asp?DDFDocuments/r/G/Tbtn10/MEX192A2.pdf","FR")</f>
      </c>
      <c r="K1055" s="17">
        <f>HYPERLINK("https://docs.wto.org/imrd/directdoc.asp?DDFDocuments/s/G/Tbtn10/MEX192A2.pdf","ES")</f>
      </c>
    </row>
    <row r="1056">
      <c r="A1056" s="11" t="s">
        <v>2618</v>
      </c>
      <c r="B1056" s="12" t="s">
        <v>55</v>
      </c>
      <c r="C1056" s="13">
        <v>40501</v>
      </c>
      <c r="D1056" s="14" t="s">
        <v>13</v>
      </c>
      <c r="E1056" s="15" t="s">
        <v>2619</v>
      </c>
      <c r="F1056" s="16" t="s">
        <v>2620</v>
      </c>
      <c r="G1056" s="15" t="s">
        <v>66</v>
      </c>
      <c r="H1056" s="15" t="s">
        <v>258</v>
      </c>
      <c r="I1056" s="17">
        <f>HYPERLINK("https://docs.wto.org/imrd/directdoc.asp?DDFDocuments/q/G/Tbtn10/TZA18.pdf","EN")</f>
      </c>
      <c r="J1056" s="17">
        <f>HYPERLINK("https://docs.wto.org/imrd/directdoc.asp?DDFDocuments/r/G/Tbtn10/TZA18.pdf","FR")</f>
      </c>
      <c r="K1056" s="17">
        <f>HYPERLINK("https://docs.wto.org/imrd/directdoc.asp?DDFDocuments/s/G/Tbtn10/TZA18.pdf","ES")</f>
      </c>
    </row>
    <row r="1057">
      <c r="A1057" s="11" t="s">
        <v>2621</v>
      </c>
      <c r="B1057" s="12" t="s">
        <v>55</v>
      </c>
      <c r="C1057" s="13">
        <v>40501</v>
      </c>
      <c r="D1057" s="14" t="s">
        <v>13</v>
      </c>
      <c r="E1057" s="15" t="s">
        <v>2622</v>
      </c>
      <c r="F1057" s="16" t="s">
        <v>65</v>
      </c>
      <c r="G1057" s="15" t="s">
        <v>327</v>
      </c>
      <c r="H1057" s="15" t="s">
        <v>258</v>
      </c>
      <c r="I1057" s="17">
        <f>HYPERLINK("https://docs.wto.org/imrd/directdoc.asp?DDFDocuments/t/G/Tbtn10/TZA30.DOC","EN")</f>
      </c>
      <c r="J1057" s="17">
        <f>HYPERLINK("https://docs.wto.org/imrd/directdoc.asp?DDFDocuments/u/G/Tbtn10/TZA30.DOC","FR")</f>
      </c>
      <c r="K1057" s="17">
        <f>HYPERLINK("https://docs.wto.org/imrd/directdoc.asp?DDFDocuments/v/G/Tbtn10/TZA30.DOC","ES")</f>
      </c>
    </row>
    <row r="1058">
      <c r="A1058" s="11" t="s">
        <v>2623</v>
      </c>
      <c r="B1058" s="12" t="s">
        <v>55</v>
      </c>
      <c r="C1058" s="13">
        <v>40501</v>
      </c>
      <c r="D1058" s="14" t="s">
        <v>13</v>
      </c>
      <c r="E1058" s="15" t="s">
        <v>2624</v>
      </c>
      <c r="F1058" s="16" t="s">
        <v>326</v>
      </c>
      <c r="G1058" s="15" t="s">
        <v>327</v>
      </c>
      <c r="H1058" s="15" t="s">
        <v>258</v>
      </c>
      <c r="I1058" s="17">
        <f>HYPERLINK("https://docs.wto.org/imrd/directdoc.asp?DDFDocuments/q/G/Tbtn10/TZA31.pdf","EN")</f>
      </c>
      <c r="J1058" s="17">
        <f>HYPERLINK("https://docs.wto.org/imrd/directdoc.asp?DDFDocuments/r/G/Tbtn10/TZA31.pdf","FR")</f>
      </c>
      <c r="K1058" s="17">
        <f>HYPERLINK("https://docs.wto.org/imrd/directdoc.asp?DDFDocuments/s/G/Tbtn10/TZA31.pdf","ES")</f>
      </c>
    </row>
    <row r="1059">
      <c r="A1059" s="11" t="s">
        <v>2625</v>
      </c>
      <c r="B1059" s="12" t="s">
        <v>55</v>
      </c>
      <c r="C1059" s="13">
        <v>40501</v>
      </c>
      <c r="D1059" s="14" t="s">
        <v>13</v>
      </c>
      <c r="E1059" s="15" t="s">
        <v>2626</v>
      </c>
      <c r="F1059" s="16" t="s">
        <v>2627</v>
      </c>
      <c r="G1059" s="15" t="s">
        <v>327</v>
      </c>
      <c r="H1059" s="15" t="s">
        <v>258</v>
      </c>
      <c r="I1059" s="17">
        <f>HYPERLINK("https://docs.wto.org/imrd/directdoc.asp?DDFDocuments/q/G/Tbtn10/TZA32.pdf","EN")</f>
      </c>
      <c r="J1059" s="17">
        <f>HYPERLINK("https://docs.wto.org/imrd/directdoc.asp?DDFDocuments/r/G/Tbtn10/TZA32.pdf","FR")</f>
      </c>
      <c r="K1059" s="17">
        <f>HYPERLINK("https://docs.wto.org/imrd/directdoc.asp?DDFDocuments/s/G/Tbtn10/TZA32.pdf","ES")</f>
      </c>
    </row>
    <row r="1060">
      <c r="A1060" s="11" t="s">
        <v>2628</v>
      </c>
      <c r="B1060" s="12" t="s">
        <v>55</v>
      </c>
      <c r="C1060" s="13">
        <v>40501</v>
      </c>
      <c r="D1060" s="14" t="s">
        <v>13</v>
      </c>
      <c r="E1060" s="15" t="s">
        <v>2629</v>
      </c>
      <c r="F1060" s="16" t="s">
        <v>2630</v>
      </c>
      <c r="G1060" s="15" t="s">
        <v>436</v>
      </c>
      <c r="H1060" s="15" t="s">
        <v>258</v>
      </c>
      <c r="I1060" s="17">
        <f>HYPERLINK("https://docs.wto.org/imrd/directdoc.asp?DDFDocuments/q/G/Tbtn10/TZA36.pdf","EN")</f>
      </c>
      <c r="J1060" s="17">
        <f>HYPERLINK("https://docs.wto.org/imrd/directdoc.asp?DDFDocuments/r/G/Tbtn10/TZA36.pdf","FR")</f>
      </c>
      <c r="K1060" s="17">
        <f>HYPERLINK("https://docs.wto.org/imrd/directdoc.asp?DDFDocuments/s/G/Tbtn10/TZA36.pdf","ES")</f>
      </c>
    </row>
    <row r="1061">
      <c r="A1061" s="11" t="s">
        <v>2631</v>
      </c>
      <c r="B1061" s="12" t="s">
        <v>33</v>
      </c>
      <c r="C1061" s="13">
        <v>40490</v>
      </c>
      <c r="D1061" s="14" t="s">
        <v>49</v>
      </c>
      <c r="E1061" s="15" t="s">
        <v>1920</v>
      </c>
      <c r="F1061" s="16" t="s">
        <v>2632</v>
      </c>
      <c r="G1061" s="15" t="s">
        <v>1922</v>
      </c>
      <c r="H1061" s="15" t="s">
        <v>1329</v>
      </c>
      <c r="I1061" s="17">
        <f>HYPERLINK("https://docs.wto.org/imrd/directdoc.asp?DDFDocuments/t/G/Tbtn10/USA565A2.DOC","EN")</f>
      </c>
      <c r="J1061" s="17">
        <f>HYPERLINK("https://docs.wto.org/imrd/directdoc.asp?DDFDocuments/u/G/Tbtn10/USA565A2.DOC","FR")</f>
      </c>
      <c r="K1061" s="17">
        <f>HYPERLINK("https://docs.wto.org/imrd/directdoc.asp?DDFDocuments/v/G/Tbtn10/USA565A2.DOC","ES")</f>
      </c>
    </row>
    <row r="1062">
      <c r="A1062" s="11" t="s">
        <v>2633</v>
      </c>
      <c r="B1062" s="12" t="s">
        <v>632</v>
      </c>
      <c r="C1062" s="13">
        <v>40485</v>
      </c>
      <c r="D1062" s="14" t="s">
        <v>49</v>
      </c>
      <c r="E1062" s="15" t="s">
        <v>2360</v>
      </c>
      <c r="F1062" s="16" t="s">
        <v>842</v>
      </c>
      <c r="G1062" s="15" t="s">
        <v>2170</v>
      </c>
      <c r="H1062" s="15" t="s">
        <v>634</v>
      </c>
      <c r="I1062" s="17">
        <f>HYPERLINK("https://docs.wto.org/imrd/directdoc.asp?DDFDocuments/q/G/Tbtn10/MEX192A1.pdf","EN")</f>
      </c>
      <c r="J1062" s="17">
        <f>HYPERLINK("https://docs.wto.org/imrd/directdoc.asp?DDFDocuments/r/G/Tbtn10/MEX192A1.pdf","FR")</f>
      </c>
      <c r="K1062" s="17">
        <f>HYPERLINK("https://docs.wto.org/imrd/directdoc.asp?DDFDocuments/s/G/Tbtn10/MEX192A1.pdf","ES")</f>
      </c>
    </row>
    <row r="1063">
      <c r="A1063" s="11" t="s">
        <v>2634</v>
      </c>
      <c r="B1063" s="12" t="s">
        <v>33</v>
      </c>
      <c r="C1063" s="13">
        <v>40478</v>
      </c>
      <c r="D1063" s="14" t="s">
        <v>49</v>
      </c>
      <c r="E1063" s="15" t="s">
        <v>1920</v>
      </c>
      <c r="F1063" s="16" t="s">
        <v>2632</v>
      </c>
      <c r="G1063" s="15" t="s">
        <v>1922</v>
      </c>
      <c r="H1063" s="15" t="s">
        <v>1329</v>
      </c>
      <c r="I1063" s="17">
        <f>HYPERLINK("https://docs.wto.org/imrd/directdoc.asp?DDFDocuments/t/G/Tbtn10/USA565A1.DOC","EN")</f>
      </c>
      <c r="J1063" s="17">
        <f>HYPERLINK("https://docs.wto.org/imrd/directdoc.asp?DDFDocuments/u/G/Tbtn10/USA565A1.DOC","FR")</f>
      </c>
      <c r="K1063" s="17">
        <f>HYPERLINK("https://docs.wto.org/imrd/directdoc.asp?DDFDocuments/v/G/Tbtn10/USA565A1.DOC","ES")</f>
      </c>
    </row>
    <row r="1064">
      <c r="A1064" s="11" t="s">
        <v>2635</v>
      </c>
      <c r="B1064" s="12" t="s">
        <v>294</v>
      </c>
      <c r="C1064" s="13">
        <v>40470</v>
      </c>
      <c r="D1064" s="14" t="s">
        <v>13</v>
      </c>
      <c r="E1064" s="15" t="s">
        <v>2636</v>
      </c>
      <c r="F1064" s="16" t="s">
        <v>2637</v>
      </c>
      <c r="G1064" s="15"/>
      <c r="H1064" s="15" t="s">
        <v>254</v>
      </c>
      <c r="I1064" s="17">
        <f>HYPERLINK("https://docs.wto.org/imrd/directdoc.asp?DDFDocuments/t/G/Tbtn10/KWT45.DOC","EN")</f>
      </c>
      <c r="J1064" s="17">
        <f>HYPERLINK("https://docs.wto.org/imrd/directdoc.asp?DDFDocuments/u/G/Tbtn10/KWT45.DOC","FR")</f>
      </c>
      <c r="K1064" s="17">
        <f>HYPERLINK("https://docs.wto.org/imrd/directdoc.asp?DDFDocuments/v/G/Tbtn10/KWT45.DOC","ES")</f>
      </c>
    </row>
    <row r="1065">
      <c r="A1065" s="11" t="s">
        <v>2638</v>
      </c>
      <c r="B1065" s="12" t="s">
        <v>12</v>
      </c>
      <c r="C1065" s="13">
        <v>40462</v>
      </c>
      <c r="D1065" s="14" t="s">
        <v>13</v>
      </c>
      <c r="E1065" s="15" t="s">
        <v>2639</v>
      </c>
      <c r="F1065" s="16" t="s">
        <v>2640</v>
      </c>
      <c r="G1065" s="15" t="s">
        <v>2641</v>
      </c>
      <c r="H1065" s="15" t="s">
        <v>737</v>
      </c>
      <c r="I1065" s="17">
        <f>HYPERLINK("https://docs.wto.org/imrd/directdoc.asp?DDFDocuments/q/G/Tbtn10/KEN251.pdf","EN")</f>
      </c>
      <c r="J1065" s="17">
        <f>HYPERLINK("https://docs.wto.org/imrd/directdoc.asp?DDFDocuments/r/G/Tbtn10/KEN251.pdf","FR")</f>
      </c>
      <c r="K1065" s="17">
        <f>HYPERLINK("https://docs.wto.org/imrd/directdoc.asp?DDFDocuments/s/G/Tbtn10/KEN251.pdf","ES")</f>
      </c>
    </row>
    <row r="1066">
      <c r="A1066" s="11" t="s">
        <v>2642</v>
      </c>
      <c r="B1066" s="12" t="s">
        <v>12</v>
      </c>
      <c r="C1066" s="13">
        <v>40459</v>
      </c>
      <c r="D1066" s="14" t="s">
        <v>13</v>
      </c>
      <c r="E1066" s="15" t="s">
        <v>2643</v>
      </c>
      <c r="F1066" s="16" t="s">
        <v>2644</v>
      </c>
      <c r="G1066" s="15" t="s">
        <v>2645</v>
      </c>
      <c r="H1066" s="15" t="s">
        <v>737</v>
      </c>
      <c r="I1066" s="17">
        <f>HYPERLINK("https://docs.wto.org/imrd/directdoc.asp?DDFDocuments/t/G/Tbtn10/KEN249.DOC","EN")</f>
      </c>
      <c r="J1066" s="17">
        <f>HYPERLINK("https://docs.wto.org/imrd/directdoc.asp?DDFDocuments/u/G/Tbtn10/KEN249.DOC","FR")</f>
      </c>
      <c r="K1066" s="17">
        <f>HYPERLINK("https://docs.wto.org/imrd/directdoc.asp?DDFDocuments/v/G/Tbtn10/KEN249.DOC","ES")</f>
      </c>
    </row>
    <row r="1067">
      <c r="A1067" s="11" t="s">
        <v>2646</v>
      </c>
      <c r="B1067" s="12" t="s">
        <v>337</v>
      </c>
      <c r="C1067" s="13">
        <v>40459</v>
      </c>
      <c r="D1067" s="14" t="s">
        <v>350</v>
      </c>
      <c r="E1067" s="15" t="s">
        <v>2647</v>
      </c>
      <c r="F1067" s="16" t="s">
        <v>2648</v>
      </c>
      <c r="G1067" s="15" t="s">
        <v>1557</v>
      </c>
      <c r="H1067" s="15" t="s">
        <v>472</v>
      </c>
      <c r="I1067" s="17">
        <f>HYPERLINK("https://docs.wto.org/imrd/directdoc.asp?DDFDocuments/t/G/Tbtn10/SLV143A1C1.DOC","EN")</f>
      </c>
      <c r="J1067" s="17">
        <f>HYPERLINK("https://docs.wto.org/imrd/directdoc.asp?DDFDocuments/u/G/Tbtn10/SLV143A1C1.DOC","FR")</f>
      </c>
      <c r="K1067" s="17">
        <f>HYPERLINK("https://docs.wto.org/imrd/directdoc.asp?DDFDocuments/v/G/Tbtn10/SLV143A1C1.DOC","ES")</f>
      </c>
    </row>
    <row r="1068">
      <c r="A1068" s="11" t="s">
        <v>2649</v>
      </c>
      <c r="B1068" s="12" t="s">
        <v>12</v>
      </c>
      <c r="C1068" s="13">
        <v>40457</v>
      </c>
      <c r="D1068" s="14" t="s">
        <v>13</v>
      </c>
      <c r="E1068" s="15" t="s">
        <v>2650</v>
      </c>
      <c r="F1068" s="16" t="s">
        <v>2651</v>
      </c>
      <c r="G1068" s="15" t="s">
        <v>2652</v>
      </c>
      <c r="H1068" s="15" t="s">
        <v>737</v>
      </c>
      <c r="I1068" s="17">
        <f>HYPERLINK("https://docs.wto.org/imrd/directdoc.asp?DDFDocuments/t/G/Tbtn10/KEN242.DOC","EN")</f>
      </c>
      <c r="J1068" s="17">
        <f>HYPERLINK("https://docs.wto.org/imrd/directdoc.asp?DDFDocuments/u/G/Tbtn10/KEN242.DOC","FR")</f>
      </c>
      <c r="K1068" s="17">
        <f>HYPERLINK("https://docs.wto.org/imrd/directdoc.asp?DDFDocuments/v/G/Tbtn10/KEN242.DOC","ES")</f>
      </c>
    </row>
    <row r="1069">
      <c r="A1069" s="11" t="s">
        <v>2653</v>
      </c>
      <c r="B1069" s="12" t="s">
        <v>12</v>
      </c>
      <c r="C1069" s="13">
        <v>40457</v>
      </c>
      <c r="D1069" s="14" t="s">
        <v>13</v>
      </c>
      <c r="E1069" s="15" t="s">
        <v>2654</v>
      </c>
      <c r="F1069" s="16" t="s">
        <v>2655</v>
      </c>
      <c r="G1069" s="15" t="s">
        <v>2652</v>
      </c>
      <c r="H1069" s="15" t="s">
        <v>737</v>
      </c>
      <c r="I1069" s="17">
        <f>HYPERLINK("https://docs.wto.org/imrd/directdoc.asp?DDFDocuments/t/G/Tbtn10/KEN243.DOC","EN")</f>
      </c>
      <c r="J1069" s="17">
        <f>HYPERLINK("https://docs.wto.org/imrd/directdoc.asp?DDFDocuments/u/G/Tbtn10/KEN243.DOC","FR")</f>
      </c>
      <c r="K1069" s="17">
        <f>HYPERLINK("https://docs.wto.org/imrd/directdoc.asp?DDFDocuments/v/G/Tbtn10/KEN243.DOC","ES")</f>
      </c>
    </row>
    <row r="1070">
      <c r="A1070" s="11" t="s">
        <v>2656</v>
      </c>
      <c r="B1070" s="12" t="s">
        <v>12</v>
      </c>
      <c r="C1070" s="13">
        <v>40457</v>
      </c>
      <c r="D1070" s="14" t="s">
        <v>13</v>
      </c>
      <c r="E1070" s="15" t="s">
        <v>2654</v>
      </c>
      <c r="F1070" s="16" t="s">
        <v>2651</v>
      </c>
      <c r="G1070" s="15" t="s">
        <v>2652</v>
      </c>
      <c r="H1070" s="15" t="s">
        <v>737</v>
      </c>
      <c r="I1070" s="17">
        <f>HYPERLINK("https://docs.wto.org/imrd/directdoc.asp?DDFDocuments/t/G/Tbtn10/KEN244.DOC","EN")</f>
      </c>
      <c r="J1070" s="17">
        <f>HYPERLINK("https://docs.wto.org/imrd/directdoc.asp?DDFDocuments/u/G/Tbtn10/KEN244.DOC","FR")</f>
      </c>
      <c r="K1070" s="17">
        <f>HYPERLINK("https://docs.wto.org/imrd/directdoc.asp?DDFDocuments/v/G/Tbtn10/KEN244.DOC","ES")</f>
      </c>
    </row>
    <row r="1071">
      <c r="A1071" s="11" t="s">
        <v>2657</v>
      </c>
      <c r="B1071" s="12" t="s">
        <v>190</v>
      </c>
      <c r="C1071" s="13">
        <v>40450</v>
      </c>
      <c r="D1071" s="14" t="s">
        <v>13</v>
      </c>
      <c r="E1071" s="15" t="s">
        <v>2658</v>
      </c>
      <c r="F1071" s="16" t="s">
        <v>716</v>
      </c>
      <c r="G1071" s="15" t="s">
        <v>686</v>
      </c>
      <c r="H1071" s="15" t="s">
        <v>258</v>
      </c>
      <c r="I1071" s="17">
        <f>HYPERLINK("https://docs.wto.org/imrd/directdoc.asp?DDFDocuments/q/G/Tbtn10/BRA395.pdf","EN")</f>
      </c>
      <c r="J1071" s="17">
        <f>HYPERLINK("https://docs.wto.org/imrd/directdoc.asp?DDFDocuments/r/G/Tbtn10/BRA395.pdf","FR")</f>
      </c>
      <c r="K1071" s="17">
        <f>HYPERLINK("https://docs.wto.org/imrd/directdoc.asp?DDFDocuments/s/G/Tbtn10/BRA395.pdf","ES")</f>
      </c>
    </row>
    <row r="1072">
      <c r="A1072" s="11" t="s">
        <v>2659</v>
      </c>
      <c r="B1072" s="12" t="s">
        <v>337</v>
      </c>
      <c r="C1072" s="13">
        <v>40442</v>
      </c>
      <c r="D1072" s="14" t="s">
        <v>49</v>
      </c>
      <c r="E1072" s="15" t="s">
        <v>2647</v>
      </c>
      <c r="F1072" s="16" t="s">
        <v>2660</v>
      </c>
      <c r="G1072" s="15" t="s">
        <v>1557</v>
      </c>
      <c r="H1072" s="15" t="s">
        <v>472</v>
      </c>
      <c r="I1072" s="17">
        <f>HYPERLINK("https://docs.wto.org/imrd/directdoc.asp?DDFDocuments/t/G/Tbtn10/SLV143A1.DOC","EN")</f>
      </c>
      <c r="J1072" s="17">
        <f>HYPERLINK("https://docs.wto.org/imrd/directdoc.asp?DDFDocuments/u/G/Tbtn10/SLV143A1.DOC","FR")</f>
      </c>
      <c r="K1072" s="17">
        <f>HYPERLINK("https://docs.wto.org/imrd/directdoc.asp?DDFDocuments/v/G/Tbtn10/SLV143A1.DOC","ES")</f>
      </c>
    </row>
    <row r="1073">
      <c r="A1073" s="11" t="s">
        <v>2661</v>
      </c>
      <c r="B1073" s="12" t="s">
        <v>1747</v>
      </c>
      <c r="C1073" s="13">
        <v>40423</v>
      </c>
      <c r="D1073" s="14" t="s">
        <v>13</v>
      </c>
      <c r="E1073" s="15" t="s">
        <v>2662</v>
      </c>
      <c r="F1073" s="16" t="s">
        <v>2663</v>
      </c>
      <c r="G1073" s="15"/>
      <c r="H1073" s="15" t="s">
        <v>747</v>
      </c>
      <c r="I1073" s="17">
        <f>HYPERLINK("https://docs.wto.org/imrd/directdoc.asp?DDFDocuments/t/G/Tbtn10/TUR5.DOC","EN")</f>
      </c>
      <c r="J1073" s="17">
        <f>HYPERLINK("https://docs.wto.org/imrd/directdoc.asp?DDFDocuments/u/G/Tbtn10/TUR5.DOC","FR")</f>
      </c>
      <c r="K1073" s="17">
        <f>HYPERLINK("https://docs.wto.org/imrd/directdoc.asp?DDFDocuments/v/G/Tbtn10/TUR5.DOC","ES")</f>
      </c>
    </row>
    <row r="1074">
      <c r="A1074" s="11" t="s">
        <v>2664</v>
      </c>
      <c r="B1074" s="12" t="s">
        <v>21</v>
      </c>
      <c r="C1074" s="13">
        <v>40408</v>
      </c>
      <c r="D1074" s="14" t="s">
        <v>49</v>
      </c>
      <c r="E1074" s="15" t="s">
        <v>2561</v>
      </c>
      <c r="F1074" s="16" t="s">
        <v>2665</v>
      </c>
      <c r="G1074" s="15"/>
      <c r="H1074" s="15" t="s">
        <v>237</v>
      </c>
      <c r="I1074" s="17">
        <f>HYPERLINK("https://docs.wto.org/imrd/directdoc.asp?DDFDocuments/t/G/Tbtn10/UKR47A1.DOC","EN")</f>
      </c>
      <c r="J1074" s="17">
        <f>HYPERLINK("https://docs.wto.org/imrd/directdoc.asp?DDFDocuments/u/G/Tbtn10/UKR47A1.DOC","FR")</f>
      </c>
      <c r="K1074" s="17">
        <f>HYPERLINK("https://docs.wto.org/imrd/directdoc.asp?DDFDocuments/v/G/Tbtn10/UKR47A1.DOC","ES")</f>
      </c>
    </row>
    <row r="1075">
      <c r="A1075" s="11" t="s">
        <v>2666</v>
      </c>
      <c r="B1075" s="12" t="s">
        <v>21</v>
      </c>
      <c r="C1075" s="13">
        <v>40408</v>
      </c>
      <c r="D1075" s="14" t="s">
        <v>49</v>
      </c>
      <c r="E1075" s="15" t="s">
        <v>2564</v>
      </c>
      <c r="F1075" s="16" t="s">
        <v>2667</v>
      </c>
      <c r="G1075" s="15"/>
      <c r="H1075" s="15" t="s">
        <v>237</v>
      </c>
      <c r="I1075" s="17">
        <f>HYPERLINK("https://docs.wto.org/imrd/directdoc.asp?DDFDocuments/t/G/Tbtn10/UKR48A1.DOC","EN")</f>
      </c>
      <c r="J1075" s="17">
        <f>HYPERLINK("https://docs.wto.org/imrd/directdoc.asp?DDFDocuments/u/G/Tbtn10/UKR48A1.DOC","FR")</f>
      </c>
      <c r="K1075" s="17">
        <f>HYPERLINK("https://docs.wto.org/imrd/directdoc.asp?DDFDocuments/v/G/Tbtn10/UKR48A1.DOC","ES")</f>
      </c>
    </row>
    <row r="1076">
      <c r="A1076" s="11" t="s">
        <v>2668</v>
      </c>
      <c r="B1076" s="12" t="s">
        <v>21</v>
      </c>
      <c r="C1076" s="13">
        <v>40408</v>
      </c>
      <c r="D1076" s="14" t="s">
        <v>49</v>
      </c>
      <c r="E1076" s="15" t="s">
        <v>2567</v>
      </c>
      <c r="F1076" s="16" t="s">
        <v>2669</v>
      </c>
      <c r="G1076" s="15"/>
      <c r="H1076" s="15" t="s">
        <v>200</v>
      </c>
      <c r="I1076" s="17">
        <f>HYPERLINK("https://docs.wto.org/imrd/directdoc.asp?DDFDocuments/t/G/Tbtn10/UKR49A1.DOC","EN")</f>
      </c>
      <c r="J1076" s="17">
        <f>HYPERLINK("https://docs.wto.org/imrd/directdoc.asp?DDFDocuments/u/G/Tbtn10/UKR49A1.DOC","FR")</f>
      </c>
      <c r="K1076" s="17">
        <f>HYPERLINK("https://docs.wto.org/imrd/directdoc.asp?DDFDocuments/v/G/Tbtn10/UKR49A1.DOC","ES")</f>
      </c>
    </row>
    <row r="1077">
      <c r="A1077" s="11" t="s">
        <v>2670</v>
      </c>
      <c r="B1077" s="12" t="s">
        <v>33</v>
      </c>
      <c r="C1077" s="13">
        <v>40408</v>
      </c>
      <c r="D1077" s="14" t="s">
        <v>13</v>
      </c>
      <c r="E1077" s="15" t="s">
        <v>2671</v>
      </c>
      <c r="F1077" s="16" t="s">
        <v>2672</v>
      </c>
      <c r="G1077" s="15" t="s">
        <v>1187</v>
      </c>
      <c r="H1077" s="15" t="s">
        <v>1458</v>
      </c>
      <c r="I1077" s="17">
        <f>HYPERLINK("https://docs.wto.org/imrd/directdoc.asp?DDFDocuments/q/G/Tbtn10/USA565.pdf","EN")</f>
      </c>
      <c r="J1077" s="17">
        <f>HYPERLINK("https://docs.wto.org/imrd/directdoc.asp?DDFDocuments/r/G/Tbtn10/USA565.pdf","FR")</f>
      </c>
      <c r="K1077" s="17">
        <f>HYPERLINK("https://docs.wto.org/imrd/directdoc.asp?DDFDocuments/s/G/Tbtn10/USA565.pdf","ES")</f>
      </c>
    </row>
    <row r="1078">
      <c r="A1078" s="11" t="s">
        <v>2673</v>
      </c>
      <c r="B1078" s="12" t="s">
        <v>27</v>
      </c>
      <c r="C1078" s="13">
        <v>40389</v>
      </c>
      <c r="D1078" s="14" t="s">
        <v>13</v>
      </c>
      <c r="E1078" s="15" t="s">
        <v>2674</v>
      </c>
      <c r="F1078" s="16" t="s">
        <v>2675</v>
      </c>
      <c r="G1078" s="15" t="s">
        <v>327</v>
      </c>
      <c r="H1078" s="15" t="s">
        <v>16</v>
      </c>
      <c r="I1078" s="17">
        <f>HYPERLINK("https://docs.wto.org/imrd/directdoc.asp?DDFDocuments/t/G/Tbtn10/ZAF126.DOC","EN")</f>
      </c>
      <c r="J1078" s="17">
        <f>HYPERLINK("https://docs.wto.org/imrd/directdoc.asp?DDFDocuments/u/G/Tbtn10/ZAF126.DOC","FR")</f>
      </c>
      <c r="K1078" s="17">
        <f>HYPERLINK("https://docs.wto.org/imrd/directdoc.asp?DDFDocuments/v/G/Tbtn10/ZAF126.DOC","ES")</f>
      </c>
    </row>
    <row r="1079">
      <c r="A1079" s="11" t="s">
        <v>2676</v>
      </c>
      <c r="B1079" s="12" t="s">
        <v>21</v>
      </c>
      <c r="C1079" s="13">
        <v>40375</v>
      </c>
      <c r="D1079" s="14" t="s">
        <v>13</v>
      </c>
      <c r="E1079" s="15" t="s">
        <v>2677</v>
      </c>
      <c r="F1079" s="16" t="s">
        <v>2678</v>
      </c>
      <c r="G1079" s="15"/>
      <c r="H1079" s="15" t="s">
        <v>16</v>
      </c>
      <c r="I1079" s="17">
        <f>HYPERLINK("https://docs.wto.org/imrd/directdoc.asp?DDFDocuments/t/G/Tbtn10/UKR47.DOC","EN")</f>
      </c>
      <c r="J1079" s="17">
        <f>HYPERLINK("https://docs.wto.org/imrd/directdoc.asp?DDFDocuments/u/G/Tbtn10/UKR47.DOC","FR")</f>
      </c>
      <c r="K1079" s="17">
        <f>HYPERLINK("https://docs.wto.org/imrd/directdoc.asp?DDFDocuments/v/G/Tbtn10/UKR47.DOC","ES")</f>
      </c>
    </row>
    <row r="1080">
      <c r="A1080" s="11" t="s">
        <v>2679</v>
      </c>
      <c r="B1080" s="12" t="s">
        <v>21</v>
      </c>
      <c r="C1080" s="13">
        <v>40375</v>
      </c>
      <c r="D1080" s="14" t="s">
        <v>13</v>
      </c>
      <c r="E1080" s="15" t="s">
        <v>2680</v>
      </c>
      <c r="F1080" s="16" t="s">
        <v>2681</v>
      </c>
      <c r="G1080" s="15"/>
      <c r="H1080" s="15" t="s">
        <v>16</v>
      </c>
      <c r="I1080" s="17">
        <f>HYPERLINK("https://docs.wto.org/imrd/directdoc.asp?DDFDocuments/t/G/Tbtn10/UKR48.doc","EN")</f>
      </c>
      <c r="J1080" s="17">
        <f>HYPERLINK("https://docs.wto.org/imrd/directdoc.asp?DDFDocuments/u/G/Tbtn10/UKR48.doc","FR")</f>
      </c>
      <c r="K1080" s="17">
        <f>HYPERLINK("https://docs.wto.org/imrd/directdoc.asp?DDFDocuments/v/G/Tbtn10/UKR48.doc","ES")</f>
      </c>
    </row>
    <row r="1081">
      <c r="A1081" s="11" t="s">
        <v>2682</v>
      </c>
      <c r="B1081" s="12" t="s">
        <v>21</v>
      </c>
      <c r="C1081" s="13">
        <v>40375</v>
      </c>
      <c r="D1081" s="14" t="s">
        <v>13</v>
      </c>
      <c r="E1081" s="15" t="s">
        <v>2683</v>
      </c>
      <c r="F1081" s="16" t="s">
        <v>2684</v>
      </c>
      <c r="G1081" s="15"/>
      <c r="H1081" s="15" t="s">
        <v>335</v>
      </c>
      <c r="I1081" s="17">
        <f>HYPERLINK("https://docs.wto.org/imrd/directdoc.asp?DDFDocuments/t/G/Tbtn10/UKR49.DOC","EN")</f>
      </c>
      <c r="J1081" s="17">
        <f>HYPERLINK("https://docs.wto.org/imrd/directdoc.asp?DDFDocuments/u/G/Tbtn10/UKR49.DOC","FR")</f>
      </c>
      <c r="K1081" s="17">
        <f>HYPERLINK("https://docs.wto.org/imrd/directdoc.asp?DDFDocuments/v/G/Tbtn10/UKR49.DOC","ES")</f>
      </c>
    </row>
    <row r="1082">
      <c r="A1082" s="11" t="s">
        <v>2685</v>
      </c>
      <c r="B1082" s="12" t="s">
        <v>190</v>
      </c>
      <c r="C1082" s="13">
        <v>40365</v>
      </c>
      <c r="D1082" s="14" t="s">
        <v>13</v>
      </c>
      <c r="E1082" s="15" t="s">
        <v>2686</v>
      </c>
      <c r="F1082" s="16" t="s">
        <v>2687</v>
      </c>
      <c r="G1082" s="15"/>
      <c r="H1082" s="15" t="s">
        <v>258</v>
      </c>
      <c r="I1082" s="17">
        <f>HYPERLINK("https://docs.wto.org/imrd/directdoc.asp?DDFDocuments/t/G/Tbtn10/BRA378.DOC","EN")</f>
      </c>
      <c r="J1082" s="17">
        <f>HYPERLINK("https://docs.wto.org/imrd/directdoc.asp?DDFDocuments/u/G/Tbtn10/BRA378.DOC","FR")</f>
      </c>
      <c r="K1082" s="17">
        <f>HYPERLINK("https://docs.wto.org/imrd/directdoc.asp?DDFDocuments/v/G/Tbtn10/BRA378.DOC","ES")</f>
      </c>
    </row>
    <row r="1083">
      <c r="A1083" s="11" t="s">
        <v>2688</v>
      </c>
      <c r="B1083" s="12" t="s">
        <v>337</v>
      </c>
      <c r="C1083" s="13">
        <v>40350</v>
      </c>
      <c r="D1083" s="14" t="s">
        <v>13</v>
      </c>
      <c r="E1083" s="15" t="s">
        <v>2689</v>
      </c>
      <c r="F1083" s="16" t="s">
        <v>2610</v>
      </c>
      <c r="G1083" s="15" t="s">
        <v>686</v>
      </c>
      <c r="H1083" s="15" t="s">
        <v>258</v>
      </c>
      <c r="I1083" s="17">
        <f>HYPERLINK("https://docs.wto.org/imrd/directdoc.asp?DDFDocuments/t/G/Tbtn10/SLV143.DOC","EN")</f>
      </c>
      <c r="J1083" s="17">
        <f>HYPERLINK("https://docs.wto.org/imrd/directdoc.asp?DDFDocuments/u/G/Tbtn10/SLV143.DOC","FR")</f>
      </c>
      <c r="K1083" s="17">
        <f>HYPERLINK("https://docs.wto.org/imrd/directdoc.asp?DDFDocuments/v/G/Tbtn10/SLV143.DOC","ES")</f>
      </c>
    </row>
    <row r="1084">
      <c r="A1084" s="11" t="s">
        <v>2690</v>
      </c>
      <c r="B1084" s="12" t="s">
        <v>2030</v>
      </c>
      <c r="C1084" s="13">
        <v>40346</v>
      </c>
      <c r="D1084" s="14" t="s">
        <v>13</v>
      </c>
      <c r="E1084" s="15" t="s">
        <v>2691</v>
      </c>
      <c r="F1084" s="16" t="s">
        <v>2692</v>
      </c>
      <c r="G1084" s="15" t="s">
        <v>193</v>
      </c>
      <c r="H1084" s="15" t="s">
        <v>1367</v>
      </c>
      <c r="I1084" s="17">
        <f>HYPERLINK("https://docs.wto.org/imrd/directdoc.asp?DDFDocuments/q/G/Tbtn10/NIC108.pdf","EN")</f>
      </c>
      <c r="J1084" s="17">
        <f>HYPERLINK("https://docs.wto.org/imrd/directdoc.asp?DDFDocuments/r/G/Tbtn10/NIC108.pdf","FR")</f>
      </c>
      <c r="K1084" s="17">
        <f>HYPERLINK("https://docs.wto.org/imrd/directdoc.asp?DDFDocuments/s/G/Tbtn10/NIC108.pdf","ES")</f>
      </c>
    </row>
    <row r="1085">
      <c r="A1085" s="11" t="s">
        <v>2693</v>
      </c>
      <c r="B1085" s="12" t="s">
        <v>229</v>
      </c>
      <c r="C1085" s="13">
        <v>40325</v>
      </c>
      <c r="D1085" s="14" t="s">
        <v>13</v>
      </c>
      <c r="E1085" s="15" t="s">
        <v>2694</v>
      </c>
      <c r="F1085" s="16" t="s">
        <v>2695</v>
      </c>
      <c r="G1085" s="15"/>
      <c r="H1085" s="15" t="s">
        <v>223</v>
      </c>
      <c r="I1085" s="17">
        <f>HYPERLINK("https://docs.wto.org/imrd/directdoc.asp?DDFDocuments/t/G/Tbtn10/PER26.DOC","EN")</f>
      </c>
      <c r="J1085" s="17">
        <f>HYPERLINK("https://docs.wto.org/imrd/directdoc.asp?DDFDocuments/u/G/Tbtn10/PER26.DOC","FR")</f>
      </c>
      <c r="K1085" s="17">
        <f>HYPERLINK("https://docs.wto.org/imrd/directdoc.asp?DDFDocuments/v/G/Tbtn10/PER26.DOC","ES")</f>
      </c>
    </row>
    <row r="1086">
      <c r="A1086" s="11" t="s">
        <v>2696</v>
      </c>
      <c r="B1086" s="12" t="s">
        <v>2697</v>
      </c>
      <c r="C1086" s="13">
        <v>40317</v>
      </c>
      <c r="D1086" s="14" t="s">
        <v>13</v>
      </c>
      <c r="E1086" s="15" t="s">
        <v>2691</v>
      </c>
      <c r="F1086" s="16" t="s">
        <v>2692</v>
      </c>
      <c r="G1086" s="15" t="s">
        <v>193</v>
      </c>
      <c r="H1086" s="15" t="s">
        <v>1367</v>
      </c>
      <c r="I1086" s="17">
        <f>HYPERLINK("https://docs.wto.org/imrd/directdoc.asp?DDFDocuments/q/G/Tbtn10/HND61.pdf","EN")</f>
      </c>
      <c r="J1086" s="17">
        <f>HYPERLINK("https://docs.wto.org/imrd/directdoc.asp?DDFDocuments/r/G/Tbtn10/HND61.pdf","FR")</f>
      </c>
      <c r="K1086" s="17">
        <f>HYPERLINK("https://docs.wto.org/imrd/directdoc.asp?DDFDocuments/s/G/Tbtn10/HND61.pdf","ES")</f>
      </c>
    </row>
    <row r="1087">
      <c r="A1087" s="11" t="s">
        <v>2698</v>
      </c>
      <c r="B1087" s="12" t="s">
        <v>27</v>
      </c>
      <c r="C1087" s="13">
        <v>40310</v>
      </c>
      <c r="D1087" s="14" t="s">
        <v>13</v>
      </c>
      <c r="E1087" s="15" t="s">
        <v>2699</v>
      </c>
      <c r="F1087" s="16" t="s">
        <v>2700</v>
      </c>
      <c r="G1087" s="15" t="s">
        <v>327</v>
      </c>
      <c r="H1087" s="15" t="s">
        <v>16</v>
      </c>
      <c r="I1087" s="17">
        <f>HYPERLINK("https://docs.wto.org/imrd/directdoc.asp?DDFDocuments/t/G/Tbtn10/ZAF124.DOC","EN")</f>
      </c>
      <c r="J1087" s="17">
        <f>HYPERLINK("https://docs.wto.org/imrd/directdoc.asp?DDFDocuments/u/G/Tbtn10/ZAF124.DOC","FR")</f>
      </c>
      <c r="K1087" s="17">
        <f>HYPERLINK("https://docs.wto.org/imrd/directdoc.asp?DDFDocuments/v/G/Tbtn10/ZAF124.DOC","ES")</f>
      </c>
    </row>
    <row r="1088">
      <c r="A1088" s="11" t="s">
        <v>2701</v>
      </c>
      <c r="B1088" s="12" t="s">
        <v>27</v>
      </c>
      <c r="C1088" s="13">
        <v>40310</v>
      </c>
      <c r="D1088" s="14" t="s">
        <v>13</v>
      </c>
      <c r="E1088" s="15" t="s">
        <v>2702</v>
      </c>
      <c r="F1088" s="16" t="s">
        <v>2703</v>
      </c>
      <c r="G1088" s="15" t="s">
        <v>327</v>
      </c>
      <c r="H1088" s="15" t="s">
        <v>16</v>
      </c>
      <c r="I1088" s="17">
        <f>HYPERLINK("https://docs.wto.org/imrd/directdoc.asp?DDFDocuments/t/G/Tbtn10/ZAF125.DOC","EN")</f>
      </c>
      <c r="J1088" s="17">
        <f>HYPERLINK("https://docs.wto.org/imrd/directdoc.asp?DDFDocuments/u/G/Tbtn10/ZAF125.DOC","FR")</f>
      </c>
      <c r="K1088" s="17">
        <f>HYPERLINK("https://docs.wto.org/imrd/directdoc.asp?DDFDocuments/v/G/Tbtn10/ZAF125.DOC","ES")</f>
      </c>
    </row>
    <row r="1089">
      <c r="A1089" s="11" t="s">
        <v>2704</v>
      </c>
      <c r="B1089" s="12" t="s">
        <v>1247</v>
      </c>
      <c r="C1089" s="13">
        <v>40301</v>
      </c>
      <c r="D1089" s="14" t="s">
        <v>13</v>
      </c>
      <c r="E1089" s="15" t="s">
        <v>2705</v>
      </c>
      <c r="F1089" s="16" t="s">
        <v>2706</v>
      </c>
      <c r="G1089" s="15" t="s">
        <v>2707</v>
      </c>
      <c r="H1089" s="15" t="s">
        <v>223</v>
      </c>
      <c r="I1089" s="17">
        <f>HYPERLINK("https://docs.wto.org/imrd/directdoc.asp?DDFDocuments/t/G/Tbtn10/THA334.DOC","EN")</f>
      </c>
      <c r="J1089" s="17">
        <f>HYPERLINK("https://docs.wto.org/imrd/directdoc.asp?DDFDocuments/u/G/Tbtn10/THA334.DOC","FR")</f>
      </c>
      <c r="K1089" s="17">
        <f>HYPERLINK("https://docs.wto.org/imrd/directdoc.asp?DDFDocuments/v/G/Tbtn10/THA334.DOC","ES")</f>
      </c>
    </row>
    <row r="1090">
      <c r="A1090" s="11" t="s">
        <v>2708</v>
      </c>
      <c r="B1090" s="12" t="s">
        <v>190</v>
      </c>
      <c r="C1090" s="13">
        <v>40295</v>
      </c>
      <c r="D1090" s="14" t="s">
        <v>49</v>
      </c>
      <c r="E1090" s="15" t="s">
        <v>2448</v>
      </c>
      <c r="F1090" s="16" t="s">
        <v>1381</v>
      </c>
      <c r="G1090" s="15"/>
      <c r="H1090" s="15"/>
      <c r="I1090" s="17">
        <f>HYPERLINK("https://docs.wto.org/imrd/directdoc.asp?DDFDocuments/t/G/Tbtn07/BRA264A2.DOC","EN")</f>
      </c>
      <c r="J1090" s="17">
        <f>HYPERLINK("https://docs.wto.org/imrd/directdoc.asp?DDFDocuments/u/G/Tbtn07/BRA264A2.DOC","FR")</f>
      </c>
      <c r="K1090" s="17">
        <f>HYPERLINK("https://docs.wto.org/imrd/directdoc.asp?DDFDocuments/v/G/Tbtn07/BRA264A2.DOC","ES")</f>
      </c>
    </row>
    <row r="1091">
      <c r="A1091" s="11" t="s">
        <v>2709</v>
      </c>
      <c r="B1091" s="12" t="s">
        <v>27</v>
      </c>
      <c r="C1091" s="13">
        <v>40289</v>
      </c>
      <c r="D1091" s="14" t="s">
        <v>13</v>
      </c>
      <c r="E1091" s="15" t="s">
        <v>2710</v>
      </c>
      <c r="F1091" s="16" t="s">
        <v>2711</v>
      </c>
      <c r="G1091" s="15" t="s">
        <v>413</v>
      </c>
      <c r="H1091" s="15" t="s">
        <v>665</v>
      </c>
      <c r="I1091" s="17">
        <f>HYPERLINK("https://docs.wto.org/imrd/directdoc.asp?DDFDocuments/q/G/Tbtn10/ZAF123.pdf","EN")</f>
      </c>
      <c r="J1091" s="17">
        <f>HYPERLINK("https://docs.wto.org/imrd/directdoc.asp?DDFDocuments/r/G/Tbtn10/ZAF123.pdf","FR")</f>
      </c>
      <c r="K1091" s="17">
        <f>HYPERLINK("https://docs.wto.org/imrd/directdoc.asp?DDFDocuments/s/G/Tbtn10/ZAF123.pdf","ES")</f>
      </c>
    </row>
    <row r="1092">
      <c r="A1092" s="11" t="s">
        <v>2712</v>
      </c>
      <c r="B1092" s="12" t="s">
        <v>568</v>
      </c>
      <c r="C1092" s="13">
        <v>40277</v>
      </c>
      <c r="D1092" s="14" t="s">
        <v>49</v>
      </c>
      <c r="E1092" s="15" t="s">
        <v>2713</v>
      </c>
      <c r="F1092" s="16" t="s">
        <v>629</v>
      </c>
      <c r="G1092" s="15"/>
      <c r="H1092" s="15" t="s">
        <v>2714</v>
      </c>
      <c r="I1092" s="17">
        <f>HYPERLINK("https://docs.wto.org/imrd/directdoc.asp?DDFDocuments/t/G/Tbtn09/COL135A1.DOC","EN")</f>
      </c>
      <c r="J1092" s="17">
        <f>HYPERLINK("https://docs.wto.org/imrd/directdoc.asp?DDFDocuments/u/G/Tbtn09/COL135A1.DOC","FR")</f>
      </c>
      <c r="K1092" s="17">
        <f>HYPERLINK("https://docs.wto.org/imrd/directdoc.asp?DDFDocuments/v/G/Tbtn09/COL135A1.DOC","ES")</f>
      </c>
    </row>
    <row r="1093">
      <c r="A1093" s="11" t="s">
        <v>2715</v>
      </c>
      <c r="B1093" s="12" t="s">
        <v>55</v>
      </c>
      <c r="C1093" s="13">
        <v>40275</v>
      </c>
      <c r="D1093" s="14" t="s">
        <v>13</v>
      </c>
      <c r="E1093" s="15" t="s">
        <v>2716</v>
      </c>
      <c r="F1093" s="16" t="s">
        <v>2717</v>
      </c>
      <c r="G1093" s="15" t="s">
        <v>2718</v>
      </c>
      <c r="H1093" s="15" t="s">
        <v>258</v>
      </c>
      <c r="I1093" s="17">
        <f>HYPERLINK("https://docs.wto.org/imrd/directdoc.asp?DDFDocuments/t/G/Tbtn10/TZA17.DOC","EN")</f>
      </c>
      <c r="J1093" s="17">
        <f>HYPERLINK("https://docs.wto.org/imrd/directdoc.asp?DDFDocuments/u/G/Tbtn10/TZA17.DOC","FR")</f>
      </c>
      <c r="K1093" s="17">
        <f>HYPERLINK("https://docs.wto.org/imrd/directdoc.asp?DDFDocuments/v/G/Tbtn10/TZA17.DOC","ES")</f>
      </c>
    </row>
    <row r="1094">
      <c r="A1094" s="11" t="s">
        <v>2719</v>
      </c>
      <c r="B1094" s="12" t="s">
        <v>632</v>
      </c>
      <c r="C1094" s="13">
        <v>40261</v>
      </c>
      <c r="D1094" s="14" t="s">
        <v>13</v>
      </c>
      <c r="E1094" s="15" t="s">
        <v>2720</v>
      </c>
      <c r="F1094" s="16" t="s">
        <v>1370</v>
      </c>
      <c r="G1094" s="15" t="s">
        <v>204</v>
      </c>
      <c r="H1094" s="15" t="s">
        <v>276</v>
      </c>
      <c r="I1094" s="17">
        <f>HYPERLINK("https://docs.wto.org/imrd/directdoc.asp?DDFDocuments/q/G/Tbtn10/MEX192.pdf","EN")</f>
      </c>
      <c r="J1094" s="17">
        <f>HYPERLINK("https://docs.wto.org/imrd/directdoc.asp?DDFDocuments/r/G/Tbtn10/MEX192.pdf","FR")</f>
      </c>
      <c r="K1094" s="17">
        <f>HYPERLINK("https://docs.wto.org/imrd/directdoc.asp?DDFDocuments/s/G/Tbtn10/MEX192.pdf","ES")</f>
      </c>
    </row>
    <row r="1095">
      <c r="A1095" s="11" t="s">
        <v>2721</v>
      </c>
      <c r="B1095" s="12" t="s">
        <v>301</v>
      </c>
      <c r="C1095" s="13">
        <v>40232</v>
      </c>
      <c r="D1095" s="14" t="s">
        <v>49</v>
      </c>
      <c r="E1095" s="15" t="s">
        <v>2146</v>
      </c>
      <c r="F1095" s="16" t="s">
        <v>2722</v>
      </c>
      <c r="G1095" s="15" t="s">
        <v>2148</v>
      </c>
      <c r="H1095" s="15" t="s">
        <v>472</v>
      </c>
      <c r="I1095" s="17">
        <f>HYPERLINK("https://docs.wto.org/imrd/directdoc.asp?DDFDocuments/t/G/Tbtn09/ISR375A1.DOC","EN")</f>
      </c>
      <c r="J1095" s="17">
        <f>HYPERLINK("https://docs.wto.org/imrd/directdoc.asp?DDFDocuments/u/G/Tbtn09/ISR375A1.DOC","FR")</f>
      </c>
      <c r="K1095" s="17">
        <f>HYPERLINK("https://docs.wto.org/imrd/directdoc.asp?DDFDocuments/v/G/Tbtn09/ISR375A1.DOC","ES")</f>
      </c>
    </row>
    <row r="1096">
      <c r="A1096" s="11" t="s">
        <v>2723</v>
      </c>
      <c r="B1096" s="12" t="s">
        <v>301</v>
      </c>
      <c r="C1096" s="13">
        <v>40232</v>
      </c>
      <c r="D1096" s="14" t="s">
        <v>49</v>
      </c>
      <c r="E1096" s="15" t="s">
        <v>2146</v>
      </c>
      <c r="F1096" s="16" t="s">
        <v>2724</v>
      </c>
      <c r="G1096" s="15" t="s">
        <v>2148</v>
      </c>
      <c r="H1096" s="15" t="s">
        <v>472</v>
      </c>
      <c r="I1096" s="17">
        <f>HYPERLINK("https://docs.wto.org/imrd/directdoc.asp?DDFDocuments/t/G/Tbtn09/ISR376A1.DOC","EN")</f>
      </c>
      <c r="J1096" s="17">
        <f>HYPERLINK("https://docs.wto.org/imrd/directdoc.asp?DDFDocuments/u/G/Tbtn09/ISR376A1.DOC","FR")</f>
      </c>
      <c r="K1096" s="17">
        <f>HYPERLINK("https://docs.wto.org/imrd/directdoc.asp?DDFDocuments/v/G/Tbtn09/ISR376A1.DOC","ES")</f>
      </c>
    </row>
    <row r="1097">
      <c r="A1097" s="11" t="s">
        <v>2725</v>
      </c>
      <c r="B1097" s="12" t="s">
        <v>301</v>
      </c>
      <c r="C1097" s="13">
        <v>40232</v>
      </c>
      <c r="D1097" s="14" t="s">
        <v>49</v>
      </c>
      <c r="E1097" s="15" t="s">
        <v>2146</v>
      </c>
      <c r="F1097" s="16" t="s">
        <v>2726</v>
      </c>
      <c r="G1097" s="15" t="s">
        <v>2148</v>
      </c>
      <c r="H1097" s="15" t="s">
        <v>472</v>
      </c>
      <c r="I1097" s="17">
        <f>HYPERLINK("https://docs.wto.org/imrd/directdoc.asp?DDFDocuments/t/G/Tbtn09/ISR377A1.DOC","EN")</f>
      </c>
      <c r="J1097" s="17">
        <f>HYPERLINK("https://docs.wto.org/imrd/directdoc.asp?DDFDocuments/u/G/Tbtn09/ISR377A1.DOC","FR")</f>
      </c>
      <c r="K1097" s="17">
        <f>HYPERLINK("https://docs.wto.org/imrd/directdoc.asp?DDFDocuments/v/G/Tbtn09/ISR377A1.DOC","ES")</f>
      </c>
    </row>
    <row r="1098">
      <c r="A1098" s="11" t="s">
        <v>2727</v>
      </c>
      <c r="B1098" s="12" t="s">
        <v>301</v>
      </c>
      <c r="C1098" s="13">
        <v>40232</v>
      </c>
      <c r="D1098" s="14" t="s">
        <v>49</v>
      </c>
      <c r="E1098" s="15" t="s">
        <v>2146</v>
      </c>
      <c r="F1098" s="16" t="s">
        <v>2728</v>
      </c>
      <c r="G1098" s="15" t="s">
        <v>2148</v>
      </c>
      <c r="H1098" s="15" t="s">
        <v>472</v>
      </c>
      <c r="I1098" s="17">
        <f>HYPERLINK("https://docs.wto.org/imrd/directdoc.asp?DDFDocuments/t/G/Tbtn09/ISR378A1.DOC","EN")</f>
      </c>
      <c r="J1098" s="17">
        <f>HYPERLINK("https://docs.wto.org/imrd/directdoc.asp?DDFDocuments/u/G/Tbtn09/ISR378A1.DOC","FR")</f>
      </c>
      <c r="K1098" s="17">
        <f>HYPERLINK("https://docs.wto.org/imrd/directdoc.asp?DDFDocuments/v/G/Tbtn09/ISR378A1.DOC","ES")</f>
      </c>
    </row>
    <row r="1099">
      <c r="A1099" s="11" t="s">
        <v>2729</v>
      </c>
      <c r="B1099" s="12" t="s">
        <v>301</v>
      </c>
      <c r="C1099" s="13">
        <v>40232</v>
      </c>
      <c r="D1099" s="14" t="s">
        <v>49</v>
      </c>
      <c r="E1099" s="15" t="s">
        <v>2161</v>
      </c>
      <c r="F1099" s="16" t="s">
        <v>151</v>
      </c>
      <c r="G1099" s="15" t="s">
        <v>2148</v>
      </c>
      <c r="H1099" s="15" t="s">
        <v>472</v>
      </c>
      <c r="I1099" s="17">
        <f>HYPERLINK("https://docs.wto.org/imrd/directdoc.asp?DDFDocuments/t/G/Tbtn09/ISR379A1.DOC","EN")</f>
      </c>
      <c r="J1099" s="17">
        <f>HYPERLINK("https://docs.wto.org/imrd/directdoc.asp?DDFDocuments/u/G/Tbtn09/ISR379A1.DOC","FR")</f>
      </c>
      <c r="K1099" s="17">
        <f>HYPERLINK("https://docs.wto.org/imrd/directdoc.asp?DDFDocuments/v/G/Tbtn09/ISR379A1.DOC","ES")</f>
      </c>
    </row>
    <row r="1100">
      <c r="A1100" s="11" t="s">
        <v>2730</v>
      </c>
      <c r="B1100" s="12" t="s">
        <v>301</v>
      </c>
      <c r="C1100" s="13">
        <v>40232</v>
      </c>
      <c r="D1100" s="14" t="s">
        <v>49</v>
      </c>
      <c r="E1100" s="15" t="s">
        <v>2164</v>
      </c>
      <c r="F1100" s="16" t="s">
        <v>2731</v>
      </c>
      <c r="G1100" s="15" t="s">
        <v>2166</v>
      </c>
      <c r="H1100" s="15" t="s">
        <v>472</v>
      </c>
      <c r="I1100" s="17">
        <f>HYPERLINK("https://docs.wto.org/imrd/directdoc.asp?DDFDocuments/t/G/Tbtn09/ISR380A1.DOC","EN")</f>
      </c>
      <c r="J1100" s="17">
        <f>HYPERLINK("https://docs.wto.org/imrd/directdoc.asp?DDFDocuments/u/G/Tbtn09/ISR380A1.DOC","FR")</f>
      </c>
      <c r="K1100" s="17">
        <f>HYPERLINK("https://docs.wto.org/imrd/directdoc.asp?DDFDocuments/v/G/Tbtn09/ISR380A1.DOC","ES")</f>
      </c>
    </row>
    <row r="1101">
      <c r="A1101" s="11" t="s">
        <v>2732</v>
      </c>
      <c r="B1101" s="12" t="s">
        <v>301</v>
      </c>
      <c r="C1101" s="13">
        <v>40232</v>
      </c>
      <c r="D1101" s="14" t="s">
        <v>49</v>
      </c>
      <c r="E1101" s="15" t="s">
        <v>2168</v>
      </c>
      <c r="F1101" s="16" t="s">
        <v>2733</v>
      </c>
      <c r="G1101" s="15" t="s">
        <v>2170</v>
      </c>
      <c r="H1101" s="15" t="s">
        <v>472</v>
      </c>
      <c r="I1101" s="17">
        <f>HYPERLINK("https://docs.wto.org/imrd/directdoc.asp?DDFDocuments/t/G/Tbtn09/ISR381A1.DOC","EN")</f>
      </c>
      <c r="J1101" s="17">
        <f>HYPERLINK("https://docs.wto.org/imrd/directdoc.asp?DDFDocuments/u/G/Tbtn09/ISR381A1.DOC","FR")</f>
      </c>
      <c r="K1101" s="17">
        <f>HYPERLINK("https://docs.wto.org/imrd/directdoc.asp?DDFDocuments/v/G/Tbtn09/ISR381A1.DOC","ES")</f>
      </c>
    </row>
    <row r="1102">
      <c r="A1102" s="11" t="s">
        <v>2734</v>
      </c>
      <c r="B1102" s="12" t="s">
        <v>301</v>
      </c>
      <c r="C1102" s="13">
        <v>40232</v>
      </c>
      <c r="D1102" s="14" t="s">
        <v>49</v>
      </c>
      <c r="E1102" s="15" t="s">
        <v>2172</v>
      </c>
      <c r="F1102" s="16" t="s">
        <v>164</v>
      </c>
      <c r="G1102" s="15" t="s">
        <v>2170</v>
      </c>
      <c r="H1102" s="15" t="s">
        <v>472</v>
      </c>
      <c r="I1102" s="17">
        <f>HYPERLINK("https://docs.wto.org/imrd/directdoc.asp?DDFDocuments/t/G/Tbtn09/ISR382A1.DOC","EN")</f>
      </c>
      <c r="J1102" s="17">
        <f>HYPERLINK("https://docs.wto.org/imrd/directdoc.asp?DDFDocuments/u/G/Tbtn09/ISR382A1.DOC","FR")</f>
      </c>
      <c r="K1102" s="17">
        <f>HYPERLINK("https://docs.wto.org/imrd/directdoc.asp?DDFDocuments/v/G/Tbtn09/ISR382A1.DOC","ES")</f>
      </c>
    </row>
    <row r="1103">
      <c r="A1103" s="11" t="s">
        <v>2735</v>
      </c>
      <c r="B1103" s="12" t="s">
        <v>301</v>
      </c>
      <c r="C1103" s="13">
        <v>40232</v>
      </c>
      <c r="D1103" s="14" t="s">
        <v>49</v>
      </c>
      <c r="E1103" s="15" t="s">
        <v>2175</v>
      </c>
      <c r="F1103" s="16" t="s">
        <v>151</v>
      </c>
      <c r="G1103" s="15" t="s">
        <v>1572</v>
      </c>
      <c r="H1103" s="15" t="s">
        <v>472</v>
      </c>
      <c r="I1103" s="17">
        <f>HYPERLINK("https://docs.wto.org/imrd/directdoc.asp?DDFDocuments/t/G/Tbtn09/ISR383A1.DOC","EN")</f>
      </c>
      <c r="J1103" s="17">
        <f>HYPERLINK("https://docs.wto.org/imrd/directdoc.asp?DDFDocuments/u/G/Tbtn09/ISR383A1.DOC","FR")</f>
      </c>
      <c r="K1103" s="17">
        <f>HYPERLINK("https://docs.wto.org/imrd/directdoc.asp?DDFDocuments/v/G/Tbtn09/ISR383A1.DOC","ES")</f>
      </c>
    </row>
    <row r="1104">
      <c r="A1104" s="11" t="s">
        <v>2736</v>
      </c>
      <c r="B1104" s="12" t="s">
        <v>301</v>
      </c>
      <c r="C1104" s="13">
        <v>40232</v>
      </c>
      <c r="D1104" s="14" t="s">
        <v>49</v>
      </c>
      <c r="E1104" s="15" t="s">
        <v>2177</v>
      </c>
      <c r="F1104" s="16" t="s">
        <v>2737</v>
      </c>
      <c r="G1104" s="15" t="s">
        <v>2179</v>
      </c>
      <c r="H1104" s="15" t="s">
        <v>472</v>
      </c>
      <c r="I1104" s="17">
        <f>HYPERLINK("https://docs.wto.org/imrd/directdoc.asp?DDFDocuments/q/G/Tbtn09/ISR384A1.pdf","EN")</f>
      </c>
      <c r="J1104" s="17">
        <f>HYPERLINK("https://docs.wto.org/imrd/directdoc.asp?DDFDocuments/r/G/Tbtn09/ISR384A1.pdf","FR")</f>
      </c>
      <c r="K1104" s="17">
        <f>HYPERLINK("https://docs.wto.org/imrd/directdoc.asp?DDFDocuments/s/G/Tbtn09/ISR384A1.pdf","ES")</f>
      </c>
    </row>
    <row r="1105">
      <c r="A1105" s="11" t="s">
        <v>2738</v>
      </c>
      <c r="B1105" s="12" t="s">
        <v>301</v>
      </c>
      <c r="C1105" s="13">
        <v>40232</v>
      </c>
      <c r="D1105" s="14" t="s">
        <v>49</v>
      </c>
      <c r="E1105" s="15" t="s">
        <v>2181</v>
      </c>
      <c r="F1105" s="16" t="s">
        <v>158</v>
      </c>
      <c r="G1105" s="15" t="s">
        <v>2183</v>
      </c>
      <c r="H1105" s="15" t="s">
        <v>472</v>
      </c>
      <c r="I1105" s="17">
        <f>HYPERLINK("https://docs.wto.org/imrd/directdoc.asp?DDFDocuments/t/G/Tbtn09/ISR385A1.DOC","EN")</f>
      </c>
      <c r="J1105" s="17">
        <f>HYPERLINK("https://docs.wto.org/imrd/directdoc.asp?DDFDocuments/u/G/Tbtn09/ISR385A1.DOC","FR")</f>
      </c>
      <c r="K1105" s="17">
        <f>HYPERLINK("https://docs.wto.org/imrd/directdoc.asp?DDFDocuments/v/G/Tbtn09/ISR385A1.DOC","ES")</f>
      </c>
    </row>
    <row r="1106">
      <c r="A1106" s="11" t="s">
        <v>2739</v>
      </c>
      <c r="B1106" s="12" t="s">
        <v>301</v>
      </c>
      <c r="C1106" s="13">
        <v>40232</v>
      </c>
      <c r="D1106" s="14" t="s">
        <v>49</v>
      </c>
      <c r="E1106" s="15" t="s">
        <v>2740</v>
      </c>
      <c r="F1106" s="16" t="s">
        <v>310</v>
      </c>
      <c r="G1106" s="15" t="s">
        <v>2166</v>
      </c>
      <c r="H1106" s="15" t="s">
        <v>472</v>
      </c>
      <c r="I1106" s="17">
        <f>HYPERLINK("https://docs.wto.org/imrd/directdoc.asp?DDFDocuments/t/G/Tbtn09/ISR386A1.DOC","EN")</f>
      </c>
      <c r="J1106" s="17">
        <f>HYPERLINK("https://docs.wto.org/imrd/directdoc.asp?DDFDocuments/u/G/Tbtn09/ISR386A1.DOC","FR")</f>
      </c>
      <c r="K1106" s="17">
        <f>HYPERLINK("https://docs.wto.org/imrd/directdoc.asp?DDFDocuments/v/G/Tbtn09/ISR386A1.DOC","ES")</f>
      </c>
    </row>
    <row r="1107">
      <c r="A1107" s="11" t="s">
        <v>2741</v>
      </c>
      <c r="B1107" s="12" t="s">
        <v>301</v>
      </c>
      <c r="C1107" s="13">
        <v>40231</v>
      </c>
      <c r="D1107" s="14" t="s">
        <v>49</v>
      </c>
      <c r="E1107" s="15" t="s">
        <v>2146</v>
      </c>
      <c r="F1107" s="16" t="s">
        <v>2742</v>
      </c>
      <c r="G1107" s="15" t="s">
        <v>2148</v>
      </c>
      <c r="H1107" s="15" t="s">
        <v>472</v>
      </c>
      <c r="I1107" s="17">
        <f>HYPERLINK("https://docs.wto.org/imrd/directdoc.asp?DDFDocuments/t/G/Tbtn09/ISR372A1.DOC","EN")</f>
      </c>
      <c r="J1107" s="17">
        <f>HYPERLINK("https://docs.wto.org/imrd/directdoc.asp?DDFDocuments/u/G/Tbtn09/ISR372A1.DOC","FR")</f>
      </c>
      <c r="K1107" s="17">
        <f>HYPERLINK("https://docs.wto.org/imrd/directdoc.asp?DDFDocuments/v/G/Tbtn09/ISR372A1.DOC","ES")</f>
      </c>
    </row>
    <row r="1108">
      <c r="A1108" s="11" t="s">
        <v>2743</v>
      </c>
      <c r="B1108" s="12" t="s">
        <v>301</v>
      </c>
      <c r="C1108" s="13">
        <v>40231</v>
      </c>
      <c r="D1108" s="14" t="s">
        <v>49</v>
      </c>
      <c r="E1108" s="15" t="s">
        <v>2146</v>
      </c>
      <c r="F1108" s="16" t="s">
        <v>2744</v>
      </c>
      <c r="G1108" s="15" t="s">
        <v>2148</v>
      </c>
      <c r="H1108" s="15" t="s">
        <v>472</v>
      </c>
      <c r="I1108" s="17">
        <f>HYPERLINK("https://docs.wto.org/imrd/directdoc.asp?DDFDocuments/t/G/Tbtn09/ISR373A1.DOC","EN")</f>
      </c>
      <c r="J1108" s="17">
        <f>HYPERLINK("https://docs.wto.org/imrd/directdoc.asp?DDFDocuments/u/G/Tbtn09/ISR373A1.DOC","FR")</f>
      </c>
      <c r="K1108" s="17">
        <f>HYPERLINK("https://docs.wto.org/imrd/directdoc.asp?DDFDocuments/v/G/Tbtn09/ISR373A1.DOC","ES")</f>
      </c>
    </row>
    <row r="1109">
      <c r="A1109" s="11" t="s">
        <v>2745</v>
      </c>
      <c r="B1109" s="12" t="s">
        <v>301</v>
      </c>
      <c r="C1109" s="13">
        <v>40231</v>
      </c>
      <c r="D1109" s="14" t="s">
        <v>49</v>
      </c>
      <c r="E1109" s="15" t="s">
        <v>2146</v>
      </c>
      <c r="F1109" s="16" t="s">
        <v>2722</v>
      </c>
      <c r="G1109" s="15" t="s">
        <v>2148</v>
      </c>
      <c r="H1109" s="15" t="s">
        <v>472</v>
      </c>
      <c r="I1109" s="17">
        <f>HYPERLINK("https://docs.wto.org/imrd/directdoc.asp?DDFDocuments/t/G/Tbtn09/ISR374A1.DOC","EN")</f>
      </c>
      <c r="J1109" s="17">
        <f>HYPERLINK("https://docs.wto.org/imrd/directdoc.asp?DDFDocuments/u/G/Tbtn09/ISR374A1.DOC","FR")</f>
      </c>
      <c r="K1109" s="17">
        <f>HYPERLINK("https://docs.wto.org/imrd/directdoc.asp?DDFDocuments/v/G/Tbtn09/ISR374A1.DOC","ES")</f>
      </c>
    </row>
    <row r="1110">
      <c r="A1110" s="11" t="s">
        <v>2746</v>
      </c>
      <c r="B1110" s="12" t="s">
        <v>12</v>
      </c>
      <c r="C1110" s="13">
        <v>40214</v>
      </c>
      <c r="D1110" s="14" t="s">
        <v>13</v>
      </c>
      <c r="E1110" s="15" t="s">
        <v>2747</v>
      </c>
      <c r="F1110" s="16" t="s">
        <v>2748</v>
      </c>
      <c r="G1110" s="15" t="s">
        <v>289</v>
      </c>
      <c r="H1110" s="15" t="s">
        <v>258</v>
      </c>
      <c r="I1110" s="17">
        <f>HYPERLINK("https://docs.wto.org/imrd/directdoc.asp?DDFDocuments/t/G/Tbtn10/KEN203.DOC","EN")</f>
      </c>
      <c r="J1110" s="17">
        <f>HYPERLINK("https://docs.wto.org/imrd/directdoc.asp?DDFDocuments/u/G/Tbtn10/KEN203.DOC","FR")</f>
      </c>
      <c r="K1110" s="17">
        <f>HYPERLINK("https://docs.wto.org/imrd/directdoc.asp?DDFDocuments/v/G/Tbtn10/KEN203.DOC","ES")</f>
      </c>
    </row>
    <row r="1111">
      <c r="A1111" s="11" t="s">
        <v>2749</v>
      </c>
      <c r="B1111" s="12" t="s">
        <v>12</v>
      </c>
      <c r="C1111" s="13">
        <v>40214</v>
      </c>
      <c r="D1111" s="14" t="s">
        <v>13</v>
      </c>
      <c r="E1111" s="15" t="s">
        <v>2750</v>
      </c>
      <c r="F1111" s="16" t="s">
        <v>2748</v>
      </c>
      <c r="G1111" s="15" t="s">
        <v>289</v>
      </c>
      <c r="H1111" s="15" t="s">
        <v>254</v>
      </c>
      <c r="I1111" s="17">
        <f>HYPERLINK("https://docs.wto.org/imrd/directdoc.asp?DDFDocuments/q/G/Tbtn10/KEN204.pdf","EN")</f>
      </c>
      <c r="J1111" s="17">
        <f>HYPERLINK("https://docs.wto.org/imrd/directdoc.asp?DDFDocuments/r/G/Tbtn10/KEN204.pdf","FR")</f>
      </c>
      <c r="K1111" s="17">
        <f>HYPERLINK("https://docs.wto.org/imrd/directdoc.asp?DDFDocuments/s/G/Tbtn10/KEN204.pdf","ES")</f>
      </c>
    </row>
    <row r="1112">
      <c r="A1112" s="11" t="s">
        <v>2751</v>
      </c>
      <c r="B1112" s="12" t="s">
        <v>12</v>
      </c>
      <c r="C1112" s="13">
        <v>40214</v>
      </c>
      <c r="D1112" s="14" t="s">
        <v>13</v>
      </c>
      <c r="E1112" s="15" t="s">
        <v>2752</v>
      </c>
      <c r="F1112" s="16" t="s">
        <v>1015</v>
      </c>
      <c r="G1112" s="15" t="s">
        <v>289</v>
      </c>
      <c r="H1112" s="15" t="s">
        <v>254</v>
      </c>
      <c r="I1112" s="17">
        <f>HYPERLINK("https://docs.wto.org/imrd/directdoc.asp?DDFDocuments/q/G/Tbtn10/KEN205.pdf","EN")</f>
      </c>
      <c r="J1112" s="17">
        <f>HYPERLINK("https://docs.wto.org/imrd/directdoc.asp?DDFDocuments/r/G/Tbtn10/KEN205.pdf","FR")</f>
      </c>
      <c r="K1112" s="17">
        <f>HYPERLINK("https://docs.wto.org/imrd/directdoc.asp?DDFDocuments/s/G/Tbtn10/KEN205.pdf","ES")</f>
      </c>
    </row>
    <row r="1113">
      <c r="A1113" s="11" t="s">
        <v>2753</v>
      </c>
      <c r="B1113" s="12" t="s">
        <v>12</v>
      </c>
      <c r="C1113" s="13">
        <v>40214</v>
      </c>
      <c r="D1113" s="14" t="s">
        <v>13</v>
      </c>
      <c r="E1113" s="15" t="s">
        <v>2754</v>
      </c>
      <c r="F1113" s="16" t="s">
        <v>832</v>
      </c>
      <c r="G1113" s="15" t="s">
        <v>289</v>
      </c>
      <c r="H1113" s="15" t="s">
        <v>254</v>
      </c>
      <c r="I1113" s="17">
        <f>HYPERLINK("https://docs.wto.org/imrd/directdoc.asp?DDFDocuments/t/G/Tbtn10/KEN206.DOC","EN")</f>
      </c>
      <c r="J1113" s="17">
        <f>HYPERLINK("https://docs.wto.org/imrd/directdoc.asp?DDFDocuments/u/G/Tbtn10/KEN206.DOC","FR")</f>
      </c>
      <c r="K1113" s="17">
        <f>HYPERLINK("https://docs.wto.org/imrd/directdoc.asp?DDFDocuments/v/G/Tbtn10/KEN206.DOC","ES")</f>
      </c>
    </row>
    <row r="1114">
      <c r="A1114" s="11" t="s">
        <v>2755</v>
      </c>
      <c r="B1114" s="12" t="s">
        <v>190</v>
      </c>
      <c r="C1114" s="13">
        <v>40213</v>
      </c>
      <c r="D1114" s="14" t="s">
        <v>13</v>
      </c>
      <c r="E1114" s="15" t="s">
        <v>2756</v>
      </c>
      <c r="F1114" s="16" t="s">
        <v>2757</v>
      </c>
      <c r="G1114" s="15"/>
      <c r="H1114" s="15" t="s">
        <v>254</v>
      </c>
      <c r="I1114" s="17">
        <f>HYPERLINK("https://docs.wto.org/imrd/directdoc.asp?DDFDocuments/t/G/Tbtn10/BRA360.DOC","EN")</f>
      </c>
      <c r="J1114" s="17">
        <f>HYPERLINK("https://docs.wto.org/imrd/directdoc.asp?DDFDocuments/u/G/Tbtn10/BRA360.DOC","FR")</f>
      </c>
      <c r="K1114" s="17">
        <f>HYPERLINK("https://docs.wto.org/imrd/directdoc.asp?DDFDocuments/v/G/Tbtn10/BRA360.DOC","ES")</f>
      </c>
    </row>
    <row r="1115">
      <c r="A1115" s="11" t="s">
        <v>2758</v>
      </c>
      <c r="B1115" s="12" t="s">
        <v>568</v>
      </c>
      <c r="C1115" s="13">
        <v>40207</v>
      </c>
      <c r="D1115" s="14" t="s">
        <v>49</v>
      </c>
      <c r="E1115" s="15" t="s">
        <v>2759</v>
      </c>
      <c r="F1115" s="16" t="s">
        <v>2760</v>
      </c>
      <c r="G1115" s="15"/>
      <c r="H1115" s="15" t="s">
        <v>472</v>
      </c>
      <c r="I1115" s="17">
        <f>HYPERLINK("https://docs.wto.org/imrd/directdoc.asp?DDFDocuments/t/G/Tbtn09/COL127A1.DOC","EN")</f>
      </c>
      <c r="J1115" s="17">
        <f>HYPERLINK("https://docs.wto.org/imrd/directdoc.asp?DDFDocuments/u/G/Tbtn09/COL127A1.DOC","FR")</f>
      </c>
      <c r="K1115" s="17">
        <f>HYPERLINK("https://docs.wto.org/imrd/directdoc.asp?DDFDocuments/v/G/Tbtn09/COL127A1.DOC","ES")</f>
      </c>
    </row>
    <row r="1116">
      <c r="A1116" s="11" t="s">
        <v>2761</v>
      </c>
      <c r="B1116" s="12" t="s">
        <v>291</v>
      </c>
      <c r="C1116" s="13">
        <v>40206</v>
      </c>
      <c r="D1116" s="14" t="s">
        <v>13</v>
      </c>
      <c r="E1116" s="15" t="s">
        <v>2762</v>
      </c>
      <c r="F1116" s="16" t="s">
        <v>345</v>
      </c>
      <c r="G1116" s="15" t="s">
        <v>304</v>
      </c>
      <c r="H1116" s="15" t="s">
        <v>223</v>
      </c>
      <c r="I1116" s="17">
        <f>HYPERLINK("https://docs.wto.org/imrd/directdoc.asp?DDFDocuments/t/G/Tbtn10/BHR176.DOC","EN")</f>
      </c>
      <c r="J1116" s="17">
        <f>HYPERLINK("https://docs.wto.org/imrd/directdoc.asp?DDFDocuments/u/G/Tbtn10/BHR176.DOC","FR")</f>
      </c>
      <c r="K1116" s="17">
        <f>HYPERLINK("https://docs.wto.org/imrd/directdoc.asp?DDFDocuments/v/G/Tbtn10/BHR176.DOC","ES")</f>
      </c>
    </row>
    <row r="1117">
      <c r="A1117" s="11" t="s">
        <v>2763</v>
      </c>
      <c r="B1117" s="12" t="s">
        <v>2764</v>
      </c>
      <c r="C1117" s="13">
        <v>40206</v>
      </c>
      <c r="D1117" s="14" t="s">
        <v>13</v>
      </c>
      <c r="E1117" s="15" t="s">
        <v>2765</v>
      </c>
      <c r="F1117" s="16" t="s">
        <v>2766</v>
      </c>
      <c r="G1117" s="15"/>
      <c r="H1117" s="15" t="s">
        <v>276</v>
      </c>
      <c r="I1117" s="17">
        <f>HYPERLINK("https://docs.wto.org/imrd/directdoc.asp?DDFDocuments/q/G/Tbtn10/CHE122.pdf","EN")</f>
      </c>
      <c r="J1117" s="17">
        <f>HYPERLINK("https://docs.wto.org/imrd/directdoc.asp?DDFDocuments/r/G/Tbtn10/CHE122.pdf","FR")</f>
      </c>
      <c r="K1117" s="17">
        <f>HYPERLINK("https://docs.wto.org/imrd/directdoc.asp?DDFDocuments/s/G/Tbtn10/CHE122.pdf","ES")</f>
      </c>
    </row>
    <row r="1118">
      <c r="A1118" s="11" t="s">
        <v>2767</v>
      </c>
      <c r="B1118" s="12" t="s">
        <v>568</v>
      </c>
      <c r="C1118" s="13">
        <v>40199</v>
      </c>
      <c r="D1118" s="14" t="s">
        <v>49</v>
      </c>
      <c r="E1118" s="15" t="s">
        <v>2425</v>
      </c>
      <c r="F1118" s="16" t="s">
        <v>957</v>
      </c>
      <c r="G1118" s="15" t="s">
        <v>1557</v>
      </c>
      <c r="H1118" s="15"/>
      <c r="I1118" s="17">
        <f>HYPERLINK("https://docs.wto.org/imrd/directdoc.asp?DDFDocuments/q/G/Tbtn07/COL91A2.pdf","EN")</f>
      </c>
      <c r="J1118" s="17">
        <f>HYPERLINK("https://docs.wto.org/imrd/directdoc.asp?DDFDocuments/r/G/Tbtn07/COL91A2.pdf","FR")</f>
      </c>
      <c r="K1118" s="17">
        <f>HYPERLINK("https://docs.wto.org/imrd/directdoc.asp?DDFDocuments/s/G/Tbtn07/COL91A2.pdf","ES")</f>
      </c>
    </row>
    <row r="1119">
      <c r="A1119" s="11" t="s">
        <v>2768</v>
      </c>
      <c r="B1119" s="12" t="s">
        <v>21</v>
      </c>
      <c r="C1119" s="13">
        <v>40199</v>
      </c>
      <c r="D1119" s="14" t="s">
        <v>49</v>
      </c>
      <c r="E1119" s="15" t="s">
        <v>2769</v>
      </c>
      <c r="F1119" s="16" t="s">
        <v>2770</v>
      </c>
      <c r="G1119" s="15"/>
      <c r="H1119" s="15" t="s">
        <v>351</v>
      </c>
      <c r="I1119" s="17">
        <f>HYPERLINK("https://docs.wto.org/imrd/directdoc.asp?DDFDocuments/t/G/Tbtn09/UKR41A1.DOC","EN")</f>
      </c>
      <c r="J1119" s="17">
        <f>HYPERLINK("https://docs.wto.org/imrd/directdoc.asp?DDFDocuments/u/G/Tbtn09/UKR41A1.DOC","FR")</f>
      </c>
      <c r="K1119" s="17">
        <f>HYPERLINK("https://docs.wto.org/imrd/directdoc.asp?DDFDocuments/v/G/Tbtn09/UKR41A1.DOC","ES")</f>
      </c>
    </row>
    <row r="1120">
      <c r="A1120" s="11" t="s">
        <v>2771</v>
      </c>
      <c r="B1120" s="12" t="s">
        <v>301</v>
      </c>
      <c r="C1120" s="13">
        <v>40190</v>
      </c>
      <c r="D1120" s="14" t="s">
        <v>350</v>
      </c>
      <c r="E1120" s="15" t="s">
        <v>2772</v>
      </c>
      <c r="F1120" s="16" t="s">
        <v>310</v>
      </c>
      <c r="G1120" s="15" t="s">
        <v>2166</v>
      </c>
      <c r="H1120" s="15" t="s">
        <v>472</v>
      </c>
      <c r="I1120" s="17">
        <f>HYPERLINK("https://docs.wto.org/imrd/directdoc.asp?DDFDocuments/t/G/Tbtn09/ISR387C1.DOC","EN")</f>
      </c>
      <c r="J1120" s="17">
        <f>HYPERLINK("https://docs.wto.org/imrd/directdoc.asp?DDFDocuments/u/G/Tbtn09/ISR387C1.DOC","FR")</f>
      </c>
      <c r="K1120" s="17">
        <f>HYPERLINK("https://docs.wto.org/imrd/directdoc.asp?DDFDocuments/v/G/Tbtn09/ISR387C1.DOC","ES")</f>
      </c>
    </row>
    <row r="1121">
      <c r="A1121" s="11" t="s">
        <v>2773</v>
      </c>
      <c r="B1121" s="12" t="s">
        <v>301</v>
      </c>
      <c r="C1121" s="13">
        <v>40165</v>
      </c>
      <c r="D1121" s="14" t="s">
        <v>13</v>
      </c>
      <c r="E1121" s="15" t="s">
        <v>2391</v>
      </c>
      <c r="F1121" s="16" t="s">
        <v>675</v>
      </c>
      <c r="G1121" s="15" t="s">
        <v>199</v>
      </c>
      <c r="H1121" s="15" t="s">
        <v>258</v>
      </c>
      <c r="I1121" s="17">
        <f>HYPERLINK("https://docs.wto.org/imrd/directdoc.asp?DDFDocuments/t/G/Tbtn09/ISR372.DOC","EN")</f>
      </c>
      <c r="J1121" s="17">
        <f>HYPERLINK("https://docs.wto.org/imrd/directdoc.asp?DDFDocuments/u/G/Tbtn09/ISR372.DOC","FR")</f>
      </c>
      <c r="K1121" s="17">
        <f>HYPERLINK("https://docs.wto.org/imrd/directdoc.asp?DDFDocuments/v/G/Tbtn09/ISR372.DOC","ES")</f>
      </c>
    </row>
    <row r="1122">
      <c r="A1122" s="11" t="s">
        <v>2774</v>
      </c>
      <c r="B1122" s="12" t="s">
        <v>301</v>
      </c>
      <c r="C1122" s="13">
        <v>40165</v>
      </c>
      <c r="D1122" s="14" t="s">
        <v>13</v>
      </c>
      <c r="E1122" s="15" t="s">
        <v>2391</v>
      </c>
      <c r="F1122" s="16" t="s">
        <v>675</v>
      </c>
      <c r="G1122" s="15" t="s">
        <v>199</v>
      </c>
      <c r="H1122" s="15" t="s">
        <v>258</v>
      </c>
      <c r="I1122" s="17">
        <f>HYPERLINK("https://docs.wto.org/imrd/directdoc.asp?DDFDocuments/t/G/Tbtn09/ISR373.DOC","EN")</f>
      </c>
      <c r="J1122" s="17">
        <f>HYPERLINK("https://docs.wto.org/imrd/directdoc.asp?DDFDocuments/u/G/Tbtn09/ISR373.DOC","FR")</f>
      </c>
      <c r="K1122" s="17">
        <f>HYPERLINK("https://docs.wto.org/imrd/directdoc.asp?DDFDocuments/v/G/Tbtn09/ISR373.DOC","ES")</f>
      </c>
    </row>
    <row r="1123">
      <c r="A1123" s="11" t="s">
        <v>2775</v>
      </c>
      <c r="B1123" s="12" t="s">
        <v>301</v>
      </c>
      <c r="C1123" s="13">
        <v>40165</v>
      </c>
      <c r="D1123" s="14" t="s">
        <v>13</v>
      </c>
      <c r="E1123" s="15" t="s">
        <v>2391</v>
      </c>
      <c r="F1123" s="16" t="s">
        <v>675</v>
      </c>
      <c r="G1123" s="15" t="s">
        <v>199</v>
      </c>
      <c r="H1123" s="15" t="s">
        <v>258</v>
      </c>
      <c r="I1123" s="17">
        <f>HYPERLINK("https://docs.wto.org/imrd/directdoc.asp?DDFDocuments/t/G/Tbtn09/ISR374.DOC","EN")</f>
      </c>
      <c r="J1123" s="17">
        <f>HYPERLINK("https://docs.wto.org/imrd/directdoc.asp?DDFDocuments/u/G/Tbtn09/ISR374.DOC","FR")</f>
      </c>
      <c r="K1123" s="17">
        <f>HYPERLINK("https://docs.wto.org/imrd/directdoc.asp?DDFDocuments/v/G/Tbtn09/ISR374.DOC","ES")</f>
      </c>
    </row>
    <row r="1124">
      <c r="A1124" s="11" t="s">
        <v>2776</v>
      </c>
      <c r="B1124" s="12" t="s">
        <v>301</v>
      </c>
      <c r="C1124" s="13">
        <v>40165</v>
      </c>
      <c r="D1124" s="14" t="s">
        <v>13</v>
      </c>
      <c r="E1124" s="15" t="s">
        <v>2391</v>
      </c>
      <c r="F1124" s="16" t="s">
        <v>675</v>
      </c>
      <c r="G1124" s="15" t="s">
        <v>199</v>
      </c>
      <c r="H1124" s="15" t="s">
        <v>258</v>
      </c>
      <c r="I1124" s="17">
        <f>HYPERLINK("https://docs.wto.org/imrd/directdoc.asp?DDFDocuments/t/G/Tbtn09/ISR375.DOC","EN")</f>
      </c>
      <c r="J1124" s="17">
        <f>HYPERLINK("https://docs.wto.org/imrd/directdoc.asp?DDFDocuments/u/G/Tbtn09/ISR375.DOC","FR")</f>
      </c>
      <c r="K1124" s="17">
        <f>HYPERLINK("https://docs.wto.org/imrd/directdoc.asp?DDFDocuments/v/G/Tbtn09/ISR375.DOC","ES")</f>
      </c>
    </row>
    <row r="1125">
      <c r="A1125" s="11" t="s">
        <v>2777</v>
      </c>
      <c r="B1125" s="12" t="s">
        <v>301</v>
      </c>
      <c r="C1125" s="13">
        <v>40165</v>
      </c>
      <c r="D1125" s="14" t="s">
        <v>13</v>
      </c>
      <c r="E1125" s="15" t="s">
        <v>2391</v>
      </c>
      <c r="F1125" s="16" t="s">
        <v>675</v>
      </c>
      <c r="G1125" s="15" t="s">
        <v>199</v>
      </c>
      <c r="H1125" s="15" t="s">
        <v>258</v>
      </c>
      <c r="I1125" s="17">
        <f>HYPERLINK("https://docs.wto.org/imrd/directdoc.asp?DDFDocuments/t/G/Tbtn09/ISR376.DOC","EN")</f>
      </c>
      <c r="J1125" s="17">
        <f>HYPERLINK("https://docs.wto.org/imrd/directdoc.asp?DDFDocuments/u/G/Tbtn09/ISR376.DOC","FR")</f>
      </c>
      <c r="K1125" s="17">
        <f>HYPERLINK("https://docs.wto.org/imrd/directdoc.asp?DDFDocuments/v/G/Tbtn09/ISR376.DOC","ES")</f>
      </c>
    </row>
    <row r="1126">
      <c r="A1126" s="11" t="s">
        <v>2778</v>
      </c>
      <c r="B1126" s="12" t="s">
        <v>301</v>
      </c>
      <c r="C1126" s="13">
        <v>40165</v>
      </c>
      <c r="D1126" s="14" t="s">
        <v>13</v>
      </c>
      <c r="E1126" s="15" t="s">
        <v>2391</v>
      </c>
      <c r="F1126" s="16" t="s">
        <v>675</v>
      </c>
      <c r="G1126" s="15" t="s">
        <v>199</v>
      </c>
      <c r="H1126" s="15" t="s">
        <v>258</v>
      </c>
      <c r="I1126" s="17">
        <f>HYPERLINK("https://docs.wto.org/imrd/directdoc.asp?DDFDocuments/t/G/Tbtn09/ISR377.DOC","EN")</f>
      </c>
      <c r="J1126" s="17">
        <f>HYPERLINK("https://docs.wto.org/imrd/directdoc.asp?DDFDocuments/u/G/Tbtn09/ISR377.DOC","FR")</f>
      </c>
      <c r="K1126" s="17">
        <f>HYPERLINK("https://docs.wto.org/imrd/directdoc.asp?DDFDocuments/v/G/Tbtn09/ISR377.DOC","ES")</f>
      </c>
    </row>
    <row r="1127">
      <c r="A1127" s="11" t="s">
        <v>2779</v>
      </c>
      <c r="B1127" s="12" t="s">
        <v>301</v>
      </c>
      <c r="C1127" s="13">
        <v>40165</v>
      </c>
      <c r="D1127" s="14" t="s">
        <v>13</v>
      </c>
      <c r="E1127" s="15" t="s">
        <v>2391</v>
      </c>
      <c r="F1127" s="16" t="s">
        <v>675</v>
      </c>
      <c r="G1127" s="15" t="s">
        <v>199</v>
      </c>
      <c r="H1127" s="15" t="s">
        <v>258</v>
      </c>
      <c r="I1127" s="17">
        <f>HYPERLINK("https://docs.wto.org/imrd/directdoc.asp?DDFDocuments/t/G/Tbtn09/ISR378.DOC","EN")</f>
      </c>
      <c r="J1127" s="17">
        <f>HYPERLINK("https://docs.wto.org/imrd/directdoc.asp?DDFDocuments/u/G/Tbtn09/ISR378.DOC","FR")</f>
      </c>
      <c r="K1127" s="17">
        <f>HYPERLINK("https://docs.wto.org/imrd/directdoc.asp?DDFDocuments/v/G/Tbtn09/ISR378.DOC","ES")</f>
      </c>
    </row>
    <row r="1128">
      <c r="A1128" s="11" t="s">
        <v>2780</v>
      </c>
      <c r="B1128" s="12" t="s">
        <v>301</v>
      </c>
      <c r="C1128" s="13">
        <v>40165</v>
      </c>
      <c r="D1128" s="14" t="s">
        <v>13</v>
      </c>
      <c r="E1128" s="15" t="s">
        <v>2781</v>
      </c>
      <c r="F1128" s="16" t="s">
        <v>681</v>
      </c>
      <c r="G1128" s="15" t="s">
        <v>199</v>
      </c>
      <c r="H1128" s="15" t="s">
        <v>258</v>
      </c>
      <c r="I1128" s="17">
        <f>HYPERLINK("https://docs.wto.org/imrd/directdoc.asp?DDFDocuments/t/G/Tbtn09/ISR379.DOC","EN")</f>
      </c>
      <c r="J1128" s="17">
        <f>HYPERLINK("https://docs.wto.org/imrd/directdoc.asp?DDFDocuments/u/G/Tbtn09/ISR379.DOC","FR")</f>
      </c>
      <c r="K1128" s="17">
        <f>HYPERLINK("https://docs.wto.org/imrd/directdoc.asp?DDFDocuments/v/G/Tbtn09/ISR379.DOC","ES")</f>
      </c>
    </row>
    <row r="1129">
      <c r="A1129" s="11" t="s">
        <v>2782</v>
      </c>
      <c r="B1129" s="12" t="s">
        <v>301</v>
      </c>
      <c r="C1129" s="13">
        <v>40165</v>
      </c>
      <c r="D1129" s="14" t="s">
        <v>13</v>
      </c>
      <c r="E1129" s="15" t="s">
        <v>2783</v>
      </c>
      <c r="F1129" s="16" t="s">
        <v>211</v>
      </c>
      <c r="G1129" s="15" t="s">
        <v>15</v>
      </c>
      <c r="H1129" s="15" t="s">
        <v>258</v>
      </c>
      <c r="I1129" s="17">
        <f>HYPERLINK("https://docs.wto.org/imrd/directdoc.asp?DDFDocuments/t/G/Tbtn09/ISR380.DOC","EN")</f>
      </c>
      <c r="J1129" s="17">
        <f>HYPERLINK("https://docs.wto.org/imrd/directdoc.asp?DDFDocuments/u/G/Tbtn09/ISR380.DOC","FR")</f>
      </c>
      <c r="K1129" s="17">
        <f>HYPERLINK("https://docs.wto.org/imrd/directdoc.asp?DDFDocuments/v/G/Tbtn09/ISR380.DOC","ES")</f>
      </c>
    </row>
    <row r="1130">
      <c r="A1130" s="11" t="s">
        <v>2784</v>
      </c>
      <c r="B1130" s="12" t="s">
        <v>301</v>
      </c>
      <c r="C1130" s="13">
        <v>40165</v>
      </c>
      <c r="D1130" s="14" t="s">
        <v>13</v>
      </c>
      <c r="E1130" s="15" t="s">
        <v>2405</v>
      </c>
      <c r="F1130" s="16" t="s">
        <v>2785</v>
      </c>
      <c r="G1130" s="15" t="s">
        <v>204</v>
      </c>
      <c r="H1130" s="15" t="s">
        <v>258</v>
      </c>
      <c r="I1130" s="17">
        <f>HYPERLINK("https://docs.wto.org/imrd/directdoc.asp?DDFDocuments/t/G/Tbtn09/ISR381.DOC","EN")</f>
      </c>
      <c r="J1130" s="17">
        <f>HYPERLINK("https://docs.wto.org/imrd/directdoc.asp?DDFDocuments/u/G/Tbtn09/ISR381.DOC","FR")</f>
      </c>
      <c r="K1130" s="17">
        <f>HYPERLINK("https://docs.wto.org/imrd/directdoc.asp?DDFDocuments/v/G/Tbtn09/ISR381.DOC","ES")</f>
      </c>
    </row>
    <row r="1131">
      <c r="A1131" s="11" t="s">
        <v>2786</v>
      </c>
      <c r="B1131" s="12" t="s">
        <v>301</v>
      </c>
      <c r="C1131" s="13">
        <v>40165</v>
      </c>
      <c r="D1131" s="14" t="s">
        <v>13</v>
      </c>
      <c r="E1131" s="15" t="s">
        <v>2395</v>
      </c>
      <c r="F1131" s="16" t="s">
        <v>581</v>
      </c>
      <c r="G1131" s="15" t="s">
        <v>204</v>
      </c>
      <c r="H1131" s="15" t="s">
        <v>258</v>
      </c>
      <c r="I1131" s="17">
        <f>HYPERLINK("https://docs.wto.org/imrd/directdoc.asp?DDFDocuments/t/G/Tbtn09/ISR382.DOC","EN")</f>
      </c>
      <c r="J1131" s="17">
        <f>HYPERLINK("https://docs.wto.org/imrd/directdoc.asp?DDFDocuments/u/G/Tbtn09/ISR382.DOC","FR")</f>
      </c>
      <c r="K1131" s="17">
        <f>HYPERLINK("https://docs.wto.org/imrd/directdoc.asp?DDFDocuments/v/G/Tbtn09/ISR382.DOC","ES")</f>
      </c>
    </row>
    <row r="1132">
      <c r="A1132" s="11" t="s">
        <v>2787</v>
      </c>
      <c r="B1132" s="12" t="s">
        <v>301</v>
      </c>
      <c r="C1132" s="13">
        <v>40165</v>
      </c>
      <c r="D1132" s="14" t="s">
        <v>13</v>
      </c>
      <c r="E1132" s="15" t="s">
        <v>2788</v>
      </c>
      <c r="F1132" s="16" t="s">
        <v>681</v>
      </c>
      <c r="G1132" s="15" t="s">
        <v>314</v>
      </c>
      <c r="H1132" s="15" t="s">
        <v>258</v>
      </c>
      <c r="I1132" s="17">
        <f>HYPERLINK("https://docs.wto.org/imrd/directdoc.asp?DDFDocuments/t/G/Tbtn09/ISR383.DOC","EN")</f>
      </c>
      <c r="J1132" s="17">
        <f>HYPERLINK("https://docs.wto.org/imrd/directdoc.asp?DDFDocuments/u/G/Tbtn09/ISR383.DOC","FR")</f>
      </c>
      <c r="K1132" s="17">
        <f>HYPERLINK("https://docs.wto.org/imrd/directdoc.asp?DDFDocuments/v/G/Tbtn09/ISR383.DOC","ES")</f>
      </c>
    </row>
    <row r="1133">
      <c r="A1133" s="11" t="s">
        <v>2789</v>
      </c>
      <c r="B1133" s="12" t="s">
        <v>301</v>
      </c>
      <c r="C1133" s="13">
        <v>40165</v>
      </c>
      <c r="D1133" s="14" t="s">
        <v>13</v>
      </c>
      <c r="E1133" s="15" t="s">
        <v>2790</v>
      </c>
      <c r="F1133" s="16" t="s">
        <v>2791</v>
      </c>
      <c r="G1133" s="15" t="s">
        <v>2792</v>
      </c>
      <c r="H1133" s="15" t="s">
        <v>258</v>
      </c>
      <c r="I1133" s="17">
        <f>HYPERLINK("https://docs.wto.org/imrd/directdoc.asp?DDFDocuments/q/G/Tbtn09/ISR384.pdf","EN")</f>
      </c>
      <c r="J1133" s="17">
        <f>HYPERLINK("https://docs.wto.org/imrd/directdoc.asp?DDFDocuments/r/G/Tbtn09/ISR384.pdf","FR")</f>
      </c>
      <c r="K1133" s="17">
        <f>HYPERLINK("https://docs.wto.org/imrd/directdoc.asp?DDFDocuments/s/G/Tbtn09/ISR384.pdf","ES")</f>
      </c>
    </row>
    <row r="1134">
      <c r="A1134" s="11" t="s">
        <v>2793</v>
      </c>
      <c r="B1134" s="12" t="s">
        <v>301</v>
      </c>
      <c r="C1134" s="13">
        <v>40165</v>
      </c>
      <c r="D1134" s="14" t="s">
        <v>13</v>
      </c>
      <c r="E1134" s="15" t="s">
        <v>2400</v>
      </c>
      <c r="F1134" s="16" t="s">
        <v>837</v>
      </c>
      <c r="G1134" s="15" t="s">
        <v>1067</v>
      </c>
      <c r="H1134" s="15" t="s">
        <v>258</v>
      </c>
      <c r="I1134" s="17">
        <f>HYPERLINK("https://docs.wto.org/imrd/directdoc.asp?DDFDocuments/t/G/Tbtn09/ISR385.DOC","EN")</f>
      </c>
      <c r="J1134" s="17">
        <f>HYPERLINK("https://docs.wto.org/imrd/directdoc.asp?DDFDocuments/u/G/Tbtn09/ISR385.DOC","FR")</f>
      </c>
      <c r="K1134" s="17">
        <f>HYPERLINK("https://docs.wto.org/imrd/directdoc.asp?DDFDocuments/v/G/Tbtn09/ISR385.DOC","ES")</f>
      </c>
    </row>
    <row r="1135">
      <c r="A1135" s="11" t="s">
        <v>2794</v>
      </c>
      <c r="B1135" s="12" t="s">
        <v>301</v>
      </c>
      <c r="C1135" s="13">
        <v>40165</v>
      </c>
      <c r="D1135" s="14" t="s">
        <v>13</v>
      </c>
      <c r="E1135" s="15" t="s">
        <v>2795</v>
      </c>
      <c r="F1135" s="16" t="s">
        <v>246</v>
      </c>
      <c r="G1135" s="15" t="s">
        <v>15</v>
      </c>
      <c r="H1135" s="15" t="s">
        <v>258</v>
      </c>
      <c r="I1135" s="17">
        <f>HYPERLINK("https://docs.wto.org/imrd/directdoc.asp?DDFDocuments/t/G/Tbtn09/ISR386.DOC","EN")</f>
      </c>
      <c r="J1135" s="17">
        <f>HYPERLINK("https://docs.wto.org/imrd/directdoc.asp?DDFDocuments/u/G/Tbtn09/ISR386.DOC","FR")</f>
      </c>
      <c r="K1135" s="17">
        <f>HYPERLINK("https://docs.wto.org/imrd/directdoc.asp?DDFDocuments/v/G/Tbtn09/ISR386.DOC","ES")</f>
      </c>
    </row>
    <row r="1136">
      <c r="A1136" s="11" t="s">
        <v>2796</v>
      </c>
      <c r="B1136" s="12" t="s">
        <v>301</v>
      </c>
      <c r="C1136" s="13">
        <v>40165</v>
      </c>
      <c r="D1136" s="14" t="s">
        <v>13</v>
      </c>
      <c r="E1136" s="15" t="s">
        <v>2797</v>
      </c>
      <c r="F1136" s="16" t="s">
        <v>246</v>
      </c>
      <c r="G1136" s="15" t="s">
        <v>15</v>
      </c>
      <c r="H1136" s="15" t="s">
        <v>258</v>
      </c>
      <c r="I1136" s="17">
        <f>HYPERLINK("https://docs.wto.org/imrd/directdoc.asp?DDFDocuments/t/G/Tbtn09/ISR387.DOC","EN")</f>
      </c>
      <c r="J1136" s="17">
        <f>HYPERLINK("https://docs.wto.org/imrd/directdoc.asp?DDFDocuments/u/G/Tbtn09/ISR387.DOC","FR")</f>
      </c>
      <c r="K1136" s="17">
        <f>HYPERLINK("https://docs.wto.org/imrd/directdoc.asp?DDFDocuments/v/G/Tbtn09/ISR387.DOC","ES")</f>
      </c>
    </row>
    <row r="1137">
      <c r="A1137" s="11" t="s">
        <v>2798</v>
      </c>
      <c r="B1137" s="12" t="s">
        <v>337</v>
      </c>
      <c r="C1137" s="13">
        <v>40161</v>
      </c>
      <c r="D1137" s="14" t="s">
        <v>13</v>
      </c>
      <c r="E1137" s="15" t="s">
        <v>2799</v>
      </c>
      <c r="F1137" s="16" t="s">
        <v>1393</v>
      </c>
      <c r="G1137" s="15" t="s">
        <v>686</v>
      </c>
      <c r="H1137" s="15" t="s">
        <v>254</v>
      </c>
      <c r="I1137" s="17">
        <f>HYPERLINK("https://docs.wto.org/imrd/directdoc.asp?DDFDocuments/t/G/Tbtn09/SLV135.DOC","EN")</f>
      </c>
      <c r="J1137" s="17">
        <f>HYPERLINK("https://docs.wto.org/imrd/directdoc.asp?DDFDocuments/u/G/Tbtn09/SLV135.DOC","FR")</f>
      </c>
      <c r="K1137" s="17">
        <f>HYPERLINK("https://docs.wto.org/imrd/directdoc.asp?DDFDocuments/v/G/Tbtn09/SLV135.DOC","ES")</f>
      </c>
    </row>
    <row r="1138">
      <c r="A1138" s="11" t="s">
        <v>2800</v>
      </c>
      <c r="B1138" s="12" t="s">
        <v>27</v>
      </c>
      <c r="C1138" s="13">
        <v>40151</v>
      </c>
      <c r="D1138" s="14" t="s">
        <v>13</v>
      </c>
      <c r="E1138" s="15" t="s">
        <v>2801</v>
      </c>
      <c r="F1138" s="16" t="s">
        <v>816</v>
      </c>
      <c r="G1138" s="15" t="s">
        <v>289</v>
      </c>
      <c r="H1138" s="15" t="s">
        <v>335</v>
      </c>
      <c r="I1138" s="17">
        <f>HYPERLINK("https://docs.wto.org/imrd/directdoc.asp?DDFDocuments/t/G/Tbtn09/ZAF116.DOC","EN")</f>
      </c>
      <c r="J1138" s="17">
        <f>HYPERLINK("https://docs.wto.org/imrd/directdoc.asp?DDFDocuments/u/G/Tbtn09/ZAF116.DOC","FR")</f>
      </c>
      <c r="K1138" s="17">
        <f>HYPERLINK("https://docs.wto.org/imrd/directdoc.asp?DDFDocuments/v/G/Tbtn09/ZAF116.DOC","ES")</f>
      </c>
    </row>
    <row r="1139">
      <c r="A1139" s="11" t="s">
        <v>2802</v>
      </c>
      <c r="B1139" s="12" t="s">
        <v>27</v>
      </c>
      <c r="C1139" s="13">
        <v>40151</v>
      </c>
      <c r="D1139" s="14" t="s">
        <v>13</v>
      </c>
      <c r="E1139" s="15" t="s">
        <v>2803</v>
      </c>
      <c r="F1139" s="16" t="s">
        <v>2804</v>
      </c>
      <c r="G1139" s="15" t="s">
        <v>289</v>
      </c>
      <c r="H1139" s="15" t="s">
        <v>335</v>
      </c>
      <c r="I1139" s="17">
        <f>HYPERLINK("https://docs.wto.org/imrd/directdoc.asp?DDFDocuments/t/G/Tbtn09/ZAF117.DOC","EN")</f>
      </c>
      <c r="J1139" s="17">
        <f>HYPERLINK("https://docs.wto.org/imrd/directdoc.asp?DDFDocuments/u/G/Tbtn09/ZAF117.DOC","FR")</f>
      </c>
      <c r="K1139" s="17">
        <f>HYPERLINK("https://docs.wto.org/imrd/directdoc.asp?DDFDocuments/v/G/Tbtn09/ZAF117.DOC","ES")</f>
      </c>
    </row>
    <row r="1140">
      <c r="A1140" s="11" t="s">
        <v>2805</v>
      </c>
      <c r="B1140" s="12" t="s">
        <v>27</v>
      </c>
      <c r="C1140" s="13">
        <v>40151</v>
      </c>
      <c r="D1140" s="14" t="s">
        <v>13</v>
      </c>
      <c r="E1140" s="15" t="s">
        <v>2806</v>
      </c>
      <c r="F1140" s="16" t="s">
        <v>816</v>
      </c>
      <c r="G1140" s="15" t="s">
        <v>289</v>
      </c>
      <c r="H1140" s="15" t="s">
        <v>335</v>
      </c>
      <c r="I1140" s="17">
        <f>HYPERLINK("https://docs.wto.org/imrd/directdoc.asp?DDFDocuments/t/G/Tbtn09/ZAF118.DOC","EN")</f>
      </c>
      <c r="J1140" s="17">
        <f>HYPERLINK("https://docs.wto.org/imrd/directdoc.asp?DDFDocuments/u/G/Tbtn09/ZAF118.DOC","FR")</f>
      </c>
      <c r="K1140" s="17">
        <f>HYPERLINK("https://docs.wto.org/imrd/directdoc.asp?DDFDocuments/v/G/Tbtn09/ZAF118.DOC","ES")</f>
      </c>
    </row>
    <row r="1141">
      <c r="A1141" s="11" t="s">
        <v>2807</v>
      </c>
      <c r="B1141" s="12" t="s">
        <v>2380</v>
      </c>
      <c r="C1141" s="13">
        <v>40147</v>
      </c>
      <c r="D1141" s="14" t="s">
        <v>49</v>
      </c>
      <c r="E1141" s="15" t="s">
        <v>2808</v>
      </c>
      <c r="F1141" s="16" t="s">
        <v>2809</v>
      </c>
      <c r="G1141" s="15"/>
      <c r="H1141" s="15"/>
      <c r="I1141" s="17">
        <f>HYPERLINK("https://docs.wto.org/imrd/directdoc.asp?DDFDocuments/t/G/Tbtn01/CRI1A1.DOC","EN")</f>
      </c>
      <c r="J1141" s="17">
        <f>HYPERLINK("https://docs.wto.org/imrd/directdoc.asp?DDFDocuments/u/G/Tbtn01/CRI1A1.DOC","FR")</f>
      </c>
      <c r="K1141" s="17">
        <f>HYPERLINK("https://docs.wto.org/imrd/directdoc.asp?DDFDocuments/v/G/Tbtn01/CRI1A1.DOC","ES")</f>
      </c>
    </row>
    <row r="1142">
      <c r="A1142" s="11" t="s">
        <v>2810</v>
      </c>
      <c r="B1142" s="12" t="s">
        <v>27</v>
      </c>
      <c r="C1142" s="13">
        <v>40147</v>
      </c>
      <c r="D1142" s="14" t="s">
        <v>13</v>
      </c>
      <c r="E1142" s="15" t="s">
        <v>2811</v>
      </c>
      <c r="F1142" s="16" t="s">
        <v>1281</v>
      </c>
      <c r="G1142" s="15" t="s">
        <v>327</v>
      </c>
      <c r="H1142" s="15" t="s">
        <v>16</v>
      </c>
      <c r="I1142" s="17">
        <f>HYPERLINK("https://docs.wto.org/imrd/directdoc.asp?DDFDocuments/q/G/Tbtn09/ZAF114.pdf","EN")</f>
      </c>
      <c r="J1142" s="17">
        <f>HYPERLINK("https://docs.wto.org/imrd/directdoc.asp?DDFDocuments/r/G/Tbtn09/ZAF114.pdf","FR")</f>
      </c>
      <c r="K1142" s="17">
        <f>HYPERLINK("https://docs.wto.org/imrd/directdoc.asp?DDFDocuments/s/G/Tbtn09/ZAF114.pdf","ES")</f>
      </c>
    </row>
    <row r="1143">
      <c r="A1143" s="11" t="s">
        <v>2812</v>
      </c>
      <c r="B1143" s="12" t="s">
        <v>21</v>
      </c>
      <c r="C1143" s="13">
        <v>40142</v>
      </c>
      <c r="D1143" s="14" t="s">
        <v>13</v>
      </c>
      <c r="E1143" s="15" t="s">
        <v>2813</v>
      </c>
      <c r="F1143" s="16" t="s">
        <v>2814</v>
      </c>
      <c r="G1143" s="15"/>
      <c r="H1143" s="15" t="s">
        <v>223</v>
      </c>
      <c r="I1143" s="17">
        <f>HYPERLINK("https://docs.wto.org/imrd/directdoc.asp?DDFDocuments/t/G/Tbtn09/UKR41.DOC","EN")</f>
      </c>
      <c r="J1143" s="17">
        <f>HYPERLINK("https://docs.wto.org/imrd/directdoc.asp?DDFDocuments/u/G/Tbtn09/UKR41.DOC","FR")</f>
      </c>
      <c r="K1143" s="17">
        <f>HYPERLINK("https://docs.wto.org/imrd/directdoc.asp?DDFDocuments/v/G/Tbtn09/UKR41.DOC","ES")</f>
      </c>
    </row>
    <row r="1144">
      <c r="A1144" s="11" t="s">
        <v>2815</v>
      </c>
      <c r="B1144" s="12" t="s">
        <v>878</v>
      </c>
      <c r="C1144" s="13">
        <v>40136</v>
      </c>
      <c r="D1144" s="14" t="s">
        <v>13</v>
      </c>
      <c r="E1144" s="15" t="s">
        <v>2816</v>
      </c>
      <c r="F1144" s="16" t="s">
        <v>2817</v>
      </c>
      <c r="G1144" s="15" t="s">
        <v>193</v>
      </c>
      <c r="H1144" s="15" t="s">
        <v>254</v>
      </c>
      <c r="I1144" s="17">
        <f>HYPERLINK("https://docs.wto.org/imrd/directdoc.asp?DDFDocuments/t/G/Tbtn09/CHN696.DOC","EN")</f>
      </c>
      <c r="J1144" s="17">
        <f>HYPERLINK("https://docs.wto.org/imrd/directdoc.asp?DDFDocuments/u/G/Tbtn09/CHN696.DOC","FR")</f>
      </c>
      <c r="K1144" s="17">
        <f>HYPERLINK("https://docs.wto.org/imrd/directdoc.asp?DDFDocuments/v/G/Tbtn09/CHN696.DOC","ES")</f>
      </c>
    </row>
    <row r="1145">
      <c r="A1145" s="11" t="s">
        <v>2818</v>
      </c>
      <c r="B1145" s="12" t="s">
        <v>878</v>
      </c>
      <c r="C1145" s="13">
        <v>40136</v>
      </c>
      <c r="D1145" s="14" t="s">
        <v>13</v>
      </c>
      <c r="E1145" s="15" t="s">
        <v>2819</v>
      </c>
      <c r="F1145" s="16" t="s">
        <v>2817</v>
      </c>
      <c r="G1145" s="15" t="s">
        <v>193</v>
      </c>
      <c r="H1145" s="15" t="s">
        <v>254</v>
      </c>
      <c r="I1145" s="17">
        <f>HYPERLINK("https://docs.wto.org/imrd/directdoc.asp?DDFDocuments/t/G/Tbtn09/CHN697.DOC","EN")</f>
      </c>
      <c r="J1145" s="17">
        <f>HYPERLINK("https://docs.wto.org/imrd/directdoc.asp?DDFDocuments/u/G/Tbtn09/CHN697.DOC","FR")</f>
      </c>
      <c r="K1145" s="17">
        <f>HYPERLINK("https://docs.wto.org/imrd/directdoc.asp?DDFDocuments/v/G/Tbtn09/CHN697.DOC","ES")</f>
      </c>
    </row>
    <row r="1146">
      <c r="A1146" s="11" t="s">
        <v>2820</v>
      </c>
      <c r="B1146" s="12" t="s">
        <v>878</v>
      </c>
      <c r="C1146" s="13">
        <v>40136</v>
      </c>
      <c r="D1146" s="14" t="s">
        <v>13</v>
      </c>
      <c r="E1146" s="15" t="s">
        <v>2821</v>
      </c>
      <c r="F1146" s="16" t="s">
        <v>2817</v>
      </c>
      <c r="G1146" s="15" t="s">
        <v>193</v>
      </c>
      <c r="H1146" s="15" t="s">
        <v>254</v>
      </c>
      <c r="I1146" s="17">
        <f>HYPERLINK("https://docs.wto.org/imrd/directdoc.asp?DDFDocuments/t/G/Tbtn09/CHN698.DOC","EN")</f>
      </c>
      <c r="J1146" s="17">
        <f>HYPERLINK("https://docs.wto.org/imrd/directdoc.asp?DDFDocuments/u/G/Tbtn09/CHN698.DOC","FR")</f>
      </c>
      <c r="K1146" s="17">
        <f>HYPERLINK("https://docs.wto.org/imrd/directdoc.asp?DDFDocuments/v/G/Tbtn09/CHN698.DOC","ES")</f>
      </c>
    </row>
    <row r="1147">
      <c r="A1147" s="11" t="s">
        <v>2822</v>
      </c>
      <c r="B1147" s="12" t="s">
        <v>878</v>
      </c>
      <c r="C1147" s="13">
        <v>40136</v>
      </c>
      <c r="D1147" s="14" t="s">
        <v>13</v>
      </c>
      <c r="E1147" s="15" t="s">
        <v>2823</v>
      </c>
      <c r="F1147" s="16" t="s">
        <v>2817</v>
      </c>
      <c r="G1147" s="15" t="s">
        <v>1492</v>
      </c>
      <c r="H1147" s="15" t="s">
        <v>254</v>
      </c>
      <c r="I1147" s="17">
        <f>HYPERLINK("https://docs.wto.org/imrd/directdoc.asp?DDFDocuments/t/G/Tbtn09/CHN699.DOC","EN")</f>
      </c>
      <c r="J1147" s="17">
        <f>HYPERLINK("https://docs.wto.org/imrd/directdoc.asp?DDFDocuments/u/G/Tbtn09/CHN699.DOC","FR")</f>
      </c>
      <c r="K1147" s="17">
        <f>HYPERLINK("https://docs.wto.org/imrd/directdoc.asp?DDFDocuments/v/G/Tbtn09/CHN699.DOC","ES")</f>
      </c>
    </row>
    <row r="1148">
      <c r="A1148" s="11" t="s">
        <v>2824</v>
      </c>
      <c r="B1148" s="12" t="s">
        <v>878</v>
      </c>
      <c r="C1148" s="13">
        <v>40136</v>
      </c>
      <c r="D1148" s="14" t="s">
        <v>13</v>
      </c>
      <c r="E1148" s="15" t="s">
        <v>2825</v>
      </c>
      <c r="F1148" s="16" t="s">
        <v>2817</v>
      </c>
      <c r="G1148" s="15" t="s">
        <v>193</v>
      </c>
      <c r="H1148" s="15" t="s">
        <v>254</v>
      </c>
      <c r="I1148" s="17">
        <f>HYPERLINK("https://docs.wto.org/imrd/directdoc.asp?DDFDocuments/t/G/Tbtn09/CHN700.DOC","EN")</f>
      </c>
      <c r="J1148" s="17">
        <f>HYPERLINK("https://docs.wto.org/imrd/directdoc.asp?DDFDocuments/u/G/Tbtn09/CHN700.DOC","FR")</f>
      </c>
      <c r="K1148" s="17">
        <f>HYPERLINK("https://docs.wto.org/imrd/directdoc.asp?DDFDocuments/v/G/Tbtn09/CHN700.DOC","ES")</f>
      </c>
    </row>
    <row r="1149">
      <c r="A1149" s="11" t="s">
        <v>2826</v>
      </c>
      <c r="B1149" s="12" t="s">
        <v>878</v>
      </c>
      <c r="C1149" s="13">
        <v>40136</v>
      </c>
      <c r="D1149" s="14" t="s">
        <v>13</v>
      </c>
      <c r="E1149" s="15" t="s">
        <v>2827</v>
      </c>
      <c r="F1149" s="16" t="s">
        <v>2817</v>
      </c>
      <c r="G1149" s="15" t="s">
        <v>1492</v>
      </c>
      <c r="H1149" s="15" t="s">
        <v>254</v>
      </c>
      <c r="I1149" s="17">
        <f>HYPERLINK("https://docs.wto.org/imrd/directdoc.asp?DDFDocuments/t/G/Tbtn09/CHN701.DOC","EN")</f>
      </c>
      <c r="J1149" s="17">
        <f>HYPERLINK("https://docs.wto.org/imrd/directdoc.asp?DDFDocuments/u/G/Tbtn09/CHN701.DOC","FR")</f>
      </c>
      <c r="K1149" s="17">
        <f>HYPERLINK("https://docs.wto.org/imrd/directdoc.asp?DDFDocuments/v/G/Tbtn09/CHN701.DOC","ES")</f>
      </c>
    </row>
    <row r="1150">
      <c r="A1150" s="11" t="s">
        <v>2828</v>
      </c>
      <c r="B1150" s="12" t="s">
        <v>878</v>
      </c>
      <c r="C1150" s="13">
        <v>40136</v>
      </c>
      <c r="D1150" s="14" t="s">
        <v>13</v>
      </c>
      <c r="E1150" s="15" t="s">
        <v>2829</v>
      </c>
      <c r="F1150" s="16" t="s">
        <v>2817</v>
      </c>
      <c r="G1150" s="15" t="s">
        <v>1492</v>
      </c>
      <c r="H1150" s="15" t="s">
        <v>254</v>
      </c>
      <c r="I1150" s="17">
        <f>HYPERLINK("https://docs.wto.org/imrd/directdoc.asp?DDFDocuments/t/G/Tbtn09/CHN702.DOC","EN")</f>
      </c>
      <c r="J1150" s="17">
        <f>HYPERLINK("https://docs.wto.org/imrd/directdoc.asp?DDFDocuments/u/G/Tbtn09/CHN702.DOC","FR")</f>
      </c>
      <c r="K1150" s="17">
        <f>HYPERLINK("https://docs.wto.org/imrd/directdoc.asp?DDFDocuments/v/G/Tbtn09/CHN702.DOC","ES")</f>
      </c>
    </row>
    <row r="1151">
      <c r="A1151" s="11" t="s">
        <v>2830</v>
      </c>
      <c r="B1151" s="12" t="s">
        <v>878</v>
      </c>
      <c r="C1151" s="13">
        <v>40136</v>
      </c>
      <c r="D1151" s="14" t="s">
        <v>13</v>
      </c>
      <c r="E1151" s="15" t="s">
        <v>2831</v>
      </c>
      <c r="F1151" s="16" t="s">
        <v>2817</v>
      </c>
      <c r="G1151" s="15" t="s">
        <v>1492</v>
      </c>
      <c r="H1151" s="15" t="s">
        <v>254</v>
      </c>
      <c r="I1151" s="17">
        <f>HYPERLINK("https://docs.wto.org/imrd/directdoc.asp?DDFDocuments/t/G/Tbtn09/CHN703.DOC","EN")</f>
      </c>
      <c r="J1151" s="17">
        <f>HYPERLINK("https://docs.wto.org/imrd/directdoc.asp?DDFDocuments/u/G/Tbtn09/CHN703.DOC","FR")</f>
      </c>
      <c r="K1151" s="17">
        <f>HYPERLINK("https://docs.wto.org/imrd/directdoc.asp?DDFDocuments/v/G/Tbtn09/CHN703.DOC","ES")</f>
      </c>
    </row>
    <row r="1152">
      <c r="A1152" s="11" t="s">
        <v>2832</v>
      </c>
      <c r="B1152" s="12" t="s">
        <v>878</v>
      </c>
      <c r="C1152" s="13">
        <v>40136</v>
      </c>
      <c r="D1152" s="14" t="s">
        <v>13</v>
      </c>
      <c r="E1152" s="15" t="s">
        <v>2833</v>
      </c>
      <c r="F1152" s="16" t="s">
        <v>2817</v>
      </c>
      <c r="G1152" s="15" t="s">
        <v>193</v>
      </c>
      <c r="H1152" s="15" t="s">
        <v>254</v>
      </c>
      <c r="I1152" s="17">
        <f>HYPERLINK("https://docs.wto.org/imrd/directdoc.asp?DDFDocuments/t/G/Tbtn09/CHN704.DOC","EN")</f>
      </c>
      <c r="J1152" s="17">
        <f>HYPERLINK("https://docs.wto.org/imrd/directdoc.asp?DDFDocuments/u/G/Tbtn09/CHN704.DOC","FR")</f>
      </c>
      <c r="K1152" s="17">
        <f>HYPERLINK("https://docs.wto.org/imrd/directdoc.asp?DDFDocuments/v/G/Tbtn09/CHN704.DOC","ES")</f>
      </c>
    </row>
    <row r="1153">
      <c r="A1153" s="11" t="s">
        <v>2834</v>
      </c>
      <c r="B1153" s="12" t="s">
        <v>878</v>
      </c>
      <c r="C1153" s="13">
        <v>40136</v>
      </c>
      <c r="D1153" s="14" t="s">
        <v>13</v>
      </c>
      <c r="E1153" s="15" t="s">
        <v>2835</v>
      </c>
      <c r="F1153" s="16" t="s">
        <v>2836</v>
      </c>
      <c r="G1153" s="15" t="s">
        <v>193</v>
      </c>
      <c r="H1153" s="15" t="s">
        <v>737</v>
      </c>
      <c r="I1153" s="17">
        <f>HYPERLINK("https://docs.wto.org/imrd/directdoc.asp?DDFDocuments/t/G/Tbtn09/CHN705.DOC","EN")</f>
      </c>
      <c r="J1153" s="17">
        <f>HYPERLINK("https://docs.wto.org/imrd/directdoc.asp?DDFDocuments/u/G/Tbtn09/CHN705.DOC","FR")</f>
      </c>
      <c r="K1153" s="17">
        <f>HYPERLINK("https://docs.wto.org/imrd/directdoc.asp?DDFDocuments/v/G/Tbtn09/CHN705.DOC","ES")</f>
      </c>
    </row>
    <row r="1154">
      <c r="A1154" s="11" t="s">
        <v>2837</v>
      </c>
      <c r="B1154" s="12" t="s">
        <v>878</v>
      </c>
      <c r="C1154" s="13">
        <v>40136</v>
      </c>
      <c r="D1154" s="14" t="s">
        <v>13</v>
      </c>
      <c r="E1154" s="15" t="s">
        <v>2838</v>
      </c>
      <c r="F1154" s="16" t="s">
        <v>2839</v>
      </c>
      <c r="G1154" s="15" t="s">
        <v>193</v>
      </c>
      <c r="H1154" s="15" t="s">
        <v>254</v>
      </c>
      <c r="I1154" s="17">
        <f>HYPERLINK("https://docs.wto.org/imrd/directdoc.asp?DDFDocuments/t/G/Tbtn09/CHN706.DOC","EN")</f>
      </c>
      <c r="J1154" s="17">
        <f>HYPERLINK("https://docs.wto.org/imrd/directdoc.asp?DDFDocuments/u/G/Tbtn09/CHN706.DOC","FR")</f>
      </c>
      <c r="K1154" s="17">
        <f>HYPERLINK("https://docs.wto.org/imrd/directdoc.asp?DDFDocuments/v/G/Tbtn09/CHN706.DOC","ES")</f>
      </c>
    </row>
    <row r="1155">
      <c r="A1155" s="11" t="s">
        <v>2840</v>
      </c>
      <c r="B1155" s="12" t="s">
        <v>878</v>
      </c>
      <c r="C1155" s="13">
        <v>40136</v>
      </c>
      <c r="D1155" s="14" t="s">
        <v>13</v>
      </c>
      <c r="E1155" s="15" t="s">
        <v>2841</v>
      </c>
      <c r="F1155" s="16" t="s">
        <v>2842</v>
      </c>
      <c r="G1155" s="15" t="s">
        <v>193</v>
      </c>
      <c r="H1155" s="15" t="s">
        <v>2843</v>
      </c>
      <c r="I1155" s="17">
        <f>HYPERLINK("https://docs.wto.org/imrd/directdoc.asp?DDFDocuments/q/G/Tbtn09/CHN707.pdf","EN")</f>
      </c>
      <c r="J1155" s="17">
        <f>HYPERLINK("https://docs.wto.org/imrd/directdoc.asp?DDFDocuments/r/G/Tbtn09/CHN707.pdf","FR")</f>
      </c>
      <c r="K1155" s="17">
        <f>HYPERLINK("https://docs.wto.org/imrd/directdoc.asp?DDFDocuments/s/G/Tbtn09/CHN707.pdf","ES")</f>
      </c>
    </row>
    <row r="1156">
      <c r="A1156" s="11" t="s">
        <v>2844</v>
      </c>
      <c r="B1156" s="12" t="s">
        <v>878</v>
      </c>
      <c r="C1156" s="13">
        <v>40136</v>
      </c>
      <c r="D1156" s="14" t="s">
        <v>13</v>
      </c>
      <c r="E1156" s="15" t="s">
        <v>2845</v>
      </c>
      <c r="F1156" s="16" t="s">
        <v>2836</v>
      </c>
      <c r="G1156" s="15" t="s">
        <v>193</v>
      </c>
      <c r="H1156" s="15" t="s">
        <v>747</v>
      </c>
      <c r="I1156" s="17">
        <f>HYPERLINK("https://docs.wto.org/imrd/directdoc.asp?DDFDocuments/q/G/Tbtn09/CHN708.pdf","EN")</f>
      </c>
      <c r="J1156" s="17">
        <f>HYPERLINK("https://docs.wto.org/imrd/directdoc.asp?DDFDocuments/r/G/Tbtn09/CHN708.pdf","FR")</f>
      </c>
      <c r="K1156" s="17">
        <f>HYPERLINK("https://docs.wto.org/imrd/directdoc.asp?DDFDocuments/s/G/Tbtn09/CHN708.pdf","ES")</f>
      </c>
    </row>
    <row r="1157">
      <c r="A1157" s="11" t="s">
        <v>2846</v>
      </c>
      <c r="B1157" s="12" t="s">
        <v>2847</v>
      </c>
      <c r="C1157" s="13">
        <v>40136</v>
      </c>
      <c r="D1157" s="14" t="s">
        <v>13</v>
      </c>
      <c r="E1157" s="15" t="s">
        <v>2848</v>
      </c>
      <c r="F1157" s="16" t="s">
        <v>2849</v>
      </c>
      <c r="G1157" s="15"/>
      <c r="H1157" s="15" t="s">
        <v>37</v>
      </c>
      <c r="I1157" s="17">
        <f>HYPERLINK("https://docs.wto.org/imrd/directdoc.asp?DDFDocuments/q/G/Tbtn09/NOR18.pdf","EN")</f>
      </c>
      <c r="J1157" s="17">
        <f>HYPERLINK("https://docs.wto.org/imrd/directdoc.asp?DDFDocuments/r/G/Tbtn09/NOR18.pdf","FR")</f>
      </c>
      <c r="K1157" s="17">
        <f>HYPERLINK("https://docs.wto.org/imrd/directdoc.asp?DDFDocuments/s/G/Tbtn09/NOR18.pdf","ES")</f>
      </c>
    </row>
    <row r="1158">
      <c r="A1158" s="11" t="s">
        <v>2850</v>
      </c>
      <c r="B1158" s="12" t="s">
        <v>568</v>
      </c>
      <c r="C1158" s="13">
        <v>40087</v>
      </c>
      <c r="D1158" s="14" t="s">
        <v>13</v>
      </c>
      <c r="E1158" s="15" t="s">
        <v>2851</v>
      </c>
      <c r="F1158" s="16" t="s">
        <v>637</v>
      </c>
      <c r="G1158" s="15"/>
      <c r="H1158" s="15" t="s">
        <v>1367</v>
      </c>
      <c r="I1158" s="17">
        <f>HYPERLINK("https://docs.wto.org/imrd/directdoc.asp?DDFDocuments/t/G/Tbtn09/COL135.DOC","EN")</f>
      </c>
      <c r="J1158" s="17">
        <f>HYPERLINK("https://docs.wto.org/imrd/directdoc.asp?DDFDocuments/u/G/Tbtn09/COL135.DOC","FR")</f>
      </c>
      <c r="K1158" s="17">
        <f>HYPERLINK("https://docs.wto.org/imrd/directdoc.asp?DDFDocuments/v/G/Tbtn09/COL135.DOC","ES")</f>
      </c>
    </row>
    <row r="1159">
      <c r="A1159" s="11" t="s">
        <v>2852</v>
      </c>
      <c r="B1159" s="12" t="s">
        <v>12</v>
      </c>
      <c r="C1159" s="13">
        <v>40087</v>
      </c>
      <c r="D1159" s="14" t="s">
        <v>13</v>
      </c>
      <c r="E1159" s="15" t="s">
        <v>2853</v>
      </c>
      <c r="F1159" s="16" t="s">
        <v>29</v>
      </c>
      <c r="G1159" s="15" t="s">
        <v>873</v>
      </c>
      <c r="H1159" s="15" t="s">
        <v>1624</v>
      </c>
      <c r="I1159" s="17">
        <f>HYPERLINK("https://docs.wto.org/imrd/directdoc.asp?DDFDocuments/t/G/Tbtn09/KEN175.DOC","EN")</f>
      </c>
      <c r="J1159" s="17">
        <f>HYPERLINK("https://docs.wto.org/imrd/directdoc.asp?DDFDocuments/u/G/Tbtn09/KEN175.DOC","FR")</f>
      </c>
      <c r="K1159" s="17">
        <f>HYPERLINK("https://docs.wto.org/imrd/directdoc.asp?DDFDocuments/v/G/Tbtn09/KEN175.DOC","ES")</f>
      </c>
    </row>
    <row r="1160">
      <c r="A1160" s="11" t="s">
        <v>2854</v>
      </c>
      <c r="B1160" s="12" t="s">
        <v>33</v>
      </c>
      <c r="C1160" s="13">
        <v>40087</v>
      </c>
      <c r="D1160" s="14" t="s">
        <v>49</v>
      </c>
      <c r="E1160" s="15" t="s">
        <v>2855</v>
      </c>
      <c r="F1160" s="16" t="s">
        <v>2856</v>
      </c>
      <c r="G1160" s="15" t="s">
        <v>1522</v>
      </c>
      <c r="H1160" s="15" t="s">
        <v>469</v>
      </c>
      <c r="I1160" s="17">
        <f>HYPERLINK("https://docs.wto.org/imrd/directdoc.asp?DDFDocuments/t/G/Tbtn09/USA463A1.DOC","EN")</f>
      </c>
      <c r="J1160" s="17">
        <f>HYPERLINK("https://docs.wto.org/imrd/directdoc.asp?DDFDocuments/u/G/Tbtn09/USA463A1.DOC","FR")</f>
      </c>
      <c r="K1160" s="17">
        <f>HYPERLINK("https://docs.wto.org/imrd/directdoc.asp?DDFDocuments/v/G/Tbtn09/USA463A1.DOC","ES")</f>
      </c>
    </row>
    <row r="1161">
      <c r="A1161" s="11" t="s">
        <v>2857</v>
      </c>
      <c r="B1161" s="12" t="s">
        <v>33</v>
      </c>
      <c r="C1161" s="13">
        <v>40072</v>
      </c>
      <c r="D1161" s="14" t="s">
        <v>49</v>
      </c>
      <c r="E1161" s="15" t="s">
        <v>2858</v>
      </c>
      <c r="F1161" s="16" t="s">
        <v>2033</v>
      </c>
      <c r="G1161" s="15" t="s">
        <v>1522</v>
      </c>
      <c r="H1161" s="15" t="s">
        <v>634</v>
      </c>
      <c r="I1161" s="17">
        <f>HYPERLINK("https://docs.wto.org/imrd/directdoc.asp?DDFDocuments/t/G/Tbtn09/USA461A1.DOC","EN")</f>
      </c>
      <c r="J1161" s="17">
        <f>HYPERLINK("https://docs.wto.org/imrd/directdoc.asp?DDFDocuments/u/G/Tbtn09/USA461A1.DOC","FR")</f>
      </c>
      <c r="K1161" s="17">
        <f>HYPERLINK("https://docs.wto.org/imrd/directdoc.asp?DDFDocuments/v/G/Tbtn09/USA461A1.DOC","ES")</f>
      </c>
    </row>
    <row r="1162">
      <c r="A1162" s="11" t="s">
        <v>2859</v>
      </c>
      <c r="B1162" s="12" t="s">
        <v>33</v>
      </c>
      <c r="C1162" s="13">
        <v>40064</v>
      </c>
      <c r="D1162" s="14" t="s">
        <v>49</v>
      </c>
      <c r="E1162" s="15" t="s">
        <v>1461</v>
      </c>
      <c r="F1162" s="16" t="s">
        <v>1462</v>
      </c>
      <c r="G1162" s="15" t="s">
        <v>2860</v>
      </c>
      <c r="H1162" s="15"/>
      <c r="I1162" s="17">
        <f>HYPERLINK("https://docs.wto.org/imrd/directdoc.asp?DDFDocuments/q/G/Tbtn08/USA424A2.pdf","EN")</f>
      </c>
      <c r="J1162" s="17">
        <f>HYPERLINK("https://docs.wto.org/imrd/directdoc.asp?DDFDocuments/r/G/Tbtn08/USA424A2.pdf","FR")</f>
      </c>
      <c r="K1162" s="17">
        <f>HYPERLINK("https://docs.wto.org/imrd/directdoc.asp?DDFDocuments/s/G/Tbtn08/USA424A2.pdf","ES")</f>
      </c>
    </row>
    <row r="1163">
      <c r="A1163" s="11" t="s">
        <v>2861</v>
      </c>
      <c r="B1163" s="12" t="s">
        <v>55</v>
      </c>
      <c r="C1163" s="13">
        <v>40058</v>
      </c>
      <c r="D1163" s="14" t="s">
        <v>13</v>
      </c>
      <c r="E1163" s="15" t="s">
        <v>2862</v>
      </c>
      <c r="F1163" s="16" t="s">
        <v>1472</v>
      </c>
      <c r="G1163" s="15" t="s">
        <v>289</v>
      </c>
      <c r="H1163" s="15" t="s">
        <v>703</v>
      </c>
      <c r="I1163" s="17">
        <f>HYPERLINK("https://docs.wto.org/imrd/directdoc.asp?DDFDocuments/q/G/Tbtn09/TZA13.pdf","EN")</f>
      </c>
      <c r="J1163" s="17">
        <f>HYPERLINK("https://docs.wto.org/imrd/directdoc.asp?DDFDocuments/r/G/Tbtn09/TZA13.pdf","FR")</f>
      </c>
      <c r="K1163" s="17">
        <f>HYPERLINK("https://docs.wto.org/imrd/directdoc.asp?DDFDocuments/s/G/Tbtn09/TZA13.pdf","ES")</f>
      </c>
    </row>
    <row r="1164">
      <c r="A1164" s="11" t="s">
        <v>2863</v>
      </c>
      <c r="B1164" s="12" t="s">
        <v>55</v>
      </c>
      <c r="C1164" s="13">
        <v>40058</v>
      </c>
      <c r="D1164" s="14" t="s">
        <v>13</v>
      </c>
      <c r="E1164" s="15" t="s">
        <v>2864</v>
      </c>
      <c r="F1164" s="16" t="s">
        <v>809</v>
      </c>
      <c r="G1164" s="15" t="s">
        <v>289</v>
      </c>
      <c r="H1164" s="15" t="s">
        <v>703</v>
      </c>
      <c r="I1164" s="17">
        <f>HYPERLINK("https://docs.wto.org/imrd/directdoc.asp?DDFDocuments/q/G/Tbtn09/TZA4.pdf","EN")</f>
      </c>
      <c r="J1164" s="17">
        <f>HYPERLINK("https://docs.wto.org/imrd/directdoc.asp?DDFDocuments/r/G/Tbtn09/TZA4.pdf","FR")</f>
      </c>
      <c r="K1164" s="17">
        <f>HYPERLINK("https://docs.wto.org/imrd/directdoc.asp?DDFDocuments/s/G/Tbtn09/TZA4.pdf","ES")</f>
      </c>
    </row>
    <row r="1165">
      <c r="A1165" s="11" t="s">
        <v>2865</v>
      </c>
      <c r="B1165" s="12" t="s">
        <v>337</v>
      </c>
      <c r="C1165" s="13">
        <v>40057</v>
      </c>
      <c r="D1165" s="14" t="s">
        <v>13</v>
      </c>
      <c r="E1165" s="15" t="s">
        <v>2866</v>
      </c>
      <c r="F1165" s="16" t="s">
        <v>1393</v>
      </c>
      <c r="G1165" s="15" t="s">
        <v>686</v>
      </c>
      <c r="H1165" s="15" t="s">
        <v>223</v>
      </c>
      <c r="I1165" s="17">
        <f>HYPERLINK("https://docs.wto.org/imrd/directdoc.asp?DDFDocuments/t/G/Tbtn09/SLV130.doc","EN")</f>
      </c>
      <c r="J1165" s="17">
        <f>HYPERLINK("https://docs.wto.org/imrd/directdoc.asp?DDFDocuments/u/G/Tbtn09/SLV130.doc","FR")</f>
      </c>
      <c r="K1165" s="17">
        <f>HYPERLINK("https://docs.wto.org/imrd/directdoc.asp?DDFDocuments/v/G/Tbtn09/SLV130.doc","ES")</f>
      </c>
    </row>
    <row r="1166">
      <c r="A1166" s="11" t="s">
        <v>2867</v>
      </c>
      <c r="B1166" s="12" t="s">
        <v>33</v>
      </c>
      <c r="C1166" s="13">
        <v>40017</v>
      </c>
      <c r="D1166" s="14" t="s">
        <v>13</v>
      </c>
      <c r="E1166" s="15" t="s">
        <v>2868</v>
      </c>
      <c r="F1166" s="16" t="s">
        <v>853</v>
      </c>
      <c r="G1166" s="15" t="s">
        <v>293</v>
      </c>
      <c r="H1166" s="15" t="s">
        <v>258</v>
      </c>
      <c r="I1166" s="17">
        <f>HYPERLINK("https://docs.wto.org/imrd/directdoc.asp?DDFDocuments/t/G/Tbtn09/USA478.DOC","EN")</f>
      </c>
      <c r="J1166" s="17">
        <f>HYPERLINK("https://docs.wto.org/imrd/directdoc.asp?DDFDocuments/u/G/Tbtn09/USA478.DOC","FR")</f>
      </c>
      <c r="K1166" s="17">
        <f>HYPERLINK("https://docs.wto.org/imrd/directdoc.asp?DDFDocuments/v/G/Tbtn09/USA478.DOC","ES")</f>
      </c>
    </row>
    <row r="1167">
      <c r="A1167" s="11" t="s">
        <v>2869</v>
      </c>
      <c r="B1167" s="12" t="s">
        <v>239</v>
      </c>
      <c r="C1167" s="13">
        <v>40015</v>
      </c>
      <c r="D1167" s="14" t="s">
        <v>49</v>
      </c>
      <c r="E1167" s="15" t="s">
        <v>2870</v>
      </c>
      <c r="F1167" s="16" t="s">
        <v>2871</v>
      </c>
      <c r="G1167" s="15" t="s">
        <v>2872</v>
      </c>
      <c r="H1167" s="15"/>
      <c r="I1167" s="17">
        <f>HYPERLINK("https://docs.wto.org/imrd/directdoc.asp?DDFDocuments/t/G/Tbtn08/CAN246A1.DOC","EN")</f>
      </c>
      <c r="J1167" s="17">
        <f>HYPERLINK("https://docs.wto.org/imrd/directdoc.asp?DDFDocuments/u/G/Tbtn08/CAN246A1.DOC","FR")</f>
      </c>
      <c r="K1167" s="17">
        <f>HYPERLINK("https://docs.wto.org/imrd/directdoc.asp?DDFDocuments/v/G/Tbtn08/CAN246A1.DOC","ES")</f>
      </c>
    </row>
    <row r="1168">
      <c r="A1168" s="11" t="s">
        <v>2873</v>
      </c>
      <c r="B1168" s="12" t="s">
        <v>33</v>
      </c>
      <c r="C1168" s="13">
        <v>40007</v>
      </c>
      <c r="D1168" s="14" t="s">
        <v>13</v>
      </c>
      <c r="E1168" s="15" t="s">
        <v>2874</v>
      </c>
      <c r="F1168" s="16" t="s">
        <v>275</v>
      </c>
      <c r="G1168" s="15" t="s">
        <v>999</v>
      </c>
      <c r="H1168" s="15"/>
      <c r="I1168" s="17">
        <f>HYPERLINK("https://docs.wto.org/imrd/directdoc.asp?DDFDocuments/q/G/Tbtn09/USA476.pdf","EN")</f>
      </c>
      <c r="J1168" s="17">
        <f>HYPERLINK("https://docs.wto.org/imrd/directdoc.asp?DDFDocuments/r/G/Tbtn09/USA476.pdf","FR")</f>
      </c>
      <c r="K1168" s="17">
        <f>HYPERLINK("https://docs.wto.org/imrd/directdoc.asp?DDFDocuments/s/G/Tbtn09/USA476.pdf","ES")</f>
      </c>
    </row>
    <row r="1169">
      <c r="A1169" s="11" t="s">
        <v>2875</v>
      </c>
      <c r="B1169" s="12" t="s">
        <v>33</v>
      </c>
      <c r="C1169" s="13">
        <v>40002</v>
      </c>
      <c r="D1169" s="14" t="s">
        <v>13</v>
      </c>
      <c r="E1169" s="15" t="s">
        <v>2876</v>
      </c>
      <c r="F1169" s="16" t="s">
        <v>2136</v>
      </c>
      <c r="G1169" s="15" t="s">
        <v>289</v>
      </c>
      <c r="H1169" s="15" t="s">
        <v>254</v>
      </c>
      <c r="I1169" s="17">
        <f>HYPERLINK("https://docs.wto.org/imrd/directdoc.asp?DDFDocuments/t/G/Tbtn09/USA473.DOC","EN")</f>
      </c>
      <c r="J1169" s="17">
        <f>HYPERLINK("https://docs.wto.org/imrd/directdoc.asp?DDFDocuments/u/G/Tbtn09/USA473.DOC","FR")</f>
      </c>
      <c r="K1169" s="17">
        <f>HYPERLINK("https://docs.wto.org/imrd/directdoc.asp?DDFDocuments/v/G/Tbtn09/USA473.DOC","ES")</f>
      </c>
    </row>
    <row r="1170">
      <c r="A1170" s="11" t="s">
        <v>2877</v>
      </c>
      <c r="B1170" s="12" t="s">
        <v>27</v>
      </c>
      <c r="C1170" s="13">
        <v>39988</v>
      </c>
      <c r="D1170" s="14" t="s">
        <v>13</v>
      </c>
      <c r="E1170" s="15" t="s">
        <v>2878</v>
      </c>
      <c r="F1170" s="16" t="s">
        <v>339</v>
      </c>
      <c r="G1170" s="15" t="s">
        <v>340</v>
      </c>
      <c r="H1170" s="15" t="s">
        <v>254</v>
      </c>
      <c r="I1170" s="17">
        <f>HYPERLINK("https://docs.wto.org/imrd/directdoc.asp?DDFDocuments/t/G/Tbtn09/ZAF98.DOC","EN")</f>
      </c>
      <c r="J1170" s="17">
        <f>HYPERLINK("https://docs.wto.org/imrd/directdoc.asp?DDFDocuments/u/G/Tbtn09/ZAF98.DOC","FR")</f>
      </c>
      <c r="K1170" s="17">
        <f>HYPERLINK("https://docs.wto.org/imrd/directdoc.asp?DDFDocuments/v/G/Tbtn09/ZAF98.DOC","ES")</f>
      </c>
    </row>
    <row r="1171">
      <c r="A1171" s="11" t="s">
        <v>2879</v>
      </c>
      <c r="B1171" s="12" t="s">
        <v>565</v>
      </c>
      <c r="C1171" s="13">
        <v>39968</v>
      </c>
      <c r="D1171" s="14" t="s">
        <v>13</v>
      </c>
      <c r="E1171" s="15" t="s">
        <v>2880</v>
      </c>
      <c r="F1171" s="16" t="s">
        <v>675</v>
      </c>
      <c r="G1171" s="15"/>
      <c r="H1171" s="15" t="s">
        <v>258</v>
      </c>
      <c r="I1171" s="17">
        <f>HYPERLINK("https://docs.wto.org/imrd/directdoc.asp?DDFDocuments/t/G/Tbtn09/NZL50.DOC","EN")</f>
      </c>
      <c r="J1171" s="17">
        <f>HYPERLINK("https://docs.wto.org/imrd/directdoc.asp?DDFDocuments/u/G/Tbtn09/NZL50.DOC","FR")</f>
      </c>
      <c r="K1171" s="17">
        <f>HYPERLINK("https://docs.wto.org/imrd/directdoc.asp?DDFDocuments/v/G/Tbtn09/NZL50.DOC","ES")</f>
      </c>
    </row>
    <row r="1172">
      <c r="A1172" s="11" t="s">
        <v>2881</v>
      </c>
      <c r="B1172" s="12" t="s">
        <v>33</v>
      </c>
      <c r="C1172" s="13">
        <v>39968</v>
      </c>
      <c r="D1172" s="14" t="s">
        <v>13</v>
      </c>
      <c r="E1172" s="15" t="s">
        <v>2882</v>
      </c>
      <c r="F1172" s="16" t="s">
        <v>1281</v>
      </c>
      <c r="G1172" s="15" t="s">
        <v>327</v>
      </c>
      <c r="H1172" s="15" t="s">
        <v>254</v>
      </c>
      <c r="I1172" s="17">
        <f>HYPERLINK("https://docs.wto.org/imrd/directdoc.asp?DDFDocuments/t/G/Tbtn09/USA469.DOC","EN")</f>
      </c>
      <c r="J1172" s="17">
        <f>HYPERLINK("https://docs.wto.org/imrd/directdoc.asp?DDFDocuments/u/G/Tbtn09/USA469.DOC","FR")</f>
      </c>
      <c r="K1172" s="17">
        <f>HYPERLINK("https://docs.wto.org/imrd/directdoc.asp?DDFDocuments/v/G/Tbtn09/USA469.DOC","ES")</f>
      </c>
    </row>
    <row r="1173">
      <c r="A1173" s="11" t="s">
        <v>2883</v>
      </c>
      <c r="B1173" s="12" t="s">
        <v>229</v>
      </c>
      <c r="C1173" s="13">
        <v>39961</v>
      </c>
      <c r="D1173" s="14" t="s">
        <v>13</v>
      </c>
      <c r="E1173" s="15" t="s">
        <v>2884</v>
      </c>
      <c r="F1173" s="16" t="s">
        <v>2885</v>
      </c>
      <c r="G1173" s="15"/>
      <c r="H1173" s="15" t="s">
        <v>258</v>
      </c>
      <c r="I1173" s="17">
        <f>HYPERLINK("https://docs.wto.org/imrd/directdoc.asp?DDFDocuments/t/G/Tbtn09/PER23.DOC","EN")</f>
      </c>
      <c r="J1173" s="17">
        <f>HYPERLINK("https://docs.wto.org/imrd/directdoc.asp?DDFDocuments/u/G/Tbtn09/PER23.DOC","FR")</f>
      </c>
      <c r="K1173" s="17">
        <f>HYPERLINK("https://docs.wto.org/imrd/directdoc.asp?DDFDocuments/v/G/Tbtn09/PER23.DOC","ES")</f>
      </c>
    </row>
    <row r="1174">
      <c r="A1174" s="11" t="s">
        <v>2886</v>
      </c>
      <c r="B1174" s="12" t="s">
        <v>33</v>
      </c>
      <c r="C1174" s="13">
        <v>39959</v>
      </c>
      <c r="D1174" s="14" t="s">
        <v>13</v>
      </c>
      <c r="E1174" s="15" t="s">
        <v>2882</v>
      </c>
      <c r="F1174" s="16" t="s">
        <v>1281</v>
      </c>
      <c r="G1174" s="15" t="s">
        <v>327</v>
      </c>
      <c r="H1174" s="15" t="s">
        <v>254</v>
      </c>
      <c r="I1174" s="17">
        <f>HYPERLINK("https://docs.wto.org/imrd/directdoc.asp?DDFDocuments/t/G/Tbtn09/USA467.DOC","EN")</f>
      </c>
      <c r="J1174" s="17">
        <f>HYPERLINK("https://docs.wto.org/imrd/directdoc.asp?DDFDocuments/u/G/Tbtn09/USA467.DOC","FR")</f>
      </c>
      <c r="K1174" s="17">
        <f>HYPERLINK("https://docs.wto.org/imrd/directdoc.asp?DDFDocuments/v/G/Tbtn09/USA467.DOC","ES")</f>
      </c>
    </row>
    <row r="1175">
      <c r="A1175" s="11" t="s">
        <v>2887</v>
      </c>
      <c r="B1175" s="12" t="s">
        <v>1331</v>
      </c>
      <c r="C1175" s="13">
        <v>39951</v>
      </c>
      <c r="D1175" s="14" t="s">
        <v>49</v>
      </c>
      <c r="E1175" s="15" t="s">
        <v>2888</v>
      </c>
      <c r="F1175" s="16" t="s">
        <v>2452</v>
      </c>
      <c r="G1175" s="15" t="s">
        <v>2442</v>
      </c>
      <c r="H1175" s="15"/>
      <c r="I1175" s="17">
        <f>HYPERLINK("https://docs.wto.org/imrd/directdoc.asp?DDFDocuments/q/G/Tbtn08/EEC226A1.pdf","EN")</f>
      </c>
      <c r="J1175" s="17">
        <f>HYPERLINK("https://docs.wto.org/imrd/directdoc.asp?DDFDocuments/r/G/Tbtn08/EEC226A1.pdf","FR")</f>
      </c>
      <c r="K1175" s="17">
        <f>HYPERLINK("https://docs.wto.org/imrd/directdoc.asp?DDFDocuments/s/G/Tbtn08/EEC226A1.pdf","ES")</f>
      </c>
    </row>
    <row r="1176">
      <c r="A1176" s="11" t="s">
        <v>2889</v>
      </c>
      <c r="B1176" s="12" t="s">
        <v>384</v>
      </c>
      <c r="C1176" s="13">
        <v>39941</v>
      </c>
      <c r="D1176" s="14" t="s">
        <v>13</v>
      </c>
      <c r="E1176" s="15" t="s">
        <v>2890</v>
      </c>
      <c r="F1176" s="16" t="s">
        <v>2891</v>
      </c>
      <c r="G1176" s="15"/>
      <c r="H1176" s="15" t="s">
        <v>258</v>
      </c>
      <c r="I1176" s="17">
        <f>HYPERLINK("https://docs.wto.org/imrd/directdoc.asp?DDFDocuments/t/G/Tbtn09/ECU46.DOC","EN")</f>
      </c>
      <c r="J1176" s="17">
        <f>HYPERLINK("https://docs.wto.org/imrd/directdoc.asp?DDFDocuments/u/G/Tbtn09/ECU46.DOC","FR")</f>
      </c>
      <c r="K1176" s="17">
        <f>HYPERLINK("https://docs.wto.org/imrd/directdoc.asp?DDFDocuments/v/G/Tbtn09/ECU46.DOC","ES")</f>
      </c>
    </row>
    <row r="1177">
      <c r="A1177" s="11" t="s">
        <v>2892</v>
      </c>
      <c r="B1177" s="12" t="s">
        <v>568</v>
      </c>
      <c r="C1177" s="13">
        <v>39932</v>
      </c>
      <c r="D1177" s="14" t="s">
        <v>13</v>
      </c>
      <c r="E1177" s="15" t="s">
        <v>2893</v>
      </c>
      <c r="F1177" s="16" t="s">
        <v>2894</v>
      </c>
      <c r="G1177" s="15"/>
      <c r="H1177" s="15" t="s">
        <v>258</v>
      </c>
      <c r="I1177" s="17">
        <f>HYPERLINK("https://docs.wto.org/imrd/directdoc.asp?DDFDocuments/t/G/Tbtn09/COL127.DOC","EN")</f>
      </c>
      <c r="J1177" s="17">
        <f>HYPERLINK("https://docs.wto.org/imrd/directdoc.asp?DDFDocuments/u/G/Tbtn09/COL127.DOC","FR")</f>
      </c>
      <c r="K1177" s="17">
        <f>HYPERLINK("https://docs.wto.org/imrd/directdoc.asp?DDFDocuments/v/G/Tbtn09/COL127.DOC","ES")</f>
      </c>
    </row>
    <row r="1178">
      <c r="A1178" s="11" t="s">
        <v>2895</v>
      </c>
      <c r="B1178" s="12" t="s">
        <v>33</v>
      </c>
      <c r="C1178" s="13">
        <v>39924</v>
      </c>
      <c r="D1178" s="14" t="s">
        <v>49</v>
      </c>
      <c r="E1178" s="15" t="s">
        <v>2896</v>
      </c>
      <c r="F1178" s="16" t="s">
        <v>2897</v>
      </c>
      <c r="G1178" s="15" t="s">
        <v>2898</v>
      </c>
      <c r="H1178" s="15"/>
      <c r="I1178" s="17">
        <f>HYPERLINK("https://docs.wto.org/imrd/directdoc.asp?DDFDocuments/t/G/Tbtn07/USA281A4.DOC","EN")</f>
      </c>
      <c r="J1178" s="17">
        <f>HYPERLINK("https://docs.wto.org/imrd/directdoc.asp?DDFDocuments/u/G/Tbtn07/USA281A4.DOC","FR")</f>
      </c>
      <c r="K1178" s="17">
        <f>HYPERLINK("https://docs.wto.org/imrd/directdoc.asp?DDFDocuments/v/G/Tbtn07/USA281A4.DOC","ES")</f>
      </c>
    </row>
    <row r="1179">
      <c r="A1179" s="11" t="s">
        <v>2899</v>
      </c>
      <c r="B1179" s="12" t="s">
        <v>33</v>
      </c>
      <c r="C1179" s="13">
        <v>39919</v>
      </c>
      <c r="D1179" s="14" t="s">
        <v>13</v>
      </c>
      <c r="E1179" s="15" t="s">
        <v>2900</v>
      </c>
      <c r="F1179" s="16" t="s">
        <v>2901</v>
      </c>
      <c r="G1179" s="15" t="s">
        <v>327</v>
      </c>
      <c r="H1179" s="15" t="s">
        <v>254</v>
      </c>
      <c r="I1179" s="17">
        <f>HYPERLINK("https://docs.wto.org/imrd/directdoc.asp?DDFDocuments/t/G/Tbtn09/USA463.DOC","EN")</f>
      </c>
      <c r="J1179" s="17">
        <f>HYPERLINK("https://docs.wto.org/imrd/directdoc.asp?DDFDocuments/u/G/Tbtn09/USA463.DOC","FR")</f>
      </c>
      <c r="K1179" s="17">
        <f>HYPERLINK("https://docs.wto.org/imrd/directdoc.asp?DDFDocuments/v/G/Tbtn09/USA463.DOC","ES")</f>
      </c>
    </row>
    <row r="1180">
      <c r="A1180" s="11" t="s">
        <v>2902</v>
      </c>
      <c r="B1180" s="12" t="s">
        <v>33</v>
      </c>
      <c r="C1180" s="13">
        <v>39889</v>
      </c>
      <c r="D1180" s="14" t="s">
        <v>13</v>
      </c>
      <c r="E1180" s="15" t="s">
        <v>2903</v>
      </c>
      <c r="F1180" s="16" t="s">
        <v>1166</v>
      </c>
      <c r="G1180" s="15" t="s">
        <v>327</v>
      </c>
      <c r="H1180" s="15" t="s">
        <v>276</v>
      </c>
      <c r="I1180" s="17">
        <f>HYPERLINK("https://docs.wto.org/imrd/directdoc.asp?DDFDocuments/t/G/Tbtn09/USA461.DOC","EN")</f>
      </c>
      <c r="J1180" s="17">
        <f>HYPERLINK("https://docs.wto.org/imrd/directdoc.asp?DDFDocuments/u/G/Tbtn09/USA461.DOC","FR")</f>
      </c>
      <c r="K1180" s="17">
        <f>HYPERLINK("https://docs.wto.org/imrd/directdoc.asp?DDFDocuments/v/G/Tbtn09/USA461.DOC","ES")</f>
      </c>
    </row>
    <row r="1181">
      <c r="A1181" s="11" t="s">
        <v>2904</v>
      </c>
      <c r="B1181" s="12" t="s">
        <v>190</v>
      </c>
      <c r="C1181" s="13">
        <v>39878</v>
      </c>
      <c r="D1181" s="14" t="s">
        <v>49</v>
      </c>
      <c r="E1181" s="15" t="s">
        <v>2448</v>
      </c>
      <c r="F1181" s="16" t="s">
        <v>1381</v>
      </c>
      <c r="G1181" s="15"/>
      <c r="H1181" s="15"/>
      <c r="I1181" s="17">
        <f>HYPERLINK("https://docs.wto.org/imrd/directdoc.asp?DDFDocuments/t/G/Tbtn07/BRA264A1.DOC","EN")</f>
      </c>
      <c r="J1181" s="17">
        <f>HYPERLINK("https://docs.wto.org/imrd/directdoc.asp?DDFDocuments/u/G/Tbtn07/BRA264A1.DOC","FR")</f>
      </c>
      <c r="K1181" s="17">
        <f>HYPERLINK("https://docs.wto.org/imrd/directdoc.asp?DDFDocuments/v/G/Tbtn07/BRA264A1.DOC","ES")</f>
      </c>
    </row>
    <row r="1182">
      <c r="A1182" s="11" t="s">
        <v>2905</v>
      </c>
      <c r="B1182" s="12" t="s">
        <v>33</v>
      </c>
      <c r="C1182" s="13">
        <v>39855</v>
      </c>
      <c r="D1182" s="14" t="s">
        <v>49</v>
      </c>
      <c r="E1182" s="15" t="s">
        <v>1461</v>
      </c>
      <c r="F1182" s="16" t="s">
        <v>1462</v>
      </c>
      <c r="G1182" s="15" t="s">
        <v>2860</v>
      </c>
      <c r="H1182" s="15"/>
      <c r="I1182" s="17">
        <f>HYPERLINK("https://docs.wto.org/imrd/directdoc.asp?DDFDocuments/q/G/Tbtn08/USA424A1.pdf","EN")</f>
      </c>
      <c r="J1182" s="17">
        <f>HYPERLINK("https://docs.wto.org/imrd/directdoc.asp?DDFDocuments/r/G/Tbtn08/USA424A1.pdf","FR")</f>
      </c>
      <c r="K1182" s="17">
        <f>HYPERLINK("https://docs.wto.org/imrd/directdoc.asp?DDFDocuments/s/G/Tbtn08/USA424A1.pdf","ES")</f>
      </c>
    </row>
    <row r="1183">
      <c r="A1183" s="11" t="s">
        <v>2906</v>
      </c>
      <c r="B1183" s="12" t="s">
        <v>2380</v>
      </c>
      <c r="C1183" s="13">
        <v>39853</v>
      </c>
      <c r="D1183" s="14" t="s">
        <v>13</v>
      </c>
      <c r="E1183" s="15" t="s">
        <v>2907</v>
      </c>
      <c r="F1183" s="16" t="s">
        <v>1263</v>
      </c>
      <c r="G1183" s="15" t="s">
        <v>314</v>
      </c>
      <c r="H1183" s="15" t="s">
        <v>258</v>
      </c>
      <c r="I1183" s="17">
        <f>HYPERLINK("https://docs.wto.org/imrd/directdoc.asp?DDFDocuments/t/G/Tbtn09/CRI85.DOC","EN")</f>
      </c>
      <c r="J1183" s="17">
        <f>HYPERLINK("https://docs.wto.org/imrd/directdoc.asp?DDFDocuments/u/G/Tbtn09/CRI85.DOC","FR")</f>
      </c>
      <c r="K1183" s="17">
        <f>HYPERLINK("https://docs.wto.org/imrd/directdoc.asp?DDFDocuments/v/G/Tbtn09/CRI85.DOC","ES")</f>
      </c>
    </row>
    <row r="1184">
      <c r="A1184" s="11" t="s">
        <v>2908</v>
      </c>
      <c r="B1184" s="12" t="s">
        <v>297</v>
      </c>
      <c r="C1184" s="13">
        <v>39849</v>
      </c>
      <c r="D1184" s="14" t="s">
        <v>13</v>
      </c>
      <c r="E1184" s="15" t="s">
        <v>2909</v>
      </c>
      <c r="F1184" s="16" t="s">
        <v>2910</v>
      </c>
      <c r="G1184" s="15" t="s">
        <v>293</v>
      </c>
      <c r="H1184" s="15" t="s">
        <v>16</v>
      </c>
      <c r="I1184" s="17">
        <f>HYPERLINK("https://docs.wto.org/imrd/directdoc.asp?DDFDocuments/t/G/Tbtn09/SAU34.DOC","EN")</f>
      </c>
      <c r="J1184" s="17">
        <f>HYPERLINK("https://docs.wto.org/imrd/directdoc.asp?DDFDocuments/u/G/Tbtn09/SAU34.DOC","FR")</f>
      </c>
      <c r="K1184" s="17">
        <f>HYPERLINK("https://docs.wto.org/imrd/directdoc.asp?DDFDocuments/v/G/Tbtn09/SAU34.DOC","ES")</f>
      </c>
    </row>
    <row r="1185">
      <c r="A1185" s="11" t="s">
        <v>2911</v>
      </c>
      <c r="B1185" s="12" t="s">
        <v>297</v>
      </c>
      <c r="C1185" s="13">
        <v>39849</v>
      </c>
      <c r="D1185" s="14" t="s">
        <v>13</v>
      </c>
      <c r="E1185" s="15" t="s">
        <v>2912</v>
      </c>
      <c r="F1185" s="16" t="s">
        <v>2913</v>
      </c>
      <c r="G1185" s="15" t="s">
        <v>289</v>
      </c>
      <c r="H1185" s="15" t="s">
        <v>747</v>
      </c>
      <c r="I1185" s="17">
        <f>HYPERLINK("https://docs.wto.org/imrd/directdoc.asp?DDFDocuments/t/G/Tbtn09/SAU44.DOC","EN")</f>
      </c>
      <c r="J1185" s="17">
        <f>HYPERLINK("https://docs.wto.org/imrd/directdoc.asp?DDFDocuments/u/G/Tbtn09/SAU44.DOC","FR")</f>
      </c>
      <c r="K1185" s="17">
        <f>HYPERLINK("https://docs.wto.org/imrd/directdoc.asp?DDFDocuments/v/G/Tbtn09/SAU44.DOC","ES")</f>
      </c>
    </row>
    <row r="1186">
      <c r="A1186" s="11" t="s">
        <v>2914</v>
      </c>
      <c r="B1186" s="12" t="s">
        <v>297</v>
      </c>
      <c r="C1186" s="13">
        <v>39849</v>
      </c>
      <c r="D1186" s="14" t="s">
        <v>13</v>
      </c>
      <c r="E1186" s="15" t="s">
        <v>2915</v>
      </c>
      <c r="F1186" s="16" t="s">
        <v>2916</v>
      </c>
      <c r="G1186" s="15" t="s">
        <v>289</v>
      </c>
      <c r="H1186" s="15" t="s">
        <v>16</v>
      </c>
      <c r="I1186" s="17">
        <f>HYPERLINK("https://docs.wto.org/imrd/directdoc.asp?DDFDocuments/t/G/Tbtn09/SAU55.DOC","EN")</f>
      </c>
      <c r="J1186" s="17">
        <f>HYPERLINK("https://docs.wto.org/imrd/directdoc.asp?DDFDocuments/u/G/Tbtn09/SAU55.DOC","FR")</f>
      </c>
      <c r="K1186" s="17">
        <f>HYPERLINK("https://docs.wto.org/imrd/directdoc.asp?DDFDocuments/v/G/Tbtn09/SAU55.DOC","ES")</f>
      </c>
    </row>
    <row r="1187">
      <c r="A1187" s="11" t="s">
        <v>2917</v>
      </c>
      <c r="B1187" s="12" t="s">
        <v>33</v>
      </c>
      <c r="C1187" s="13">
        <v>39843</v>
      </c>
      <c r="D1187" s="14" t="s">
        <v>49</v>
      </c>
      <c r="E1187" s="15" t="s">
        <v>2918</v>
      </c>
      <c r="F1187" s="16" t="s">
        <v>558</v>
      </c>
      <c r="G1187" s="15" t="s">
        <v>1876</v>
      </c>
      <c r="H1187" s="15"/>
      <c r="I1187" s="17">
        <f>HYPERLINK("https://docs.wto.org/imrd/directdoc.asp?DDFDocuments/t/G/Tbtn05/USA121A6.DOC","EN")</f>
      </c>
      <c r="J1187" s="17">
        <f>HYPERLINK("https://docs.wto.org/imrd/directdoc.asp?DDFDocuments/u/G/Tbtn05/USA121A6.DOC","FR")</f>
      </c>
      <c r="K1187" s="17">
        <f>HYPERLINK("https://docs.wto.org/imrd/directdoc.asp?DDFDocuments/v/G/Tbtn05/USA121A6.DOC","ES")</f>
      </c>
    </row>
    <row r="1188">
      <c r="A1188" s="11" t="s">
        <v>2919</v>
      </c>
      <c r="B1188" s="12" t="s">
        <v>33</v>
      </c>
      <c r="C1188" s="13">
        <v>39843</v>
      </c>
      <c r="D1188" s="14" t="s">
        <v>49</v>
      </c>
      <c r="E1188" s="15" t="s">
        <v>2920</v>
      </c>
      <c r="F1188" s="16" t="s">
        <v>2921</v>
      </c>
      <c r="G1188" s="15" t="s">
        <v>1757</v>
      </c>
      <c r="H1188" s="15" t="s">
        <v>469</v>
      </c>
      <c r="I1188" s="17">
        <f>HYPERLINK("https://docs.wto.org/imrd/directdoc.asp?DDFDocuments/q/G/Tbtn08/USA437A1.pdf","EN")</f>
      </c>
      <c r="J1188" s="17">
        <f>HYPERLINK("https://docs.wto.org/imrd/directdoc.asp?DDFDocuments/r/G/Tbtn08/USA437A1.pdf","FR")</f>
      </c>
      <c r="K1188" s="17">
        <f>HYPERLINK("https://docs.wto.org/imrd/directdoc.asp?DDFDocuments/s/G/Tbtn08/USA437A1.pdf","ES")</f>
      </c>
    </row>
    <row r="1189">
      <c r="A1189" s="11" t="s">
        <v>2922</v>
      </c>
      <c r="B1189" s="12" t="s">
        <v>2923</v>
      </c>
      <c r="C1189" s="13">
        <v>39841</v>
      </c>
      <c r="D1189" s="14" t="s">
        <v>13</v>
      </c>
      <c r="E1189" s="15" t="s">
        <v>2924</v>
      </c>
      <c r="F1189" s="16" t="s">
        <v>1263</v>
      </c>
      <c r="G1189" s="15" t="s">
        <v>2925</v>
      </c>
      <c r="H1189" s="15" t="s">
        <v>25</v>
      </c>
      <c r="I1189" s="17">
        <f>HYPERLINK("https://docs.wto.org/imrd/directdoc.asp?DDFDocuments/q/G/Tbtn09/VCT3.pdf","EN")</f>
      </c>
      <c r="J1189" s="17">
        <f>HYPERLINK("https://docs.wto.org/imrd/directdoc.asp?DDFDocuments/r/G/Tbtn09/VCT3.pdf","FR")</f>
      </c>
      <c r="K1189" s="17">
        <f>HYPERLINK("https://docs.wto.org/imrd/directdoc.asp?DDFDocuments/s/G/Tbtn09/VCT3.pdf","ES")</f>
      </c>
    </row>
    <row r="1190">
      <c r="A1190" s="11" t="s">
        <v>2926</v>
      </c>
      <c r="B1190" s="12" t="s">
        <v>2927</v>
      </c>
      <c r="C1190" s="13">
        <v>39839</v>
      </c>
      <c r="D1190" s="14" t="s">
        <v>13</v>
      </c>
      <c r="E1190" s="15" t="s">
        <v>2928</v>
      </c>
      <c r="F1190" s="16" t="s">
        <v>2929</v>
      </c>
      <c r="G1190" s="15"/>
      <c r="H1190" s="15" t="s">
        <v>258</v>
      </c>
      <c r="I1190" s="17">
        <f>HYPERLINK("https://docs.wto.org/imrd/directdoc.asp?DDFDocuments/q/G/Tbtn09/MNG4.pdf","EN")</f>
      </c>
      <c r="J1190" s="17">
        <f>HYPERLINK("https://docs.wto.org/imrd/directdoc.asp?DDFDocuments/r/G/Tbtn09/MNG4.pdf","FR")</f>
      </c>
      <c r="K1190" s="17">
        <f>HYPERLINK("https://docs.wto.org/imrd/directdoc.asp?DDFDocuments/s/G/Tbtn09/MNG4.pdf","ES")</f>
      </c>
    </row>
    <row r="1191">
      <c r="A1191" s="11" t="s">
        <v>2930</v>
      </c>
      <c r="B1191" s="12" t="s">
        <v>33</v>
      </c>
      <c r="C1191" s="13">
        <v>39835</v>
      </c>
      <c r="D1191" s="14" t="s">
        <v>49</v>
      </c>
      <c r="E1191" s="15" t="s">
        <v>2896</v>
      </c>
      <c r="F1191" s="16" t="s">
        <v>2931</v>
      </c>
      <c r="G1191" s="15" t="s">
        <v>2898</v>
      </c>
      <c r="H1191" s="15"/>
      <c r="I1191" s="17">
        <f>HYPERLINK("https://docs.wto.org/imrd/directdoc.asp?DDFDocuments/t/G/Tbtn07/USA281A3.DOC","EN")</f>
      </c>
      <c r="J1191" s="17">
        <f>HYPERLINK("https://docs.wto.org/imrd/directdoc.asp?DDFDocuments/u/G/Tbtn07/USA281A3.DOC","FR")</f>
      </c>
      <c r="K1191" s="17">
        <f>HYPERLINK("https://docs.wto.org/imrd/directdoc.asp?DDFDocuments/v/G/Tbtn07/USA281A3.DOC","ES")</f>
      </c>
    </row>
    <row r="1192">
      <c r="A1192" s="11" t="s">
        <v>2932</v>
      </c>
      <c r="B1192" s="12" t="s">
        <v>33</v>
      </c>
      <c r="C1192" s="13">
        <v>39835</v>
      </c>
      <c r="D1192" s="14" t="s">
        <v>13</v>
      </c>
      <c r="E1192" s="15" t="s">
        <v>2933</v>
      </c>
      <c r="F1192" s="16" t="s">
        <v>2934</v>
      </c>
      <c r="G1192" s="15" t="s">
        <v>199</v>
      </c>
      <c r="H1192" s="15" t="s">
        <v>254</v>
      </c>
      <c r="I1192" s="17">
        <f>HYPERLINK("https://docs.wto.org/imrd/directdoc.asp?DDFDocuments/q/G/Tbtn09/USA446.pdf","EN")</f>
      </c>
      <c r="J1192" s="17">
        <f>HYPERLINK("https://docs.wto.org/imrd/directdoc.asp?DDFDocuments/r/G/Tbtn09/USA446.pdf","FR")</f>
      </c>
      <c r="K1192" s="17">
        <f>HYPERLINK("https://docs.wto.org/imrd/directdoc.asp?DDFDocuments/s/G/Tbtn09/USA446.pdf","ES")</f>
      </c>
    </row>
    <row r="1193">
      <c r="A1193" s="11" t="s">
        <v>2935</v>
      </c>
      <c r="B1193" s="12" t="s">
        <v>1271</v>
      </c>
      <c r="C1193" s="13">
        <v>39826</v>
      </c>
      <c r="D1193" s="14" t="s">
        <v>13</v>
      </c>
      <c r="E1193" s="15" t="s">
        <v>2936</v>
      </c>
      <c r="F1193" s="16" t="s">
        <v>1263</v>
      </c>
      <c r="G1193" s="15" t="s">
        <v>2937</v>
      </c>
      <c r="H1193" s="15"/>
      <c r="I1193" s="17">
        <f>HYPERLINK("https://docs.wto.org/imrd/directdoc.asp?DDFDocuments/t/G/Tbtn09/PAK29.DOC","EN")</f>
      </c>
      <c r="J1193" s="17">
        <f>HYPERLINK("https://docs.wto.org/imrd/directdoc.asp?DDFDocuments/u/G/Tbtn09/PAK29.DOC","FR")</f>
      </c>
      <c r="K1193" s="17">
        <f>HYPERLINK("https://docs.wto.org/imrd/directdoc.asp?DDFDocuments/v/G/Tbtn09/PAK29.DOC","ES")</f>
      </c>
    </row>
    <row r="1194">
      <c r="A1194" s="11" t="s">
        <v>2938</v>
      </c>
      <c r="B1194" s="12" t="s">
        <v>33</v>
      </c>
      <c r="C1194" s="13">
        <v>39799</v>
      </c>
      <c r="D1194" s="14" t="s">
        <v>13</v>
      </c>
      <c r="E1194" s="15" t="s">
        <v>2939</v>
      </c>
      <c r="F1194" s="16" t="s">
        <v>2940</v>
      </c>
      <c r="G1194" s="15" t="s">
        <v>293</v>
      </c>
      <c r="H1194" s="15" t="s">
        <v>254</v>
      </c>
      <c r="I1194" s="17">
        <f>HYPERLINK("https://docs.wto.org/imrd/directdoc.asp?DDFDocuments/q/G/Tbtn08/USA437.pdf","EN")</f>
      </c>
      <c r="J1194" s="17">
        <f>HYPERLINK("https://docs.wto.org/imrd/directdoc.asp?DDFDocuments/r/G/Tbtn08/USA437.pdf","FR")</f>
      </c>
      <c r="K1194" s="17">
        <f>HYPERLINK("https://docs.wto.org/imrd/directdoc.asp?DDFDocuments/s/G/Tbtn08/USA437.pdf","ES")</f>
      </c>
    </row>
    <row r="1195">
      <c r="A1195" s="11" t="s">
        <v>2941</v>
      </c>
      <c r="B1195" s="12" t="s">
        <v>239</v>
      </c>
      <c r="C1195" s="13">
        <v>39785</v>
      </c>
      <c r="D1195" s="14" t="s">
        <v>49</v>
      </c>
      <c r="E1195" s="15" t="s">
        <v>2942</v>
      </c>
      <c r="F1195" s="16" t="s">
        <v>310</v>
      </c>
      <c r="G1195" s="15" t="s">
        <v>2148</v>
      </c>
      <c r="H1195" s="15"/>
      <c r="I1195" s="17">
        <f>HYPERLINK("https://docs.wto.org/imrd/directdoc.asp?DDFDocuments/t/G/Tbtn07/CAN203A1.DOC","EN")</f>
      </c>
      <c r="J1195" s="17">
        <f>HYPERLINK("https://docs.wto.org/imrd/directdoc.asp?DDFDocuments/u/G/Tbtn07/CAN203A1.DOC","FR")</f>
      </c>
      <c r="K1195" s="17">
        <f>HYPERLINK("https://docs.wto.org/imrd/directdoc.asp?DDFDocuments/v/G/Tbtn07/CAN203A1.DOC","ES")</f>
      </c>
    </row>
    <row r="1196">
      <c r="A1196" s="11" t="s">
        <v>2943</v>
      </c>
      <c r="B1196" s="12" t="s">
        <v>190</v>
      </c>
      <c r="C1196" s="13">
        <v>39780</v>
      </c>
      <c r="D1196" s="14" t="s">
        <v>13</v>
      </c>
      <c r="E1196" s="15" t="s">
        <v>2944</v>
      </c>
      <c r="F1196" s="16" t="s">
        <v>463</v>
      </c>
      <c r="G1196" s="15"/>
      <c r="H1196" s="15" t="s">
        <v>258</v>
      </c>
      <c r="I1196" s="17">
        <f>HYPERLINK("https://docs.wto.org/imrd/directdoc.asp?DDFDocuments/q/G/Tbtn08/BRA314.pdf","EN")</f>
      </c>
      <c r="J1196" s="17">
        <f>HYPERLINK("https://docs.wto.org/imrd/directdoc.asp?DDFDocuments/r/G/Tbtn08/BRA314.pdf","FR")</f>
      </c>
      <c r="K1196" s="17">
        <f>HYPERLINK("https://docs.wto.org/imrd/directdoc.asp?DDFDocuments/s/G/Tbtn08/BRA314.pdf","ES")</f>
      </c>
    </row>
    <row r="1197">
      <c r="A1197" s="11" t="s">
        <v>2945</v>
      </c>
      <c r="B1197" s="12" t="s">
        <v>2030</v>
      </c>
      <c r="C1197" s="13">
        <v>39776</v>
      </c>
      <c r="D1197" s="14" t="s">
        <v>49</v>
      </c>
      <c r="E1197" s="15" t="s">
        <v>2946</v>
      </c>
      <c r="F1197" s="16" t="s">
        <v>2947</v>
      </c>
      <c r="G1197" s="15"/>
      <c r="H1197" s="15"/>
      <c r="I1197" s="17">
        <f>HYPERLINK("https://docs.wto.org/imrd/directdoc.asp?DDFDocuments/t/G/Tbtn03/NIC22A1.DOC","EN")</f>
      </c>
      <c r="J1197" s="17">
        <f>HYPERLINK("https://docs.wto.org/imrd/directdoc.asp?DDFDocuments/u/G/Tbtn03/NIC22A1.DOC","FR")</f>
      </c>
      <c r="K1197" s="17">
        <f>HYPERLINK("https://docs.wto.org/imrd/directdoc.asp?DDFDocuments/v/G/Tbtn03/NIC22A1.DOC","ES")</f>
      </c>
    </row>
    <row r="1198">
      <c r="A1198" s="11" t="s">
        <v>2948</v>
      </c>
      <c r="B1198" s="12" t="s">
        <v>12</v>
      </c>
      <c r="C1198" s="13">
        <v>39764</v>
      </c>
      <c r="D1198" s="14" t="s">
        <v>49</v>
      </c>
      <c r="E1198" s="15" t="s">
        <v>2949</v>
      </c>
      <c r="F1198" s="16" t="s">
        <v>2950</v>
      </c>
      <c r="G1198" s="15" t="s">
        <v>2148</v>
      </c>
      <c r="H1198" s="15"/>
      <c r="I1198" s="17">
        <f>HYPERLINK("https://docs.wto.org/imrd/directdoc.asp?DDFDocuments/t/G/Tbtn08/KEN125A1.DOC","EN")</f>
      </c>
      <c r="J1198" s="17">
        <f>HYPERLINK("https://docs.wto.org/imrd/directdoc.asp?DDFDocuments/u/G/Tbtn08/KEN125A1.DOC","FR")</f>
      </c>
      <c r="K1198" s="17">
        <f>HYPERLINK("https://docs.wto.org/imrd/directdoc.asp?DDFDocuments/v/G/Tbtn08/KEN125A1.DOC","ES")</f>
      </c>
    </row>
    <row r="1199">
      <c r="A1199" s="11" t="s">
        <v>2951</v>
      </c>
      <c r="B1199" s="12" t="s">
        <v>27</v>
      </c>
      <c r="C1199" s="13">
        <v>39763</v>
      </c>
      <c r="D1199" s="14" t="s">
        <v>13</v>
      </c>
      <c r="E1199" s="15" t="s">
        <v>2952</v>
      </c>
      <c r="F1199" s="16" t="s">
        <v>2953</v>
      </c>
      <c r="G1199" s="15"/>
      <c r="H1199" s="15" t="s">
        <v>258</v>
      </c>
      <c r="I1199" s="17">
        <f>HYPERLINK("https://docs.wto.org/imrd/directdoc.asp?DDFDocuments/q/G/Tbtn08/ZAF88.pdf","EN")</f>
      </c>
      <c r="J1199" s="17">
        <f>HYPERLINK("https://docs.wto.org/imrd/directdoc.asp?DDFDocuments/r/G/Tbtn08/ZAF88.pdf","FR")</f>
      </c>
      <c r="K1199" s="17">
        <f>HYPERLINK("https://docs.wto.org/imrd/directdoc.asp?DDFDocuments/s/G/Tbtn08/ZAF88.pdf","ES")</f>
      </c>
    </row>
    <row r="1200">
      <c r="A1200" s="11" t="s">
        <v>2954</v>
      </c>
      <c r="B1200" s="12" t="s">
        <v>33</v>
      </c>
      <c r="C1200" s="13">
        <v>39758</v>
      </c>
      <c r="D1200" s="14" t="s">
        <v>350</v>
      </c>
      <c r="E1200" s="15" t="s">
        <v>1461</v>
      </c>
      <c r="F1200" s="16" t="s">
        <v>1462</v>
      </c>
      <c r="G1200" s="15" t="s">
        <v>1463</v>
      </c>
      <c r="H1200" s="15"/>
      <c r="I1200" s="17">
        <f>HYPERLINK("https://docs.wto.org/imrd/directdoc.asp?DDFDocuments/q/G/Tbtn08/USA424C1.pdf","EN")</f>
      </c>
      <c r="J1200" s="17">
        <f>HYPERLINK("https://docs.wto.org/imrd/directdoc.asp?DDFDocuments/r/G/Tbtn08/USA424C1.pdf","FR")</f>
      </c>
      <c r="K1200" s="17">
        <f>HYPERLINK("https://docs.wto.org/imrd/directdoc.asp?DDFDocuments/s/G/Tbtn08/USA424C1.pdf","ES")</f>
      </c>
    </row>
    <row r="1201">
      <c r="A1201" s="11" t="s">
        <v>2955</v>
      </c>
      <c r="B1201" s="12" t="s">
        <v>27</v>
      </c>
      <c r="C1201" s="13">
        <v>39758</v>
      </c>
      <c r="D1201" s="14" t="s">
        <v>13</v>
      </c>
      <c r="E1201" s="15" t="s">
        <v>2956</v>
      </c>
      <c r="F1201" s="16" t="s">
        <v>689</v>
      </c>
      <c r="G1201" s="15" t="s">
        <v>69</v>
      </c>
      <c r="H1201" s="15" t="s">
        <v>258</v>
      </c>
      <c r="I1201" s="17">
        <f>HYPERLINK("https://docs.wto.org/imrd/directdoc.asp?DDFDocuments/t/G/Tbtn08/ZAF87.DOC","EN")</f>
      </c>
      <c r="J1201" s="17">
        <f>HYPERLINK("https://docs.wto.org/imrd/directdoc.asp?DDFDocuments/u/G/Tbtn08/ZAF87.DOC","FR")</f>
      </c>
      <c r="K1201" s="17">
        <f>HYPERLINK("https://docs.wto.org/imrd/directdoc.asp?DDFDocuments/v/G/Tbtn08/ZAF87.DOC","ES")</f>
      </c>
    </row>
    <row r="1202">
      <c r="A1202" s="11" t="s">
        <v>2957</v>
      </c>
      <c r="B1202" s="12" t="s">
        <v>301</v>
      </c>
      <c r="C1202" s="13">
        <v>39756</v>
      </c>
      <c r="D1202" s="14" t="s">
        <v>13</v>
      </c>
      <c r="E1202" s="15" t="s">
        <v>2958</v>
      </c>
      <c r="F1202" s="16" t="s">
        <v>246</v>
      </c>
      <c r="G1202" s="15" t="s">
        <v>15</v>
      </c>
      <c r="H1202" s="15" t="s">
        <v>258</v>
      </c>
      <c r="I1202" s="17">
        <f>HYPERLINK("https://docs.wto.org/imrd/directdoc.asp?DDFDocuments/t/G/Tbtn08/ISR247.DOC","EN")</f>
      </c>
      <c r="J1202" s="17">
        <f>HYPERLINK("https://docs.wto.org/imrd/directdoc.asp?DDFDocuments/u/G/Tbtn08/ISR247.DOC","FR")</f>
      </c>
      <c r="K1202" s="17">
        <f>HYPERLINK("https://docs.wto.org/imrd/directdoc.asp?DDFDocuments/v/G/Tbtn08/ISR247.DOC","ES")</f>
      </c>
    </row>
    <row r="1203">
      <c r="A1203" s="11" t="s">
        <v>2959</v>
      </c>
      <c r="B1203" s="12" t="s">
        <v>301</v>
      </c>
      <c r="C1203" s="13">
        <v>39752</v>
      </c>
      <c r="D1203" s="14" t="s">
        <v>13</v>
      </c>
      <c r="E1203" s="15" t="s">
        <v>2960</v>
      </c>
      <c r="F1203" s="16" t="s">
        <v>1485</v>
      </c>
      <c r="G1203" s="15" t="s">
        <v>304</v>
      </c>
      <c r="H1203" s="15" t="s">
        <v>258</v>
      </c>
      <c r="I1203" s="17">
        <f>HYPERLINK("https://docs.wto.org/imrd/directdoc.asp?DDFDocuments/q/G/Tbtn08/ISR241.pdf","EN")</f>
      </c>
      <c r="J1203" s="17">
        <f>HYPERLINK("https://docs.wto.org/imrd/directdoc.asp?DDFDocuments/r/G/Tbtn08/ISR241.pdf","FR")</f>
      </c>
      <c r="K1203" s="17">
        <f>HYPERLINK("https://docs.wto.org/imrd/directdoc.asp?DDFDocuments/s/G/Tbtn08/ISR241.pdf","ES")</f>
      </c>
    </row>
    <row r="1204">
      <c r="A1204" s="11" t="s">
        <v>2961</v>
      </c>
      <c r="B1204" s="12" t="s">
        <v>337</v>
      </c>
      <c r="C1204" s="13">
        <v>39752</v>
      </c>
      <c r="D1204" s="14" t="s">
        <v>49</v>
      </c>
      <c r="E1204" s="15" t="s">
        <v>2962</v>
      </c>
      <c r="F1204" s="16" t="s">
        <v>2963</v>
      </c>
      <c r="G1204" s="15" t="s">
        <v>1557</v>
      </c>
      <c r="H1204" s="15"/>
      <c r="I1204" s="17">
        <f>HYPERLINK("https://docs.wto.org/imrd/directdoc.asp?DDFDocuments/t/G/Tbtn08/SLV122A1.DOC","EN")</f>
      </c>
      <c r="J1204" s="17">
        <f>HYPERLINK("https://docs.wto.org/imrd/directdoc.asp?DDFDocuments/u/G/Tbtn08/SLV122A1.DOC","FR")</f>
      </c>
      <c r="K1204" s="17">
        <f>HYPERLINK("https://docs.wto.org/imrd/directdoc.asp?DDFDocuments/v/G/Tbtn08/SLV122A1.DOC","ES")</f>
      </c>
    </row>
    <row r="1205">
      <c r="A1205" s="11" t="s">
        <v>2964</v>
      </c>
      <c r="B1205" s="12" t="s">
        <v>337</v>
      </c>
      <c r="C1205" s="13">
        <v>39752</v>
      </c>
      <c r="D1205" s="14" t="s">
        <v>49</v>
      </c>
      <c r="E1205" s="15" t="s">
        <v>2965</v>
      </c>
      <c r="F1205" s="16" t="s">
        <v>2966</v>
      </c>
      <c r="G1205" s="15" t="s">
        <v>1557</v>
      </c>
      <c r="H1205" s="15"/>
      <c r="I1205" s="17">
        <f>HYPERLINK("https://docs.wto.org/imrd/directdoc.asp?DDFDocuments/t/G/Tbtn08/SLV123A1.DOC","EN")</f>
      </c>
      <c r="J1205" s="17">
        <f>HYPERLINK("https://docs.wto.org/imrd/directdoc.asp?DDFDocuments/u/G/Tbtn08/SLV123A1.DOC","FR")</f>
      </c>
      <c r="K1205" s="17">
        <f>HYPERLINK("https://docs.wto.org/imrd/directdoc.asp?DDFDocuments/v/G/Tbtn08/SLV123A1.DOC","ES")</f>
      </c>
    </row>
    <row r="1206">
      <c r="A1206" s="11" t="s">
        <v>2967</v>
      </c>
      <c r="B1206" s="12" t="s">
        <v>337</v>
      </c>
      <c r="C1206" s="13">
        <v>39752</v>
      </c>
      <c r="D1206" s="14" t="s">
        <v>49</v>
      </c>
      <c r="E1206" s="15" t="s">
        <v>2968</v>
      </c>
      <c r="F1206" s="16" t="s">
        <v>2969</v>
      </c>
      <c r="G1206" s="15" t="s">
        <v>1557</v>
      </c>
      <c r="H1206" s="15"/>
      <c r="I1206" s="17">
        <f>HYPERLINK("https://docs.wto.org/imrd/directdoc.asp?DDFDocuments/t/G/Tbtn08/SLV124A1.DOC","EN")</f>
      </c>
      <c r="J1206" s="17">
        <f>HYPERLINK("https://docs.wto.org/imrd/directdoc.asp?DDFDocuments/u/G/Tbtn08/SLV124A1.DOC","FR")</f>
      </c>
      <c r="K1206" s="17">
        <f>HYPERLINK("https://docs.wto.org/imrd/directdoc.asp?DDFDocuments/v/G/Tbtn08/SLV124A1.DOC","ES")</f>
      </c>
    </row>
    <row r="1207">
      <c r="A1207" s="11" t="s">
        <v>2970</v>
      </c>
      <c r="B1207" s="12" t="s">
        <v>12</v>
      </c>
      <c r="C1207" s="13">
        <v>39751</v>
      </c>
      <c r="D1207" s="14" t="s">
        <v>13</v>
      </c>
      <c r="E1207" s="15" t="s">
        <v>2971</v>
      </c>
      <c r="F1207" s="16" t="s">
        <v>2972</v>
      </c>
      <c r="G1207" s="15" t="s">
        <v>199</v>
      </c>
      <c r="H1207" s="15"/>
      <c r="I1207" s="17">
        <f>HYPERLINK("https://docs.wto.org/imrd/directdoc.asp?DDFDocuments/t/G/Tbtn08/KEN125.DOC","EN")</f>
      </c>
      <c r="J1207" s="17">
        <f>HYPERLINK("https://docs.wto.org/imrd/directdoc.asp?DDFDocuments/u/G/Tbtn08/KEN125.DOC","FR")</f>
      </c>
      <c r="K1207" s="17">
        <f>HYPERLINK("https://docs.wto.org/imrd/directdoc.asp?DDFDocuments/v/G/Tbtn08/KEN125.DOC","ES")</f>
      </c>
    </row>
    <row r="1208">
      <c r="A1208" s="11" t="s">
        <v>2973</v>
      </c>
      <c r="B1208" s="12" t="s">
        <v>12</v>
      </c>
      <c r="C1208" s="13">
        <v>39751</v>
      </c>
      <c r="D1208" s="14" t="s">
        <v>13</v>
      </c>
      <c r="E1208" s="15" t="s">
        <v>2974</v>
      </c>
      <c r="F1208" s="16" t="s">
        <v>2975</v>
      </c>
      <c r="G1208" s="15" t="s">
        <v>226</v>
      </c>
      <c r="H1208" s="15"/>
      <c r="I1208" s="17">
        <f>HYPERLINK("https://docs.wto.org/imrd/directdoc.asp?DDFDocuments/t/G/Tbtn08/KEN126.DOC","EN")</f>
      </c>
      <c r="J1208" s="17">
        <f>HYPERLINK("https://docs.wto.org/imrd/directdoc.asp?DDFDocuments/u/G/Tbtn08/KEN126.DOC","FR")</f>
      </c>
      <c r="K1208" s="17">
        <f>HYPERLINK("https://docs.wto.org/imrd/directdoc.asp?DDFDocuments/v/G/Tbtn08/KEN126.DOC","ES")</f>
      </c>
    </row>
    <row r="1209">
      <c r="A1209" s="11" t="s">
        <v>2976</v>
      </c>
      <c r="B1209" s="12" t="s">
        <v>12</v>
      </c>
      <c r="C1209" s="13">
        <v>39751</v>
      </c>
      <c r="D1209" s="14" t="s">
        <v>13</v>
      </c>
      <c r="E1209" s="15" t="s">
        <v>2977</v>
      </c>
      <c r="F1209" s="16" t="s">
        <v>2978</v>
      </c>
      <c r="G1209" s="15" t="s">
        <v>226</v>
      </c>
      <c r="H1209" s="15"/>
      <c r="I1209" s="17">
        <f>HYPERLINK("https://docs.wto.org/imrd/directdoc.asp?DDFDocuments/t/G/Tbtn08/KEN127.DOC","EN")</f>
      </c>
      <c r="J1209" s="17">
        <f>HYPERLINK("https://docs.wto.org/imrd/directdoc.asp?DDFDocuments/u/G/Tbtn08/KEN127.DOC","FR")</f>
      </c>
      <c r="K1209" s="17">
        <f>HYPERLINK("https://docs.wto.org/imrd/directdoc.asp?DDFDocuments/v/G/Tbtn08/KEN127.DOC","ES")</f>
      </c>
    </row>
    <row r="1210">
      <c r="A1210" s="11" t="s">
        <v>2979</v>
      </c>
      <c r="B1210" s="12" t="s">
        <v>12</v>
      </c>
      <c r="C1210" s="13">
        <v>39751</v>
      </c>
      <c r="D1210" s="14" t="s">
        <v>13</v>
      </c>
      <c r="E1210" s="15" t="s">
        <v>2980</v>
      </c>
      <c r="F1210" s="16" t="s">
        <v>2981</v>
      </c>
      <c r="G1210" s="15" t="s">
        <v>226</v>
      </c>
      <c r="H1210" s="15"/>
      <c r="I1210" s="17">
        <f>HYPERLINK("https://docs.wto.org/imrd/directdoc.asp?DDFDocuments/t/G/Tbtn08/KEN128.DOC","EN")</f>
      </c>
      <c r="J1210" s="17">
        <f>HYPERLINK("https://docs.wto.org/imrd/directdoc.asp?DDFDocuments/u/G/Tbtn08/KEN128.DOC","FR")</f>
      </c>
      <c r="K1210" s="17">
        <f>HYPERLINK("https://docs.wto.org/imrd/directdoc.asp?DDFDocuments/v/G/Tbtn08/KEN128.DOC","ES")</f>
      </c>
    </row>
    <row r="1211">
      <c r="A1211" s="11" t="s">
        <v>2982</v>
      </c>
      <c r="B1211" s="12" t="s">
        <v>1331</v>
      </c>
      <c r="C1211" s="13">
        <v>39743</v>
      </c>
      <c r="D1211" s="14" t="s">
        <v>13</v>
      </c>
      <c r="E1211" s="15" t="s">
        <v>2983</v>
      </c>
      <c r="F1211" s="16" t="s">
        <v>2616</v>
      </c>
      <c r="G1211" s="15" t="s">
        <v>413</v>
      </c>
      <c r="H1211" s="15"/>
      <c r="I1211" s="17">
        <f>HYPERLINK("https://docs.wto.org/imrd/directdoc.asp?DDFDocuments/q/G/Tbtn08/EEC226.pdf","EN")</f>
      </c>
      <c r="J1211" s="17">
        <f>HYPERLINK("https://docs.wto.org/imrd/directdoc.asp?DDFDocuments/r/G/Tbtn08/EEC226.pdf","FR")</f>
      </c>
      <c r="K1211" s="17">
        <f>HYPERLINK("https://docs.wto.org/imrd/directdoc.asp?DDFDocuments/s/G/Tbtn08/EEC226.pdf","ES")</f>
      </c>
    </row>
    <row r="1212">
      <c r="A1212" s="11" t="s">
        <v>2984</v>
      </c>
      <c r="B1212" s="12" t="s">
        <v>33</v>
      </c>
      <c r="C1212" s="13">
        <v>39736</v>
      </c>
      <c r="D1212" s="14" t="s">
        <v>13</v>
      </c>
      <c r="E1212" s="15" t="s">
        <v>2985</v>
      </c>
      <c r="F1212" s="16" t="s">
        <v>2986</v>
      </c>
      <c r="G1212" s="15" t="s">
        <v>2987</v>
      </c>
      <c r="H1212" s="15"/>
      <c r="I1212" s="17">
        <f>HYPERLINK("https://docs.wto.org/imrd/directdoc.asp?DDFDocuments/q/G/Tbtn08/USA424.pdf","EN")</f>
      </c>
      <c r="J1212" s="17">
        <f>HYPERLINK("https://docs.wto.org/imrd/directdoc.asp?DDFDocuments/r/G/Tbtn08/USA424.pdf","FR")</f>
      </c>
      <c r="K1212" s="17">
        <f>HYPERLINK("https://docs.wto.org/imrd/directdoc.asp?DDFDocuments/s/G/Tbtn08/USA424.pdf","ES")</f>
      </c>
    </row>
    <row r="1213">
      <c r="A1213" s="11" t="s">
        <v>2988</v>
      </c>
      <c r="B1213" s="12" t="s">
        <v>263</v>
      </c>
      <c r="C1213" s="13">
        <v>39734</v>
      </c>
      <c r="D1213" s="14" t="s">
        <v>350</v>
      </c>
      <c r="E1213" s="15" t="s">
        <v>1955</v>
      </c>
      <c r="F1213" s="16" t="s">
        <v>2989</v>
      </c>
      <c r="G1213" s="15"/>
      <c r="H1213" s="15"/>
      <c r="I1213" s="17">
        <f>HYPERLINK("https://docs.wto.org/imrd/directdoc.asp?DDFDocuments/t/G/Tbtn01/IDN1A2C1.DOC","EN")</f>
      </c>
      <c r="J1213" s="17">
        <f>HYPERLINK("https://docs.wto.org/imrd/directdoc.asp?DDFDocuments/u/G/Tbtn01/IDN1A2C1.DOC","FR")</f>
      </c>
      <c r="K1213" s="17">
        <f>HYPERLINK("https://docs.wto.org/imrd/directdoc.asp?DDFDocuments/v/G/Tbtn01/IDN1A2C1.DOC","ES")</f>
      </c>
    </row>
    <row r="1214">
      <c r="A1214" s="11" t="s">
        <v>2990</v>
      </c>
      <c r="B1214" s="12" t="s">
        <v>33</v>
      </c>
      <c r="C1214" s="13">
        <v>39724</v>
      </c>
      <c r="D1214" s="14" t="s">
        <v>13</v>
      </c>
      <c r="E1214" s="15" t="s">
        <v>2991</v>
      </c>
      <c r="F1214" s="16" t="s">
        <v>681</v>
      </c>
      <c r="G1214" s="15" t="s">
        <v>199</v>
      </c>
      <c r="H1214" s="15"/>
      <c r="I1214" s="17">
        <f>HYPERLINK("https://docs.wto.org/imrd/directdoc.asp?DDFDocuments/t/G/Tbtn08/USA422.DOC","EN")</f>
      </c>
      <c r="J1214" s="17">
        <f>HYPERLINK("https://docs.wto.org/imrd/directdoc.asp?DDFDocuments/u/G/Tbtn08/USA422.DOC","FR")</f>
      </c>
      <c r="K1214" s="17">
        <f>HYPERLINK("https://docs.wto.org/imrd/directdoc.asp?DDFDocuments/v/G/Tbtn08/USA422.DOC","ES")</f>
      </c>
    </row>
    <row r="1215">
      <c r="A1215" s="11" t="s">
        <v>2992</v>
      </c>
      <c r="B1215" s="12" t="s">
        <v>2993</v>
      </c>
      <c r="C1215" s="13">
        <v>39723</v>
      </c>
      <c r="D1215" s="14" t="s">
        <v>13</v>
      </c>
      <c r="E1215" s="15" t="s">
        <v>2994</v>
      </c>
      <c r="F1215" s="16" t="s">
        <v>1183</v>
      </c>
      <c r="G1215" s="15" t="s">
        <v>2995</v>
      </c>
      <c r="H1215" s="15"/>
      <c r="I1215" s="17">
        <f>HYPERLINK("https://docs.wto.org/imrd/directdoc.asp?DDFDocuments/t/G/Tbtn08/KGZ11.DOC","EN")</f>
      </c>
      <c r="J1215" s="17">
        <f>HYPERLINK("https://docs.wto.org/imrd/directdoc.asp?DDFDocuments/u/G/Tbtn08/KGZ11.DOC","FR")</f>
      </c>
      <c r="K1215" s="17">
        <f>HYPERLINK("https://docs.wto.org/imrd/directdoc.asp?DDFDocuments/v/G/Tbtn08/KGZ11.DOC","ES")</f>
      </c>
    </row>
    <row r="1216">
      <c r="A1216" s="11" t="s">
        <v>2996</v>
      </c>
      <c r="B1216" s="12" t="s">
        <v>699</v>
      </c>
      <c r="C1216" s="13">
        <v>39709</v>
      </c>
      <c r="D1216" s="14" t="s">
        <v>13</v>
      </c>
      <c r="E1216" s="15" t="s">
        <v>2997</v>
      </c>
      <c r="F1216" s="16" t="s">
        <v>2998</v>
      </c>
      <c r="G1216" s="15" t="s">
        <v>2999</v>
      </c>
      <c r="H1216" s="15"/>
      <c r="I1216" s="17">
        <f>HYPERLINK("https://docs.wto.org/imrd/directdoc.asp?DDFDocuments/q/G/Tbtn08/DEU7.pdf","EN")</f>
      </c>
      <c r="J1216" s="17">
        <f>HYPERLINK("https://docs.wto.org/imrd/directdoc.asp?DDFDocuments/r/G/Tbtn08/DEU7.pdf","FR")</f>
      </c>
      <c r="K1216" s="17">
        <f>HYPERLINK("https://docs.wto.org/imrd/directdoc.asp?DDFDocuments/s/G/Tbtn08/DEU7.pdf","ES")</f>
      </c>
    </row>
    <row r="1217">
      <c r="A1217" s="11" t="s">
        <v>3000</v>
      </c>
      <c r="B1217" s="12" t="s">
        <v>301</v>
      </c>
      <c r="C1217" s="13">
        <v>39707</v>
      </c>
      <c r="D1217" s="14" t="s">
        <v>13</v>
      </c>
      <c r="E1217" s="15" t="s">
        <v>3001</v>
      </c>
      <c r="F1217" s="16" t="s">
        <v>654</v>
      </c>
      <c r="G1217" s="15" t="s">
        <v>1820</v>
      </c>
      <c r="H1217" s="15"/>
      <c r="I1217" s="17">
        <f>HYPERLINK("https://docs.wto.org/imrd/directdoc.asp?DDFDocuments/t/G/Tbtn08/ISR232.DOC","EN")</f>
      </c>
      <c r="J1217" s="17">
        <f>HYPERLINK("https://docs.wto.org/imrd/directdoc.asp?DDFDocuments/u/G/Tbtn08/ISR232.DOC","FR")</f>
      </c>
      <c r="K1217" s="17">
        <f>HYPERLINK("https://docs.wto.org/imrd/directdoc.asp?DDFDocuments/v/G/Tbtn08/ISR232.DOC","ES")</f>
      </c>
    </row>
    <row r="1218">
      <c r="A1218" s="11" t="s">
        <v>3002</v>
      </c>
      <c r="B1218" s="12" t="s">
        <v>33</v>
      </c>
      <c r="C1218" s="13">
        <v>39700</v>
      </c>
      <c r="D1218" s="14" t="s">
        <v>49</v>
      </c>
      <c r="E1218" s="15" t="s">
        <v>2896</v>
      </c>
      <c r="F1218" s="16" t="s">
        <v>3003</v>
      </c>
      <c r="G1218" s="15" t="s">
        <v>3004</v>
      </c>
      <c r="H1218" s="15"/>
      <c r="I1218" s="17">
        <f>HYPERLINK("https://docs.wto.org/imrd/directdoc.asp?DDFDocuments/q/G/Tbtn07/USA281A2.pdf","EN")</f>
      </c>
      <c r="J1218" s="17">
        <f>HYPERLINK("https://docs.wto.org/imrd/directdoc.asp?DDFDocuments/r/G/Tbtn07/USA281A2.pdf","FR")</f>
      </c>
      <c r="K1218" s="17">
        <f>HYPERLINK("https://docs.wto.org/imrd/directdoc.asp?DDFDocuments/s/G/Tbtn07/USA281A2.pdf","ES")</f>
      </c>
    </row>
    <row r="1219">
      <c r="A1219" s="11" t="s">
        <v>3005</v>
      </c>
      <c r="B1219" s="12" t="s">
        <v>263</v>
      </c>
      <c r="C1219" s="13">
        <v>39695</v>
      </c>
      <c r="D1219" s="14" t="s">
        <v>49</v>
      </c>
      <c r="E1219" s="15" t="s">
        <v>1955</v>
      </c>
      <c r="F1219" s="16" t="s">
        <v>2989</v>
      </c>
      <c r="G1219" s="15"/>
      <c r="H1219" s="15"/>
      <c r="I1219" s="17">
        <f>HYPERLINK("https://docs.wto.org/imrd/directdoc.asp?DDFDocuments/t/G/Tbtn01/IDN1A2.DOC","EN")</f>
      </c>
      <c r="J1219" s="17">
        <f>HYPERLINK("https://docs.wto.org/imrd/directdoc.asp?DDFDocuments/u/G/Tbtn01/IDN1A2.DOC","FR")</f>
      </c>
      <c r="K1219" s="17">
        <f>HYPERLINK("https://docs.wto.org/imrd/directdoc.asp?DDFDocuments/v/G/Tbtn01/IDN1A2.DOC","ES")</f>
      </c>
    </row>
    <row r="1220">
      <c r="A1220" s="11" t="s">
        <v>3006</v>
      </c>
      <c r="B1220" s="12" t="s">
        <v>27</v>
      </c>
      <c r="C1220" s="13">
        <v>39689</v>
      </c>
      <c r="D1220" s="14" t="s">
        <v>13</v>
      </c>
      <c r="E1220" s="15" t="s">
        <v>3007</v>
      </c>
      <c r="F1220" s="16" t="s">
        <v>647</v>
      </c>
      <c r="G1220" s="15" t="s">
        <v>3008</v>
      </c>
      <c r="H1220" s="15"/>
      <c r="I1220" s="17">
        <f>HYPERLINK("https://docs.wto.org/imrd/directdoc.asp?DDFDocuments/q/G/Tbtn08/ZAF85.pdf","EN")</f>
      </c>
      <c r="J1220" s="17">
        <f>HYPERLINK("https://docs.wto.org/imrd/directdoc.asp?DDFDocuments/r/G/Tbtn08/ZAF85.pdf","FR")</f>
      </c>
      <c r="K1220" s="17">
        <f>HYPERLINK("https://docs.wto.org/imrd/directdoc.asp?DDFDocuments/s/G/Tbtn08/ZAF85.pdf","ES")</f>
      </c>
    </row>
    <row r="1221">
      <c r="A1221" s="11" t="s">
        <v>3009</v>
      </c>
      <c r="B1221" s="12" t="s">
        <v>27</v>
      </c>
      <c r="C1221" s="13">
        <v>39689</v>
      </c>
      <c r="D1221" s="14" t="s">
        <v>13</v>
      </c>
      <c r="E1221" s="15" t="s">
        <v>3010</v>
      </c>
      <c r="F1221" s="16" t="s">
        <v>1472</v>
      </c>
      <c r="G1221" s="15" t="s">
        <v>1809</v>
      </c>
      <c r="H1221" s="15"/>
      <c r="I1221" s="17">
        <f>HYPERLINK("https://docs.wto.org/imrd/directdoc.asp?DDFDocuments/q/G/Tbtn08/ZAF86.pdf","EN")</f>
      </c>
      <c r="J1221" s="17">
        <f>HYPERLINK("https://docs.wto.org/imrd/directdoc.asp?DDFDocuments/r/G/Tbtn08/ZAF86.pdf","FR")</f>
      </c>
      <c r="K1221" s="17">
        <f>HYPERLINK("https://docs.wto.org/imrd/directdoc.asp?DDFDocuments/s/G/Tbtn08/ZAF86.pdf","ES")</f>
      </c>
    </row>
    <row r="1222">
      <c r="A1222" s="11" t="s">
        <v>3011</v>
      </c>
      <c r="B1222" s="12" t="s">
        <v>301</v>
      </c>
      <c r="C1222" s="13">
        <v>39678</v>
      </c>
      <c r="D1222" s="14" t="s">
        <v>13</v>
      </c>
      <c r="E1222" s="15" t="s">
        <v>3012</v>
      </c>
      <c r="F1222" s="16" t="s">
        <v>3013</v>
      </c>
      <c r="G1222" s="15" t="s">
        <v>1533</v>
      </c>
      <c r="H1222" s="15"/>
      <c r="I1222" s="17">
        <f>HYPERLINK("https://docs.wto.org/imrd/directdoc.asp?DDFDocuments/q/G/Tbtn08/ISR221.pdf","EN")</f>
      </c>
      <c r="J1222" s="17">
        <f>HYPERLINK("https://docs.wto.org/imrd/directdoc.asp?DDFDocuments/r/G/Tbtn08/ISR221.pdf","FR")</f>
      </c>
      <c r="K1222" s="17">
        <f>HYPERLINK("https://docs.wto.org/imrd/directdoc.asp?DDFDocuments/s/G/Tbtn08/ISR221.pdf","ES")</f>
      </c>
    </row>
    <row r="1223">
      <c r="A1223" s="11" t="s">
        <v>3014</v>
      </c>
      <c r="B1223" s="12" t="s">
        <v>239</v>
      </c>
      <c r="C1223" s="13">
        <v>39675</v>
      </c>
      <c r="D1223" s="14" t="s">
        <v>49</v>
      </c>
      <c r="E1223" s="15" t="s">
        <v>3015</v>
      </c>
      <c r="F1223" s="16" t="s">
        <v>3016</v>
      </c>
      <c r="G1223" s="15" t="s">
        <v>3017</v>
      </c>
      <c r="H1223" s="15"/>
      <c r="I1223" s="17">
        <f>HYPERLINK("https://docs.wto.org/imrd/directdoc.asp?DDFDocuments/q/G/Tbtn08/CAN242A1.pdf","EN")</f>
      </c>
      <c r="J1223" s="17">
        <f>HYPERLINK("https://docs.wto.org/imrd/directdoc.asp?DDFDocuments/r/G/Tbtn08/CAN242A1.pdf","FR")</f>
      </c>
      <c r="K1223" s="17">
        <f>HYPERLINK("https://docs.wto.org/imrd/directdoc.asp?DDFDocuments/s/G/Tbtn08/CAN242A1.pdf","ES")</f>
      </c>
    </row>
    <row r="1224">
      <c r="A1224" s="11" t="s">
        <v>3018</v>
      </c>
      <c r="B1224" s="12" t="s">
        <v>337</v>
      </c>
      <c r="C1224" s="13">
        <v>39675</v>
      </c>
      <c r="D1224" s="14" t="s">
        <v>13</v>
      </c>
      <c r="E1224" s="15" t="s">
        <v>3019</v>
      </c>
      <c r="F1224" s="16" t="s">
        <v>2610</v>
      </c>
      <c r="G1224" s="15" t="s">
        <v>686</v>
      </c>
      <c r="H1224" s="15"/>
      <c r="I1224" s="17">
        <f>HYPERLINK("https://docs.wto.org/imrd/directdoc.asp?DDFDocuments/t/G/Tbtn08/SLV122.DOC","EN")</f>
      </c>
      <c r="J1224" s="17">
        <f>HYPERLINK("https://docs.wto.org/imrd/directdoc.asp?DDFDocuments/u/G/Tbtn08/SLV122.DOC","FR")</f>
      </c>
      <c r="K1224" s="17">
        <f>HYPERLINK("https://docs.wto.org/imrd/directdoc.asp?DDFDocuments/v/G/Tbtn08/SLV122.DOC","ES")</f>
      </c>
    </row>
    <row r="1225">
      <c r="A1225" s="11" t="s">
        <v>3020</v>
      </c>
      <c r="B1225" s="12" t="s">
        <v>337</v>
      </c>
      <c r="C1225" s="13">
        <v>39675</v>
      </c>
      <c r="D1225" s="14" t="s">
        <v>13</v>
      </c>
      <c r="E1225" s="15" t="s">
        <v>3021</v>
      </c>
      <c r="F1225" s="16" t="s">
        <v>2610</v>
      </c>
      <c r="G1225" s="15" t="s">
        <v>686</v>
      </c>
      <c r="H1225" s="15"/>
      <c r="I1225" s="17">
        <f>HYPERLINK("https://docs.wto.org/imrd/directdoc.asp?DDFDocuments/t/G/Tbtn08/SLV123.DOC","EN")</f>
      </c>
      <c r="J1225" s="17">
        <f>HYPERLINK("https://docs.wto.org/imrd/directdoc.asp?DDFDocuments/u/G/Tbtn08/SLV123.DOC","FR")</f>
      </c>
      <c r="K1225" s="17">
        <f>HYPERLINK("https://docs.wto.org/imrd/directdoc.asp?DDFDocuments/v/G/Tbtn08/SLV123.DOC","ES")</f>
      </c>
    </row>
    <row r="1226">
      <c r="A1226" s="11" t="s">
        <v>3022</v>
      </c>
      <c r="B1226" s="12" t="s">
        <v>337</v>
      </c>
      <c r="C1226" s="13">
        <v>39675</v>
      </c>
      <c r="D1226" s="14" t="s">
        <v>13</v>
      </c>
      <c r="E1226" s="15" t="s">
        <v>3019</v>
      </c>
      <c r="F1226" s="16" t="s">
        <v>2610</v>
      </c>
      <c r="G1226" s="15" t="s">
        <v>686</v>
      </c>
      <c r="H1226" s="15"/>
      <c r="I1226" s="17">
        <f>HYPERLINK("https://docs.wto.org/imrd/directdoc.asp?DDFDocuments/t/G/Tbtn08/SLV124.DOC","EN")</f>
      </c>
      <c r="J1226" s="17">
        <f>HYPERLINK("https://docs.wto.org/imrd/directdoc.asp?DDFDocuments/u/G/Tbtn08/SLV124.DOC","FR")</f>
      </c>
      <c r="K1226" s="17">
        <f>HYPERLINK("https://docs.wto.org/imrd/directdoc.asp?DDFDocuments/v/G/Tbtn08/SLV124.DOC","ES")</f>
      </c>
    </row>
    <row r="1227">
      <c r="A1227" s="11" t="s">
        <v>3023</v>
      </c>
      <c r="B1227" s="12" t="s">
        <v>565</v>
      </c>
      <c r="C1227" s="13">
        <v>39672</v>
      </c>
      <c r="D1227" s="14" t="s">
        <v>13</v>
      </c>
      <c r="E1227" s="15" t="s">
        <v>3024</v>
      </c>
      <c r="F1227" s="16" t="s">
        <v>3025</v>
      </c>
      <c r="G1227" s="15" t="s">
        <v>3026</v>
      </c>
      <c r="H1227" s="15"/>
      <c r="I1227" s="17">
        <f>HYPERLINK("https://docs.wto.org/imrd/directdoc.asp?DDFDocuments/q/G/Tbtn08/NZL46.pdf","EN")</f>
      </c>
      <c r="J1227" s="17">
        <f>HYPERLINK("https://docs.wto.org/imrd/directdoc.asp?DDFDocuments/r/G/Tbtn08/NZL46.pdf","FR")</f>
      </c>
      <c r="K1227" s="17">
        <f>HYPERLINK("https://docs.wto.org/imrd/directdoc.asp?DDFDocuments/s/G/Tbtn08/NZL46.pdf","ES")</f>
      </c>
    </row>
    <row r="1228">
      <c r="A1228" s="11" t="s">
        <v>3027</v>
      </c>
      <c r="B1228" s="12" t="s">
        <v>291</v>
      </c>
      <c r="C1228" s="13">
        <v>39667</v>
      </c>
      <c r="D1228" s="14" t="s">
        <v>13</v>
      </c>
      <c r="E1228" s="15" t="s">
        <v>3028</v>
      </c>
      <c r="F1228" s="16" t="s">
        <v>954</v>
      </c>
      <c r="G1228" s="15" t="s">
        <v>3029</v>
      </c>
      <c r="H1228" s="15"/>
      <c r="I1228" s="17">
        <f>HYPERLINK("https://docs.wto.org/imrd/directdoc.asp?DDFDocuments/q/G/Tbtn08/BHR63.pdf","EN")</f>
      </c>
      <c r="J1228" s="17">
        <f>HYPERLINK("https://docs.wto.org/imrd/directdoc.asp?DDFDocuments/r/G/Tbtn08/BHR63.pdf","FR")</f>
      </c>
      <c r="K1228" s="17">
        <f>HYPERLINK("https://docs.wto.org/imrd/directdoc.asp?DDFDocuments/s/G/Tbtn08/BHR63.pdf","ES")</f>
      </c>
    </row>
    <row r="1229">
      <c r="A1229" s="11" t="s">
        <v>3030</v>
      </c>
      <c r="B1229" s="12" t="s">
        <v>33</v>
      </c>
      <c r="C1229" s="13">
        <v>39667</v>
      </c>
      <c r="D1229" s="14" t="s">
        <v>49</v>
      </c>
      <c r="E1229" s="15" t="s">
        <v>2896</v>
      </c>
      <c r="F1229" s="16" t="s">
        <v>3031</v>
      </c>
      <c r="G1229" s="15" t="s">
        <v>2898</v>
      </c>
      <c r="H1229" s="15"/>
      <c r="I1229" s="17">
        <f>HYPERLINK("https://docs.wto.org/imrd/directdoc.asp?DDFDocuments/t/G/Tbtn07/USA281A1.DOC","EN")</f>
      </c>
      <c r="J1229" s="17">
        <f>HYPERLINK("https://docs.wto.org/imrd/directdoc.asp?DDFDocuments/u/G/Tbtn07/USA281A1.DOC","FR")</f>
      </c>
      <c r="K1229" s="17">
        <f>HYPERLINK("https://docs.wto.org/imrd/directdoc.asp?DDFDocuments/v/G/Tbtn07/USA281A1.DOC","ES")</f>
      </c>
    </row>
    <row r="1230">
      <c r="A1230" s="11" t="s">
        <v>3032</v>
      </c>
      <c r="B1230" s="12" t="s">
        <v>1331</v>
      </c>
      <c r="C1230" s="13">
        <v>39661</v>
      </c>
      <c r="D1230" s="14" t="s">
        <v>49</v>
      </c>
      <c r="E1230" s="15" t="s">
        <v>3033</v>
      </c>
      <c r="F1230" s="16" t="s">
        <v>3034</v>
      </c>
      <c r="G1230" s="15" t="s">
        <v>3035</v>
      </c>
      <c r="H1230" s="15"/>
      <c r="I1230" s="17">
        <f>HYPERLINK("https://docs.wto.org/imrd/directdoc.asp?DDFDocuments/t/G/Tbtn08/EEC181A1.DOC","EN")</f>
      </c>
      <c r="J1230" s="17">
        <f>HYPERLINK("https://docs.wto.org/imrd/directdoc.asp?DDFDocuments/u/G/Tbtn08/EEC181A1.DOC","FR")</f>
      </c>
      <c r="K1230" s="17">
        <f>HYPERLINK("https://docs.wto.org/imrd/directdoc.asp?DDFDocuments/v/G/Tbtn08/EEC181A1.DOC","ES")</f>
      </c>
    </row>
    <row r="1231">
      <c r="A1231" s="11" t="s">
        <v>3036</v>
      </c>
      <c r="B1231" s="12" t="s">
        <v>27</v>
      </c>
      <c r="C1231" s="13">
        <v>39660</v>
      </c>
      <c r="D1231" s="14" t="s">
        <v>13</v>
      </c>
      <c r="E1231" s="15" t="s">
        <v>3037</v>
      </c>
      <c r="F1231" s="16" t="s">
        <v>1962</v>
      </c>
      <c r="G1231" s="15" t="s">
        <v>66</v>
      </c>
      <c r="H1231" s="15"/>
      <c r="I1231" s="17">
        <f>HYPERLINK("https://docs.wto.org/imrd/directdoc.asp?DDFDocuments/t/G/Tbtn08/ZAF83.DOC","EN")</f>
      </c>
      <c r="J1231" s="17">
        <f>HYPERLINK("https://docs.wto.org/imrd/directdoc.asp?DDFDocuments/u/G/Tbtn08/ZAF83.DOC","FR")</f>
      </c>
      <c r="K1231" s="17">
        <f>HYPERLINK("https://docs.wto.org/imrd/directdoc.asp?DDFDocuments/v/G/Tbtn08/ZAF83.DOC","ES")</f>
      </c>
    </row>
    <row r="1232">
      <c r="A1232" s="11" t="s">
        <v>3038</v>
      </c>
      <c r="B1232" s="12" t="s">
        <v>27</v>
      </c>
      <c r="C1232" s="13">
        <v>39660</v>
      </c>
      <c r="D1232" s="14" t="s">
        <v>13</v>
      </c>
      <c r="E1232" s="15" t="s">
        <v>3039</v>
      </c>
      <c r="F1232" s="16" t="s">
        <v>1964</v>
      </c>
      <c r="G1232" s="15" t="s">
        <v>69</v>
      </c>
      <c r="H1232" s="15"/>
      <c r="I1232" s="17">
        <f>HYPERLINK("https://docs.wto.org/imrd/directdoc.asp?DDFDocuments/t/G/Tbtn08/ZAF84.DOC","EN")</f>
      </c>
      <c r="J1232" s="17">
        <f>HYPERLINK("https://docs.wto.org/imrd/directdoc.asp?DDFDocuments/u/G/Tbtn08/ZAF84.DOC","FR")</f>
      </c>
      <c r="K1232" s="17">
        <f>HYPERLINK("https://docs.wto.org/imrd/directdoc.asp?DDFDocuments/v/G/Tbtn08/ZAF84.DOC","ES")</f>
      </c>
    </row>
    <row r="1233">
      <c r="A1233" s="11" t="s">
        <v>3040</v>
      </c>
      <c r="B1233" s="12" t="s">
        <v>239</v>
      </c>
      <c r="C1233" s="13">
        <v>39653</v>
      </c>
      <c r="D1233" s="14" t="s">
        <v>350</v>
      </c>
      <c r="E1233" s="15" t="s">
        <v>2870</v>
      </c>
      <c r="F1233" s="16" t="s">
        <v>3041</v>
      </c>
      <c r="G1233" s="15" t="s">
        <v>2872</v>
      </c>
      <c r="H1233" s="15"/>
      <c r="I1233" s="17">
        <f>HYPERLINK("https://docs.wto.org/imrd/directdoc.asp?DDFDocuments/t/G/Tbtn08/CAN246C2.DOC","EN")</f>
      </c>
      <c r="J1233" s="17">
        <f>HYPERLINK("https://docs.wto.org/imrd/directdoc.asp?DDFDocuments/u/G/Tbtn08/CAN246C2.DOC","FR")</f>
      </c>
      <c r="K1233" s="17">
        <f>HYPERLINK("https://docs.wto.org/imrd/directdoc.asp?DDFDocuments/v/G/Tbtn08/CAN246C2.DOC","ES")</f>
      </c>
    </row>
    <row r="1234">
      <c r="A1234" s="11" t="s">
        <v>3042</v>
      </c>
      <c r="B1234" s="12" t="s">
        <v>239</v>
      </c>
      <c r="C1234" s="13">
        <v>39647</v>
      </c>
      <c r="D1234" s="14" t="s">
        <v>350</v>
      </c>
      <c r="E1234" s="15" t="s">
        <v>2870</v>
      </c>
      <c r="F1234" s="16" t="s">
        <v>3043</v>
      </c>
      <c r="G1234" s="15" t="s">
        <v>2872</v>
      </c>
      <c r="H1234" s="15"/>
      <c r="I1234" s="17">
        <f>HYPERLINK("https://docs.wto.org/imrd/directdoc.asp?DDFDocuments/t/G/Tbtn08/CAN246C1.DOC","EN")</f>
      </c>
      <c r="J1234" s="17">
        <f>HYPERLINK("https://docs.wto.org/imrd/directdoc.asp?DDFDocuments/u/G/Tbtn08/CAN246C1.DOC","FR")</f>
      </c>
      <c r="K1234" s="17">
        <f>HYPERLINK("https://docs.wto.org/imrd/directdoc.asp?DDFDocuments/v/G/Tbtn08/CAN246C1.DOC","ES")</f>
      </c>
    </row>
    <row r="1235">
      <c r="A1235" s="11" t="s">
        <v>3044</v>
      </c>
      <c r="B1235" s="12" t="s">
        <v>878</v>
      </c>
      <c r="C1235" s="13">
        <v>39644</v>
      </c>
      <c r="D1235" s="14" t="s">
        <v>13</v>
      </c>
      <c r="E1235" s="15" t="s">
        <v>3045</v>
      </c>
      <c r="F1235" s="16" t="s">
        <v>3046</v>
      </c>
      <c r="G1235" s="15" t="s">
        <v>3047</v>
      </c>
      <c r="H1235" s="15"/>
      <c r="I1235" s="17">
        <f>HYPERLINK("https://docs.wto.org/imrd/directdoc.asp?DDFDocuments/q/G/Tbtn08/CHN423.pdf","EN")</f>
      </c>
      <c r="J1235" s="17">
        <f>HYPERLINK("https://docs.wto.org/imrd/directdoc.asp?DDFDocuments/r/G/Tbtn08/CHN423.pdf","FR")</f>
      </c>
      <c r="K1235" s="17">
        <f>HYPERLINK("https://docs.wto.org/imrd/directdoc.asp?DDFDocuments/s/G/Tbtn08/CHN423.pdf","ES")</f>
      </c>
    </row>
    <row r="1236">
      <c r="A1236" s="11" t="s">
        <v>3048</v>
      </c>
      <c r="B1236" s="12" t="s">
        <v>27</v>
      </c>
      <c r="C1236" s="13">
        <v>39640</v>
      </c>
      <c r="D1236" s="14" t="s">
        <v>13</v>
      </c>
      <c r="E1236" s="15" t="s">
        <v>3049</v>
      </c>
      <c r="F1236" s="16" t="s">
        <v>3050</v>
      </c>
      <c r="G1236" s="15" t="s">
        <v>289</v>
      </c>
      <c r="H1236" s="15"/>
      <c r="I1236" s="17">
        <f>HYPERLINK("https://docs.wto.org/imrd/directdoc.asp?DDFDocuments/t/G/Tbtn08/ZAF82.DOC","EN")</f>
      </c>
      <c r="J1236" s="17">
        <f>HYPERLINK("https://docs.wto.org/imrd/directdoc.asp?DDFDocuments/u/G/Tbtn08/ZAF82.DOC","FR")</f>
      </c>
      <c r="K1236" s="17">
        <f>HYPERLINK("https://docs.wto.org/imrd/directdoc.asp?DDFDocuments/v/G/Tbtn08/ZAF82.DOC","ES")</f>
      </c>
    </row>
    <row r="1237">
      <c r="A1237" s="11" t="s">
        <v>3051</v>
      </c>
      <c r="B1237" s="12" t="s">
        <v>1881</v>
      </c>
      <c r="C1237" s="13">
        <v>39639</v>
      </c>
      <c r="D1237" s="14" t="s">
        <v>13</v>
      </c>
      <c r="E1237" s="15" t="s">
        <v>3052</v>
      </c>
      <c r="F1237" s="16" t="s">
        <v>3053</v>
      </c>
      <c r="G1237" s="15" t="s">
        <v>66</v>
      </c>
      <c r="H1237" s="15"/>
      <c r="I1237" s="17">
        <f>HYPERLINK("https://docs.wto.org/imrd/directdoc.asp?DDFDocuments/q/G/Tbtn08/KOR179.pdf","EN")</f>
      </c>
      <c r="J1237" s="17">
        <f>HYPERLINK("https://docs.wto.org/imrd/directdoc.asp?DDFDocuments/r/G/Tbtn08/KOR179.pdf","FR")</f>
      </c>
      <c r="K1237" s="17">
        <f>HYPERLINK("https://docs.wto.org/imrd/directdoc.asp?DDFDocuments/s/G/Tbtn08/KOR179.pdf","ES")</f>
      </c>
    </row>
    <row r="1238">
      <c r="A1238" s="11" t="s">
        <v>3054</v>
      </c>
      <c r="B1238" s="12" t="s">
        <v>239</v>
      </c>
      <c r="C1238" s="13">
        <v>39633</v>
      </c>
      <c r="D1238" s="14" t="s">
        <v>13</v>
      </c>
      <c r="E1238" s="15" t="s">
        <v>3055</v>
      </c>
      <c r="F1238" s="16" t="s">
        <v>2328</v>
      </c>
      <c r="G1238" s="15" t="s">
        <v>3056</v>
      </c>
      <c r="H1238" s="15"/>
      <c r="I1238" s="17">
        <f>HYPERLINK("https://docs.wto.org/imrd/directdoc.asp?DDFDocuments/t/G/Tbtn08/CAN246.DOC","EN")</f>
      </c>
      <c r="J1238" s="17">
        <f>HYPERLINK("https://docs.wto.org/imrd/directdoc.asp?DDFDocuments/u/G/Tbtn08/CAN246.DOC","FR")</f>
      </c>
      <c r="K1238" s="17">
        <f>HYPERLINK("https://docs.wto.org/imrd/directdoc.asp?DDFDocuments/v/G/Tbtn08/CAN246.DOC","ES")</f>
      </c>
    </row>
    <row r="1239">
      <c r="A1239" s="11" t="s">
        <v>3057</v>
      </c>
      <c r="B1239" s="12" t="s">
        <v>190</v>
      </c>
      <c r="C1239" s="13">
        <v>39623</v>
      </c>
      <c r="D1239" s="14" t="s">
        <v>13</v>
      </c>
      <c r="E1239" s="15" t="s">
        <v>3058</v>
      </c>
      <c r="F1239" s="16" t="s">
        <v>3059</v>
      </c>
      <c r="G1239" s="15" t="s">
        <v>193</v>
      </c>
      <c r="H1239" s="15"/>
      <c r="I1239" s="17">
        <f>HYPERLINK("https://docs.wto.org/imrd/directdoc.asp?DDFDocuments/t/G/Tbtn08/BRA288.DOC","EN")</f>
      </c>
      <c r="J1239" s="17">
        <f>HYPERLINK("https://docs.wto.org/imrd/directdoc.asp?DDFDocuments/u/G/Tbtn08/BRA288.DOC","FR")</f>
      </c>
      <c r="K1239" s="17">
        <f>HYPERLINK("https://docs.wto.org/imrd/directdoc.asp?DDFDocuments/v/G/Tbtn08/BRA288.DOC","ES")</f>
      </c>
    </row>
    <row r="1240">
      <c r="A1240" s="11" t="s">
        <v>3060</v>
      </c>
      <c r="B1240" s="12" t="s">
        <v>33</v>
      </c>
      <c r="C1240" s="13">
        <v>39623</v>
      </c>
      <c r="D1240" s="14" t="s">
        <v>13</v>
      </c>
      <c r="E1240" s="15" t="s">
        <v>3061</v>
      </c>
      <c r="F1240" s="16" t="s">
        <v>3062</v>
      </c>
      <c r="G1240" s="15" t="s">
        <v>382</v>
      </c>
      <c r="H1240" s="15"/>
      <c r="I1240" s="17">
        <f>HYPERLINK("https://docs.wto.org/imrd/directdoc.asp?DDFDocuments/t/G/Tbtn08/USA402.DOC","EN")</f>
      </c>
      <c r="J1240" s="17">
        <f>HYPERLINK("https://docs.wto.org/imrd/directdoc.asp?DDFDocuments/u/G/Tbtn08/USA402.DOC","FR")</f>
      </c>
      <c r="K1240" s="17">
        <f>HYPERLINK("https://docs.wto.org/imrd/directdoc.asp?DDFDocuments/v/G/Tbtn08/USA402.DOC","ES")</f>
      </c>
    </row>
    <row r="1241">
      <c r="A1241" s="11" t="s">
        <v>3063</v>
      </c>
      <c r="B1241" s="12" t="s">
        <v>565</v>
      </c>
      <c r="C1241" s="13">
        <v>39610</v>
      </c>
      <c r="D1241" s="14" t="s">
        <v>13</v>
      </c>
      <c r="E1241" s="15" t="s">
        <v>3024</v>
      </c>
      <c r="F1241" s="16" t="s">
        <v>3025</v>
      </c>
      <c r="G1241" s="15" t="s">
        <v>756</v>
      </c>
      <c r="H1241" s="15"/>
      <c r="I1241" s="17">
        <f>HYPERLINK("https://docs.wto.org/imrd/directdoc.asp?DDFDocuments/t/G/Tbtn08/NZL45.DOC","EN")</f>
      </c>
      <c r="J1241" s="17">
        <f>HYPERLINK("https://docs.wto.org/imrd/directdoc.asp?DDFDocuments/u/G/Tbtn08/NZL45.DOC","FR")</f>
      </c>
      <c r="K1241" s="17">
        <f>HYPERLINK("https://docs.wto.org/imrd/directdoc.asp?DDFDocuments/v/G/Tbtn08/NZL45.DOC","ES")</f>
      </c>
    </row>
    <row r="1242">
      <c r="A1242" s="11" t="s">
        <v>3064</v>
      </c>
      <c r="B1242" s="12" t="s">
        <v>33</v>
      </c>
      <c r="C1242" s="13">
        <v>39603</v>
      </c>
      <c r="D1242" s="14" t="s">
        <v>13</v>
      </c>
      <c r="E1242" s="15" t="s">
        <v>3065</v>
      </c>
      <c r="F1242" s="16" t="s">
        <v>2616</v>
      </c>
      <c r="G1242" s="15" t="s">
        <v>413</v>
      </c>
      <c r="H1242" s="15"/>
      <c r="I1242" s="17">
        <f>HYPERLINK("https://docs.wto.org/imrd/directdoc.asp?DDFDocuments/t/G/Tbtn08/USA395.DOC","EN")</f>
      </c>
      <c r="J1242" s="17">
        <f>HYPERLINK("https://docs.wto.org/imrd/directdoc.asp?DDFDocuments/u/G/Tbtn08/USA395.DOC","FR")</f>
      </c>
      <c r="K1242" s="17">
        <f>HYPERLINK("https://docs.wto.org/imrd/directdoc.asp?DDFDocuments/v/G/Tbtn08/USA395.DOC","ES")</f>
      </c>
    </row>
    <row r="1243">
      <c r="A1243" s="11" t="s">
        <v>3066</v>
      </c>
      <c r="B1243" s="12" t="s">
        <v>239</v>
      </c>
      <c r="C1243" s="13">
        <v>39601</v>
      </c>
      <c r="D1243" s="14" t="s">
        <v>13</v>
      </c>
      <c r="E1243" s="15" t="s">
        <v>3067</v>
      </c>
      <c r="F1243" s="16" t="s">
        <v>3068</v>
      </c>
      <c r="G1243" s="15" t="s">
        <v>3069</v>
      </c>
      <c r="H1243" s="15"/>
      <c r="I1243" s="17">
        <f>HYPERLINK("https://docs.wto.org/imrd/directdoc.asp?DDFDocuments/q/G/Tbtn08/CAN242.pdf","EN")</f>
      </c>
      <c r="J1243" s="17">
        <f>HYPERLINK("https://docs.wto.org/imrd/directdoc.asp?DDFDocuments/r/G/Tbtn08/CAN242.pdf","FR")</f>
      </c>
      <c r="K1243" s="17">
        <f>HYPERLINK("https://docs.wto.org/imrd/directdoc.asp?DDFDocuments/s/G/Tbtn08/CAN242.pdf","ES")</f>
      </c>
    </row>
    <row r="1244">
      <c r="A1244" s="11" t="s">
        <v>3070</v>
      </c>
      <c r="B1244" s="12" t="s">
        <v>190</v>
      </c>
      <c r="C1244" s="13">
        <v>39553</v>
      </c>
      <c r="D1244" s="14" t="s">
        <v>13</v>
      </c>
      <c r="E1244" s="15" t="s">
        <v>3071</v>
      </c>
      <c r="F1244" s="16" t="s">
        <v>3072</v>
      </c>
      <c r="G1244" s="15" t="s">
        <v>873</v>
      </c>
      <c r="H1244" s="15"/>
      <c r="I1244" s="17">
        <f>HYPERLINK("https://docs.wto.org/imrd/directdoc.asp?DDFDocuments/t/G/Tbtn08/BRA271.DOC","EN")</f>
      </c>
      <c r="J1244" s="17">
        <f>HYPERLINK("https://docs.wto.org/imrd/directdoc.asp?DDFDocuments/u/G/Tbtn08/BRA271.DOC","FR")</f>
      </c>
      <c r="K1244" s="17">
        <f>HYPERLINK("https://docs.wto.org/imrd/directdoc.asp?DDFDocuments/v/G/Tbtn08/BRA271.DOC","ES")</f>
      </c>
    </row>
    <row r="1245">
      <c r="A1245" s="11" t="s">
        <v>3073</v>
      </c>
      <c r="B1245" s="12" t="s">
        <v>568</v>
      </c>
      <c r="C1245" s="13">
        <v>39541</v>
      </c>
      <c r="D1245" s="14" t="s">
        <v>49</v>
      </c>
      <c r="E1245" s="15" t="s">
        <v>2425</v>
      </c>
      <c r="F1245" s="16" t="s">
        <v>957</v>
      </c>
      <c r="G1245" s="15" t="s">
        <v>1557</v>
      </c>
      <c r="H1245" s="15"/>
      <c r="I1245" s="17">
        <f>HYPERLINK("https://docs.wto.org/imrd/directdoc.asp?DDFDocuments/q/G/Tbtn07/COL91A1.pdf","EN")</f>
      </c>
      <c r="J1245" s="17">
        <f>HYPERLINK("https://docs.wto.org/imrd/directdoc.asp?DDFDocuments/r/G/Tbtn07/COL91A1.pdf","FR")</f>
      </c>
      <c r="K1245" s="17">
        <f>HYPERLINK("https://docs.wto.org/imrd/directdoc.asp?DDFDocuments/s/G/Tbtn07/COL91A1.pdf","ES")</f>
      </c>
    </row>
    <row r="1246">
      <c r="A1246" s="11" t="s">
        <v>3074</v>
      </c>
      <c r="B1246" s="12" t="s">
        <v>301</v>
      </c>
      <c r="C1246" s="13">
        <v>39539</v>
      </c>
      <c r="D1246" s="14" t="s">
        <v>13</v>
      </c>
      <c r="E1246" s="15" t="s">
        <v>3075</v>
      </c>
      <c r="F1246" s="16" t="s">
        <v>246</v>
      </c>
      <c r="G1246" s="15" t="s">
        <v>15</v>
      </c>
      <c r="H1246" s="15"/>
      <c r="I1246" s="17">
        <f>HYPERLINK("https://docs.wto.org/imrd/directdoc.asp?DDFDocuments/q/G/Tbtn08/ISR199.pdf","EN")</f>
      </c>
      <c r="J1246" s="17">
        <f>HYPERLINK("https://docs.wto.org/imrd/directdoc.asp?DDFDocuments/r/G/Tbtn08/ISR199.pdf","FR")</f>
      </c>
      <c r="K1246" s="17">
        <f>HYPERLINK("https://docs.wto.org/imrd/directdoc.asp?DDFDocuments/s/G/Tbtn08/ISR199.pdf","ES")</f>
      </c>
    </row>
    <row r="1247">
      <c r="A1247" s="11" t="s">
        <v>3076</v>
      </c>
      <c r="B1247" s="12" t="s">
        <v>301</v>
      </c>
      <c r="C1247" s="13">
        <v>39539</v>
      </c>
      <c r="D1247" s="14" t="s">
        <v>13</v>
      </c>
      <c r="E1247" s="15" t="s">
        <v>3077</v>
      </c>
      <c r="F1247" s="16" t="s">
        <v>581</v>
      </c>
      <c r="G1247" s="15" t="s">
        <v>682</v>
      </c>
      <c r="H1247" s="15"/>
      <c r="I1247" s="17">
        <f>HYPERLINK("https://docs.wto.org/imrd/directdoc.asp?DDFDocuments/q/G/Tbtn08/ISR201.pdf","EN")</f>
      </c>
      <c r="J1247" s="17">
        <f>HYPERLINK("https://docs.wto.org/imrd/directdoc.asp?DDFDocuments/r/G/Tbtn08/ISR201.pdf","FR")</f>
      </c>
      <c r="K1247" s="17">
        <f>HYPERLINK("https://docs.wto.org/imrd/directdoc.asp?DDFDocuments/s/G/Tbtn08/ISR201.pdf","ES")</f>
      </c>
    </row>
    <row r="1248">
      <c r="A1248" s="11" t="s">
        <v>3078</v>
      </c>
      <c r="B1248" s="12" t="s">
        <v>301</v>
      </c>
      <c r="C1248" s="13">
        <v>39539</v>
      </c>
      <c r="D1248" s="14" t="s">
        <v>13</v>
      </c>
      <c r="E1248" s="15" t="s">
        <v>3079</v>
      </c>
      <c r="F1248" s="16" t="s">
        <v>246</v>
      </c>
      <c r="G1248" s="15" t="s">
        <v>15</v>
      </c>
      <c r="H1248" s="15"/>
      <c r="I1248" s="17">
        <f>HYPERLINK("https://docs.wto.org/imrd/directdoc.asp?DDFDocuments/q/G/Tbtn08/ISR204.pdf","EN")</f>
      </c>
      <c r="J1248" s="17">
        <f>HYPERLINK("https://docs.wto.org/imrd/directdoc.asp?DDFDocuments/r/G/Tbtn08/ISR204.pdf","FR")</f>
      </c>
      <c r="K1248" s="17">
        <f>HYPERLINK("https://docs.wto.org/imrd/directdoc.asp?DDFDocuments/s/G/Tbtn08/ISR204.pdf","ES")</f>
      </c>
    </row>
    <row r="1249">
      <c r="A1249" s="11" t="s">
        <v>3080</v>
      </c>
      <c r="B1249" s="12" t="s">
        <v>337</v>
      </c>
      <c r="C1249" s="13">
        <v>39533</v>
      </c>
      <c r="D1249" s="14" t="s">
        <v>49</v>
      </c>
      <c r="E1249" s="15" t="s">
        <v>3081</v>
      </c>
      <c r="F1249" s="16" t="s">
        <v>172</v>
      </c>
      <c r="G1249" s="15" t="s">
        <v>2148</v>
      </c>
      <c r="H1249" s="15"/>
      <c r="I1249" s="17">
        <f>HYPERLINK("https://docs.wto.org/imrd/directdoc.asp?DDFDocuments/q/G/Tbtn08/SLV116A1.pdf","EN")</f>
      </c>
      <c r="J1249" s="17">
        <f>HYPERLINK("https://docs.wto.org/imrd/directdoc.asp?DDFDocuments/r/G/Tbtn08/SLV116A1.pdf","FR")</f>
      </c>
      <c r="K1249" s="17">
        <f>HYPERLINK("https://docs.wto.org/imrd/directdoc.asp?DDFDocuments/s/G/Tbtn08/SLV116A1.pdf","ES")</f>
      </c>
    </row>
    <row r="1250">
      <c r="A1250" s="11" t="s">
        <v>3082</v>
      </c>
      <c r="B1250" s="12" t="s">
        <v>2030</v>
      </c>
      <c r="C1250" s="13">
        <v>39519</v>
      </c>
      <c r="D1250" s="14" t="s">
        <v>49</v>
      </c>
      <c r="E1250" s="15" t="s">
        <v>3083</v>
      </c>
      <c r="F1250" s="16" t="s">
        <v>1051</v>
      </c>
      <c r="G1250" s="15"/>
      <c r="H1250" s="15"/>
      <c r="I1250" s="17">
        <f>HYPERLINK("https://docs.wto.org/imrd/directdoc.asp?DDFDocuments/t/G/Tbtn04/NIC39A1.DOC","EN")</f>
      </c>
      <c r="J1250" s="17">
        <f>HYPERLINK("https://docs.wto.org/imrd/directdoc.asp?DDFDocuments/u/G/Tbtn04/NIC39A1.DOC","FR")</f>
      </c>
      <c r="K1250" s="17">
        <f>HYPERLINK("https://docs.wto.org/imrd/directdoc.asp?DDFDocuments/v/G/Tbtn04/NIC39A1.DOC","ES")</f>
      </c>
    </row>
    <row r="1251">
      <c r="A1251" s="11" t="s">
        <v>3084</v>
      </c>
      <c r="B1251" s="12" t="s">
        <v>2030</v>
      </c>
      <c r="C1251" s="13">
        <v>39519</v>
      </c>
      <c r="D1251" s="14" t="s">
        <v>13</v>
      </c>
      <c r="E1251" s="15" t="s">
        <v>3085</v>
      </c>
      <c r="F1251" s="16" t="s">
        <v>2817</v>
      </c>
      <c r="G1251" s="15" t="s">
        <v>69</v>
      </c>
      <c r="H1251" s="15"/>
      <c r="I1251" s="17">
        <f>HYPERLINK("https://docs.wto.org/imrd/directdoc.asp?DDFDocuments/q/G/Tbtn08/NIC91.pdf","EN")</f>
      </c>
      <c r="J1251" s="17">
        <f>HYPERLINK("https://docs.wto.org/imrd/directdoc.asp?DDFDocuments/r/G/Tbtn08/NIC91.pdf","FR")</f>
      </c>
      <c r="K1251" s="17">
        <f>HYPERLINK("https://docs.wto.org/imrd/directdoc.asp?DDFDocuments/s/G/Tbtn08/NIC91.pdf","ES")</f>
      </c>
    </row>
    <row r="1252">
      <c r="A1252" s="11" t="s">
        <v>3086</v>
      </c>
      <c r="B1252" s="12" t="s">
        <v>2030</v>
      </c>
      <c r="C1252" s="13">
        <v>39519</v>
      </c>
      <c r="D1252" s="14" t="s">
        <v>13</v>
      </c>
      <c r="E1252" s="15" t="s">
        <v>3087</v>
      </c>
      <c r="F1252" s="16" t="s">
        <v>2817</v>
      </c>
      <c r="G1252" s="15" t="s">
        <v>69</v>
      </c>
      <c r="H1252" s="15"/>
      <c r="I1252" s="17">
        <f>HYPERLINK("https://docs.wto.org/imrd/directdoc.asp?DDFDocuments/q/G/Tbtn08/NIC92.pdf","EN")</f>
      </c>
      <c r="J1252" s="17">
        <f>HYPERLINK("https://docs.wto.org/imrd/directdoc.asp?DDFDocuments/r/G/Tbtn08/NIC92.pdf","FR")</f>
      </c>
      <c r="K1252" s="17">
        <f>HYPERLINK("https://docs.wto.org/imrd/directdoc.asp?DDFDocuments/s/G/Tbtn08/NIC92.pdf","ES")</f>
      </c>
    </row>
    <row r="1253">
      <c r="A1253" s="11" t="s">
        <v>3088</v>
      </c>
      <c r="B1253" s="12" t="s">
        <v>2030</v>
      </c>
      <c r="C1253" s="13">
        <v>39519</v>
      </c>
      <c r="D1253" s="14" t="s">
        <v>13</v>
      </c>
      <c r="E1253" s="15" t="s">
        <v>3089</v>
      </c>
      <c r="F1253" s="16" t="s">
        <v>2817</v>
      </c>
      <c r="G1253" s="15" t="s">
        <v>193</v>
      </c>
      <c r="H1253" s="15"/>
      <c r="I1253" s="17">
        <f>HYPERLINK("https://docs.wto.org/imrd/directdoc.asp?DDFDocuments/q/G/Tbtn08/NIC95.pdf","EN")</f>
      </c>
      <c r="J1253" s="17">
        <f>HYPERLINK("https://docs.wto.org/imrd/directdoc.asp?DDFDocuments/r/G/Tbtn08/NIC95.pdf","FR")</f>
      </c>
      <c r="K1253" s="17">
        <f>HYPERLINK("https://docs.wto.org/imrd/directdoc.asp?DDFDocuments/s/G/Tbtn08/NIC95.pdf","ES")</f>
      </c>
    </row>
    <row r="1254">
      <c r="A1254" s="11" t="s">
        <v>3090</v>
      </c>
      <c r="B1254" s="12" t="s">
        <v>2030</v>
      </c>
      <c r="C1254" s="13">
        <v>39519</v>
      </c>
      <c r="D1254" s="14" t="s">
        <v>13</v>
      </c>
      <c r="E1254" s="15" t="s">
        <v>3091</v>
      </c>
      <c r="F1254" s="16" t="s">
        <v>784</v>
      </c>
      <c r="G1254" s="15" t="s">
        <v>873</v>
      </c>
      <c r="H1254" s="15"/>
      <c r="I1254" s="17">
        <f>HYPERLINK("https://docs.wto.org/imrd/directdoc.asp?DDFDocuments/t/G/Tbtn08/NIC96.DOC","EN")</f>
      </c>
      <c r="J1254" s="17">
        <f>HYPERLINK("https://docs.wto.org/imrd/directdoc.asp?DDFDocuments/u/G/Tbtn08/NIC96.DOC","FR")</f>
      </c>
      <c r="K1254" s="17">
        <f>HYPERLINK("https://docs.wto.org/imrd/directdoc.asp?DDFDocuments/v/G/Tbtn08/NIC96.DOC","ES")</f>
      </c>
    </row>
    <row r="1255">
      <c r="A1255" s="11" t="s">
        <v>3092</v>
      </c>
      <c r="B1255" s="12" t="s">
        <v>337</v>
      </c>
      <c r="C1255" s="13">
        <v>39511</v>
      </c>
      <c r="D1255" s="14" t="s">
        <v>13</v>
      </c>
      <c r="E1255" s="15" t="s">
        <v>3093</v>
      </c>
      <c r="F1255" s="16" t="s">
        <v>3094</v>
      </c>
      <c r="G1255" s="15" t="s">
        <v>289</v>
      </c>
      <c r="H1255" s="15"/>
      <c r="I1255" s="17">
        <f>HYPERLINK("https://docs.wto.org/imrd/directdoc.asp?DDFDocuments/q/G/Tbtn08/SLV119.pdf","EN")</f>
      </c>
      <c r="J1255" s="17">
        <f>HYPERLINK("https://docs.wto.org/imrd/directdoc.asp?DDFDocuments/r/G/Tbtn08/SLV119.pdf","FR")</f>
      </c>
      <c r="K1255" s="17">
        <f>HYPERLINK("https://docs.wto.org/imrd/directdoc.asp?DDFDocuments/s/G/Tbtn08/SLV119.pdf","ES")</f>
      </c>
    </row>
    <row r="1256">
      <c r="A1256" s="11" t="s">
        <v>3095</v>
      </c>
      <c r="B1256" s="12" t="s">
        <v>662</v>
      </c>
      <c r="C1256" s="13">
        <v>39504</v>
      </c>
      <c r="D1256" s="14" t="s">
        <v>49</v>
      </c>
      <c r="E1256" s="15" t="s">
        <v>3096</v>
      </c>
      <c r="F1256" s="16" t="s">
        <v>3097</v>
      </c>
      <c r="G1256" s="15"/>
      <c r="H1256" s="15"/>
      <c r="I1256" s="17">
        <f>HYPERLINK("https://docs.wto.org/imrd/directdoc.asp?DDFDocuments/t/G/Tbtn07/ARG216A1.DOC","EN")</f>
      </c>
      <c r="J1256" s="17">
        <f>HYPERLINK("https://docs.wto.org/imrd/directdoc.asp?DDFDocuments/u/G/Tbtn07/ARG216A1.DOC","FR")</f>
      </c>
      <c r="K1256" s="17">
        <f>HYPERLINK("https://docs.wto.org/imrd/directdoc.asp?DDFDocuments/v/G/Tbtn07/ARG216A1.DOC","ES")</f>
      </c>
    </row>
    <row r="1257">
      <c r="A1257" s="11" t="s">
        <v>3098</v>
      </c>
      <c r="B1257" s="12" t="s">
        <v>1331</v>
      </c>
      <c r="C1257" s="13">
        <v>39493</v>
      </c>
      <c r="D1257" s="14" t="s">
        <v>13</v>
      </c>
      <c r="E1257" s="15" t="s">
        <v>3099</v>
      </c>
      <c r="F1257" s="16" t="s">
        <v>3100</v>
      </c>
      <c r="G1257" s="15" t="s">
        <v>3101</v>
      </c>
      <c r="H1257" s="15"/>
      <c r="I1257" s="17">
        <f>HYPERLINK("https://docs.wto.org/imrd/directdoc.asp?DDFDocuments/t/G/Tbtn08/EEC181.DOC","EN")</f>
      </c>
      <c r="J1257" s="17">
        <f>HYPERLINK("https://docs.wto.org/imrd/directdoc.asp?DDFDocuments/u/G/Tbtn08/EEC181.DOC","FR")</f>
      </c>
      <c r="K1257" s="17">
        <f>HYPERLINK("https://docs.wto.org/imrd/directdoc.asp?DDFDocuments/v/G/Tbtn08/EEC181.DOC","ES")</f>
      </c>
    </row>
    <row r="1258">
      <c r="A1258" s="11" t="s">
        <v>3102</v>
      </c>
      <c r="B1258" s="12" t="s">
        <v>33</v>
      </c>
      <c r="C1258" s="13">
        <v>39493</v>
      </c>
      <c r="D1258" s="14" t="s">
        <v>49</v>
      </c>
      <c r="E1258" s="15" t="s">
        <v>309</v>
      </c>
      <c r="F1258" s="16" t="s">
        <v>246</v>
      </c>
      <c r="G1258" s="15" t="s">
        <v>199</v>
      </c>
      <c r="H1258" s="15"/>
      <c r="I1258" s="17">
        <f>HYPERLINK("https://docs.wto.org/imrd/directdoc.asp?DDFDocuments/q/G/Tbtn05/USA149A2.pdf","EN")</f>
      </c>
      <c r="J1258" s="17">
        <f>HYPERLINK("https://docs.wto.org/imrd/directdoc.asp?DDFDocuments/r/G/Tbtn05/USA149A2.pdf","FR")</f>
      </c>
      <c r="K1258" s="17">
        <f>HYPERLINK("https://docs.wto.org/imrd/directdoc.asp?DDFDocuments/s/G/Tbtn05/USA149A2.pdf","ES")</f>
      </c>
    </row>
    <row r="1259">
      <c r="A1259" s="11" t="s">
        <v>3103</v>
      </c>
      <c r="B1259" s="12" t="s">
        <v>301</v>
      </c>
      <c r="C1259" s="13">
        <v>39491</v>
      </c>
      <c r="D1259" s="14" t="s">
        <v>13</v>
      </c>
      <c r="E1259" s="15" t="s">
        <v>3104</v>
      </c>
      <c r="F1259" s="16" t="s">
        <v>3105</v>
      </c>
      <c r="G1259" s="15" t="s">
        <v>340</v>
      </c>
      <c r="H1259" s="15"/>
      <c r="I1259" s="17">
        <f>HYPERLINK("https://docs.wto.org/imrd/directdoc.asp?DDFDocuments/q/G/Tbtn08/ISR193.pdf","EN")</f>
      </c>
      <c r="J1259" s="17">
        <f>HYPERLINK("https://docs.wto.org/imrd/directdoc.asp?DDFDocuments/r/G/Tbtn08/ISR193.pdf","FR")</f>
      </c>
      <c r="K1259" s="17">
        <f>HYPERLINK("https://docs.wto.org/imrd/directdoc.asp?DDFDocuments/s/G/Tbtn08/ISR193.pdf","ES")</f>
      </c>
    </row>
    <row r="1260">
      <c r="A1260" s="11" t="s">
        <v>3106</v>
      </c>
      <c r="B1260" s="12" t="s">
        <v>301</v>
      </c>
      <c r="C1260" s="13">
        <v>39491</v>
      </c>
      <c r="D1260" s="14" t="s">
        <v>13</v>
      </c>
      <c r="E1260" s="15" t="s">
        <v>3107</v>
      </c>
      <c r="F1260" s="16" t="s">
        <v>1869</v>
      </c>
      <c r="G1260" s="15" t="s">
        <v>340</v>
      </c>
      <c r="H1260" s="15"/>
      <c r="I1260" s="17">
        <f>HYPERLINK("https://docs.wto.org/imrd/directdoc.asp?DDFDocuments/q/G/Tbtn08/ISR194.pdf","EN")</f>
      </c>
      <c r="J1260" s="17">
        <f>HYPERLINK("https://docs.wto.org/imrd/directdoc.asp?DDFDocuments/r/G/Tbtn08/ISR194.pdf","FR")</f>
      </c>
      <c r="K1260" s="17">
        <f>HYPERLINK("https://docs.wto.org/imrd/directdoc.asp?DDFDocuments/s/G/Tbtn08/ISR194.pdf","ES")</f>
      </c>
    </row>
    <row r="1261">
      <c r="A1261" s="11" t="s">
        <v>3108</v>
      </c>
      <c r="B1261" s="12" t="s">
        <v>2071</v>
      </c>
      <c r="C1261" s="13">
        <v>39483</v>
      </c>
      <c r="D1261" s="14" t="s">
        <v>49</v>
      </c>
      <c r="E1261" s="15" t="s">
        <v>3109</v>
      </c>
      <c r="F1261" s="16" t="s">
        <v>3110</v>
      </c>
      <c r="G1261" s="15"/>
      <c r="H1261" s="15"/>
      <c r="I1261" s="17">
        <f>HYPERLINK("https://docs.wto.org/imrd/directdoc.asp?DDFDocuments/t/G/Tbtn07/JPN237A1.DOC","EN")</f>
      </c>
      <c r="J1261" s="17">
        <f>HYPERLINK("https://docs.wto.org/imrd/directdoc.asp?DDFDocuments/u/G/Tbtn07/JPN237A1.DOC","FR")</f>
      </c>
      <c r="K1261" s="17">
        <f>HYPERLINK("https://docs.wto.org/imrd/directdoc.asp?DDFDocuments/v/G/Tbtn07/JPN237A1.DOC","ES")</f>
      </c>
    </row>
    <row r="1262">
      <c r="A1262" s="11" t="s">
        <v>3111</v>
      </c>
      <c r="B1262" s="12" t="s">
        <v>337</v>
      </c>
      <c r="C1262" s="13">
        <v>39465</v>
      </c>
      <c r="D1262" s="14" t="s">
        <v>13</v>
      </c>
      <c r="E1262" s="15" t="s">
        <v>3112</v>
      </c>
      <c r="F1262" s="16" t="s">
        <v>275</v>
      </c>
      <c r="G1262" s="15" t="s">
        <v>3113</v>
      </c>
      <c r="H1262" s="15"/>
      <c r="I1262" s="17">
        <f>HYPERLINK("https://docs.wto.org/imrd/directdoc.asp?DDFDocuments/t/G/Tbtn08/SLV115.DOC","EN")</f>
      </c>
      <c r="J1262" s="17">
        <f>HYPERLINK("https://docs.wto.org/imrd/directdoc.asp?DDFDocuments/u/G/Tbtn08/SLV115.DOC","FR")</f>
      </c>
      <c r="K1262" s="17">
        <f>HYPERLINK("https://docs.wto.org/imrd/directdoc.asp?DDFDocuments/v/G/Tbtn08/SLV115.DOC","ES")</f>
      </c>
    </row>
    <row r="1263">
      <c r="A1263" s="11" t="s">
        <v>3114</v>
      </c>
      <c r="B1263" s="12" t="s">
        <v>337</v>
      </c>
      <c r="C1263" s="13">
        <v>39465</v>
      </c>
      <c r="D1263" s="14" t="s">
        <v>13</v>
      </c>
      <c r="E1263" s="15" t="s">
        <v>3115</v>
      </c>
      <c r="F1263" s="16" t="s">
        <v>1263</v>
      </c>
      <c r="G1263" s="15" t="s">
        <v>199</v>
      </c>
      <c r="H1263" s="15"/>
      <c r="I1263" s="17">
        <f>HYPERLINK("https://docs.wto.org/imrd/directdoc.asp?DDFDocuments/q/G/Tbtn08/SLV116.pdf","EN")</f>
      </c>
      <c r="J1263" s="17">
        <f>HYPERLINK("https://docs.wto.org/imrd/directdoc.asp?DDFDocuments/r/G/Tbtn08/SLV116.pdf","FR")</f>
      </c>
      <c r="K1263" s="17">
        <f>HYPERLINK("https://docs.wto.org/imrd/directdoc.asp?DDFDocuments/s/G/Tbtn08/SLV116.pdf","ES")</f>
      </c>
    </row>
    <row r="1264">
      <c r="A1264" s="11" t="s">
        <v>3116</v>
      </c>
      <c r="B1264" s="12" t="s">
        <v>568</v>
      </c>
      <c r="C1264" s="13">
        <v>39456</v>
      </c>
      <c r="D1264" s="14" t="s">
        <v>49</v>
      </c>
      <c r="E1264" s="15" t="s">
        <v>2311</v>
      </c>
      <c r="F1264" s="16" t="s">
        <v>2312</v>
      </c>
      <c r="G1264" s="15"/>
      <c r="H1264" s="15"/>
      <c r="I1264" s="17">
        <f>HYPERLINK("https://docs.wto.org/imrd/directdoc.asp?DDFDocuments/t/G/Tbtn07/COL92A1.DOC","EN")</f>
      </c>
      <c r="J1264" s="17">
        <f>HYPERLINK("https://docs.wto.org/imrd/directdoc.asp?DDFDocuments/u/G/Tbtn07/COL92A1.DOC","FR")</f>
      </c>
      <c r="K1264" s="17">
        <f>HYPERLINK("https://docs.wto.org/imrd/directdoc.asp?DDFDocuments/v/G/Tbtn07/COL92A1.DOC","ES")</f>
      </c>
    </row>
    <row r="1265">
      <c r="A1265" s="11" t="s">
        <v>3117</v>
      </c>
      <c r="B1265" s="12" t="s">
        <v>2927</v>
      </c>
      <c r="C1265" s="13">
        <v>39437</v>
      </c>
      <c r="D1265" s="14" t="s">
        <v>13</v>
      </c>
      <c r="E1265" s="15" t="s">
        <v>3118</v>
      </c>
      <c r="F1265" s="16" t="s">
        <v>3119</v>
      </c>
      <c r="G1265" s="15"/>
      <c r="H1265" s="15"/>
      <c r="I1265" s="17">
        <f>HYPERLINK("https://docs.wto.org/imrd/directdoc.asp?DDFDocuments/q/G/Tbtn07/MNG3.pdf","EN")</f>
      </c>
      <c r="J1265" s="17">
        <f>HYPERLINK("https://docs.wto.org/imrd/directdoc.asp?DDFDocuments/r/G/Tbtn07/MNG3.pdf","FR")</f>
      </c>
      <c r="K1265" s="17">
        <f>HYPERLINK("https://docs.wto.org/imrd/directdoc.asp?DDFDocuments/s/G/Tbtn07/MNG3.pdf","ES")</f>
      </c>
    </row>
    <row r="1266">
      <c r="A1266" s="11" t="s">
        <v>3120</v>
      </c>
      <c r="B1266" s="12" t="s">
        <v>190</v>
      </c>
      <c r="C1266" s="13">
        <v>39436</v>
      </c>
      <c r="D1266" s="14" t="s">
        <v>13</v>
      </c>
      <c r="E1266" s="15" t="s">
        <v>3121</v>
      </c>
      <c r="F1266" s="16" t="s">
        <v>1475</v>
      </c>
      <c r="G1266" s="15"/>
      <c r="H1266" s="15"/>
      <c r="I1266" s="17">
        <f>HYPERLINK("https://docs.wto.org/imrd/directdoc.asp?DDFDocuments/t/G/Tbtn07/BRA264.DOC","EN")</f>
      </c>
      <c r="J1266" s="17">
        <f>HYPERLINK("https://docs.wto.org/imrd/directdoc.asp?DDFDocuments/u/G/Tbtn07/BRA264.DOC","FR")</f>
      </c>
      <c r="K1266" s="17">
        <f>HYPERLINK("https://docs.wto.org/imrd/directdoc.asp?DDFDocuments/v/G/Tbtn07/BRA264.DOC","ES")</f>
      </c>
    </row>
    <row r="1267">
      <c r="A1267" s="11" t="s">
        <v>3122</v>
      </c>
      <c r="B1267" s="12" t="s">
        <v>33</v>
      </c>
      <c r="C1267" s="13">
        <v>39434</v>
      </c>
      <c r="D1267" s="14" t="s">
        <v>49</v>
      </c>
      <c r="E1267" s="15" t="s">
        <v>2918</v>
      </c>
      <c r="F1267" s="16" t="s">
        <v>558</v>
      </c>
      <c r="G1267" s="15" t="s">
        <v>1876</v>
      </c>
      <c r="H1267" s="15"/>
      <c r="I1267" s="17">
        <f>HYPERLINK("https://docs.wto.org/imrd/directdoc.asp?DDFDocuments/t/G/Tbtn05/USA121A5.DOC","EN")</f>
      </c>
      <c r="J1267" s="17">
        <f>HYPERLINK("https://docs.wto.org/imrd/directdoc.asp?DDFDocuments/u/G/Tbtn05/USA121A5.DOC","FR")</f>
      </c>
      <c r="K1267" s="17">
        <f>HYPERLINK("https://docs.wto.org/imrd/directdoc.asp?DDFDocuments/v/G/Tbtn05/USA121A5.DOC","ES")</f>
      </c>
    </row>
    <row r="1268">
      <c r="A1268" s="11" t="s">
        <v>3123</v>
      </c>
      <c r="B1268" s="12" t="s">
        <v>291</v>
      </c>
      <c r="C1268" s="13">
        <v>39430</v>
      </c>
      <c r="D1268" s="14" t="s">
        <v>13</v>
      </c>
      <c r="E1268" s="15" t="s">
        <v>3124</v>
      </c>
      <c r="F1268" s="16" t="s">
        <v>3125</v>
      </c>
      <c r="G1268" s="15"/>
      <c r="H1268" s="15"/>
      <c r="I1268" s="17">
        <f>HYPERLINK("https://docs.wto.org/imrd/directdoc.asp?DDFDocuments/q/G/Tbtn07/BHR12.pdf","EN")</f>
      </c>
      <c r="J1268" s="17">
        <f>HYPERLINK("https://docs.wto.org/imrd/directdoc.asp?DDFDocuments/r/G/Tbtn07/BHR12.pdf","FR")</f>
      </c>
      <c r="K1268" s="17">
        <f>HYPERLINK("https://docs.wto.org/imrd/directdoc.asp?DDFDocuments/s/G/Tbtn07/BHR12.pdf","ES")</f>
      </c>
    </row>
    <row r="1269">
      <c r="A1269" s="11" t="s">
        <v>3126</v>
      </c>
      <c r="B1269" s="12" t="s">
        <v>291</v>
      </c>
      <c r="C1269" s="13">
        <v>39430</v>
      </c>
      <c r="D1269" s="14" t="s">
        <v>13</v>
      </c>
      <c r="E1269" s="15" t="s">
        <v>3127</v>
      </c>
      <c r="F1269" s="16" t="s">
        <v>3128</v>
      </c>
      <c r="G1269" s="15"/>
      <c r="H1269" s="15"/>
      <c r="I1269" s="17">
        <f>HYPERLINK("https://docs.wto.org/imrd/directdoc.asp?DDFDocuments/t/G/Tbtn07/BHR16.DOC","EN")</f>
      </c>
      <c r="J1269" s="17">
        <f>HYPERLINK("https://docs.wto.org/imrd/directdoc.asp?DDFDocuments/u/G/Tbtn07/BHR16.DOC","FR")</f>
      </c>
      <c r="K1269" s="17">
        <f>HYPERLINK("https://docs.wto.org/imrd/directdoc.asp?DDFDocuments/v/G/Tbtn07/BHR16.DOC","ES")</f>
      </c>
    </row>
    <row r="1270">
      <c r="A1270" s="11" t="s">
        <v>3129</v>
      </c>
      <c r="B1270" s="12" t="s">
        <v>291</v>
      </c>
      <c r="C1270" s="13">
        <v>39430</v>
      </c>
      <c r="D1270" s="14" t="s">
        <v>13</v>
      </c>
      <c r="E1270" s="15" t="s">
        <v>3130</v>
      </c>
      <c r="F1270" s="16" t="s">
        <v>2520</v>
      </c>
      <c r="G1270" s="15"/>
      <c r="H1270" s="15"/>
      <c r="I1270" s="17">
        <f>HYPERLINK("https://docs.wto.org/imrd/directdoc.asp?DDFDocuments/q/G/Tbtn07/BHR18.pdf","EN")</f>
      </c>
      <c r="J1270" s="17">
        <f>HYPERLINK("https://docs.wto.org/imrd/directdoc.asp?DDFDocuments/r/G/Tbtn07/BHR18.pdf","FR")</f>
      </c>
      <c r="K1270" s="17">
        <f>HYPERLINK("https://docs.wto.org/imrd/directdoc.asp?DDFDocuments/s/G/Tbtn07/BHR18.pdf","ES")</f>
      </c>
    </row>
    <row r="1271">
      <c r="A1271" s="11" t="s">
        <v>3131</v>
      </c>
      <c r="B1271" s="12" t="s">
        <v>291</v>
      </c>
      <c r="C1271" s="13">
        <v>39430</v>
      </c>
      <c r="D1271" s="14" t="s">
        <v>13</v>
      </c>
      <c r="E1271" s="15" t="s">
        <v>3132</v>
      </c>
      <c r="F1271" s="16" t="s">
        <v>1114</v>
      </c>
      <c r="G1271" s="15"/>
      <c r="H1271" s="15"/>
      <c r="I1271" s="17">
        <f>HYPERLINK("https://docs.wto.org/imrd/directdoc.asp?DDFDocuments/q/G/Tbtn07/BHR20.pdf","EN")</f>
      </c>
      <c r="J1271" s="17">
        <f>HYPERLINK("https://docs.wto.org/imrd/directdoc.asp?DDFDocuments/r/G/Tbtn07/BHR20.pdf","FR")</f>
      </c>
      <c r="K1271" s="17">
        <f>HYPERLINK("https://docs.wto.org/imrd/directdoc.asp?DDFDocuments/s/G/Tbtn07/BHR20.pdf","ES")</f>
      </c>
    </row>
    <row r="1272">
      <c r="A1272" s="11" t="s">
        <v>3133</v>
      </c>
      <c r="B1272" s="12" t="s">
        <v>291</v>
      </c>
      <c r="C1272" s="13">
        <v>39430</v>
      </c>
      <c r="D1272" s="14" t="s">
        <v>13</v>
      </c>
      <c r="E1272" s="15" t="s">
        <v>3134</v>
      </c>
      <c r="F1272" s="16" t="s">
        <v>275</v>
      </c>
      <c r="G1272" s="15"/>
      <c r="H1272" s="15"/>
      <c r="I1272" s="17">
        <f>HYPERLINK("https://docs.wto.org/imrd/directdoc.asp?DDFDocuments/t/G/Tbtn07/BHR22.DOC","EN")</f>
      </c>
      <c r="J1272" s="17">
        <f>HYPERLINK("https://docs.wto.org/imrd/directdoc.asp?DDFDocuments/u/G/Tbtn07/BHR22.DOC","FR")</f>
      </c>
      <c r="K1272" s="17">
        <f>HYPERLINK("https://docs.wto.org/imrd/directdoc.asp?DDFDocuments/v/G/Tbtn07/BHR22.DOC","ES")</f>
      </c>
    </row>
    <row r="1273">
      <c r="A1273" s="11" t="s">
        <v>3135</v>
      </c>
      <c r="B1273" s="12" t="s">
        <v>291</v>
      </c>
      <c r="C1273" s="13">
        <v>39430</v>
      </c>
      <c r="D1273" s="14" t="s">
        <v>13</v>
      </c>
      <c r="E1273" s="15" t="s">
        <v>3136</v>
      </c>
      <c r="F1273" s="16" t="s">
        <v>2748</v>
      </c>
      <c r="G1273" s="15"/>
      <c r="H1273" s="15"/>
      <c r="I1273" s="17">
        <f>HYPERLINK("https://docs.wto.org/imrd/directdoc.asp?DDFDocuments/q/G/Tbtn07/BHR25.pdf","EN")</f>
      </c>
      <c r="J1273" s="17">
        <f>HYPERLINK("https://docs.wto.org/imrd/directdoc.asp?DDFDocuments/r/G/Tbtn07/BHR25.pdf","FR")</f>
      </c>
      <c r="K1273" s="17">
        <f>HYPERLINK("https://docs.wto.org/imrd/directdoc.asp?DDFDocuments/s/G/Tbtn07/BHR25.pdf","ES")</f>
      </c>
    </row>
    <row r="1274">
      <c r="A1274" s="11" t="s">
        <v>3137</v>
      </c>
      <c r="B1274" s="12" t="s">
        <v>1247</v>
      </c>
      <c r="C1274" s="13">
        <v>39430</v>
      </c>
      <c r="D1274" s="14" t="s">
        <v>13</v>
      </c>
      <c r="E1274" s="15" t="s">
        <v>3138</v>
      </c>
      <c r="F1274" s="16" t="s">
        <v>3139</v>
      </c>
      <c r="G1274" s="15" t="s">
        <v>3140</v>
      </c>
      <c r="H1274" s="15"/>
      <c r="I1274" s="17">
        <f>HYPERLINK("https://docs.wto.org/imrd/directdoc.asp?DDFDocuments/q/G/Tbtn07/THA253.pdf","EN")</f>
      </c>
      <c r="J1274" s="17">
        <f>HYPERLINK("https://docs.wto.org/imrd/directdoc.asp?DDFDocuments/r/G/Tbtn07/THA253.pdf","FR")</f>
      </c>
      <c r="K1274" s="17">
        <f>HYPERLINK("https://docs.wto.org/imrd/directdoc.asp?DDFDocuments/s/G/Tbtn07/THA253.pdf","ES")</f>
      </c>
    </row>
    <row r="1275">
      <c r="A1275" s="11" t="s">
        <v>3141</v>
      </c>
      <c r="B1275" s="12" t="s">
        <v>33</v>
      </c>
      <c r="C1275" s="13">
        <v>39429</v>
      </c>
      <c r="D1275" s="14" t="s">
        <v>49</v>
      </c>
      <c r="E1275" s="15" t="s">
        <v>309</v>
      </c>
      <c r="F1275" s="16" t="s">
        <v>310</v>
      </c>
      <c r="G1275" s="15" t="s">
        <v>2148</v>
      </c>
      <c r="H1275" s="15"/>
      <c r="I1275" s="17">
        <f>HYPERLINK("https://docs.wto.org/imrd/directdoc.asp?DDFDocuments/t/G/Tbtn05/USA149A1.DOC","EN")</f>
      </c>
      <c r="J1275" s="17">
        <f>HYPERLINK("https://docs.wto.org/imrd/directdoc.asp?DDFDocuments/u/G/Tbtn05/USA149A1.DOC","FR")</f>
      </c>
      <c r="K1275" s="17">
        <f>HYPERLINK("https://docs.wto.org/imrd/directdoc.asp?DDFDocuments/v/G/Tbtn05/USA149A1.DOC","ES")</f>
      </c>
    </row>
    <row r="1276">
      <c r="A1276" s="11" t="s">
        <v>3142</v>
      </c>
      <c r="B1276" s="12" t="s">
        <v>33</v>
      </c>
      <c r="C1276" s="13">
        <v>39429</v>
      </c>
      <c r="D1276" s="14" t="s">
        <v>13</v>
      </c>
      <c r="E1276" s="15" t="s">
        <v>3143</v>
      </c>
      <c r="F1276" s="16" t="s">
        <v>954</v>
      </c>
      <c r="G1276" s="15" t="s">
        <v>327</v>
      </c>
      <c r="H1276" s="15"/>
      <c r="I1276" s="17">
        <f>HYPERLINK("https://docs.wto.org/imrd/directdoc.asp?DDFDocuments/t/G/Tbtn07/USA325.DOC","EN")</f>
      </c>
      <c r="J1276" s="17">
        <f>HYPERLINK("https://docs.wto.org/imrd/directdoc.asp?DDFDocuments/u/G/Tbtn07/USA325.DOC","FR")</f>
      </c>
      <c r="K1276" s="17">
        <f>HYPERLINK("https://docs.wto.org/imrd/directdoc.asp?DDFDocuments/v/G/Tbtn07/USA325.DOC","ES")</f>
      </c>
    </row>
    <row r="1277">
      <c r="A1277" s="11" t="s">
        <v>3144</v>
      </c>
      <c r="B1277" s="12" t="s">
        <v>33</v>
      </c>
      <c r="C1277" s="13">
        <v>39426</v>
      </c>
      <c r="D1277" s="14" t="s">
        <v>49</v>
      </c>
      <c r="E1277" s="15" t="s">
        <v>3145</v>
      </c>
      <c r="F1277" s="16" t="s">
        <v>3146</v>
      </c>
      <c r="G1277" s="15" t="s">
        <v>3147</v>
      </c>
      <c r="H1277" s="15"/>
      <c r="I1277" s="17">
        <f>HYPERLINK("https://docs.wto.org/imrd/directdoc.asp?DDFDocuments/t/G/Tbtn07/USA252A1.DOC","EN")</f>
      </c>
      <c r="J1277" s="17">
        <f>HYPERLINK("https://docs.wto.org/imrd/directdoc.asp?DDFDocuments/u/G/Tbtn07/USA252A1.DOC","FR")</f>
      </c>
      <c r="K1277" s="17">
        <f>HYPERLINK("https://docs.wto.org/imrd/directdoc.asp?DDFDocuments/v/G/Tbtn07/USA252A1.DOC","ES")</f>
      </c>
    </row>
    <row r="1278">
      <c r="A1278" s="11" t="s">
        <v>3148</v>
      </c>
      <c r="B1278" s="12" t="s">
        <v>33</v>
      </c>
      <c r="C1278" s="13">
        <v>39426</v>
      </c>
      <c r="D1278" s="14" t="s">
        <v>13</v>
      </c>
      <c r="E1278" s="15" t="s">
        <v>3149</v>
      </c>
      <c r="F1278" s="16" t="s">
        <v>755</v>
      </c>
      <c r="G1278" s="15" t="s">
        <v>3150</v>
      </c>
      <c r="H1278" s="15"/>
      <c r="I1278" s="17">
        <f>HYPERLINK("https://docs.wto.org/imrd/directdoc.asp?DDFDocuments/q/G/Tbtn07/USA318.pdf","EN")</f>
      </c>
      <c r="J1278" s="17">
        <f>HYPERLINK("https://docs.wto.org/imrd/directdoc.asp?DDFDocuments/r/G/Tbtn07/USA318.pdf","FR")</f>
      </c>
      <c r="K1278" s="17">
        <f>HYPERLINK("https://docs.wto.org/imrd/directdoc.asp?DDFDocuments/s/G/Tbtn07/USA318.pdf","ES")</f>
      </c>
    </row>
    <row r="1279">
      <c r="A1279" s="11" t="s">
        <v>3151</v>
      </c>
      <c r="B1279" s="12" t="s">
        <v>878</v>
      </c>
      <c r="C1279" s="13">
        <v>39416</v>
      </c>
      <c r="D1279" s="14" t="s">
        <v>13</v>
      </c>
      <c r="E1279" s="15" t="s">
        <v>3152</v>
      </c>
      <c r="F1279" s="16" t="s">
        <v>2817</v>
      </c>
      <c r="G1279" s="15"/>
      <c r="H1279" s="15"/>
      <c r="I1279" s="17">
        <f>HYPERLINK("https://docs.wto.org/imrd/directdoc.asp?DDFDocuments/t/G/Tbtn07/CHN316.DOC","EN")</f>
      </c>
      <c r="J1279" s="17">
        <f>HYPERLINK("https://docs.wto.org/imrd/directdoc.asp?DDFDocuments/u/G/Tbtn07/CHN316.DOC","FR")</f>
      </c>
      <c r="K1279" s="17">
        <f>HYPERLINK("https://docs.wto.org/imrd/directdoc.asp?DDFDocuments/v/G/Tbtn07/CHN316.DOC","ES")</f>
      </c>
    </row>
    <row r="1280">
      <c r="A1280" s="11" t="s">
        <v>3153</v>
      </c>
      <c r="B1280" s="12" t="s">
        <v>878</v>
      </c>
      <c r="C1280" s="13">
        <v>39416</v>
      </c>
      <c r="D1280" s="14" t="s">
        <v>13</v>
      </c>
      <c r="E1280" s="15" t="s">
        <v>3154</v>
      </c>
      <c r="F1280" s="16" t="s">
        <v>3155</v>
      </c>
      <c r="G1280" s="15"/>
      <c r="H1280" s="15"/>
      <c r="I1280" s="17">
        <f>HYPERLINK("https://docs.wto.org/imrd/directdoc.asp?DDFDocuments/t/G/Tbtn07/CHN317.DOC","EN")</f>
      </c>
      <c r="J1280" s="17">
        <f>HYPERLINK("https://docs.wto.org/imrd/directdoc.asp?DDFDocuments/u/G/Tbtn07/CHN317.DOC","FR")</f>
      </c>
      <c r="K1280" s="17">
        <f>HYPERLINK("https://docs.wto.org/imrd/directdoc.asp?DDFDocuments/v/G/Tbtn07/CHN317.DOC","ES")</f>
      </c>
    </row>
    <row r="1281">
      <c r="A1281" s="11" t="s">
        <v>3156</v>
      </c>
      <c r="B1281" s="12" t="s">
        <v>878</v>
      </c>
      <c r="C1281" s="13">
        <v>39416</v>
      </c>
      <c r="D1281" s="14" t="s">
        <v>13</v>
      </c>
      <c r="E1281" s="15" t="s">
        <v>3154</v>
      </c>
      <c r="F1281" s="16" t="s">
        <v>3157</v>
      </c>
      <c r="G1281" s="15"/>
      <c r="H1281" s="15"/>
      <c r="I1281" s="17">
        <f>HYPERLINK("https://docs.wto.org/imrd/directdoc.asp?DDFDocuments/t/G/Tbtn07/CHN318.DOC","EN")</f>
      </c>
      <c r="J1281" s="17">
        <f>HYPERLINK("https://docs.wto.org/imrd/directdoc.asp?DDFDocuments/u/G/Tbtn07/CHN318.DOC","FR")</f>
      </c>
      <c r="K1281" s="17">
        <f>HYPERLINK("https://docs.wto.org/imrd/directdoc.asp?DDFDocuments/v/G/Tbtn07/CHN318.DOC","ES")</f>
      </c>
    </row>
    <row r="1282">
      <c r="A1282" s="11" t="s">
        <v>3158</v>
      </c>
      <c r="B1282" s="12" t="s">
        <v>33</v>
      </c>
      <c r="C1282" s="13">
        <v>39402</v>
      </c>
      <c r="D1282" s="14" t="s">
        <v>49</v>
      </c>
      <c r="E1282" s="15" t="s">
        <v>3159</v>
      </c>
      <c r="F1282" s="16" t="s">
        <v>1980</v>
      </c>
      <c r="G1282" s="15" t="s">
        <v>3147</v>
      </c>
      <c r="H1282" s="15"/>
      <c r="I1282" s="17">
        <f>HYPERLINK("https://docs.wto.org/imrd/directdoc.asp?DDFDocuments/t/G/Tbtn07/USA251A1.DOC","EN")</f>
      </c>
      <c r="J1282" s="17">
        <f>HYPERLINK("https://docs.wto.org/imrd/directdoc.asp?DDFDocuments/u/G/Tbtn07/USA251A1.DOC","FR")</f>
      </c>
      <c r="K1282" s="17">
        <f>HYPERLINK("https://docs.wto.org/imrd/directdoc.asp?DDFDocuments/v/G/Tbtn07/USA251A1.DOC","ES")</f>
      </c>
    </row>
    <row r="1283">
      <c r="A1283" s="11" t="s">
        <v>3160</v>
      </c>
      <c r="B1283" s="12" t="s">
        <v>33</v>
      </c>
      <c r="C1283" s="13">
        <v>39384</v>
      </c>
      <c r="D1283" s="14" t="s">
        <v>49</v>
      </c>
      <c r="E1283" s="15" t="s">
        <v>2918</v>
      </c>
      <c r="F1283" s="16" t="s">
        <v>558</v>
      </c>
      <c r="G1283" s="15" t="s">
        <v>1876</v>
      </c>
      <c r="H1283" s="15"/>
      <c r="I1283" s="17">
        <f>HYPERLINK("https://docs.wto.org/imrd/directdoc.asp?DDFDocuments/t/G/Tbtn05/USA121A4.DOC","EN")</f>
      </c>
      <c r="J1283" s="17">
        <f>HYPERLINK("https://docs.wto.org/imrd/directdoc.asp?DDFDocuments/u/G/Tbtn05/USA121A4.DOC","FR")</f>
      </c>
      <c r="K1283" s="17">
        <f>HYPERLINK("https://docs.wto.org/imrd/directdoc.asp?DDFDocuments/v/G/Tbtn05/USA121A4.DOC","ES")</f>
      </c>
    </row>
    <row r="1284">
      <c r="A1284" s="11" t="s">
        <v>3161</v>
      </c>
      <c r="B1284" s="12" t="s">
        <v>12</v>
      </c>
      <c r="C1284" s="13">
        <v>39336</v>
      </c>
      <c r="D1284" s="14" t="s">
        <v>13</v>
      </c>
      <c r="E1284" s="15" t="s">
        <v>3162</v>
      </c>
      <c r="F1284" s="16" t="s">
        <v>29</v>
      </c>
      <c r="G1284" s="15" t="s">
        <v>30</v>
      </c>
      <c r="H1284" s="15"/>
      <c r="I1284" s="17">
        <f>HYPERLINK("https://docs.wto.org/imrd/directdoc.asp?DDFDocuments/t/G/Tbtn07/KEN112.DOC","EN")</f>
      </c>
      <c r="J1284" s="17">
        <f>HYPERLINK("https://docs.wto.org/imrd/directdoc.asp?DDFDocuments/u/G/Tbtn07/KEN112.DOC","FR")</f>
      </c>
      <c r="K1284" s="17">
        <f>HYPERLINK("https://docs.wto.org/imrd/directdoc.asp?DDFDocuments/v/G/Tbtn07/KEN112.DOC","ES")</f>
      </c>
    </row>
    <row r="1285">
      <c r="A1285" s="11" t="s">
        <v>3163</v>
      </c>
      <c r="B1285" s="12" t="s">
        <v>33</v>
      </c>
      <c r="C1285" s="13">
        <v>39328</v>
      </c>
      <c r="D1285" s="14" t="s">
        <v>49</v>
      </c>
      <c r="E1285" s="15" t="s">
        <v>3164</v>
      </c>
      <c r="F1285" s="16" t="s">
        <v>960</v>
      </c>
      <c r="G1285" s="15" t="s">
        <v>1876</v>
      </c>
      <c r="H1285" s="15"/>
      <c r="I1285" s="17">
        <f>HYPERLINK("https://docs.wto.org/imrd/directdoc.asp?DDFDocuments/q/G/Tbtn05/USA111A1.pdf","EN")</f>
      </c>
      <c r="J1285" s="17">
        <f>HYPERLINK("https://docs.wto.org/imrd/directdoc.asp?DDFDocuments/r/G/Tbtn05/USA111A1.pdf","FR")</f>
      </c>
      <c r="K1285" s="17">
        <f>HYPERLINK("https://docs.wto.org/imrd/directdoc.asp?DDFDocuments/s/G/Tbtn05/USA111A1.pdf","ES")</f>
      </c>
    </row>
    <row r="1286">
      <c r="A1286" s="11" t="s">
        <v>3165</v>
      </c>
      <c r="B1286" s="12" t="s">
        <v>337</v>
      </c>
      <c r="C1286" s="13">
        <v>39283</v>
      </c>
      <c r="D1286" s="14" t="s">
        <v>13</v>
      </c>
      <c r="E1286" s="15" t="s">
        <v>3166</v>
      </c>
      <c r="F1286" s="16" t="s">
        <v>755</v>
      </c>
      <c r="G1286" s="15" t="s">
        <v>3167</v>
      </c>
      <c r="H1286" s="15"/>
      <c r="I1286" s="17">
        <f>HYPERLINK("https://docs.wto.org/imrd/directdoc.asp?DDFDocuments/t/G/Tbtn07/SLV108.DOC","EN")</f>
      </c>
      <c r="J1286" s="17">
        <f>HYPERLINK("https://docs.wto.org/imrd/directdoc.asp?DDFDocuments/u/G/Tbtn07/SLV108.DOC","FR")</f>
      </c>
      <c r="K1286" s="17">
        <f>HYPERLINK("https://docs.wto.org/imrd/directdoc.asp?DDFDocuments/v/G/Tbtn07/SLV108.DOC","ES")</f>
      </c>
    </row>
    <row r="1287">
      <c r="A1287" s="11" t="s">
        <v>3168</v>
      </c>
      <c r="B1287" s="12" t="s">
        <v>27</v>
      </c>
      <c r="C1287" s="13">
        <v>39274</v>
      </c>
      <c r="D1287" s="14" t="s">
        <v>13</v>
      </c>
      <c r="E1287" s="15" t="s">
        <v>3169</v>
      </c>
      <c r="F1287" s="16" t="s">
        <v>3170</v>
      </c>
      <c r="G1287" s="15"/>
      <c r="H1287" s="15"/>
      <c r="I1287" s="17">
        <f>HYPERLINK("https://docs.wto.org/imrd/directdoc.asp?DDFDocuments/t/G/Tbtn07/ZAF65.DOC","EN")</f>
      </c>
      <c r="J1287" s="17">
        <f>HYPERLINK("https://docs.wto.org/imrd/directdoc.asp?DDFDocuments/u/G/Tbtn07/ZAF65.DOC","FR")</f>
      </c>
      <c r="K1287" s="17">
        <f>HYPERLINK("https://docs.wto.org/imrd/directdoc.asp?DDFDocuments/v/G/Tbtn07/ZAF65.DOC","ES")</f>
      </c>
    </row>
    <row r="1288">
      <c r="A1288" s="11" t="s">
        <v>3171</v>
      </c>
      <c r="B1288" s="12" t="s">
        <v>239</v>
      </c>
      <c r="C1288" s="13">
        <v>39262</v>
      </c>
      <c r="D1288" s="14" t="s">
        <v>13</v>
      </c>
      <c r="E1288" s="15" t="s">
        <v>3172</v>
      </c>
      <c r="F1288" s="16" t="s">
        <v>246</v>
      </c>
      <c r="G1288" s="15" t="s">
        <v>199</v>
      </c>
      <c r="H1288" s="15"/>
      <c r="I1288" s="17">
        <f>HYPERLINK("https://docs.wto.org/imrd/directdoc.asp?DDFDocuments/t/G/Tbtn07/CAN203.DOC","EN")</f>
      </c>
      <c r="J1288" s="17">
        <f>HYPERLINK("https://docs.wto.org/imrd/directdoc.asp?DDFDocuments/u/G/Tbtn07/CAN203.DOC","FR")</f>
      </c>
      <c r="K1288" s="17">
        <f>HYPERLINK("https://docs.wto.org/imrd/directdoc.asp?DDFDocuments/v/G/Tbtn07/CAN203.DOC","ES")</f>
      </c>
    </row>
    <row r="1289">
      <c r="A1289" s="11" t="s">
        <v>3173</v>
      </c>
      <c r="B1289" s="12" t="s">
        <v>27</v>
      </c>
      <c r="C1289" s="13">
        <v>39262</v>
      </c>
      <c r="D1289" s="14" t="s">
        <v>13</v>
      </c>
      <c r="E1289" s="15" t="s">
        <v>3174</v>
      </c>
      <c r="F1289" s="16" t="s">
        <v>3175</v>
      </c>
      <c r="G1289" s="15"/>
      <c r="H1289" s="15"/>
      <c r="I1289" s="17">
        <f>HYPERLINK("https://docs.wto.org/imrd/directdoc.asp?DDFDocuments/q/G/Tbtn07/ZAF64.pdf","EN")</f>
      </c>
      <c r="J1289" s="17">
        <f>HYPERLINK("https://docs.wto.org/imrd/directdoc.asp?DDFDocuments/r/G/Tbtn07/ZAF64.pdf","FR")</f>
      </c>
      <c r="K1289" s="17">
        <f>HYPERLINK("https://docs.wto.org/imrd/directdoc.asp?DDFDocuments/s/G/Tbtn07/ZAF64.pdf","ES")</f>
      </c>
    </row>
    <row r="1290">
      <c r="A1290" s="11" t="s">
        <v>3176</v>
      </c>
      <c r="B1290" s="12" t="s">
        <v>33</v>
      </c>
      <c r="C1290" s="13">
        <v>39259</v>
      </c>
      <c r="D1290" s="14" t="s">
        <v>13</v>
      </c>
      <c r="E1290" s="15" t="s">
        <v>3177</v>
      </c>
      <c r="F1290" s="16" t="s">
        <v>3178</v>
      </c>
      <c r="G1290" s="15" t="s">
        <v>3179</v>
      </c>
      <c r="H1290" s="15"/>
      <c r="I1290" s="17">
        <f>HYPERLINK("https://docs.wto.org/imrd/directdoc.asp?DDFDocuments/t/G/Tbtn07/USA281.DOC","EN")</f>
      </c>
      <c r="J1290" s="17">
        <f>HYPERLINK("https://docs.wto.org/imrd/directdoc.asp?DDFDocuments/u/G/Tbtn07/USA281.DOC","FR")</f>
      </c>
      <c r="K1290" s="17">
        <f>HYPERLINK("https://docs.wto.org/imrd/directdoc.asp?DDFDocuments/v/G/Tbtn07/USA281.DOC","ES")</f>
      </c>
    </row>
    <row r="1291">
      <c r="A1291" s="11" t="s">
        <v>3180</v>
      </c>
      <c r="B1291" s="12" t="s">
        <v>1331</v>
      </c>
      <c r="C1291" s="13">
        <v>39241</v>
      </c>
      <c r="D1291" s="14" t="s">
        <v>13</v>
      </c>
      <c r="E1291" s="15" t="s">
        <v>3181</v>
      </c>
      <c r="F1291" s="16" t="s">
        <v>3182</v>
      </c>
      <c r="G1291" s="15"/>
      <c r="H1291" s="15"/>
      <c r="I1291" s="17">
        <f>HYPERLINK("https://docs.wto.org/imrd/directdoc.asp?DDFDocuments/t/G/Tbtn07/EEC158.DOC","EN")</f>
      </c>
      <c r="J1291" s="17">
        <f>HYPERLINK("https://docs.wto.org/imrd/directdoc.asp?DDFDocuments/u/G/Tbtn07/EEC158.DOC","FR")</f>
      </c>
      <c r="K1291" s="17">
        <f>HYPERLINK("https://docs.wto.org/imrd/directdoc.asp?DDFDocuments/v/G/Tbtn07/EEC158.DOC","ES")</f>
      </c>
    </row>
    <row r="1292">
      <c r="A1292" s="11" t="s">
        <v>3183</v>
      </c>
      <c r="B1292" s="12" t="s">
        <v>190</v>
      </c>
      <c r="C1292" s="13">
        <v>39240</v>
      </c>
      <c r="D1292" s="14" t="s">
        <v>13</v>
      </c>
      <c r="E1292" s="15" t="s">
        <v>3184</v>
      </c>
      <c r="F1292" s="16" t="s">
        <v>1472</v>
      </c>
      <c r="G1292" s="15" t="s">
        <v>436</v>
      </c>
      <c r="H1292" s="15"/>
      <c r="I1292" s="17">
        <f>HYPERLINK("https://docs.wto.org/imrd/directdoc.asp?DDFDocuments/q/G/Tbtn07/BRA248.pdf","EN")</f>
      </c>
      <c r="J1292" s="17">
        <f>HYPERLINK("https://docs.wto.org/imrd/directdoc.asp?DDFDocuments/r/G/Tbtn07/BRA248.pdf","FR")</f>
      </c>
      <c r="K1292" s="17">
        <f>HYPERLINK("https://docs.wto.org/imrd/directdoc.asp?DDFDocuments/s/G/Tbtn07/BRA248.pdf","ES")</f>
      </c>
    </row>
    <row r="1293">
      <c r="A1293" s="11" t="s">
        <v>3185</v>
      </c>
      <c r="B1293" s="12" t="s">
        <v>946</v>
      </c>
      <c r="C1293" s="13">
        <v>39232</v>
      </c>
      <c r="D1293" s="14" t="s">
        <v>13</v>
      </c>
      <c r="E1293" s="15" t="s">
        <v>3186</v>
      </c>
      <c r="F1293" s="16" t="s">
        <v>3187</v>
      </c>
      <c r="G1293" s="15" t="s">
        <v>293</v>
      </c>
      <c r="H1293" s="15"/>
      <c r="I1293" s="17">
        <f>HYPERLINK("https://docs.wto.org/imrd/directdoc.asp?DDFDocuments/t/G/Tbtn07/SVN54.DOC","EN")</f>
      </c>
      <c r="J1293" s="17">
        <f>HYPERLINK("https://docs.wto.org/imrd/directdoc.asp?DDFDocuments/u/G/Tbtn07/SVN54.DOC","FR")</f>
      </c>
      <c r="K1293" s="17">
        <f>HYPERLINK("https://docs.wto.org/imrd/directdoc.asp?DDFDocuments/v/G/Tbtn07/SVN54.DOC","ES")</f>
      </c>
    </row>
    <row r="1294">
      <c r="A1294" s="11" t="s">
        <v>3188</v>
      </c>
      <c r="B1294" s="12" t="s">
        <v>662</v>
      </c>
      <c r="C1294" s="13">
        <v>39226</v>
      </c>
      <c r="D1294" s="14" t="s">
        <v>13</v>
      </c>
      <c r="E1294" s="15" t="s">
        <v>3189</v>
      </c>
      <c r="F1294" s="16" t="s">
        <v>3190</v>
      </c>
      <c r="G1294" s="15"/>
      <c r="H1294" s="15"/>
      <c r="I1294" s="17">
        <f>HYPERLINK("https://docs.wto.org/imrd/directdoc.asp?DDFDocuments/t/G/Tbtn07/ARG216.DOC","EN")</f>
      </c>
      <c r="J1294" s="17">
        <f>HYPERLINK("https://docs.wto.org/imrd/directdoc.asp?DDFDocuments/u/G/Tbtn07/ARG216.DOC","FR")</f>
      </c>
      <c r="K1294" s="17">
        <f>HYPERLINK("https://docs.wto.org/imrd/directdoc.asp?DDFDocuments/v/G/Tbtn07/ARG216.DOC","ES")</f>
      </c>
    </row>
    <row r="1295">
      <c r="A1295" s="11" t="s">
        <v>3191</v>
      </c>
      <c r="B1295" s="12" t="s">
        <v>568</v>
      </c>
      <c r="C1295" s="13">
        <v>39212</v>
      </c>
      <c r="D1295" s="14" t="s">
        <v>13</v>
      </c>
      <c r="E1295" s="15" t="s">
        <v>3192</v>
      </c>
      <c r="F1295" s="16" t="s">
        <v>1393</v>
      </c>
      <c r="G1295" s="15"/>
      <c r="H1295" s="15"/>
      <c r="I1295" s="17">
        <f>HYPERLINK("https://docs.wto.org/imrd/directdoc.asp?DDFDocuments/t/G/Tbtn07/COL94.DOC","EN")</f>
      </c>
      <c r="J1295" s="17">
        <f>HYPERLINK("https://docs.wto.org/imrd/directdoc.asp?DDFDocuments/u/G/Tbtn07/COL94.DOC","FR")</f>
      </c>
      <c r="K1295" s="17">
        <f>HYPERLINK("https://docs.wto.org/imrd/directdoc.asp?DDFDocuments/v/G/Tbtn07/COL94.DOC","ES")</f>
      </c>
    </row>
    <row r="1296">
      <c r="A1296" s="11" t="s">
        <v>3193</v>
      </c>
      <c r="B1296" s="12" t="s">
        <v>190</v>
      </c>
      <c r="C1296" s="13">
        <v>39209</v>
      </c>
      <c r="D1296" s="14" t="s">
        <v>13</v>
      </c>
      <c r="E1296" s="15" t="s">
        <v>3194</v>
      </c>
      <c r="F1296" s="16" t="s">
        <v>1166</v>
      </c>
      <c r="G1296" s="15"/>
      <c r="H1296" s="15"/>
      <c r="I1296" s="17">
        <f>HYPERLINK("https://docs.wto.org/imrd/directdoc.asp?DDFDocuments/t/G/Tbtn07/BRA244.DOC","EN")</f>
      </c>
      <c r="J1296" s="17">
        <f>HYPERLINK("https://docs.wto.org/imrd/directdoc.asp?DDFDocuments/u/G/Tbtn07/BRA244.DOC","FR")</f>
      </c>
      <c r="K1296" s="17">
        <f>HYPERLINK("https://docs.wto.org/imrd/directdoc.asp?DDFDocuments/v/G/Tbtn07/BRA244.DOC","ES")</f>
      </c>
    </row>
    <row r="1297">
      <c r="A1297" s="11" t="s">
        <v>3195</v>
      </c>
      <c r="B1297" s="12" t="s">
        <v>27</v>
      </c>
      <c r="C1297" s="13">
        <v>39197</v>
      </c>
      <c r="D1297" s="14" t="s">
        <v>13</v>
      </c>
      <c r="E1297" s="15" t="s">
        <v>3196</v>
      </c>
      <c r="F1297" s="16" t="s">
        <v>463</v>
      </c>
      <c r="G1297" s="15"/>
      <c r="H1297" s="15"/>
      <c r="I1297" s="17">
        <f>HYPERLINK("https://docs.wto.org/imrd/directdoc.asp?DDFDocuments/t/G/Tbtn07/ZAF63.DOC","EN")</f>
      </c>
      <c r="J1297" s="17">
        <f>HYPERLINK("https://docs.wto.org/imrd/directdoc.asp?DDFDocuments/u/G/Tbtn07/ZAF63.DOC","FR")</f>
      </c>
      <c r="K1297" s="17">
        <f>HYPERLINK("https://docs.wto.org/imrd/directdoc.asp?DDFDocuments/v/G/Tbtn07/ZAF63.DOC","ES")</f>
      </c>
    </row>
    <row r="1298">
      <c r="A1298" s="11" t="s">
        <v>3197</v>
      </c>
      <c r="B1298" s="12" t="s">
        <v>33</v>
      </c>
      <c r="C1298" s="13">
        <v>39185</v>
      </c>
      <c r="D1298" s="14" t="s">
        <v>13</v>
      </c>
      <c r="E1298" s="15" t="s">
        <v>3198</v>
      </c>
      <c r="F1298" s="16" t="s">
        <v>3199</v>
      </c>
      <c r="G1298" s="15" t="s">
        <v>3200</v>
      </c>
      <c r="H1298" s="15"/>
      <c r="I1298" s="17">
        <f>HYPERLINK("https://docs.wto.org/imrd/directdoc.asp?DDFDocuments/t/G/Tbtn07/USA254.DOC","EN")</f>
      </c>
      <c r="J1298" s="17">
        <f>HYPERLINK("https://docs.wto.org/imrd/directdoc.asp?DDFDocuments/u/G/Tbtn07/USA254.DOC","FR")</f>
      </c>
      <c r="K1298" s="17">
        <f>HYPERLINK("https://docs.wto.org/imrd/directdoc.asp?DDFDocuments/v/G/Tbtn07/USA254.DOC","ES")</f>
      </c>
    </row>
    <row r="1299">
      <c r="A1299" s="11" t="s">
        <v>3201</v>
      </c>
      <c r="B1299" s="12" t="s">
        <v>33</v>
      </c>
      <c r="C1299" s="13">
        <v>39184</v>
      </c>
      <c r="D1299" s="14" t="s">
        <v>13</v>
      </c>
      <c r="E1299" s="15" t="s">
        <v>3202</v>
      </c>
      <c r="F1299" s="16" t="s">
        <v>2083</v>
      </c>
      <c r="G1299" s="15" t="s">
        <v>3203</v>
      </c>
      <c r="H1299" s="15"/>
      <c r="I1299" s="17">
        <f>HYPERLINK("https://docs.wto.org/imrd/directdoc.asp?DDFDocuments/t/G/Tbtn07/USA251.DOC","EN")</f>
      </c>
      <c r="J1299" s="17">
        <f>HYPERLINK("https://docs.wto.org/imrd/directdoc.asp?DDFDocuments/u/G/Tbtn07/USA251.DOC","FR")</f>
      </c>
      <c r="K1299" s="17">
        <f>HYPERLINK("https://docs.wto.org/imrd/directdoc.asp?DDFDocuments/v/G/Tbtn07/USA251.DOC","ES")</f>
      </c>
    </row>
    <row r="1300">
      <c r="A1300" s="11" t="s">
        <v>3204</v>
      </c>
      <c r="B1300" s="12" t="s">
        <v>33</v>
      </c>
      <c r="C1300" s="13">
        <v>39184</v>
      </c>
      <c r="D1300" s="14" t="s">
        <v>13</v>
      </c>
      <c r="E1300" s="15" t="s">
        <v>3205</v>
      </c>
      <c r="F1300" s="16" t="s">
        <v>3206</v>
      </c>
      <c r="G1300" s="15" t="s">
        <v>3203</v>
      </c>
      <c r="H1300" s="15"/>
      <c r="I1300" s="17">
        <f>HYPERLINK("https://docs.wto.org/imrd/directdoc.asp?DDFDocuments/t/G/Tbtn07/USA252.DOC","EN")</f>
      </c>
      <c r="J1300" s="17">
        <f>HYPERLINK("https://docs.wto.org/imrd/directdoc.asp?DDFDocuments/u/G/Tbtn07/USA252.DOC","FR")</f>
      </c>
      <c r="K1300" s="17">
        <f>HYPERLINK("https://docs.wto.org/imrd/directdoc.asp?DDFDocuments/v/G/Tbtn07/USA252.DOC","ES")</f>
      </c>
    </row>
    <row r="1301">
      <c r="A1301" s="11" t="s">
        <v>3207</v>
      </c>
      <c r="B1301" s="12" t="s">
        <v>568</v>
      </c>
      <c r="C1301" s="13">
        <v>39176</v>
      </c>
      <c r="D1301" s="14" t="s">
        <v>13</v>
      </c>
      <c r="E1301" s="15" t="s">
        <v>3208</v>
      </c>
      <c r="F1301" s="16" t="s">
        <v>452</v>
      </c>
      <c r="G1301" s="15"/>
      <c r="H1301" s="15"/>
      <c r="I1301" s="17">
        <f>HYPERLINK("https://docs.wto.org/imrd/directdoc.asp?DDFDocuments/t/G/Tbtn07/COL92.DOC","EN")</f>
      </c>
      <c r="J1301" s="17">
        <f>HYPERLINK("https://docs.wto.org/imrd/directdoc.asp?DDFDocuments/u/G/Tbtn07/COL92.DOC","FR")</f>
      </c>
      <c r="K1301" s="17">
        <f>HYPERLINK("https://docs.wto.org/imrd/directdoc.asp?DDFDocuments/v/G/Tbtn07/COL92.DOC","ES")</f>
      </c>
    </row>
    <row r="1302">
      <c r="A1302" s="11" t="s">
        <v>3209</v>
      </c>
      <c r="B1302" s="12" t="s">
        <v>33</v>
      </c>
      <c r="C1302" s="13">
        <v>39176</v>
      </c>
      <c r="D1302" s="14" t="s">
        <v>49</v>
      </c>
      <c r="E1302" s="15" t="s">
        <v>1062</v>
      </c>
      <c r="F1302" s="16" t="s">
        <v>3210</v>
      </c>
      <c r="G1302" s="15" t="s">
        <v>2351</v>
      </c>
      <c r="H1302" s="15"/>
      <c r="I1302" s="17">
        <f>HYPERLINK("https://docs.wto.org/imrd/directdoc.asp?DDFDocuments/q/G/Tbtn07/USA233A1.pdf","EN")</f>
      </c>
      <c r="J1302" s="17">
        <f>HYPERLINK("https://docs.wto.org/imrd/directdoc.asp?DDFDocuments/r/G/Tbtn07/USA233A1.pdf","FR")</f>
      </c>
      <c r="K1302" s="17">
        <f>HYPERLINK("https://docs.wto.org/imrd/directdoc.asp?DDFDocuments/s/G/Tbtn07/USA233A1.pdf","ES")</f>
      </c>
    </row>
    <row r="1303">
      <c r="A1303" s="11" t="s">
        <v>3211</v>
      </c>
      <c r="B1303" s="12" t="s">
        <v>568</v>
      </c>
      <c r="C1303" s="13">
        <v>39171</v>
      </c>
      <c r="D1303" s="14" t="s">
        <v>13</v>
      </c>
      <c r="E1303" s="15" t="s">
        <v>3212</v>
      </c>
      <c r="F1303" s="16" t="s">
        <v>1393</v>
      </c>
      <c r="G1303" s="15" t="s">
        <v>686</v>
      </c>
      <c r="H1303" s="15"/>
      <c r="I1303" s="17">
        <f>HYPERLINK("https://docs.wto.org/imrd/directdoc.asp?DDFDocuments/q/G/Tbtn07/COL91.pdf","EN")</f>
      </c>
      <c r="J1303" s="17">
        <f>HYPERLINK("https://docs.wto.org/imrd/directdoc.asp?DDFDocuments/r/G/Tbtn07/COL91.pdf","FR")</f>
      </c>
      <c r="K1303" s="17">
        <f>HYPERLINK("https://docs.wto.org/imrd/directdoc.asp?DDFDocuments/s/G/Tbtn07/COL91.pdf","ES")</f>
      </c>
    </row>
    <row r="1304">
      <c r="A1304" s="11" t="s">
        <v>3213</v>
      </c>
      <c r="B1304" s="12" t="s">
        <v>568</v>
      </c>
      <c r="C1304" s="13">
        <v>39157</v>
      </c>
      <c r="D1304" s="14" t="s">
        <v>13</v>
      </c>
      <c r="E1304" s="15" t="s">
        <v>3214</v>
      </c>
      <c r="F1304" s="16" t="s">
        <v>1393</v>
      </c>
      <c r="G1304" s="15" t="s">
        <v>686</v>
      </c>
      <c r="H1304" s="15"/>
      <c r="I1304" s="17">
        <f>HYPERLINK("https://docs.wto.org/imrd/directdoc.asp?DDFDocuments/q/G/Tbtn07/COL90.pdf","EN")</f>
      </c>
      <c r="J1304" s="17">
        <f>HYPERLINK("https://docs.wto.org/imrd/directdoc.asp?DDFDocuments/r/G/Tbtn07/COL90.pdf","FR")</f>
      </c>
      <c r="K1304" s="17">
        <f>HYPERLINK("https://docs.wto.org/imrd/directdoc.asp?DDFDocuments/s/G/Tbtn07/COL90.pdf","ES")</f>
      </c>
    </row>
    <row r="1305">
      <c r="A1305" s="11" t="s">
        <v>3215</v>
      </c>
      <c r="B1305" s="12" t="s">
        <v>33</v>
      </c>
      <c r="C1305" s="13">
        <v>39099</v>
      </c>
      <c r="D1305" s="14" t="s">
        <v>13</v>
      </c>
      <c r="E1305" s="15" t="s">
        <v>3216</v>
      </c>
      <c r="F1305" s="16" t="s">
        <v>3210</v>
      </c>
      <c r="G1305" s="15" t="s">
        <v>2351</v>
      </c>
      <c r="H1305" s="15"/>
      <c r="I1305" s="17">
        <f>HYPERLINK("https://docs.wto.org/imrd/directdoc.asp?DDFDocuments/t/G/Tbtn07/USA233.DOC","EN")</f>
      </c>
      <c r="J1305" s="17">
        <f>HYPERLINK("https://docs.wto.org/imrd/directdoc.asp?DDFDocuments/u/G/Tbtn07/USA233.DOC","FR")</f>
      </c>
      <c r="K1305" s="17">
        <f>HYPERLINK("https://docs.wto.org/imrd/directdoc.asp?DDFDocuments/v/G/Tbtn07/USA233.DOC","ES")</f>
      </c>
    </row>
    <row r="1306">
      <c r="A1306" s="11" t="s">
        <v>3217</v>
      </c>
      <c r="B1306" s="12" t="s">
        <v>337</v>
      </c>
      <c r="C1306" s="13">
        <v>39087</v>
      </c>
      <c r="D1306" s="14" t="s">
        <v>13</v>
      </c>
      <c r="E1306" s="15" t="s">
        <v>3218</v>
      </c>
      <c r="F1306" s="16" t="s">
        <v>1370</v>
      </c>
      <c r="G1306" s="15" t="s">
        <v>199</v>
      </c>
      <c r="H1306" s="15"/>
      <c r="I1306" s="17">
        <f>HYPERLINK("https://docs.wto.org/imrd/directdoc.asp?DDFDocuments/q/G/Tbtn07/SLV104.pdf","EN")</f>
      </c>
      <c r="J1306" s="17">
        <f>HYPERLINK("https://docs.wto.org/imrd/directdoc.asp?DDFDocuments/r/G/Tbtn07/SLV104.pdf","FR")</f>
      </c>
      <c r="K1306" s="17">
        <f>HYPERLINK("https://docs.wto.org/imrd/directdoc.asp?DDFDocuments/s/G/Tbtn07/SLV104.pdf","ES")</f>
      </c>
    </row>
    <row r="1307">
      <c r="A1307" s="11" t="s">
        <v>3219</v>
      </c>
      <c r="B1307" s="12" t="s">
        <v>337</v>
      </c>
      <c r="C1307" s="13">
        <v>39087</v>
      </c>
      <c r="D1307" s="14" t="s">
        <v>13</v>
      </c>
      <c r="E1307" s="15" t="s">
        <v>3220</v>
      </c>
      <c r="F1307" s="16" t="s">
        <v>3221</v>
      </c>
      <c r="G1307" s="15" t="s">
        <v>327</v>
      </c>
      <c r="H1307" s="15"/>
      <c r="I1307" s="17">
        <f>HYPERLINK("https://docs.wto.org/imrd/directdoc.asp?DDFDocuments/q/G/Tbtn07/SLV105.pdf","EN")</f>
      </c>
      <c r="J1307" s="17">
        <f>HYPERLINK("https://docs.wto.org/imrd/directdoc.asp?DDFDocuments/r/G/Tbtn07/SLV105.pdf","FR")</f>
      </c>
      <c r="K1307" s="17">
        <f>HYPERLINK("https://docs.wto.org/imrd/directdoc.asp?DDFDocuments/s/G/Tbtn07/SLV105.pdf","ES")</f>
      </c>
    </row>
    <row r="1308">
      <c r="A1308" s="11" t="s">
        <v>3222</v>
      </c>
      <c r="B1308" s="12" t="s">
        <v>337</v>
      </c>
      <c r="C1308" s="13">
        <v>39087</v>
      </c>
      <c r="D1308" s="14" t="s">
        <v>13</v>
      </c>
      <c r="E1308" s="15" t="s">
        <v>3223</v>
      </c>
      <c r="F1308" s="16" t="s">
        <v>2785</v>
      </c>
      <c r="G1308" s="15" t="s">
        <v>199</v>
      </c>
      <c r="H1308" s="15"/>
      <c r="I1308" s="17">
        <f>HYPERLINK("https://docs.wto.org/imrd/directdoc.asp?DDFDocuments/t/G/Tbtn07/SLV106.DOC","EN")</f>
      </c>
      <c r="J1308" s="17">
        <f>HYPERLINK("https://docs.wto.org/imrd/directdoc.asp?DDFDocuments/u/G/Tbtn07/SLV106.DOC","FR")</f>
      </c>
      <c r="K1308" s="17">
        <f>HYPERLINK("https://docs.wto.org/imrd/directdoc.asp?DDFDocuments/v/G/Tbtn07/SLV106.DOC","ES")</f>
      </c>
    </row>
    <row r="1309">
      <c r="A1309" s="11" t="s">
        <v>3224</v>
      </c>
      <c r="B1309" s="12" t="s">
        <v>12</v>
      </c>
      <c r="C1309" s="13">
        <v>39085</v>
      </c>
      <c r="D1309" s="14" t="s">
        <v>13</v>
      </c>
      <c r="E1309" s="15" t="s">
        <v>3225</v>
      </c>
      <c r="F1309" s="16" t="s">
        <v>3226</v>
      </c>
      <c r="G1309" s="15" t="s">
        <v>1222</v>
      </c>
      <c r="H1309" s="15"/>
      <c r="I1309" s="17">
        <f>HYPERLINK("https://docs.wto.org/imrd/directdoc.asp?DDFDocuments/q/G/Tbtn07/KEN88.pdf","EN")</f>
      </c>
      <c r="J1309" s="17">
        <f>HYPERLINK("https://docs.wto.org/imrd/directdoc.asp?DDFDocuments/r/G/Tbtn07/KEN88.pdf","FR")</f>
      </c>
      <c r="K1309" s="17">
        <f>HYPERLINK("https://docs.wto.org/imrd/directdoc.asp?DDFDocuments/s/G/Tbtn07/KEN88.pdf","ES")</f>
      </c>
    </row>
    <row r="1310">
      <c r="A1310" s="11" t="s">
        <v>3227</v>
      </c>
      <c r="B1310" s="12" t="s">
        <v>12</v>
      </c>
      <c r="C1310" s="13">
        <v>39085</v>
      </c>
      <c r="D1310" s="14" t="s">
        <v>13</v>
      </c>
      <c r="E1310" s="15" t="s">
        <v>3228</v>
      </c>
      <c r="F1310" s="16" t="s">
        <v>3229</v>
      </c>
      <c r="G1310" s="15" t="s">
        <v>1222</v>
      </c>
      <c r="H1310" s="15"/>
      <c r="I1310" s="17">
        <f>HYPERLINK("https://docs.wto.org/imrd/directdoc.asp?DDFDocuments/q/G/Tbtn07/KEN89.pdf","EN")</f>
      </c>
      <c r="J1310" s="17">
        <f>HYPERLINK("https://docs.wto.org/imrd/directdoc.asp?DDFDocuments/r/G/Tbtn07/KEN89.pdf","FR")</f>
      </c>
      <c r="K1310" s="17">
        <f>HYPERLINK("https://docs.wto.org/imrd/directdoc.asp?DDFDocuments/s/G/Tbtn07/KEN89.pdf","ES")</f>
      </c>
    </row>
    <row r="1311">
      <c r="A1311" s="11" t="s">
        <v>3230</v>
      </c>
      <c r="B1311" s="12" t="s">
        <v>12</v>
      </c>
      <c r="C1311" s="13">
        <v>39085</v>
      </c>
      <c r="D1311" s="14" t="s">
        <v>13</v>
      </c>
      <c r="E1311" s="15" t="s">
        <v>3231</v>
      </c>
      <c r="F1311" s="16" t="s">
        <v>3229</v>
      </c>
      <c r="G1311" s="15" t="s">
        <v>1222</v>
      </c>
      <c r="H1311" s="15"/>
      <c r="I1311" s="17">
        <f>HYPERLINK("https://docs.wto.org/imrd/directdoc.asp?DDFDocuments/q/G/Tbtn07/KEN90.pdf","EN")</f>
      </c>
      <c r="J1311" s="17">
        <f>HYPERLINK("https://docs.wto.org/imrd/directdoc.asp?DDFDocuments/r/G/Tbtn07/KEN90.pdf","FR")</f>
      </c>
      <c r="K1311" s="17">
        <f>HYPERLINK("https://docs.wto.org/imrd/directdoc.asp?DDFDocuments/s/G/Tbtn07/KEN90.pdf","ES")</f>
      </c>
    </row>
    <row r="1312">
      <c r="A1312" s="11" t="s">
        <v>3232</v>
      </c>
      <c r="B1312" s="12" t="s">
        <v>946</v>
      </c>
      <c r="C1312" s="13">
        <v>39064</v>
      </c>
      <c r="D1312" s="14" t="s">
        <v>13</v>
      </c>
      <c r="E1312" s="15" t="s">
        <v>3233</v>
      </c>
      <c r="F1312" s="16" t="s">
        <v>3234</v>
      </c>
      <c r="G1312" s="15" t="s">
        <v>1222</v>
      </c>
      <c r="H1312" s="15"/>
      <c r="I1312" s="17">
        <f>HYPERLINK("https://docs.wto.org/imrd/directdoc.asp?DDFDocuments/t/G/Tbtn06/SVN52.DOC","EN")</f>
      </c>
      <c r="J1312" s="17">
        <f>HYPERLINK("https://docs.wto.org/imrd/directdoc.asp?DDFDocuments/u/G/Tbtn06/SVN52.DOC","FR")</f>
      </c>
      <c r="K1312" s="17">
        <f>HYPERLINK("https://docs.wto.org/imrd/directdoc.asp?DDFDocuments/v/G/Tbtn06/SVN52.DOC","ES")</f>
      </c>
    </row>
    <row r="1313">
      <c r="A1313" s="11" t="s">
        <v>3235</v>
      </c>
      <c r="B1313" s="12" t="s">
        <v>2552</v>
      </c>
      <c r="C1313" s="13">
        <v>39056</v>
      </c>
      <c r="D1313" s="14" t="s">
        <v>13</v>
      </c>
      <c r="E1313" s="15" t="s">
        <v>3236</v>
      </c>
      <c r="F1313" s="16" t="s">
        <v>3237</v>
      </c>
      <c r="G1313" s="15"/>
      <c r="H1313" s="15"/>
      <c r="I1313" s="17">
        <f>HYPERLINK("https://docs.wto.org/imrd/directdoc.asp?DDFDocuments/t/G/Tbtn06/ARM47.DOC","EN")</f>
      </c>
      <c r="J1313" s="17">
        <f>HYPERLINK("https://docs.wto.org/imrd/directdoc.asp?DDFDocuments/u/G/Tbtn06/ARM47.DOC","FR")</f>
      </c>
      <c r="K1313" s="17">
        <f>HYPERLINK("https://docs.wto.org/imrd/directdoc.asp?DDFDocuments/v/G/Tbtn06/ARM47.DOC","ES")</f>
      </c>
    </row>
    <row r="1314">
      <c r="A1314" s="11" t="s">
        <v>3238</v>
      </c>
      <c r="B1314" s="12" t="s">
        <v>2552</v>
      </c>
      <c r="C1314" s="13">
        <v>39044</v>
      </c>
      <c r="D1314" s="14" t="s">
        <v>13</v>
      </c>
      <c r="E1314" s="15" t="s">
        <v>3239</v>
      </c>
      <c r="F1314" s="16" t="s">
        <v>3240</v>
      </c>
      <c r="G1314" s="15"/>
      <c r="H1314" s="15"/>
      <c r="I1314" s="17">
        <f>HYPERLINK("https://docs.wto.org/imrd/directdoc.asp?DDFDocuments/q/G/Tbtn06/ARM46.pdf","EN")</f>
      </c>
      <c r="J1314" s="17">
        <f>HYPERLINK("https://docs.wto.org/imrd/directdoc.asp?DDFDocuments/r/G/Tbtn06/ARM46.pdf","FR")</f>
      </c>
      <c r="K1314" s="17">
        <f>HYPERLINK("https://docs.wto.org/imrd/directdoc.asp?DDFDocuments/s/G/Tbtn06/ARM46.pdf","ES")</f>
      </c>
    </row>
    <row r="1315">
      <c r="A1315" s="11" t="s">
        <v>3241</v>
      </c>
      <c r="B1315" s="12" t="s">
        <v>2552</v>
      </c>
      <c r="C1315" s="13">
        <v>39043</v>
      </c>
      <c r="D1315" s="14" t="s">
        <v>13</v>
      </c>
      <c r="E1315" s="15" t="s">
        <v>3242</v>
      </c>
      <c r="F1315" s="16" t="s">
        <v>3243</v>
      </c>
      <c r="G1315" s="15"/>
      <c r="H1315" s="15"/>
      <c r="I1315" s="17">
        <f>HYPERLINK("https://docs.wto.org/imrd/directdoc.asp?DDFDocuments/q/G/Tbtn06/ARM44.pdf","EN")</f>
      </c>
      <c r="J1315" s="17">
        <f>HYPERLINK("https://docs.wto.org/imrd/directdoc.asp?DDFDocuments/r/G/Tbtn06/ARM44.pdf","FR")</f>
      </c>
      <c r="K1315" s="17">
        <f>HYPERLINK("https://docs.wto.org/imrd/directdoc.asp?DDFDocuments/s/G/Tbtn06/ARM44.pdf","ES")</f>
      </c>
    </row>
    <row r="1316">
      <c r="A1316" s="11" t="s">
        <v>3244</v>
      </c>
      <c r="B1316" s="12" t="s">
        <v>2552</v>
      </c>
      <c r="C1316" s="13">
        <v>39043</v>
      </c>
      <c r="D1316" s="14" t="s">
        <v>13</v>
      </c>
      <c r="E1316" s="15" t="s">
        <v>3245</v>
      </c>
      <c r="F1316" s="16" t="s">
        <v>3246</v>
      </c>
      <c r="G1316" s="15"/>
      <c r="H1316" s="15"/>
      <c r="I1316" s="17">
        <f>HYPERLINK("https://docs.wto.org/imrd/directdoc.asp?DDFDocuments/q/G/Tbtn06/ARM45.pdf","EN")</f>
      </c>
      <c r="J1316" s="17">
        <f>HYPERLINK("https://docs.wto.org/imrd/directdoc.asp?DDFDocuments/r/G/Tbtn06/ARM45.pdf","FR")</f>
      </c>
      <c r="K1316" s="17">
        <f>HYPERLINK("https://docs.wto.org/imrd/directdoc.asp?DDFDocuments/s/G/Tbtn06/ARM45.pdf","ES")</f>
      </c>
    </row>
    <row r="1317">
      <c r="A1317" s="11" t="s">
        <v>3247</v>
      </c>
      <c r="B1317" s="12" t="s">
        <v>2552</v>
      </c>
      <c r="C1317" s="13">
        <v>39024</v>
      </c>
      <c r="D1317" s="14" t="s">
        <v>13</v>
      </c>
      <c r="E1317" s="15" t="s">
        <v>3248</v>
      </c>
      <c r="F1317" s="16" t="s">
        <v>3249</v>
      </c>
      <c r="G1317" s="15"/>
      <c r="H1317" s="15"/>
      <c r="I1317" s="17">
        <f>HYPERLINK("https://docs.wto.org/imrd/directdoc.asp?DDFDocuments/t/G/Tbtn06/ARM42.DOC","EN")</f>
      </c>
      <c r="J1317" s="17">
        <f>HYPERLINK("https://docs.wto.org/imrd/directdoc.asp?DDFDocuments/u/G/Tbtn06/ARM42.DOC","FR")</f>
      </c>
      <c r="K1317" s="17">
        <f>HYPERLINK("https://docs.wto.org/imrd/directdoc.asp?DDFDocuments/v/G/Tbtn06/ARM42.DOC","ES")</f>
      </c>
    </row>
    <row r="1318">
      <c r="A1318" s="11" t="s">
        <v>3250</v>
      </c>
      <c r="B1318" s="12" t="s">
        <v>3251</v>
      </c>
      <c r="C1318" s="13">
        <v>39006</v>
      </c>
      <c r="D1318" s="14" t="s">
        <v>13</v>
      </c>
      <c r="E1318" s="15" t="s">
        <v>3252</v>
      </c>
      <c r="F1318" s="16" t="s">
        <v>3253</v>
      </c>
      <c r="G1318" s="15"/>
      <c r="H1318" s="15"/>
      <c r="I1318" s="17">
        <f>HYPERLINK("https://docs.wto.org/imrd/directdoc.asp?DDFDocuments/t/G/Tbtn06/MDA7.DOC","EN")</f>
      </c>
      <c r="J1318" s="17">
        <f>HYPERLINK("https://docs.wto.org/imrd/directdoc.asp?DDFDocuments/u/G/Tbtn06/MDA7.DOC","FR")</f>
      </c>
      <c r="K1318" s="17">
        <f>HYPERLINK("https://docs.wto.org/imrd/directdoc.asp?DDFDocuments/v/G/Tbtn06/MDA7.DOC","ES")</f>
      </c>
    </row>
    <row r="1319">
      <c r="A1319" s="11" t="s">
        <v>3254</v>
      </c>
      <c r="B1319" s="12" t="s">
        <v>239</v>
      </c>
      <c r="C1319" s="13">
        <v>38989</v>
      </c>
      <c r="D1319" s="14" t="s">
        <v>13</v>
      </c>
      <c r="E1319" s="15" t="s">
        <v>3255</v>
      </c>
      <c r="F1319" s="16" t="s">
        <v>2328</v>
      </c>
      <c r="G1319" s="15"/>
      <c r="H1319" s="15"/>
      <c r="I1319" s="17">
        <f>HYPERLINK("https://docs.wto.org/imrd/directdoc.asp?DDFDocuments/t/G/Tbtn06/CAN178.DOC","EN")</f>
      </c>
      <c r="J1319" s="17">
        <f>HYPERLINK("https://docs.wto.org/imrd/directdoc.asp?DDFDocuments/u/G/Tbtn06/CAN178.DOC","FR")</f>
      </c>
      <c r="K1319" s="17">
        <f>HYPERLINK("https://docs.wto.org/imrd/directdoc.asp?DDFDocuments/v/G/Tbtn06/CAN178.DOC","ES")</f>
      </c>
    </row>
    <row r="1320">
      <c r="A1320" s="11" t="s">
        <v>3256</v>
      </c>
      <c r="B1320" s="12" t="s">
        <v>337</v>
      </c>
      <c r="C1320" s="13">
        <v>38982</v>
      </c>
      <c r="D1320" s="14" t="s">
        <v>13</v>
      </c>
      <c r="E1320" s="15" t="s">
        <v>3257</v>
      </c>
      <c r="F1320" s="16" t="s">
        <v>429</v>
      </c>
      <c r="G1320" s="15" t="s">
        <v>199</v>
      </c>
      <c r="H1320" s="15"/>
      <c r="I1320" s="17">
        <f>HYPERLINK("https://docs.wto.org/imrd/directdoc.asp?DDFDocuments/t/G/Tbtn06/SLV95.DOC","EN")</f>
      </c>
      <c r="J1320" s="17">
        <f>HYPERLINK("https://docs.wto.org/imrd/directdoc.asp?DDFDocuments/u/G/Tbtn06/SLV95.DOC","FR")</f>
      </c>
      <c r="K1320" s="17">
        <f>HYPERLINK("https://docs.wto.org/imrd/directdoc.asp?DDFDocuments/v/G/Tbtn06/SLV95.DOC","ES")</f>
      </c>
    </row>
    <row r="1321">
      <c r="A1321" s="11" t="s">
        <v>3258</v>
      </c>
      <c r="B1321" s="12" t="s">
        <v>1331</v>
      </c>
      <c r="C1321" s="13">
        <v>38975</v>
      </c>
      <c r="D1321" s="14" t="s">
        <v>13</v>
      </c>
      <c r="E1321" s="15" t="s">
        <v>3259</v>
      </c>
      <c r="F1321" s="16" t="s">
        <v>3260</v>
      </c>
      <c r="G1321" s="15" t="s">
        <v>346</v>
      </c>
      <c r="H1321" s="15"/>
      <c r="I1321" s="17">
        <f>HYPERLINK("https://docs.wto.org/imrd/directdoc.asp?DDFDocuments/t/G/Tbtn06/EEC123.DOC","EN")</f>
      </c>
      <c r="J1321" s="17">
        <f>HYPERLINK("https://docs.wto.org/imrd/directdoc.asp?DDFDocuments/u/G/Tbtn06/EEC123.DOC","FR")</f>
      </c>
      <c r="K1321" s="17">
        <f>HYPERLINK("https://docs.wto.org/imrd/directdoc.asp?DDFDocuments/v/G/Tbtn06/EEC123.DOC","ES")</f>
      </c>
    </row>
    <row r="1322">
      <c r="A1322" s="11" t="s">
        <v>3261</v>
      </c>
      <c r="B1322" s="12" t="s">
        <v>2847</v>
      </c>
      <c r="C1322" s="13">
        <v>38966</v>
      </c>
      <c r="D1322" s="14" t="s">
        <v>13</v>
      </c>
      <c r="E1322" s="15" t="s">
        <v>3262</v>
      </c>
      <c r="F1322" s="16" t="s">
        <v>863</v>
      </c>
      <c r="G1322" s="15"/>
      <c r="H1322" s="15"/>
      <c r="I1322" s="17">
        <f>HYPERLINK("https://docs.wto.org/imrd/directdoc.asp?DDFDocuments/q/G/Tbtn06/NOR8.pdf","EN")</f>
      </c>
      <c r="J1322" s="17">
        <f>HYPERLINK("https://docs.wto.org/imrd/directdoc.asp?DDFDocuments/r/G/Tbtn06/NOR8.pdf","FR")</f>
      </c>
      <c r="K1322" s="17">
        <f>HYPERLINK("https://docs.wto.org/imrd/directdoc.asp?DDFDocuments/s/G/Tbtn06/NOR8.pdf","ES")</f>
      </c>
    </row>
    <row r="1323">
      <c r="A1323" s="11" t="s">
        <v>3263</v>
      </c>
      <c r="B1323" s="12" t="s">
        <v>2030</v>
      </c>
      <c r="C1323" s="13">
        <v>38952</v>
      </c>
      <c r="D1323" s="14" t="s">
        <v>49</v>
      </c>
      <c r="E1323" s="15" t="s">
        <v>2316</v>
      </c>
      <c r="F1323" s="16" t="s">
        <v>2331</v>
      </c>
      <c r="G1323" s="15" t="s">
        <v>1575</v>
      </c>
      <c r="H1323" s="15"/>
      <c r="I1323" s="17">
        <f>HYPERLINK("https://docs.wto.org/imrd/directdoc.asp?DDFDocuments/t/G/Tbtn06/NIC71A1.DOC","EN")</f>
      </c>
      <c r="J1323" s="17">
        <f>HYPERLINK("https://docs.wto.org/imrd/directdoc.asp?DDFDocuments/u/G/Tbtn06/NIC71A1.DOC","FR")</f>
      </c>
      <c r="K1323" s="17">
        <f>HYPERLINK("https://docs.wto.org/imrd/directdoc.asp?DDFDocuments/v/G/Tbtn06/NIC71A1.DOC","ES")</f>
      </c>
    </row>
    <row r="1324">
      <c r="A1324" s="11" t="s">
        <v>3264</v>
      </c>
      <c r="B1324" s="12" t="s">
        <v>3251</v>
      </c>
      <c r="C1324" s="13">
        <v>38933</v>
      </c>
      <c r="D1324" s="14" t="s">
        <v>13</v>
      </c>
      <c r="E1324" s="15" t="s">
        <v>3265</v>
      </c>
      <c r="F1324" s="16" t="s">
        <v>3266</v>
      </c>
      <c r="G1324" s="15"/>
      <c r="H1324" s="15"/>
      <c r="I1324" s="17">
        <f>HYPERLINK("https://docs.wto.org/imrd/directdoc.asp?DDFDocuments/t/G/Tbtn06/MDA3.DOC","EN")</f>
      </c>
      <c r="J1324" s="17">
        <f>HYPERLINK("https://docs.wto.org/imrd/directdoc.asp?DDFDocuments/u/G/Tbtn06/MDA3.DOC","FR")</f>
      </c>
      <c r="K1324" s="17">
        <f>HYPERLINK("https://docs.wto.org/imrd/directdoc.asp?DDFDocuments/v/G/Tbtn06/MDA3.DOC","ES")</f>
      </c>
    </row>
    <row r="1325">
      <c r="A1325" s="11" t="s">
        <v>3267</v>
      </c>
      <c r="B1325" s="12" t="s">
        <v>33</v>
      </c>
      <c r="C1325" s="13">
        <v>38933</v>
      </c>
      <c r="D1325" s="14" t="s">
        <v>49</v>
      </c>
      <c r="E1325" s="15" t="s">
        <v>3268</v>
      </c>
      <c r="F1325" s="16" t="s">
        <v>3269</v>
      </c>
      <c r="G1325" s="15" t="s">
        <v>1876</v>
      </c>
      <c r="H1325" s="15"/>
      <c r="I1325" s="17">
        <f>HYPERLINK("https://docs.wto.org/imrd/directdoc.asp?DDFDocuments/t/G/Tbtn06/USA189A1.DOC","EN")</f>
      </c>
      <c r="J1325" s="17">
        <f>HYPERLINK("https://docs.wto.org/imrd/directdoc.asp?DDFDocuments/u/G/Tbtn06/USA189A1.DOC","FR")</f>
      </c>
      <c r="K1325" s="17">
        <f>HYPERLINK("https://docs.wto.org/imrd/directdoc.asp?DDFDocuments/v/G/Tbtn06/USA189A1.DOC","ES")</f>
      </c>
    </row>
    <row r="1326">
      <c r="A1326" s="11" t="s">
        <v>3270</v>
      </c>
      <c r="B1326" s="12" t="s">
        <v>27</v>
      </c>
      <c r="C1326" s="13">
        <v>38931</v>
      </c>
      <c r="D1326" s="14" t="s">
        <v>13</v>
      </c>
      <c r="E1326" s="15" t="s">
        <v>3271</v>
      </c>
      <c r="F1326" s="16" t="s">
        <v>1023</v>
      </c>
      <c r="G1326" s="15"/>
      <c r="H1326" s="15"/>
      <c r="I1326" s="17">
        <f>HYPERLINK("https://docs.wto.org/imrd/directdoc.asp?DDFDocuments/q/G/Tbtn06/ZAF58.pdf","EN")</f>
      </c>
      <c r="J1326" s="17">
        <f>HYPERLINK("https://docs.wto.org/imrd/directdoc.asp?DDFDocuments/r/G/Tbtn06/ZAF58.pdf","FR")</f>
      </c>
      <c r="K1326" s="17">
        <f>HYPERLINK("https://docs.wto.org/imrd/directdoc.asp?DDFDocuments/s/G/Tbtn06/ZAF58.pdf","ES")</f>
      </c>
    </row>
    <row r="1327">
      <c r="A1327" s="11" t="s">
        <v>3272</v>
      </c>
      <c r="B1327" s="12" t="s">
        <v>27</v>
      </c>
      <c r="C1327" s="13">
        <v>38926</v>
      </c>
      <c r="D1327" s="14" t="s">
        <v>13</v>
      </c>
      <c r="E1327" s="15" t="s">
        <v>3273</v>
      </c>
      <c r="F1327" s="16" t="s">
        <v>2579</v>
      </c>
      <c r="G1327" s="15"/>
      <c r="H1327" s="15"/>
      <c r="I1327" s="17">
        <f>HYPERLINK("https://docs.wto.org/imrd/directdoc.asp?DDFDocuments/q/G/Tbtn06/ZAF57.pdf","EN")</f>
      </c>
      <c r="J1327" s="17">
        <f>HYPERLINK("https://docs.wto.org/imrd/directdoc.asp?DDFDocuments/r/G/Tbtn06/ZAF57.pdf","FR")</f>
      </c>
      <c r="K1327" s="17">
        <f>HYPERLINK("https://docs.wto.org/imrd/directdoc.asp?DDFDocuments/s/G/Tbtn06/ZAF57.pdf","ES")</f>
      </c>
    </row>
    <row r="1328">
      <c r="A1328" s="11" t="s">
        <v>3274</v>
      </c>
      <c r="B1328" s="12" t="s">
        <v>190</v>
      </c>
      <c r="C1328" s="13">
        <v>38923</v>
      </c>
      <c r="D1328" s="14" t="s">
        <v>13</v>
      </c>
      <c r="E1328" s="15" t="s">
        <v>3275</v>
      </c>
      <c r="F1328" s="16" t="s">
        <v>755</v>
      </c>
      <c r="G1328" s="15"/>
      <c r="H1328" s="15"/>
      <c r="I1328" s="17">
        <f>HYPERLINK("https://docs.wto.org/imrd/directdoc.asp?DDFDocuments/t/G/Tbtn06/BRA217.DOC","EN")</f>
      </c>
      <c r="J1328" s="17">
        <f>HYPERLINK("https://docs.wto.org/imrd/directdoc.asp?DDFDocuments/u/G/Tbtn06/BRA217.DOC","FR")</f>
      </c>
      <c r="K1328" s="17">
        <f>HYPERLINK("https://docs.wto.org/imrd/directdoc.asp?DDFDocuments/v/G/Tbtn06/BRA217.DOC","ES")</f>
      </c>
    </row>
    <row r="1329">
      <c r="A1329" s="11" t="s">
        <v>3276</v>
      </c>
      <c r="B1329" s="12" t="s">
        <v>190</v>
      </c>
      <c r="C1329" s="13">
        <v>38923</v>
      </c>
      <c r="D1329" s="14" t="s">
        <v>13</v>
      </c>
      <c r="E1329" s="15" t="s">
        <v>3277</v>
      </c>
      <c r="F1329" s="16"/>
      <c r="G1329" s="15" t="s">
        <v>66</v>
      </c>
      <c r="H1329" s="15"/>
      <c r="I1329" s="17">
        <f>HYPERLINK("https://docs.wto.org/imrd/directdoc.asp?DDFDocuments/q/G/Tbtn06/BRA218.pdf","EN")</f>
      </c>
      <c r="J1329" s="17">
        <f>HYPERLINK("https://docs.wto.org/imrd/directdoc.asp?DDFDocuments/r/G/Tbtn06/BRA218.pdf","FR")</f>
      </c>
      <c r="K1329" s="17">
        <f>HYPERLINK("https://docs.wto.org/imrd/directdoc.asp?DDFDocuments/s/G/Tbtn06/BRA218.pdf","ES")</f>
      </c>
    </row>
    <row r="1330">
      <c r="A1330" s="11" t="s">
        <v>3278</v>
      </c>
      <c r="B1330" s="12" t="s">
        <v>33</v>
      </c>
      <c r="C1330" s="13">
        <v>38912</v>
      </c>
      <c r="D1330" s="14" t="s">
        <v>49</v>
      </c>
      <c r="E1330" s="15" t="s">
        <v>2918</v>
      </c>
      <c r="F1330" s="16" t="s">
        <v>558</v>
      </c>
      <c r="G1330" s="15" t="s">
        <v>1876</v>
      </c>
      <c r="H1330" s="15"/>
      <c r="I1330" s="17">
        <f>HYPERLINK("https://docs.wto.org/imrd/directdoc.asp?DDFDocuments/t/G/Tbtn05/USA121A3.DOC","EN")</f>
      </c>
      <c r="J1330" s="17">
        <f>HYPERLINK("https://docs.wto.org/imrd/directdoc.asp?DDFDocuments/u/G/Tbtn05/USA121A3.DOC","FR")</f>
      </c>
      <c r="K1330" s="17">
        <f>HYPERLINK("https://docs.wto.org/imrd/directdoc.asp?DDFDocuments/v/G/Tbtn05/USA121A3.DOC","ES")</f>
      </c>
    </row>
    <row r="1331">
      <c r="A1331" s="11" t="s">
        <v>3279</v>
      </c>
      <c r="B1331" s="12" t="s">
        <v>2030</v>
      </c>
      <c r="C1331" s="13">
        <v>38909</v>
      </c>
      <c r="D1331" s="14" t="s">
        <v>13</v>
      </c>
      <c r="E1331" s="15" t="s">
        <v>3280</v>
      </c>
      <c r="F1331" s="16" t="s">
        <v>3281</v>
      </c>
      <c r="G1331" s="15" t="s">
        <v>390</v>
      </c>
      <c r="H1331" s="15"/>
      <c r="I1331" s="17">
        <f>HYPERLINK("https://docs.wto.org/imrd/directdoc.asp?DDFDocuments/t/G/Tbtn06/NIC71.DOC","EN")</f>
      </c>
      <c r="J1331" s="17">
        <f>HYPERLINK("https://docs.wto.org/imrd/directdoc.asp?DDFDocuments/u/G/Tbtn06/NIC71.DOC","FR")</f>
      </c>
      <c r="K1331" s="17">
        <f>HYPERLINK("https://docs.wto.org/imrd/directdoc.asp?DDFDocuments/v/G/Tbtn06/NIC71.DOC","ES")</f>
      </c>
    </row>
    <row r="1332">
      <c r="A1332" s="11" t="s">
        <v>3282</v>
      </c>
      <c r="B1332" s="12" t="s">
        <v>190</v>
      </c>
      <c r="C1332" s="13">
        <v>38890</v>
      </c>
      <c r="D1332" s="14" t="s">
        <v>49</v>
      </c>
      <c r="E1332" s="15" t="s">
        <v>3283</v>
      </c>
      <c r="F1332" s="16" t="s">
        <v>1895</v>
      </c>
      <c r="G1332" s="15"/>
      <c r="H1332" s="15"/>
      <c r="I1332" s="17">
        <f>HYPERLINK("https://docs.wto.org/imrd/directdoc.asp?DDFDocuments/t/G/Tbtn06/BRA202A1.DOC","EN")</f>
      </c>
      <c r="J1332" s="17">
        <f>HYPERLINK("https://docs.wto.org/imrd/directdoc.asp?DDFDocuments/u/G/Tbtn06/BRA202A1.DOC","FR")</f>
      </c>
      <c r="K1332" s="17">
        <f>HYPERLINK("https://docs.wto.org/imrd/directdoc.asp?DDFDocuments/v/G/Tbtn06/BRA202A1.DOC","ES")</f>
      </c>
    </row>
    <row r="1333">
      <c r="A1333" s="11" t="s">
        <v>3284</v>
      </c>
      <c r="B1333" s="12" t="s">
        <v>565</v>
      </c>
      <c r="C1333" s="13">
        <v>38883</v>
      </c>
      <c r="D1333" s="14" t="s">
        <v>13</v>
      </c>
      <c r="E1333" s="15" t="s">
        <v>3285</v>
      </c>
      <c r="F1333" s="16" t="s">
        <v>3286</v>
      </c>
      <c r="G1333" s="15" t="s">
        <v>193</v>
      </c>
      <c r="H1333" s="15"/>
      <c r="I1333" s="17">
        <f>HYPERLINK("https://docs.wto.org/imrd/directdoc.asp?DDFDocuments/q/G/Tbtn06/NZL27.pdf","EN")</f>
      </c>
      <c r="J1333" s="17">
        <f>HYPERLINK("https://docs.wto.org/imrd/directdoc.asp?DDFDocuments/r/G/Tbtn06/NZL27.pdf","FR")</f>
      </c>
      <c r="K1333" s="17">
        <f>HYPERLINK("https://docs.wto.org/imrd/directdoc.asp?DDFDocuments/s/G/Tbtn06/NZL27.pdf","ES")</f>
      </c>
    </row>
    <row r="1334">
      <c r="A1334" s="11" t="s">
        <v>3287</v>
      </c>
      <c r="B1334" s="12" t="s">
        <v>33</v>
      </c>
      <c r="C1334" s="13">
        <v>38883</v>
      </c>
      <c r="D1334" s="14" t="s">
        <v>13</v>
      </c>
      <c r="E1334" s="15" t="s">
        <v>3288</v>
      </c>
      <c r="F1334" s="16" t="s">
        <v>1166</v>
      </c>
      <c r="G1334" s="15" t="s">
        <v>756</v>
      </c>
      <c r="H1334" s="15"/>
      <c r="I1334" s="17">
        <f>HYPERLINK("https://docs.wto.org/imrd/directdoc.asp?DDFDocuments/t/G/Tbtn06/USA195.DOC","EN")</f>
      </c>
      <c r="J1334" s="17">
        <f>HYPERLINK("https://docs.wto.org/imrd/directdoc.asp?DDFDocuments/u/G/Tbtn06/USA195.DOC","FR")</f>
      </c>
      <c r="K1334" s="17">
        <f>HYPERLINK("https://docs.wto.org/imrd/directdoc.asp?DDFDocuments/v/G/Tbtn06/USA195.DOC","ES")</f>
      </c>
    </row>
    <row r="1335">
      <c r="A1335" s="11" t="s">
        <v>3289</v>
      </c>
      <c r="B1335" s="12" t="s">
        <v>12</v>
      </c>
      <c r="C1335" s="13">
        <v>38882</v>
      </c>
      <c r="D1335" s="14" t="s">
        <v>13</v>
      </c>
      <c r="E1335" s="15" t="s">
        <v>3290</v>
      </c>
      <c r="F1335" s="16" t="s">
        <v>2604</v>
      </c>
      <c r="G1335" s="15" t="s">
        <v>289</v>
      </c>
      <c r="H1335" s="15"/>
      <c r="I1335" s="17">
        <f>HYPERLINK("https://docs.wto.org/imrd/directdoc.asp?DDFDocuments/q/G/Tbtn06/KEN38.pdf","EN")</f>
      </c>
      <c r="J1335" s="17">
        <f>HYPERLINK("https://docs.wto.org/imrd/directdoc.asp?DDFDocuments/r/G/Tbtn06/KEN38.pdf","FR")</f>
      </c>
      <c r="K1335" s="17">
        <f>HYPERLINK("https://docs.wto.org/imrd/directdoc.asp?DDFDocuments/s/G/Tbtn06/KEN38.pdf","ES")</f>
      </c>
    </row>
    <row r="1336">
      <c r="A1336" s="11" t="s">
        <v>3291</v>
      </c>
      <c r="B1336" s="12" t="s">
        <v>12</v>
      </c>
      <c r="C1336" s="13">
        <v>38882</v>
      </c>
      <c r="D1336" s="14" t="s">
        <v>13</v>
      </c>
      <c r="E1336" s="15" t="s">
        <v>3290</v>
      </c>
      <c r="F1336" s="16" t="s">
        <v>2604</v>
      </c>
      <c r="G1336" s="15" t="s">
        <v>289</v>
      </c>
      <c r="H1336" s="15"/>
      <c r="I1336" s="17">
        <f>HYPERLINK("https://docs.wto.org/imrd/directdoc.asp?DDFDocuments/q/G/Tbtn06/KEN39.pdf","EN")</f>
      </c>
      <c r="J1336" s="17">
        <f>HYPERLINK("https://docs.wto.org/imrd/directdoc.asp?DDFDocuments/r/G/Tbtn06/KEN39.pdf","FR")</f>
      </c>
      <c r="K1336" s="17">
        <f>HYPERLINK("https://docs.wto.org/imrd/directdoc.asp?DDFDocuments/s/G/Tbtn06/KEN39.pdf","ES")</f>
      </c>
    </row>
    <row r="1337">
      <c r="A1337" s="11" t="s">
        <v>3292</v>
      </c>
      <c r="B1337" s="12" t="s">
        <v>229</v>
      </c>
      <c r="C1337" s="13">
        <v>38877</v>
      </c>
      <c r="D1337" s="14" t="s">
        <v>49</v>
      </c>
      <c r="E1337" s="15" t="s">
        <v>3293</v>
      </c>
      <c r="F1337" s="16" t="s">
        <v>3294</v>
      </c>
      <c r="G1337" s="15"/>
      <c r="H1337" s="15"/>
      <c r="I1337" s="17">
        <f>HYPERLINK("https://docs.wto.org/imrd/directdoc.asp?DDFDocuments/t/G/Tbtn06/PER12A1.DOC","EN")</f>
      </c>
      <c r="J1337" s="17">
        <f>HYPERLINK("https://docs.wto.org/imrd/directdoc.asp?DDFDocuments/u/G/Tbtn06/PER12A1.DOC","FR")</f>
      </c>
      <c r="K1337" s="17">
        <f>HYPERLINK("https://docs.wto.org/imrd/directdoc.asp?DDFDocuments/v/G/Tbtn06/PER12A1.DOC","ES")</f>
      </c>
    </row>
    <row r="1338">
      <c r="A1338" s="11" t="s">
        <v>3295</v>
      </c>
      <c r="B1338" s="12" t="s">
        <v>33</v>
      </c>
      <c r="C1338" s="13">
        <v>38861</v>
      </c>
      <c r="D1338" s="14" t="s">
        <v>49</v>
      </c>
      <c r="E1338" s="15" t="s">
        <v>3296</v>
      </c>
      <c r="F1338" s="16" t="s">
        <v>3297</v>
      </c>
      <c r="G1338" s="15" t="s">
        <v>1876</v>
      </c>
      <c r="H1338" s="15"/>
      <c r="I1338" s="17">
        <f>HYPERLINK("https://docs.wto.org/imrd/directdoc.asp?DDFDocuments/t/G/Tbtn06/USA165A1.DOC","EN")</f>
      </c>
      <c r="J1338" s="17">
        <f>HYPERLINK("https://docs.wto.org/imrd/directdoc.asp?DDFDocuments/u/G/Tbtn06/USA165A1.DOC","FR")</f>
      </c>
      <c r="K1338" s="17">
        <f>HYPERLINK("https://docs.wto.org/imrd/directdoc.asp?DDFDocuments/v/G/Tbtn06/USA165A1.DOC","ES")</f>
      </c>
    </row>
    <row r="1339">
      <c r="A1339" s="11" t="s">
        <v>3298</v>
      </c>
      <c r="B1339" s="12" t="s">
        <v>33</v>
      </c>
      <c r="C1339" s="13">
        <v>38847</v>
      </c>
      <c r="D1339" s="14" t="s">
        <v>13</v>
      </c>
      <c r="E1339" s="15" t="s">
        <v>3299</v>
      </c>
      <c r="F1339" s="16" t="s">
        <v>3300</v>
      </c>
      <c r="G1339" s="15" t="s">
        <v>756</v>
      </c>
      <c r="H1339" s="15"/>
      <c r="I1339" s="17">
        <f>HYPERLINK("https://docs.wto.org/imrd/directdoc.asp?DDFDocuments/t/G/Tbtn06/USA192.DOC","EN")</f>
      </c>
      <c r="J1339" s="17">
        <f>HYPERLINK("https://docs.wto.org/imrd/directdoc.asp?DDFDocuments/u/G/Tbtn06/USA192.DOC","FR")</f>
      </c>
      <c r="K1339" s="17">
        <f>HYPERLINK("https://docs.wto.org/imrd/directdoc.asp?DDFDocuments/v/G/Tbtn06/USA192.DOC","ES")</f>
      </c>
    </row>
    <row r="1340">
      <c r="A1340" s="11" t="s">
        <v>3301</v>
      </c>
      <c r="B1340" s="12" t="s">
        <v>568</v>
      </c>
      <c r="C1340" s="13">
        <v>38846</v>
      </c>
      <c r="D1340" s="14" t="s">
        <v>49</v>
      </c>
      <c r="E1340" s="15" t="s">
        <v>2252</v>
      </c>
      <c r="F1340" s="16" t="s">
        <v>2253</v>
      </c>
      <c r="G1340" s="15"/>
      <c r="H1340" s="15"/>
      <c r="I1340" s="17">
        <f>HYPERLINK("https://docs.wto.org/imrd/directdoc.asp?DDFDocuments/t/G/Tbtn05/COL67A2.DOC","EN")</f>
      </c>
      <c r="J1340" s="17">
        <f>HYPERLINK("https://docs.wto.org/imrd/directdoc.asp?DDFDocuments/u/G/Tbtn05/COL67A2.DOC","FR")</f>
      </c>
      <c r="K1340" s="17">
        <f>HYPERLINK("https://docs.wto.org/imrd/directdoc.asp?DDFDocuments/v/G/Tbtn05/COL67A2.DOC","ES")</f>
      </c>
    </row>
    <row r="1341">
      <c r="A1341" s="11" t="s">
        <v>3302</v>
      </c>
      <c r="B1341" s="12" t="s">
        <v>33</v>
      </c>
      <c r="C1341" s="13">
        <v>38846</v>
      </c>
      <c r="D1341" s="14" t="s">
        <v>13</v>
      </c>
      <c r="E1341" s="15" t="s">
        <v>3303</v>
      </c>
      <c r="F1341" s="16" t="s">
        <v>326</v>
      </c>
      <c r="G1341" s="15" t="s">
        <v>756</v>
      </c>
      <c r="H1341" s="15"/>
      <c r="I1341" s="17">
        <f>HYPERLINK("https://docs.wto.org/imrd/directdoc.asp?DDFDocuments/t/G/Tbtn06/USA189.DOC","EN")</f>
      </c>
      <c r="J1341" s="17">
        <f>HYPERLINK("https://docs.wto.org/imrd/directdoc.asp?DDFDocuments/u/G/Tbtn06/USA189.DOC","FR")</f>
      </c>
      <c r="K1341" s="17">
        <f>HYPERLINK("https://docs.wto.org/imrd/directdoc.asp?DDFDocuments/v/G/Tbtn06/USA189.DOC","ES")</f>
      </c>
    </row>
    <row r="1342">
      <c r="A1342" s="11" t="s">
        <v>3304</v>
      </c>
      <c r="B1342" s="12" t="s">
        <v>1331</v>
      </c>
      <c r="C1342" s="13">
        <v>38838</v>
      </c>
      <c r="D1342" s="14" t="s">
        <v>13</v>
      </c>
      <c r="E1342" s="15" t="s">
        <v>3305</v>
      </c>
      <c r="F1342" s="16" t="s">
        <v>463</v>
      </c>
      <c r="G1342" s="15"/>
      <c r="H1342" s="15"/>
      <c r="I1342" s="17">
        <f>HYPERLINK("https://docs.wto.org/imrd/directdoc.asp?DDFDocuments/t/G/Tbtn06/EEC105.DOC","EN")</f>
      </c>
      <c r="J1342" s="17">
        <f>HYPERLINK("https://docs.wto.org/imrd/directdoc.asp?DDFDocuments/u/G/Tbtn06/EEC105.DOC","FR")</f>
      </c>
      <c r="K1342" s="17">
        <f>HYPERLINK("https://docs.wto.org/imrd/directdoc.asp?DDFDocuments/v/G/Tbtn06/EEC105.DOC","ES")</f>
      </c>
    </row>
    <row r="1343">
      <c r="A1343" s="11" t="s">
        <v>3306</v>
      </c>
      <c r="B1343" s="12" t="s">
        <v>190</v>
      </c>
      <c r="C1343" s="13">
        <v>38797</v>
      </c>
      <c r="D1343" s="14" t="s">
        <v>13</v>
      </c>
      <c r="E1343" s="15" t="s">
        <v>3307</v>
      </c>
      <c r="F1343" s="16" t="s">
        <v>3308</v>
      </c>
      <c r="G1343" s="15"/>
      <c r="H1343" s="15"/>
      <c r="I1343" s="17">
        <f>HYPERLINK("https://docs.wto.org/imrd/directdoc.asp?DDFDocuments/t/G/Tbtn06/BRA211.DOC","EN")</f>
      </c>
      <c r="J1343" s="17">
        <f>HYPERLINK("https://docs.wto.org/imrd/directdoc.asp?DDFDocuments/u/G/Tbtn06/BRA211.DOC","FR")</f>
      </c>
      <c r="K1343" s="17">
        <f>HYPERLINK("https://docs.wto.org/imrd/directdoc.asp?DDFDocuments/v/G/Tbtn06/BRA211.DOC","ES")</f>
      </c>
    </row>
    <row r="1344">
      <c r="A1344" s="11" t="s">
        <v>3309</v>
      </c>
      <c r="B1344" s="12" t="s">
        <v>190</v>
      </c>
      <c r="C1344" s="13">
        <v>38790</v>
      </c>
      <c r="D1344" s="14" t="s">
        <v>13</v>
      </c>
      <c r="E1344" s="15" t="s">
        <v>3310</v>
      </c>
      <c r="F1344" s="16" t="s">
        <v>1964</v>
      </c>
      <c r="G1344" s="15"/>
      <c r="H1344" s="15"/>
      <c r="I1344" s="17">
        <f>HYPERLINK("https://docs.wto.org/imrd/directdoc.asp?DDFDocuments/t/G/Tbtn06/BRA209.DOC","EN")</f>
      </c>
      <c r="J1344" s="17">
        <f>HYPERLINK("https://docs.wto.org/imrd/directdoc.asp?DDFDocuments/u/G/Tbtn06/BRA209.DOC","FR")</f>
      </c>
      <c r="K1344" s="17">
        <f>HYPERLINK("https://docs.wto.org/imrd/directdoc.asp?DDFDocuments/v/G/Tbtn06/BRA209.DOC","ES")</f>
      </c>
    </row>
    <row r="1345">
      <c r="A1345" s="11" t="s">
        <v>3311</v>
      </c>
      <c r="B1345" s="12" t="s">
        <v>190</v>
      </c>
      <c r="C1345" s="13">
        <v>38790</v>
      </c>
      <c r="D1345" s="14" t="s">
        <v>13</v>
      </c>
      <c r="E1345" s="15" t="s">
        <v>3312</v>
      </c>
      <c r="F1345" s="16" t="s">
        <v>1962</v>
      </c>
      <c r="G1345" s="15"/>
      <c r="H1345" s="15"/>
      <c r="I1345" s="17">
        <f>HYPERLINK("https://docs.wto.org/imrd/directdoc.asp?DDFDocuments/t/G/Tbtn06/BRA210.DOC","EN")</f>
      </c>
      <c r="J1345" s="17">
        <f>HYPERLINK("https://docs.wto.org/imrd/directdoc.asp?DDFDocuments/u/G/Tbtn06/BRA210.DOC","FR")</f>
      </c>
      <c r="K1345" s="17">
        <f>HYPERLINK("https://docs.wto.org/imrd/directdoc.asp?DDFDocuments/v/G/Tbtn06/BRA210.DOC","ES")</f>
      </c>
    </row>
    <row r="1346">
      <c r="A1346" s="11" t="s">
        <v>3313</v>
      </c>
      <c r="B1346" s="12" t="s">
        <v>229</v>
      </c>
      <c r="C1346" s="13">
        <v>38786</v>
      </c>
      <c r="D1346" s="14" t="s">
        <v>13</v>
      </c>
      <c r="E1346" s="15" t="s">
        <v>3314</v>
      </c>
      <c r="F1346" s="16" t="s">
        <v>3315</v>
      </c>
      <c r="G1346" s="15"/>
      <c r="H1346" s="15"/>
      <c r="I1346" s="17">
        <f>HYPERLINK("https://docs.wto.org/imrd/directdoc.asp?DDFDocuments/t/G/Tbtn06/PER12.DOC","EN")</f>
      </c>
      <c r="J1346" s="17">
        <f>HYPERLINK("https://docs.wto.org/imrd/directdoc.asp?DDFDocuments/u/G/Tbtn06/PER12.DOC","FR")</f>
      </c>
      <c r="K1346" s="17">
        <f>HYPERLINK("https://docs.wto.org/imrd/directdoc.asp?DDFDocuments/v/G/Tbtn06/PER12.DOC","ES")</f>
      </c>
    </row>
    <row r="1347">
      <c r="A1347" s="11" t="s">
        <v>3316</v>
      </c>
      <c r="B1347" s="12" t="s">
        <v>33</v>
      </c>
      <c r="C1347" s="13">
        <v>38783</v>
      </c>
      <c r="D1347" s="14" t="s">
        <v>49</v>
      </c>
      <c r="E1347" s="15" t="s">
        <v>3317</v>
      </c>
      <c r="F1347" s="16" t="s">
        <v>3318</v>
      </c>
      <c r="G1347" s="15" t="s">
        <v>1876</v>
      </c>
      <c r="H1347" s="15"/>
      <c r="I1347" s="17">
        <f>HYPERLINK("https://docs.wto.org/imrd/directdoc.asp?DDFDocuments/t/G/Tbtn06/USA167A1.DOC","EN")</f>
      </c>
      <c r="J1347" s="17">
        <f>HYPERLINK("https://docs.wto.org/imrd/directdoc.asp?DDFDocuments/u/G/Tbtn06/USA167A1.DOC","FR")</f>
      </c>
      <c r="K1347" s="17">
        <f>HYPERLINK("https://docs.wto.org/imrd/directdoc.asp?DDFDocuments/v/G/Tbtn06/USA167A1.DOC","ES")</f>
      </c>
    </row>
    <row r="1348">
      <c r="A1348" s="11" t="s">
        <v>3319</v>
      </c>
      <c r="B1348" s="12" t="s">
        <v>1331</v>
      </c>
      <c r="C1348" s="13">
        <v>38768</v>
      </c>
      <c r="D1348" s="14" t="s">
        <v>13</v>
      </c>
      <c r="E1348" s="15" t="s">
        <v>3320</v>
      </c>
      <c r="F1348" s="16" t="s">
        <v>3182</v>
      </c>
      <c r="G1348" s="15"/>
      <c r="H1348" s="15"/>
      <c r="I1348" s="17">
        <f>HYPERLINK("https://docs.wto.org/imrd/directdoc.asp?DDFDocuments/t/G/Tbtn06/EEC100.DOC","EN")</f>
      </c>
      <c r="J1348" s="17">
        <f>HYPERLINK("https://docs.wto.org/imrd/directdoc.asp?DDFDocuments/u/G/Tbtn06/EEC100.DOC","FR")</f>
      </c>
      <c r="K1348" s="17">
        <f>HYPERLINK("https://docs.wto.org/imrd/directdoc.asp?DDFDocuments/v/G/Tbtn06/EEC100.DOC","ES")</f>
      </c>
    </row>
    <row r="1349">
      <c r="A1349" s="11" t="s">
        <v>3321</v>
      </c>
      <c r="B1349" s="12" t="s">
        <v>190</v>
      </c>
      <c r="C1349" s="13">
        <v>38758</v>
      </c>
      <c r="D1349" s="14" t="s">
        <v>49</v>
      </c>
      <c r="E1349" s="15" t="s">
        <v>3322</v>
      </c>
      <c r="F1349" s="16" t="s">
        <v>3323</v>
      </c>
      <c r="G1349" s="15"/>
      <c r="H1349" s="15"/>
      <c r="I1349" s="17">
        <f>HYPERLINK("https://docs.wto.org/imrd/directdoc.asp?DDFDocuments/t/G/Tbtn05/BRA183A1.DOC","EN")</f>
      </c>
      <c r="J1349" s="17">
        <f>HYPERLINK("https://docs.wto.org/imrd/directdoc.asp?DDFDocuments/u/G/Tbtn05/BRA183A1.DOC","FR")</f>
      </c>
      <c r="K1349" s="17">
        <f>HYPERLINK("https://docs.wto.org/imrd/directdoc.asp?DDFDocuments/v/G/Tbtn05/BRA183A1.DOC","ES")</f>
      </c>
    </row>
    <row r="1350">
      <c r="A1350" s="11" t="s">
        <v>3324</v>
      </c>
      <c r="B1350" s="12" t="s">
        <v>568</v>
      </c>
      <c r="C1350" s="13">
        <v>38740</v>
      </c>
      <c r="D1350" s="14" t="s">
        <v>13</v>
      </c>
      <c r="E1350" s="15" t="s">
        <v>3325</v>
      </c>
      <c r="F1350" s="16" t="s">
        <v>561</v>
      </c>
      <c r="G1350" s="15"/>
      <c r="H1350" s="15"/>
      <c r="I1350" s="17">
        <f>HYPERLINK("https://docs.wto.org/imrd/directdoc.asp?DDFDocuments/t/G/Tbtn06/COL76.DOC","EN")</f>
      </c>
      <c r="J1350" s="17">
        <f>HYPERLINK("https://docs.wto.org/imrd/directdoc.asp?DDFDocuments/u/G/Tbtn06/COL76.DOC","FR")</f>
      </c>
      <c r="K1350" s="17">
        <f>HYPERLINK("https://docs.wto.org/imrd/directdoc.asp?DDFDocuments/v/G/Tbtn06/COL76.DOC","ES")</f>
      </c>
    </row>
    <row r="1351">
      <c r="A1351" s="11" t="s">
        <v>3326</v>
      </c>
      <c r="B1351" s="12" t="s">
        <v>190</v>
      </c>
      <c r="C1351" s="13">
        <v>38737</v>
      </c>
      <c r="D1351" s="14" t="s">
        <v>13</v>
      </c>
      <c r="E1351" s="15" t="s">
        <v>3327</v>
      </c>
      <c r="F1351" s="16" t="s">
        <v>334</v>
      </c>
      <c r="G1351" s="15" t="s">
        <v>304</v>
      </c>
      <c r="H1351" s="15"/>
      <c r="I1351" s="17">
        <f>HYPERLINK("https://docs.wto.org/imrd/directdoc.asp?DDFDocuments/q/G/Tbtn06/BRA202.pdf","EN")</f>
      </c>
      <c r="J1351" s="17">
        <f>HYPERLINK("https://docs.wto.org/imrd/directdoc.asp?DDFDocuments/r/G/Tbtn06/BRA202.pdf","FR")</f>
      </c>
      <c r="K1351" s="17">
        <f>HYPERLINK("https://docs.wto.org/imrd/directdoc.asp?DDFDocuments/s/G/Tbtn06/BRA202.pdf","ES")</f>
      </c>
    </row>
    <row r="1352">
      <c r="A1352" s="11" t="s">
        <v>3328</v>
      </c>
      <c r="B1352" s="12" t="s">
        <v>33</v>
      </c>
      <c r="C1352" s="13">
        <v>38735</v>
      </c>
      <c r="D1352" s="14" t="s">
        <v>49</v>
      </c>
      <c r="E1352" s="15" t="s">
        <v>3329</v>
      </c>
      <c r="F1352" s="16" t="s">
        <v>1051</v>
      </c>
      <c r="G1352" s="15" t="s">
        <v>1876</v>
      </c>
      <c r="H1352" s="15"/>
      <c r="I1352" s="17">
        <f>HYPERLINK("https://docs.wto.org/imrd/directdoc.asp?DDFDocuments/t/G/Tbtn05/USA143A1.DOC","EN")</f>
      </c>
      <c r="J1352" s="17">
        <f>HYPERLINK("https://docs.wto.org/imrd/directdoc.asp?DDFDocuments/u/G/Tbtn05/USA143A1.DOC","FR")</f>
      </c>
      <c r="K1352" s="17">
        <f>HYPERLINK("https://docs.wto.org/imrd/directdoc.asp?DDFDocuments/v/G/Tbtn05/USA143A1.DOC","ES")</f>
      </c>
    </row>
    <row r="1353">
      <c r="A1353" s="11" t="s">
        <v>3330</v>
      </c>
      <c r="B1353" s="12" t="s">
        <v>2380</v>
      </c>
      <c r="C1353" s="13">
        <v>38728</v>
      </c>
      <c r="D1353" s="14" t="s">
        <v>13</v>
      </c>
      <c r="E1353" s="15" t="s">
        <v>3331</v>
      </c>
      <c r="F1353" s="16" t="s">
        <v>3332</v>
      </c>
      <c r="G1353" s="15"/>
      <c r="H1353" s="15"/>
      <c r="I1353" s="17">
        <f>HYPERLINK("https://docs.wto.org/imrd/directdoc.asp?DDFDocuments/t/G/Tbtn06/CRI36.DOC","EN")</f>
      </c>
      <c r="J1353" s="17">
        <f>HYPERLINK("https://docs.wto.org/imrd/directdoc.asp?DDFDocuments/u/G/Tbtn06/CRI36.DOC","FR")</f>
      </c>
      <c r="K1353" s="17">
        <f>HYPERLINK("https://docs.wto.org/imrd/directdoc.asp?DDFDocuments/v/G/Tbtn06/CRI36.DOC","ES")</f>
      </c>
    </row>
    <row r="1354">
      <c r="A1354" s="11" t="s">
        <v>3333</v>
      </c>
      <c r="B1354" s="12" t="s">
        <v>301</v>
      </c>
      <c r="C1354" s="13">
        <v>38727</v>
      </c>
      <c r="D1354" s="14" t="s">
        <v>13</v>
      </c>
      <c r="E1354" s="15" t="s">
        <v>3334</v>
      </c>
      <c r="F1354" s="16" t="s">
        <v>681</v>
      </c>
      <c r="G1354" s="15" t="s">
        <v>682</v>
      </c>
      <c r="H1354" s="15"/>
      <c r="I1354" s="17">
        <f>HYPERLINK("https://docs.wto.org/imrd/directdoc.asp?DDFDocuments/t/G/Tbtn06/ISR127.DOC","EN")</f>
      </c>
      <c r="J1354" s="17">
        <f>HYPERLINK("https://docs.wto.org/imrd/directdoc.asp?DDFDocuments/u/G/Tbtn06/ISR127.DOC","FR")</f>
      </c>
      <c r="K1354" s="17">
        <f>HYPERLINK("https://docs.wto.org/imrd/directdoc.asp?DDFDocuments/v/G/Tbtn06/ISR127.DOC","ES")</f>
      </c>
    </row>
    <row r="1355">
      <c r="A1355" s="11" t="s">
        <v>3335</v>
      </c>
      <c r="B1355" s="12" t="s">
        <v>2380</v>
      </c>
      <c r="C1355" s="13">
        <v>38726</v>
      </c>
      <c r="D1355" s="14" t="s">
        <v>49</v>
      </c>
      <c r="E1355" s="15" t="s">
        <v>3336</v>
      </c>
      <c r="F1355" s="16" t="s">
        <v>960</v>
      </c>
      <c r="G1355" s="15"/>
      <c r="H1355" s="15"/>
      <c r="I1355" s="17">
        <f>HYPERLINK("https://docs.wto.org/imrd/directdoc.asp?DDFDocuments/t/G/Tbtn05/CRI34A1.DOC","EN")</f>
      </c>
      <c r="J1355" s="17">
        <f>HYPERLINK("https://docs.wto.org/imrd/directdoc.asp?DDFDocuments/u/G/Tbtn05/CRI34A1.DOC","FR")</f>
      </c>
      <c r="K1355" s="17">
        <f>HYPERLINK("https://docs.wto.org/imrd/directdoc.asp?DDFDocuments/v/G/Tbtn05/CRI34A1.DOC","ES")</f>
      </c>
    </row>
    <row r="1356">
      <c r="A1356" s="11" t="s">
        <v>3337</v>
      </c>
      <c r="B1356" s="12" t="s">
        <v>33</v>
      </c>
      <c r="C1356" s="13">
        <v>38723</v>
      </c>
      <c r="D1356" s="14" t="s">
        <v>13</v>
      </c>
      <c r="E1356" s="15" t="s">
        <v>3338</v>
      </c>
      <c r="F1356" s="16" t="s">
        <v>3339</v>
      </c>
      <c r="G1356" s="15" t="s">
        <v>756</v>
      </c>
      <c r="H1356" s="15"/>
      <c r="I1356" s="17">
        <f>HYPERLINK("https://docs.wto.org/imrd/directdoc.asp?DDFDocuments/t/G/Tbtn06/USA165.DOC","EN")</f>
      </c>
      <c r="J1356" s="17">
        <f>HYPERLINK("https://docs.wto.org/imrd/directdoc.asp?DDFDocuments/u/G/Tbtn06/USA165.DOC","FR")</f>
      </c>
      <c r="K1356" s="17">
        <f>HYPERLINK("https://docs.wto.org/imrd/directdoc.asp?DDFDocuments/v/G/Tbtn06/USA165.DOC","ES")</f>
      </c>
    </row>
    <row r="1357">
      <c r="A1357" s="11" t="s">
        <v>3340</v>
      </c>
      <c r="B1357" s="12" t="s">
        <v>33</v>
      </c>
      <c r="C1357" s="13">
        <v>38723</v>
      </c>
      <c r="D1357" s="14" t="s">
        <v>13</v>
      </c>
      <c r="E1357" s="15" t="s">
        <v>3341</v>
      </c>
      <c r="F1357" s="16" t="s">
        <v>1281</v>
      </c>
      <c r="G1357" s="15" t="s">
        <v>756</v>
      </c>
      <c r="H1357" s="15"/>
      <c r="I1357" s="17">
        <f>HYPERLINK("https://docs.wto.org/imrd/directdoc.asp?DDFDocuments/t/G/Tbtn06/USA166.DOC","EN")</f>
      </c>
      <c r="J1357" s="17">
        <f>HYPERLINK("https://docs.wto.org/imrd/directdoc.asp?DDFDocuments/u/G/Tbtn06/USA166.DOC","FR")</f>
      </c>
      <c r="K1357" s="17">
        <f>HYPERLINK("https://docs.wto.org/imrd/directdoc.asp?DDFDocuments/v/G/Tbtn06/USA166.DOC","ES")</f>
      </c>
    </row>
    <row r="1358">
      <c r="A1358" s="11" t="s">
        <v>3342</v>
      </c>
      <c r="B1358" s="12" t="s">
        <v>33</v>
      </c>
      <c r="C1358" s="13">
        <v>38723</v>
      </c>
      <c r="D1358" s="14" t="s">
        <v>13</v>
      </c>
      <c r="E1358" s="15" t="s">
        <v>3343</v>
      </c>
      <c r="F1358" s="16" t="s">
        <v>3344</v>
      </c>
      <c r="G1358" s="15" t="s">
        <v>756</v>
      </c>
      <c r="H1358" s="15"/>
      <c r="I1358" s="17">
        <f>HYPERLINK("https://docs.wto.org/imrd/directdoc.asp?DDFDocuments/t/G/Tbtn06/USA167.DOC","EN")</f>
      </c>
      <c r="J1358" s="17">
        <f>HYPERLINK("https://docs.wto.org/imrd/directdoc.asp?DDFDocuments/u/G/Tbtn06/USA167.DOC","FR")</f>
      </c>
      <c r="K1358" s="17">
        <f>HYPERLINK("https://docs.wto.org/imrd/directdoc.asp?DDFDocuments/v/G/Tbtn06/USA167.DOC","ES")</f>
      </c>
    </row>
    <row r="1359">
      <c r="A1359" s="11" t="s">
        <v>3345</v>
      </c>
      <c r="B1359" s="12" t="s">
        <v>190</v>
      </c>
      <c r="C1359" s="13">
        <v>38680</v>
      </c>
      <c r="D1359" s="14" t="s">
        <v>49</v>
      </c>
      <c r="E1359" s="15" t="s">
        <v>3346</v>
      </c>
      <c r="F1359" s="16" t="s">
        <v>2115</v>
      </c>
      <c r="G1359" s="15"/>
      <c r="H1359" s="15"/>
      <c r="I1359" s="17">
        <f>HYPERLINK("https://docs.wto.org/imrd/directdoc.asp?DDFDocuments/q/G/Tbtn05/BRA171A1.pdf","EN")</f>
      </c>
      <c r="J1359" s="17">
        <f>HYPERLINK("https://docs.wto.org/imrd/directdoc.asp?DDFDocuments/r/G/Tbtn05/BRA171A1.pdf","FR")</f>
      </c>
      <c r="K1359" s="17">
        <f>HYPERLINK("https://docs.wto.org/imrd/directdoc.asp?DDFDocuments/s/G/Tbtn05/BRA171A1.pdf","ES")</f>
      </c>
    </row>
    <row r="1360">
      <c r="A1360" s="11" t="s">
        <v>3347</v>
      </c>
      <c r="B1360" s="12" t="s">
        <v>33</v>
      </c>
      <c r="C1360" s="13">
        <v>38679</v>
      </c>
      <c r="D1360" s="14" t="s">
        <v>13</v>
      </c>
      <c r="E1360" s="15" t="s">
        <v>3348</v>
      </c>
      <c r="F1360" s="16" t="s">
        <v>1393</v>
      </c>
      <c r="G1360" s="15" t="s">
        <v>293</v>
      </c>
      <c r="H1360" s="15"/>
      <c r="I1360" s="17">
        <f>HYPERLINK("https://docs.wto.org/imrd/directdoc.asp?DDFDocuments/t/G/Tbtn05/USA155.DOC","EN")</f>
      </c>
      <c r="J1360" s="17">
        <f>HYPERLINK("https://docs.wto.org/imrd/directdoc.asp?DDFDocuments/u/G/Tbtn05/USA155.DOC","FR")</f>
      </c>
      <c r="K1360" s="17">
        <f>HYPERLINK("https://docs.wto.org/imrd/directdoc.asp?DDFDocuments/v/G/Tbtn05/USA155.DOC","ES")</f>
      </c>
    </row>
    <row r="1361">
      <c r="A1361" s="11" t="s">
        <v>3349</v>
      </c>
      <c r="B1361" s="12" t="s">
        <v>568</v>
      </c>
      <c r="C1361" s="13">
        <v>38653</v>
      </c>
      <c r="D1361" s="14" t="s">
        <v>49</v>
      </c>
      <c r="E1361" s="15" t="s">
        <v>2252</v>
      </c>
      <c r="F1361" s="16" t="s">
        <v>2253</v>
      </c>
      <c r="G1361" s="15"/>
      <c r="H1361" s="15"/>
      <c r="I1361" s="17">
        <f>HYPERLINK("https://docs.wto.org/imrd/directdoc.asp?DDFDocuments/t/G/Tbtn05/COL67A1.DOC","EN")</f>
      </c>
      <c r="J1361" s="17">
        <f>HYPERLINK("https://docs.wto.org/imrd/directdoc.asp?DDFDocuments/u/G/Tbtn05/COL67A1.DOC","FR")</f>
      </c>
      <c r="K1361" s="17">
        <f>HYPERLINK("https://docs.wto.org/imrd/directdoc.asp?DDFDocuments/v/G/Tbtn05/COL67A1.DOC","ES")</f>
      </c>
    </row>
    <row r="1362">
      <c r="A1362" s="11" t="s">
        <v>3350</v>
      </c>
      <c r="B1362" s="12" t="s">
        <v>33</v>
      </c>
      <c r="C1362" s="13">
        <v>38649</v>
      </c>
      <c r="D1362" s="14" t="s">
        <v>13</v>
      </c>
      <c r="E1362" s="15" t="s">
        <v>3351</v>
      </c>
      <c r="F1362" s="16" t="s">
        <v>246</v>
      </c>
      <c r="G1362" s="15" t="s">
        <v>199</v>
      </c>
      <c r="H1362" s="15"/>
      <c r="I1362" s="17">
        <f>HYPERLINK("https://docs.wto.org/imrd/directdoc.asp?DDFDocuments/t/G/Tbtn05/USA149.DOC","EN")</f>
      </c>
      <c r="J1362" s="17">
        <f>HYPERLINK("https://docs.wto.org/imrd/directdoc.asp?DDFDocuments/u/G/Tbtn05/USA149.DOC","FR")</f>
      </c>
      <c r="K1362" s="17">
        <f>HYPERLINK("https://docs.wto.org/imrd/directdoc.asp?DDFDocuments/v/G/Tbtn05/USA149.DOC","ES")</f>
      </c>
    </row>
    <row r="1363">
      <c r="A1363" s="11" t="s">
        <v>3352</v>
      </c>
      <c r="B1363" s="12" t="s">
        <v>2380</v>
      </c>
      <c r="C1363" s="13">
        <v>38642</v>
      </c>
      <c r="D1363" s="14" t="s">
        <v>13</v>
      </c>
      <c r="E1363" s="15" t="s">
        <v>3353</v>
      </c>
      <c r="F1363" s="16" t="s">
        <v>463</v>
      </c>
      <c r="G1363" s="15"/>
      <c r="H1363" s="15"/>
      <c r="I1363" s="17">
        <f>HYPERLINK("https://docs.wto.org/imrd/directdoc.asp?DDFDocuments/t/G/Tbtn05/CRI34.DOC","EN")</f>
      </c>
      <c r="J1363" s="17">
        <f>HYPERLINK("https://docs.wto.org/imrd/directdoc.asp?DDFDocuments/u/G/Tbtn05/CRI34.DOC","FR")</f>
      </c>
      <c r="K1363" s="17">
        <f>HYPERLINK("https://docs.wto.org/imrd/directdoc.asp?DDFDocuments/v/G/Tbtn05/CRI34.DOC","ES")</f>
      </c>
    </row>
    <row r="1364">
      <c r="A1364" s="11" t="s">
        <v>3354</v>
      </c>
      <c r="B1364" s="12" t="s">
        <v>301</v>
      </c>
      <c r="C1364" s="13">
        <v>38637</v>
      </c>
      <c r="D1364" s="14" t="s">
        <v>13</v>
      </c>
      <c r="E1364" s="15" t="s">
        <v>3355</v>
      </c>
      <c r="F1364" s="16" t="s">
        <v>1444</v>
      </c>
      <c r="G1364" s="15" t="s">
        <v>450</v>
      </c>
      <c r="H1364" s="15"/>
      <c r="I1364" s="17">
        <f>HYPERLINK("https://docs.wto.org/imrd/directdoc.asp?DDFDocuments/t/G/Tbtn05/ISR119.DOC","EN")</f>
      </c>
      <c r="J1364" s="17">
        <f>HYPERLINK("https://docs.wto.org/imrd/directdoc.asp?DDFDocuments/u/G/Tbtn05/ISR119.DOC","FR")</f>
      </c>
      <c r="K1364" s="17">
        <f>HYPERLINK("https://docs.wto.org/imrd/directdoc.asp?DDFDocuments/v/G/Tbtn05/ISR119.DOC","ES")</f>
      </c>
    </row>
    <row r="1365">
      <c r="A1365" s="11" t="s">
        <v>3356</v>
      </c>
      <c r="B1365" s="12" t="s">
        <v>878</v>
      </c>
      <c r="C1365" s="13">
        <v>38635</v>
      </c>
      <c r="D1365" s="14" t="s">
        <v>13</v>
      </c>
      <c r="E1365" s="15" t="s">
        <v>3357</v>
      </c>
      <c r="F1365" s="16" t="s">
        <v>2817</v>
      </c>
      <c r="G1365" s="15"/>
      <c r="H1365" s="15"/>
      <c r="I1365" s="17">
        <f>HYPERLINK("https://docs.wto.org/imrd/directdoc.asp?DDFDocuments/t/G/Tbtn05/CHN149.DOC","EN")</f>
      </c>
      <c r="J1365" s="17">
        <f>HYPERLINK("https://docs.wto.org/imrd/directdoc.asp?DDFDocuments/u/G/Tbtn05/CHN149.DOC","FR")</f>
      </c>
      <c r="K1365" s="17">
        <f>HYPERLINK("https://docs.wto.org/imrd/directdoc.asp?DDFDocuments/v/G/Tbtn05/CHN149.DOC","ES")</f>
      </c>
    </row>
    <row r="1366">
      <c r="A1366" s="11" t="s">
        <v>3358</v>
      </c>
      <c r="B1366" s="12" t="s">
        <v>33</v>
      </c>
      <c r="C1366" s="13">
        <v>38625</v>
      </c>
      <c r="D1366" s="14" t="s">
        <v>13</v>
      </c>
      <c r="E1366" s="15" t="s">
        <v>3359</v>
      </c>
      <c r="F1366" s="16" t="s">
        <v>3360</v>
      </c>
      <c r="G1366" s="15" t="s">
        <v>756</v>
      </c>
      <c r="H1366" s="15"/>
      <c r="I1366" s="17">
        <f>HYPERLINK("https://docs.wto.org/imrd/directdoc.asp?DDFDocuments/t/G/Tbtn05/USA145.DOC","EN")</f>
      </c>
      <c r="J1366" s="17">
        <f>HYPERLINK("https://docs.wto.org/imrd/directdoc.asp?DDFDocuments/u/G/Tbtn05/USA145.DOC","FR")</f>
      </c>
      <c r="K1366" s="17">
        <f>HYPERLINK("https://docs.wto.org/imrd/directdoc.asp?DDFDocuments/v/G/Tbtn05/USA145.DOC","ES")</f>
      </c>
    </row>
    <row r="1367">
      <c r="A1367" s="11" t="s">
        <v>3361</v>
      </c>
      <c r="B1367" s="12" t="s">
        <v>337</v>
      </c>
      <c r="C1367" s="13">
        <v>38623</v>
      </c>
      <c r="D1367" s="14" t="s">
        <v>13</v>
      </c>
      <c r="E1367" s="15" t="s">
        <v>3362</v>
      </c>
      <c r="F1367" s="16" t="s">
        <v>839</v>
      </c>
      <c r="G1367" s="15" t="s">
        <v>199</v>
      </c>
      <c r="H1367" s="15"/>
      <c r="I1367" s="17">
        <f>HYPERLINK("https://docs.wto.org/imrd/directdoc.asp?DDFDocuments/t/G/Tbtn05/SLV77.DOC","EN")</f>
      </c>
      <c r="J1367" s="17">
        <f>HYPERLINK("https://docs.wto.org/imrd/directdoc.asp?DDFDocuments/u/G/Tbtn05/SLV77.DOC","FR")</f>
      </c>
      <c r="K1367" s="17">
        <f>HYPERLINK("https://docs.wto.org/imrd/directdoc.asp?DDFDocuments/v/G/Tbtn05/SLV77.DOC","ES")</f>
      </c>
    </row>
    <row r="1368">
      <c r="A1368" s="11" t="s">
        <v>3363</v>
      </c>
      <c r="B1368" s="12" t="s">
        <v>337</v>
      </c>
      <c r="C1368" s="13">
        <v>38623</v>
      </c>
      <c r="D1368" s="14" t="s">
        <v>13</v>
      </c>
      <c r="E1368" s="15" t="s">
        <v>3364</v>
      </c>
      <c r="F1368" s="16" t="s">
        <v>681</v>
      </c>
      <c r="G1368" s="15" t="s">
        <v>199</v>
      </c>
      <c r="H1368" s="15"/>
      <c r="I1368" s="17">
        <f>HYPERLINK("https://docs.wto.org/imrd/directdoc.asp?DDFDocuments/t/G/Tbtn05/SLV78.DOC","EN")</f>
      </c>
      <c r="J1368" s="17">
        <f>HYPERLINK("https://docs.wto.org/imrd/directdoc.asp?DDFDocuments/u/G/Tbtn05/SLV78.DOC","FR")</f>
      </c>
      <c r="K1368" s="17">
        <f>HYPERLINK("https://docs.wto.org/imrd/directdoc.asp?DDFDocuments/v/G/Tbtn05/SLV78.DOC","ES")</f>
      </c>
    </row>
    <row r="1369">
      <c r="A1369" s="11" t="s">
        <v>3365</v>
      </c>
      <c r="B1369" s="12" t="s">
        <v>33</v>
      </c>
      <c r="C1369" s="13">
        <v>38623</v>
      </c>
      <c r="D1369" s="14" t="s">
        <v>49</v>
      </c>
      <c r="E1369" s="15" t="s">
        <v>2918</v>
      </c>
      <c r="F1369" s="16" t="s">
        <v>558</v>
      </c>
      <c r="G1369" s="15" t="s">
        <v>1876</v>
      </c>
      <c r="H1369" s="15"/>
      <c r="I1369" s="17">
        <f>HYPERLINK("https://docs.wto.org/imrd/directdoc.asp?DDFDocuments/t/G/Tbtn05/USA121A2.DOC","EN")</f>
      </c>
      <c r="J1369" s="17">
        <f>HYPERLINK("https://docs.wto.org/imrd/directdoc.asp?DDFDocuments/u/G/Tbtn05/USA121A2.DOC","FR")</f>
      </c>
      <c r="K1369" s="17">
        <f>HYPERLINK("https://docs.wto.org/imrd/directdoc.asp?DDFDocuments/v/G/Tbtn05/USA121A2.DOC","ES")</f>
      </c>
    </row>
    <row r="1370">
      <c r="A1370" s="11" t="s">
        <v>3366</v>
      </c>
      <c r="B1370" s="12" t="s">
        <v>2764</v>
      </c>
      <c r="C1370" s="13">
        <v>38621</v>
      </c>
      <c r="D1370" s="14" t="s">
        <v>13</v>
      </c>
      <c r="E1370" s="15" t="s">
        <v>3367</v>
      </c>
      <c r="F1370" s="16" t="s">
        <v>3368</v>
      </c>
      <c r="G1370" s="15"/>
      <c r="H1370" s="15"/>
      <c r="I1370" s="17">
        <f>HYPERLINK("https://docs.wto.org/imrd/directdoc.asp?DDFDocuments/q/G/Tbtn05/CHE56.pdf","EN")</f>
      </c>
      <c r="J1370" s="17">
        <f>HYPERLINK("https://docs.wto.org/imrd/directdoc.asp?DDFDocuments/r/G/Tbtn05/CHE56.pdf","FR")</f>
      </c>
      <c r="K1370" s="17">
        <f>HYPERLINK("https://docs.wto.org/imrd/directdoc.asp?DDFDocuments/s/G/Tbtn05/CHE56.pdf","ES")</f>
      </c>
    </row>
    <row r="1371">
      <c r="A1371" s="11" t="s">
        <v>3369</v>
      </c>
      <c r="B1371" s="12" t="s">
        <v>33</v>
      </c>
      <c r="C1371" s="13">
        <v>38611</v>
      </c>
      <c r="D1371" s="14" t="s">
        <v>13</v>
      </c>
      <c r="E1371" s="15" t="s">
        <v>3370</v>
      </c>
      <c r="F1371" s="16" t="s">
        <v>1281</v>
      </c>
      <c r="G1371" s="15" t="s">
        <v>756</v>
      </c>
      <c r="H1371" s="15"/>
      <c r="I1371" s="17">
        <f>HYPERLINK("https://docs.wto.org/imrd/directdoc.asp?DDFDocuments/t/G/Tbtn05/USA143.DOC","EN")</f>
      </c>
      <c r="J1371" s="17">
        <f>HYPERLINK("https://docs.wto.org/imrd/directdoc.asp?DDFDocuments/u/G/Tbtn05/USA143.DOC","FR")</f>
      </c>
      <c r="K1371" s="17">
        <f>HYPERLINK("https://docs.wto.org/imrd/directdoc.asp?DDFDocuments/v/G/Tbtn05/USA143.DOC","ES")</f>
      </c>
    </row>
    <row r="1372">
      <c r="A1372" s="11" t="s">
        <v>3371</v>
      </c>
      <c r="B1372" s="12" t="s">
        <v>33</v>
      </c>
      <c r="C1372" s="13">
        <v>38588</v>
      </c>
      <c r="D1372" s="14" t="s">
        <v>49</v>
      </c>
      <c r="E1372" s="15" t="s">
        <v>3372</v>
      </c>
      <c r="F1372" s="16" t="s">
        <v>1051</v>
      </c>
      <c r="G1372" s="15" t="s">
        <v>1876</v>
      </c>
      <c r="H1372" s="15"/>
      <c r="I1372" s="17">
        <f>HYPERLINK("https://docs.wto.org/imrd/directdoc.asp?DDFDocuments/t/G/Tbtn05/USA112A1.DOC","EN")</f>
      </c>
      <c r="J1372" s="17">
        <f>HYPERLINK("https://docs.wto.org/imrd/directdoc.asp?DDFDocuments/u/G/Tbtn05/USA112A1.DOC","FR")</f>
      </c>
      <c r="K1372" s="17">
        <f>HYPERLINK("https://docs.wto.org/imrd/directdoc.asp?DDFDocuments/v/G/Tbtn05/USA112A1.DOC","ES")</f>
      </c>
    </row>
    <row r="1373">
      <c r="A1373" s="11" t="s">
        <v>3373</v>
      </c>
      <c r="B1373" s="12" t="s">
        <v>878</v>
      </c>
      <c r="C1373" s="13">
        <v>38582</v>
      </c>
      <c r="D1373" s="14" t="s">
        <v>13</v>
      </c>
      <c r="E1373" s="15" t="s">
        <v>3374</v>
      </c>
      <c r="F1373" s="16" t="s">
        <v>3375</v>
      </c>
      <c r="G1373" s="15" t="s">
        <v>3376</v>
      </c>
      <c r="H1373" s="15"/>
      <c r="I1373" s="17">
        <f>HYPERLINK("https://docs.wto.org/imrd/directdoc.asp?DDFDocuments/q/G/Tbtn05/CHN123.pdf","EN")</f>
      </c>
      <c r="J1373" s="17">
        <f>HYPERLINK("https://docs.wto.org/imrd/directdoc.asp?DDFDocuments/r/G/Tbtn05/CHN123.pdf","FR")</f>
      </c>
      <c r="K1373" s="17">
        <f>HYPERLINK("https://docs.wto.org/imrd/directdoc.asp?DDFDocuments/s/G/Tbtn05/CHN123.pdf","ES")</f>
      </c>
    </row>
    <row r="1374">
      <c r="A1374" s="11" t="s">
        <v>3377</v>
      </c>
      <c r="B1374" s="12" t="s">
        <v>229</v>
      </c>
      <c r="C1374" s="13">
        <v>38581</v>
      </c>
      <c r="D1374" s="14" t="s">
        <v>13</v>
      </c>
      <c r="E1374" s="15" t="s">
        <v>3378</v>
      </c>
      <c r="F1374" s="16" t="s">
        <v>3379</v>
      </c>
      <c r="G1374" s="15" t="s">
        <v>3380</v>
      </c>
      <c r="H1374" s="15"/>
      <c r="I1374" s="17">
        <f>HYPERLINK("https://docs.wto.org/imrd/directdoc.asp?DDFDocuments/q/G/Tbtn05/PER11.pdf","EN")</f>
      </c>
      <c r="J1374" s="17">
        <f>HYPERLINK("https://docs.wto.org/imrd/directdoc.asp?DDFDocuments/r/G/Tbtn05/PER11.pdf","FR")</f>
      </c>
      <c r="K1374" s="17">
        <f>HYPERLINK("https://docs.wto.org/imrd/directdoc.asp?DDFDocuments/s/G/Tbtn05/PER11.pdf","ES")</f>
      </c>
    </row>
    <row r="1375">
      <c r="A1375" s="11" t="s">
        <v>3381</v>
      </c>
      <c r="B1375" s="12" t="s">
        <v>1331</v>
      </c>
      <c r="C1375" s="13">
        <v>38573</v>
      </c>
      <c r="D1375" s="14" t="s">
        <v>49</v>
      </c>
      <c r="E1375" s="15" t="s">
        <v>3382</v>
      </c>
      <c r="F1375" s="16" t="s">
        <v>1681</v>
      </c>
      <c r="G1375" s="15"/>
      <c r="H1375" s="15"/>
      <c r="I1375" s="17">
        <f>HYPERLINK("https://docs.wto.org/imrd/directdoc.asp?DDFDocuments/t/G/Tbtn05/EEC83A1.DOC","EN")</f>
      </c>
      <c r="J1375" s="17">
        <f>HYPERLINK("https://docs.wto.org/imrd/directdoc.asp?DDFDocuments/u/G/Tbtn05/EEC83A1.DOC","FR")</f>
      </c>
      <c r="K1375" s="17">
        <f>HYPERLINK("https://docs.wto.org/imrd/directdoc.asp?DDFDocuments/v/G/Tbtn05/EEC83A1.DOC","ES")</f>
      </c>
    </row>
    <row r="1376">
      <c r="A1376" s="11" t="s">
        <v>3383</v>
      </c>
      <c r="B1376" s="12" t="s">
        <v>33</v>
      </c>
      <c r="C1376" s="13">
        <v>38560</v>
      </c>
      <c r="D1376" s="14" t="s">
        <v>49</v>
      </c>
      <c r="E1376" s="15" t="s">
        <v>2918</v>
      </c>
      <c r="F1376" s="16" t="s">
        <v>558</v>
      </c>
      <c r="G1376" s="15" t="s">
        <v>1876</v>
      </c>
      <c r="H1376" s="15"/>
      <c r="I1376" s="17">
        <f>HYPERLINK("https://docs.wto.org/imrd/directdoc.asp?DDFDocuments/t/G/Tbtn05/USA121A1.DOC","EN")</f>
      </c>
      <c r="J1376" s="17">
        <f>HYPERLINK("https://docs.wto.org/imrd/directdoc.asp?DDFDocuments/u/G/Tbtn05/USA121A1.DOC","FR")</f>
      </c>
      <c r="K1376" s="17">
        <f>HYPERLINK("https://docs.wto.org/imrd/directdoc.asp?DDFDocuments/v/G/Tbtn05/USA121A1.DOC","ES")</f>
      </c>
    </row>
    <row r="1377">
      <c r="A1377" s="11" t="s">
        <v>3384</v>
      </c>
      <c r="B1377" s="12" t="s">
        <v>568</v>
      </c>
      <c r="C1377" s="13">
        <v>38558</v>
      </c>
      <c r="D1377" s="14" t="s">
        <v>13</v>
      </c>
      <c r="E1377" s="15" t="s">
        <v>3385</v>
      </c>
      <c r="F1377" s="16" t="s">
        <v>3386</v>
      </c>
      <c r="G1377" s="15"/>
      <c r="H1377" s="15"/>
      <c r="I1377" s="17">
        <f>HYPERLINK("https://docs.wto.org/imrd/directdoc.asp?DDFDocuments/t/G/Tbtn05/COL67.DOC","EN")</f>
      </c>
      <c r="J1377" s="17">
        <f>HYPERLINK("https://docs.wto.org/imrd/directdoc.asp?DDFDocuments/u/G/Tbtn05/COL67.DOC","FR")</f>
      </c>
      <c r="K1377" s="17">
        <f>HYPERLINK("https://docs.wto.org/imrd/directdoc.asp?DDFDocuments/v/G/Tbtn05/COL67.DOC","ES")</f>
      </c>
    </row>
    <row r="1378">
      <c r="A1378" s="11" t="s">
        <v>3387</v>
      </c>
      <c r="B1378" s="12" t="s">
        <v>190</v>
      </c>
      <c r="C1378" s="13">
        <v>38553</v>
      </c>
      <c r="D1378" s="14" t="s">
        <v>13</v>
      </c>
      <c r="E1378" s="15" t="s">
        <v>3388</v>
      </c>
      <c r="F1378" s="16" t="s">
        <v>3389</v>
      </c>
      <c r="G1378" s="15"/>
      <c r="H1378" s="15"/>
      <c r="I1378" s="17">
        <f>HYPERLINK("https://docs.wto.org/imrd/directdoc.asp?DDFDocuments/t/G/Tbtn05/BRA183.DOC","EN")</f>
      </c>
      <c r="J1378" s="17">
        <f>HYPERLINK("https://docs.wto.org/imrd/directdoc.asp?DDFDocuments/u/G/Tbtn05/BRA183.DOC","FR")</f>
      </c>
      <c r="K1378" s="17">
        <f>HYPERLINK("https://docs.wto.org/imrd/directdoc.asp?DDFDocuments/v/G/Tbtn05/BRA183.DOC","ES")</f>
      </c>
    </row>
    <row r="1379">
      <c r="A1379" s="11" t="s">
        <v>3390</v>
      </c>
      <c r="B1379" s="12" t="s">
        <v>190</v>
      </c>
      <c r="C1379" s="13">
        <v>38545</v>
      </c>
      <c r="D1379" s="14" t="s">
        <v>49</v>
      </c>
      <c r="E1379" s="15" t="s">
        <v>3391</v>
      </c>
      <c r="F1379" s="16" t="s">
        <v>501</v>
      </c>
      <c r="G1379" s="15"/>
      <c r="H1379" s="15"/>
      <c r="I1379" s="17">
        <f>HYPERLINK("https://docs.wto.org/imrd/directdoc.asp?DDFDocuments/t/G/Tbtn05/BRA162A1.DOC","EN")</f>
      </c>
      <c r="J1379" s="17">
        <f>HYPERLINK("https://docs.wto.org/imrd/directdoc.asp?DDFDocuments/u/G/Tbtn05/BRA162A1.DOC","FR")</f>
      </c>
      <c r="K1379" s="17">
        <f>HYPERLINK("https://docs.wto.org/imrd/directdoc.asp?DDFDocuments/v/G/Tbtn05/BRA162A1.DOC","ES")</f>
      </c>
    </row>
    <row r="1380">
      <c r="A1380" s="11" t="s">
        <v>3392</v>
      </c>
      <c r="B1380" s="12" t="s">
        <v>337</v>
      </c>
      <c r="C1380" s="13">
        <v>38532</v>
      </c>
      <c r="D1380" s="14" t="s">
        <v>13</v>
      </c>
      <c r="E1380" s="15" t="s">
        <v>3393</v>
      </c>
      <c r="F1380" s="16" t="s">
        <v>246</v>
      </c>
      <c r="G1380" s="15" t="s">
        <v>199</v>
      </c>
      <c r="H1380" s="15"/>
      <c r="I1380" s="17">
        <f>HYPERLINK("https://docs.wto.org/imrd/directdoc.asp?DDFDocuments/t/G/Tbtn05/SLV65.DOC","EN")</f>
      </c>
      <c r="J1380" s="17">
        <f>HYPERLINK("https://docs.wto.org/imrd/directdoc.asp?DDFDocuments/u/G/Tbtn05/SLV65.DOC","FR")</f>
      </c>
      <c r="K1380" s="17">
        <f>HYPERLINK("https://docs.wto.org/imrd/directdoc.asp?DDFDocuments/v/G/Tbtn05/SLV65.DOC","ES")</f>
      </c>
    </row>
    <row r="1381">
      <c r="A1381" s="11" t="s">
        <v>3394</v>
      </c>
      <c r="B1381" s="12" t="s">
        <v>337</v>
      </c>
      <c r="C1381" s="13">
        <v>38531</v>
      </c>
      <c r="D1381" s="14" t="s">
        <v>13</v>
      </c>
      <c r="E1381" s="15" t="s">
        <v>3395</v>
      </c>
      <c r="F1381" s="16" t="s">
        <v>246</v>
      </c>
      <c r="G1381" s="15" t="s">
        <v>15</v>
      </c>
      <c r="H1381" s="15"/>
      <c r="I1381" s="17">
        <f>HYPERLINK("https://docs.wto.org/imrd/directdoc.asp?DDFDocuments/t/G/Tbtn05/SLV63.DOC","EN")</f>
      </c>
      <c r="J1381" s="17">
        <f>HYPERLINK("https://docs.wto.org/imrd/directdoc.asp?DDFDocuments/u/G/Tbtn05/SLV63.DOC","FR")</f>
      </c>
      <c r="K1381" s="17">
        <f>HYPERLINK("https://docs.wto.org/imrd/directdoc.asp?DDFDocuments/v/G/Tbtn05/SLV63.DOC","ES")</f>
      </c>
    </row>
    <row r="1382">
      <c r="A1382" s="11" t="s">
        <v>3396</v>
      </c>
      <c r="B1382" s="12" t="s">
        <v>337</v>
      </c>
      <c r="C1382" s="13">
        <v>38531</v>
      </c>
      <c r="D1382" s="14" t="s">
        <v>13</v>
      </c>
      <c r="E1382" s="15" t="s">
        <v>3397</v>
      </c>
      <c r="F1382" s="16" t="s">
        <v>246</v>
      </c>
      <c r="G1382" s="15" t="s">
        <v>199</v>
      </c>
      <c r="H1382" s="15"/>
      <c r="I1382" s="17">
        <f>HYPERLINK("https://docs.wto.org/imrd/directdoc.asp?DDFDocuments/t/G/Tbtn05/SLV64.DOC","EN")</f>
      </c>
      <c r="J1382" s="17">
        <f>HYPERLINK("https://docs.wto.org/imrd/directdoc.asp?DDFDocuments/u/G/Tbtn05/SLV64.DOC","FR")</f>
      </c>
      <c r="K1382" s="17">
        <f>HYPERLINK("https://docs.wto.org/imrd/directdoc.asp?DDFDocuments/v/G/Tbtn05/SLV64.DOC","ES")</f>
      </c>
    </row>
    <row r="1383">
      <c r="A1383" s="11" t="s">
        <v>3398</v>
      </c>
      <c r="B1383" s="12" t="s">
        <v>337</v>
      </c>
      <c r="C1383" s="13">
        <v>38531</v>
      </c>
      <c r="D1383" s="14" t="s">
        <v>13</v>
      </c>
      <c r="E1383" s="15" t="s">
        <v>3399</v>
      </c>
      <c r="F1383" s="16" t="s">
        <v>804</v>
      </c>
      <c r="G1383" s="15" t="s">
        <v>226</v>
      </c>
      <c r="H1383" s="15"/>
      <c r="I1383" s="17">
        <f>HYPERLINK("https://docs.wto.org/imrd/directdoc.asp?DDFDocuments/q/G/Tbtn05/SLV68.pdf","EN")</f>
      </c>
      <c r="J1383" s="17">
        <f>HYPERLINK("https://docs.wto.org/imrd/directdoc.asp?DDFDocuments/r/G/Tbtn05/SLV68.pdf","FR")</f>
      </c>
      <c r="K1383" s="17">
        <f>HYPERLINK("https://docs.wto.org/imrd/directdoc.asp?DDFDocuments/s/G/Tbtn05/SLV68.pdf","ES")</f>
      </c>
    </row>
    <row r="1384">
      <c r="A1384" s="11" t="s">
        <v>3400</v>
      </c>
      <c r="B1384" s="12" t="s">
        <v>33</v>
      </c>
      <c r="C1384" s="13">
        <v>38530</v>
      </c>
      <c r="D1384" s="14" t="s">
        <v>49</v>
      </c>
      <c r="E1384" s="15" t="s">
        <v>3401</v>
      </c>
      <c r="F1384" s="16" t="s">
        <v>3402</v>
      </c>
      <c r="G1384" s="15" t="s">
        <v>3403</v>
      </c>
      <c r="H1384" s="15" t="s">
        <v>242</v>
      </c>
      <c r="I1384" s="17">
        <f>HYPERLINK("https://docs.wto.org/imrd/directdoc.asp?DDFDocuments/t/G/Tbtn05/USA100A1.DOC","EN")</f>
      </c>
      <c r="J1384" s="17">
        <f>HYPERLINK("https://docs.wto.org/imrd/directdoc.asp?DDFDocuments/u/G/Tbtn05/USA100A1.DOC","FR")</f>
      </c>
      <c r="K1384" s="17">
        <f>HYPERLINK("https://docs.wto.org/imrd/directdoc.asp?DDFDocuments/v/G/Tbtn05/USA100A1.DOC","ES")</f>
      </c>
    </row>
    <row r="1385">
      <c r="A1385" s="11" t="s">
        <v>3404</v>
      </c>
      <c r="B1385" s="12" t="s">
        <v>2380</v>
      </c>
      <c r="C1385" s="13">
        <v>38526</v>
      </c>
      <c r="D1385" s="14" t="s">
        <v>13</v>
      </c>
      <c r="E1385" s="15" t="s">
        <v>3405</v>
      </c>
      <c r="F1385" s="16" t="s">
        <v>3406</v>
      </c>
      <c r="G1385" s="15"/>
      <c r="H1385" s="15"/>
      <c r="I1385" s="17">
        <f>HYPERLINK("https://docs.wto.org/imrd/directdoc.asp?DDFDocuments/q/G/Tbtn05/CRI25.pdf","EN")</f>
      </c>
      <c r="J1385" s="17">
        <f>HYPERLINK("https://docs.wto.org/imrd/directdoc.asp?DDFDocuments/r/G/Tbtn05/CRI25.pdf","FR")</f>
      </c>
      <c r="K1385" s="17">
        <f>HYPERLINK("https://docs.wto.org/imrd/directdoc.asp?DDFDocuments/s/G/Tbtn05/CRI25.pdf","ES")</f>
      </c>
    </row>
    <row r="1386">
      <c r="A1386" s="11" t="s">
        <v>3407</v>
      </c>
      <c r="B1386" s="12" t="s">
        <v>33</v>
      </c>
      <c r="C1386" s="13">
        <v>38518</v>
      </c>
      <c r="D1386" s="14" t="s">
        <v>13</v>
      </c>
      <c r="E1386" s="15" t="s">
        <v>3408</v>
      </c>
      <c r="F1386" s="16" t="s">
        <v>1591</v>
      </c>
      <c r="G1386" s="15" t="s">
        <v>756</v>
      </c>
      <c r="H1386" s="15"/>
      <c r="I1386" s="17">
        <f>HYPERLINK("https://docs.wto.org/imrd/directdoc.asp?DDFDocuments/t/G/Tbtn05/USA121.DOC","EN")</f>
      </c>
      <c r="J1386" s="17">
        <f>HYPERLINK("https://docs.wto.org/imrd/directdoc.asp?DDFDocuments/u/G/Tbtn05/USA121.DOC","FR")</f>
      </c>
      <c r="K1386" s="17">
        <f>HYPERLINK("https://docs.wto.org/imrd/directdoc.asp?DDFDocuments/v/G/Tbtn05/USA121.DOC","ES")</f>
      </c>
    </row>
    <row r="1387">
      <c r="A1387" s="11" t="s">
        <v>3409</v>
      </c>
      <c r="B1387" s="12" t="s">
        <v>2380</v>
      </c>
      <c r="C1387" s="13">
        <v>38506</v>
      </c>
      <c r="D1387" s="14" t="s">
        <v>13</v>
      </c>
      <c r="E1387" s="15" t="s">
        <v>3410</v>
      </c>
      <c r="F1387" s="16" t="s">
        <v>1695</v>
      </c>
      <c r="G1387" s="15"/>
      <c r="H1387" s="15"/>
      <c r="I1387" s="17">
        <f>HYPERLINK("https://docs.wto.org/imrd/directdoc.asp?DDFDocuments/t/G/Tbtn05/CRI24.DOC","EN")</f>
      </c>
      <c r="J1387" s="17">
        <f>HYPERLINK("https://docs.wto.org/imrd/directdoc.asp?DDFDocuments/u/G/Tbtn05/CRI24.DOC","FR")</f>
      </c>
      <c r="K1387" s="17">
        <f>HYPERLINK("https://docs.wto.org/imrd/directdoc.asp?DDFDocuments/v/G/Tbtn05/CRI24.DOC","ES")</f>
      </c>
    </row>
    <row r="1388">
      <c r="A1388" s="11" t="s">
        <v>3411</v>
      </c>
      <c r="B1388" s="12" t="s">
        <v>33</v>
      </c>
      <c r="C1388" s="13">
        <v>38492</v>
      </c>
      <c r="D1388" s="14" t="s">
        <v>350</v>
      </c>
      <c r="E1388" s="15" t="s">
        <v>3372</v>
      </c>
      <c r="F1388" s="16" t="s">
        <v>1051</v>
      </c>
      <c r="G1388" s="15" t="s">
        <v>1876</v>
      </c>
      <c r="H1388" s="15"/>
      <c r="I1388" s="17">
        <f>HYPERLINK("https://docs.wto.org/imrd/directdoc.asp?DDFDocuments/t/G/Tbtn05/USA112C1.DOC","EN")</f>
      </c>
      <c r="J1388" s="17">
        <f>HYPERLINK("https://docs.wto.org/imrd/directdoc.asp?DDFDocuments/u/G/Tbtn05/USA112C1.DOC","FR")</f>
      </c>
      <c r="K1388" s="17">
        <f>HYPERLINK("https://docs.wto.org/imrd/directdoc.asp?DDFDocuments/v/G/Tbtn05/USA112C1.DOC","ES")</f>
      </c>
    </row>
    <row r="1389">
      <c r="A1389" s="11" t="s">
        <v>3412</v>
      </c>
      <c r="B1389" s="12" t="s">
        <v>1331</v>
      </c>
      <c r="C1389" s="13">
        <v>38490</v>
      </c>
      <c r="D1389" s="14" t="s">
        <v>13</v>
      </c>
      <c r="E1389" s="15" t="s">
        <v>3413</v>
      </c>
      <c r="F1389" s="16" t="s">
        <v>1962</v>
      </c>
      <c r="G1389" s="15"/>
      <c r="H1389" s="15"/>
      <c r="I1389" s="17">
        <f>HYPERLINK("https://docs.wto.org/imrd/directdoc.asp?DDFDocuments/t/G/Tbtn05/EEC83.DOC","EN")</f>
      </c>
      <c r="J1389" s="17">
        <f>HYPERLINK("https://docs.wto.org/imrd/directdoc.asp?DDFDocuments/u/G/Tbtn05/EEC83.DOC","FR")</f>
      </c>
      <c r="K1389" s="17">
        <f>HYPERLINK("https://docs.wto.org/imrd/directdoc.asp?DDFDocuments/v/G/Tbtn05/EEC83.DOC","ES")</f>
      </c>
    </row>
    <row r="1390">
      <c r="A1390" s="11" t="s">
        <v>3414</v>
      </c>
      <c r="B1390" s="12" t="s">
        <v>33</v>
      </c>
      <c r="C1390" s="13">
        <v>38490</v>
      </c>
      <c r="D1390" s="14" t="s">
        <v>13</v>
      </c>
      <c r="E1390" s="15" t="s">
        <v>3415</v>
      </c>
      <c r="F1390" s="16" t="s">
        <v>3416</v>
      </c>
      <c r="G1390" s="15" t="s">
        <v>3417</v>
      </c>
      <c r="H1390" s="15"/>
      <c r="I1390" s="17">
        <f>HYPERLINK("https://docs.wto.org/imrd/directdoc.asp?DDFDocuments/q/G/Tbtn05/USA114.pdf","EN")</f>
      </c>
      <c r="J1390" s="17">
        <f>HYPERLINK("https://docs.wto.org/imrd/directdoc.asp?DDFDocuments/r/G/Tbtn05/USA114.pdf","FR")</f>
      </c>
      <c r="K1390" s="17">
        <f>HYPERLINK("https://docs.wto.org/imrd/directdoc.asp?DDFDocuments/s/G/Tbtn05/USA114.pdf","ES")</f>
      </c>
    </row>
    <row r="1391">
      <c r="A1391" s="11" t="s">
        <v>3418</v>
      </c>
      <c r="B1391" s="12" t="s">
        <v>33</v>
      </c>
      <c r="C1391" s="13">
        <v>38489</v>
      </c>
      <c r="D1391" s="14" t="s">
        <v>13</v>
      </c>
      <c r="E1391" s="15" t="s">
        <v>3419</v>
      </c>
      <c r="F1391" s="16" t="s">
        <v>1281</v>
      </c>
      <c r="G1391" s="15" t="s">
        <v>756</v>
      </c>
      <c r="H1391" s="15"/>
      <c r="I1391" s="17">
        <f>HYPERLINK("https://docs.wto.org/imrd/directdoc.asp?DDFDocuments/t/G/Tbtn05/USA112.DOC","EN")</f>
      </c>
      <c r="J1391" s="17">
        <f>HYPERLINK("https://docs.wto.org/imrd/directdoc.asp?DDFDocuments/u/G/Tbtn05/USA112.DOC","FR")</f>
      </c>
      <c r="K1391" s="17">
        <f>HYPERLINK("https://docs.wto.org/imrd/directdoc.asp?DDFDocuments/v/G/Tbtn05/USA112.DOC","ES")</f>
      </c>
    </row>
    <row r="1392">
      <c r="A1392" s="11" t="s">
        <v>3420</v>
      </c>
      <c r="B1392" s="12" t="s">
        <v>33</v>
      </c>
      <c r="C1392" s="13">
        <v>38483</v>
      </c>
      <c r="D1392" s="14" t="s">
        <v>13</v>
      </c>
      <c r="E1392" s="15" t="s">
        <v>3421</v>
      </c>
      <c r="F1392" s="16" t="s">
        <v>463</v>
      </c>
      <c r="G1392" s="15" t="s">
        <v>756</v>
      </c>
      <c r="H1392" s="15"/>
      <c r="I1392" s="17">
        <f>HYPERLINK("https://docs.wto.org/imrd/directdoc.asp?DDFDocuments/q/G/Tbtn05/USA111.pdf","EN")</f>
      </c>
      <c r="J1392" s="17">
        <f>HYPERLINK("https://docs.wto.org/imrd/directdoc.asp?DDFDocuments/r/G/Tbtn05/USA111.pdf","FR")</f>
      </c>
      <c r="K1392" s="17">
        <f>HYPERLINK("https://docs.wto.org/imrd/directdoc.asp?DDFDocuments/s/G/Tbtn05/USA111.pdf","ES")</f>
      </c>
    </row>
    <row r="1393">
      <c r="A1393" s="11" t="s">
        <v>3422</v>
      </c>
      <c r="B1393" s="12" t="s">
        <v>229</v>
      </c>
      <c r="C1393" s="13">
        <v>38461</v>
      </c>
      <c r="D1393" s="14" t="s">
        <v>13</v>
      </c>
      <c r="E1393" s="15" t="s">
        <v>3423</v>
      </c>
      <c r="F1393" s="16" t="s">
        <v>3424</v>
      </c>
      <c r="G1393" s="15"/>
      <c r="H1393" s="15"/>
      <c r="I1393" s="17">
        <f>HYPERLINK("https://docs.wto.org/imrd/directdoc.asp?DDFDocuments/t/G/Tbtn05/PER10.DOC","EN")</f>
      </c>
      <c r="J1393" s="17">
        <f>HYPERLINK("https://docs.wto.org/imrd/directdoc.asp?DDFDocuments/u/G/Tbtn05/PER10.DOC","FR")</f>
      </c>
      <c r="K1393" s="17">
        <f>HYPERLINK("https://docs.wto.org/imrd/directdoc.asp?DDFDocuments/v/G/Tbtn05/PER10.DOC","ES")</f>
      </c>
    </row>
    <row r="1394">
      <c r="A1394" s="11" t="s">
        <v>3425</v>
      </c>
      <c r="B1394" s="12" t="s">
        <v>190</v>
      </c>
      <c r="C1394" s="13">
        <v>38460</v>
      </c>
      <c r="D1394" s="14" t="s">
        <v>13</v>
      </c>
      <c r="E1394" s="15" t="s">
        <v>3426</v>
      </c>
      <c r="F1394" s="16" t="s">
        <v>755</v>
      </c>
      <c r="G1394" s="15"/>
      <c r="H1394" s="15"/>
      <c r="I1394" s="17">
        <f>HYPERLINK("https://docs.wto.org/imrd/directdoc.asp?DDFDocuments/q/G/Tbtn05/BRA171.pdf","EN")</f>
      </c>
      <c r="J1394" s="17">
        <f>HYPERLINK("https://docs.wto.org/imrd/directdoc.asp?DDFDocuments/r/G/Tbtn05/BRA171.pdf","FR")</f>
      </c>
      <c r="K1394" s="17">
        <f>HYPERLINK("https://docs.wto.org/imrd/directdoc.asp?DDFDocuments/s/G/Tbtn05/BRA171.pdf","ES")</f>
      </c>
    </row>
    <row r="1395">
      <c r="A1395" s="11" t="s">
        <v>3427</v>
      </c>
      <c r="B1395" s="12" t="s">
        <v>301</v>
      </c>
      <c r="C1395" s="13">
        <v>38446</v>
      </c>
      <c r="D1395" s="14" t="s">
        <v>13</v>
      </c>
      <c r="E1395" s="15" t="s">
        <v>3428</v>
      </c>
      <c r="F1395" s="16" t="s">
        <v>832</v>
      </c>
      <c r="G1395" s="15" t="s">
        <v>289</v>
      </c>
      <c r="H1395" s="15"/>
      <c r="I1395" s="17">
        <f>HYPERLINK("https://docs.wto.org/imrd/directdoc.asp?DDFDocuments/t/G/Tbtn05/ISR82.DOC","EN")</f>
      </c>
      <c r="J1395" s="17">
        <f>HYPERLINK("https://docs.wto.org/imrd/directdoc.asp?DDFDocuments/u/G/Tbtn05/ISR82.DOC","FR")</f>
      </c>
      <c r="K1395" s="17">
        <f>HYPERLINK("https://docs.wto.org/imrd/directdoc.asp?DDFDocuments/v/G/Tbtn05/ISR82.DOC","ES")</f>
      </c>
    </row>
    <row r="1396">
      <c r="A1396" s="11" t="s">
        <v>3429</v>
      </c>
      <c r="B1396" s="12" t="s">
        <v>301</v>
      </c>
      <c r="C1396" s="13">
        <v>38446</v>
      </c>
      <c r="D1396" s="14" t="s">
        <v>13</v>
      </c>
      <c r="E1396" s="15" t="s">
        <v>3430</v>
      </c>
      <c r="F1396" s="16" t="s">
        <v>837</v>
      </c>
      <c r="G1396" s="15" t="s">
        <v>1067</v>
      </c>
      <c r="H1396" s="15"/>
      <c r="I1396" s="17">
        <f>HYPERLINK("https://docs.wto.org/imrd/directdoc.asp?DDFDocuments/q/G/Tbtn05/ISR85.pdf","EN")</f>
      </c>
      <c r="J1396" s="17">
        <f>HYPERLINK("https://docs.wto.org/imrd/directdoc.asp?DDFDocuments/r/G/Tbtn05/ISR85.pdf","FR")</f>
      </c>
      <c r="K1396" s="17">
        <f>HYPERLINK("https://docs.wto.org/imrd/directdoc.asp?DDFDocuments/s/G/Tbtn05/ISR85.pdf","ES")</f>
      </c>
    </row>
    <row r="1397">
      <c r="A1397" s="11" t="s">
        <v>3431</v>
      </c>
      <c r="B1397" s="12" t="s">
        <v>2071</v>
      </c>
      <c r="C1397" s="13">
        <v>38425</v>
      </c>
      <c r="D1397" s="14" t="s">
        <v>13</v>
      </c>
      <c r="E1397" s="15" t="s">
        <v>3432</v>
      </c>
      <c r="F1397" s="16" t="s">
        <v>3433</v>
      </c>
      <c r="G1397" s="15" t="s">
        <v>3434</v>
      </c>
      <c r="H1397" s="15"/>
      <c r="I1397" s="17">
        <f>HYPERLINK("https://docs.wto.org/imrd/directdoc.asp?DDFDocuments/q/G/Tbtn05/JPN140.pdf","EN")</f>
      </c>
      <c r="J1397" s="17">
        <f>HYPERLINK("https://docs.wto.org/imrd/directdoc.asp?DDFDocuments/r/G/Tbtn05/JPN140.pdf","FR")</f>
      </c>
      <c r="K1397" s="17">
        <f>HYPERLINK("https://docs.wto.org/imrd/directdoc.asp?DDFDocuments/s/G/Tbtn05/JPN140.pdf","ES")</f>
      </c>
    </row>
    <row r="1398">
      <c r="A1398" s="11" t="s">
        <v>3435</v>
      </c>
      <c r="B1398" s="12" t="s">
        <v>33</v>
      </c>
      <c r="C1398" s="13">
        <v>38422</v>
      </c>
      <c r="D1398" s="14" t="s">
        <v>13</v>
      </c>
      <c r="E1398" s="15" t="s">
        <v>3436</v>
      </c>
      <c r="F1398" s="16" t="s">
        <v>3437</v>
      </c>
      <c r="G1398" s="15" t="s">
        <v>3438</v>
      </c>
      <c r="H1398" s="15" t="s">
        <v>31</v>
      </c>
      <c r="I1398" s="17">
        <f>HYPERLINK("https://docs.wto.org/imrd/directdoc.asp?DDFDocuments/t/G/Tbtn05/USA100.DOC","EN")</f>
      </c>
      <c r="J1398" s="17">
        <f>HYPERLINK("https://docs.wto.org/imrd/directdoc.asp?DDFDocuments/u/G/Tbtn05/USA100.DOC","FR")</f>
      </c>
      <c r="K1398" s="17">
        <f>HYPERLINK("https://docs.wto.org/imrd/directdoc.asp?DDFDocuments/v/G/Tbtn05/USA100.DOC","ES")</f>
      </c>
    </row>
    <row r="1399">
      <c r="A1399" s="11" t="s">
        <v>3439</v>
      </c>
      <c r="B1399" s="12" t="s">
        <v>3440</v>
      </c>
      <c r="C1399" s="13">
        <v>38373</v>
      </c>
      <c r="D1399" s="14" t="s">
        <v>49</v>
      </c>
      <c r="E1399" s="15" t="s">
        <v>3441</v>
      </c>
      <c r="F1399" s="16" t="s">
        <v>3442</v>
      </c>
      <c r="G1399" s="15"/>
      <c r="H1399" s="15"/>
      <c r="I1399" s="17">
        <f>HYPERLINK("https://docs.wto.org/imrd/directdoc.asp?DDFDocuments/q/G/Tbtn04/SVK6A1.pdf","EN")</f>
      </c>
      <c r="J1399" s="17">
        <f>HYPERLINK("https://docs.wto.org/imrd/directdoc.asp?DDFDocuments/r/G/Tbtn04/SVK6A1.pdf","FR")</f>
      </c>
      <c r="K1399" s="17">
        <f>HYPERLINK("https://docs.wto.org/imrd/directdoc.asp?DDFDocuments/s/G/Tbtn04/SVK6A1.pdf","ES")</f>
      </c>
    </row>
    <row r="1400">
      <c r="A1400" s="11" t="s">
        <v>3443</v>
      </c>
      <c r="B1400" s="12" t="s">
        <v>190</v>
      </c>
      <c r="C1400" s="13">
        <v>38365</v>
      </c>
      <c r="D1400" s="14" t="s">
        <v>13</v>
      </c>
      <c r="E1400" s="15" t="s">
        <v>3444</v>
      </c>
      <c r="F1400" s="16" t="s">
        <v>832</v>
      </c>
      <c r="G1400" s="15"/>
      <c r="H1400" s="15"/>
      <c r="I1400" s="17">
        <f>HYPERLINK("https://docs.wto.org/imrd/directdoc.asp?DDFDocuments/t/G/Tbtn05/BRA162.DOC","EN")</f>
      </c>
      <c r="J1400" s="17">
        <f>HYPERLINK("https://docs.wto.org/imrd/directdoc.asp?DDFDocuments/u/G/Tbtn05/BRA162.DOC","FR")</f>
      </c>
      <c r="K1400" s="17">
        <f>HYPERLINK("https://docs.wto.org/imrd/directdoc.asp?DDFDocuments/v/G/Tbtn05/BRA162.DOC","ES")</f>
      </c>
    </row>
    <row r="1401">
      <c r="A1401" s="11" t="s">
        <v>3445</v>
      </c>
      <c r="B1401" s="12" t="s">
        <v>1247</v>
      </c>
      <c r="C1401" s="13">
        <v>38317</v>
      </c>
      <c r="D1401" s="14" t="s">
        <v>13</v>
      </c>
      <c r="E1401" s="15" t="s">
        <v>3446</v>
      </c>
      <c r="F1401" s="16" t="s">
        <v>839</v>
      </c>
      <c r="G1401" s="15" t="s">
        <v>199</v>
      </c>
      <c r="H1401" s="15"/>
      <c r="I1401" s="17">
        <f>HYPERLINK("https://docs.wto.org/imrd/directdoc.asp?DDFDocuments/t/G/Tbtn04/THA163.DOC","EN")</f>
      </c>
      <c r="J1401" s="17">
        <f>HYPERLINK("https://docs.wto.org/imrd/directdoc.asp?DDFDocuments/u/G/Tbtn04/THA163.DOC","FR")</f>
      </c>
      <c r="K1401" s="17">
        <f>HYPERLINK("https://docs.wto.org/imrd/directdoc.asp?DDFDocuments/v/G/Tbtn04/THA163.DOC","ES")</f>
      </c>
    </row>
    <row r="1402">
      <c r="A1402" s="11" t="s">
        <v>3447</v>
      </c>
      <c r="B1402" s="12" t="s">
        <v>33</v>
      </c>
      <c r="C1402" s="13">
        <v>38275</v>
      </c>
      <c r="D1402" s="14" t="s">
        <v>350</v>
      </c>
      <c r="E1402" s="15" t="s">
        <v>3448</v>
      </c>
      <c r="F1402" s="16" t="s">
        <v>3449</v>
      </c>
      <c r="G1402" s="15" t="s">
        <v>1757</v>
      </c>
      <c r="H1402" s="15"/>
      <c r="I1402" s="17">
        <f>HYPERLINK("https://docs.wto.org/imrd/directdoc.asp?DDFDocuments/q/G/Tbtn04/USA83C1.pdf","EN")</f>
      </c>
      <c r="J1402" s="17">
        <f>HYPERLINK("https://docs.wto.org/imrd/directdoc.asp?DDFDocuments/r/G/Tbtn04/USA83C1.pdf","FR")</f>
      </c>
      <c r="K1402" s="17">
        <f>HYPERLINK("https://docs.wto.org/imrd/directdoc.asp?DDFDocuments/s/G/Tbtn04/USA83C1.pdf","ES")</f>
      </c>
    </row>
    <row r="1403">
      <c r="A1403" s="11" t="s">
        <v>3450</v>
      </c>
      <c r="B1403" s="12" t="s">
        <v>33</v>
      </c>
      <c r="C1403" s="13">
        <v>38268</v>
      </c>
      <c r="D1403" s="14" t="s">
        <v>13</v>
      </c>
      <c r="E1403" s="15" t="s">
        <v>3451</v>
      </c>
      <c r="F1403" s="16" t="s">
        <v>922</v>
      </c>
      <c r="G1403" s="15" t="s">
        <v>293</v>
      </c>
      <c r="H1403" s="15"/>
      <c r="I1403" s="17">
        <f>HYPERLINK("https://docs.wto.org/imrd/directdoc.asp?DDFDocuments/t/G/Tbtn04/USA83.DOC","EN")</f>
      </c>
      <c r="J1403" s="17">
        <f>HYPERLINK("https://docs.wto.org/imrd/directdoc.asp?DDFDocuments/u/G/Tbtn04/USA83.DOC","FR")</f>
      </c>
      <c r="K1403" s="17">
        <f>HYPERLINK("https://docs.wto.org/imrd/directdoc.asp?DDFDocuments/v/G/Tbtn04/USA83.DOC","ES")</f>
      </c>
    </row>
    <row r="1404">
      <c r="A1404" s="11" t="s">
        <v>3452</v>
      </c>
      <c r="B1404" s="12" t="s">
        <v>337</v>
      </c>
      <c r="C1404" s="13">
        <v>38238</v>
      </c>
      <c r="D1404" s="14" t="s">
        <v>13</v>
      </c>
      <c r="E1404" s="15" t="s">
        <v>3453</v>
      </c>
      <c r="F1404" s="16" t="s">
        <v>246</v>
      </c>
      <c r="G1404" s="15"/>
      <c r="H1404" s="15"/>
      <c r="I1404" s="17">
        <f>HYPERLINK("https://docs.wto.org/imrd/directdoc.asp?DDFDocuments/t/G/Tbtn04/SLV49.DOC","EN")</f>
      </c>
      <c r="J1404" s="17">
        <f>HYPERLINK("https://docs.wto.org/imrd/directdoc.asp?DDFDocuments/u/G/Tbtn04/SLV49.DOC","FR")</f>
      </c>
      <c r="K1404" s="17">
        <f>HYPERLINK("https://docs.wto.org/imrd/directdoc.asp?DDFDocuments/v/G/Tbtn04/SLV49.DOC","ES")</f>
      </c>
    </row>
    <row r="1405">
      <c r="A1405" s="11" t="s">
        <v>3454</v>
      </c>
      <c r="B1405" s="12" t="s">
        <v>190</v>
      </c>
      <c r="C1405" s="13">
        <v>38233</v>
      </c>
      <c r="D1405" s="14" t="s">
        <v>13</v>
      </c>
      <c r="E1405" s="15" t="s">
        <v>3455</v>
      </c>
      <c r="F1405" s="16" t="s">
        <v>323</v>
      </c>
      <c r="G1405" s="15"/>
      <c r="H1405" s="15"/>
      <c r="I1405" s="17">
        <f>HYPERLINK("https://docs.wto.org/imrd/directdoc.asp?DDFDocuments/t/G/Tbtn04/BRA161.DOC","EN")</f>
      </c>
      <c r="J1405" s="17">
        <f>HYPERLINK("https://docs.wto.org/imrd/directdoc.asp?DDFDocuments/u/G/Tbtn04/BRA161.DOC","FR")</f>
      </c>
      <c r="K1405" s="17">
        <f>HYPERLINK("https://docs.wto.org/imrd/directdoc.asp?DDFDocuments/v/G/Tbtn04/BRA161.DOC","ES")</f>
      </c>
    </row>
    <row r="1406">
      <c r="A1406" s="11" t="s">
        <v>3456</v>
      </c>
      <c r="B1406" s="12" t="s">
        <v>2380</v>
      </c>
      <c r="C1406" s="13">
        <v>38222</v>
      </c>
      <c r="D1406" s="14" t="s">
        <v>13</v>
      </c>
      <c r="E1406" s="15" t="s">
        <v>3457</v>
      </c>
      <c r="F1406" s="16" t="s">
        <v>942</v>
      </c>
      <c r="G1406" s="15"/>
      <c r="H1406" s="15"/>
      <c r="I1406" s="17">
        <f>HYPERLINK("https://docs.wto.org/imrd/directdoc.asp?DDFDocuments/q/G/Tbtn04/CRI13.pdf","EN")</f>
      </c>
      <c r="J1406" s="17">
        <f>HYPERLINK("https://docs.wto.org/imrd/directdoc.asp?DDFDocuments/r/G/Tbtn04/CRI13.pdf","FR")</f>
      </c>
      <c r="K1406" s="17">
        <f>HYPERLINK("https://docs.wto.org/imrd/directdoc.asp?DDFDocuments/s/G/Tbtn04/CRI13.pdf","ES")</f>
      </c>
    </row>
    <row r="1407">
      <c r="A1407" s="11" t="s">
        <v>3458</v>
      </c>
      <c r="B1407" s="12" t="s">
        <v>1881</v>
      </c>
      <c r="C1407" s="13">
        <v>38210</v>
      </c>
      <c r="D1407" s="14" t="s">
        <v>13</v>
      </c>
      <c r="E1407" s="15" t="s">
        <v>3459</v>
      </c>
      <c r="F1407" s="16" t="s">
        <v>3460</v>
      </c>
      <c r="G1407" s="15"/>
      <c r="H1407" s="15"/>
      <c r="I1407" s="17">
        <f>HYPERLINK("https://docs.wto.org/imrd/directdoc.asp?DDFDocuments/q/G/Tbtn04/KOR76.pdf","EN")</f>
      </c>
      <c r="J1407" s="17">
        <f>HYPERLINK("https://docs.wto.org/imrd/directdoc.asp?DDFDocuments/r/G/Tbtn04/KOR76.pdf","FR")</f>
      </c>
      <c r="K1407" s="17">
        <f>HYPERLINK("https://docs.wto.org/imrd/directdoc.asp?DDFDocuments/s/G/Tbtn04/KOR76.pdf","ES")</f>
      </c>
    </row>
    <row r="1408">
      <c r="A1408" s="11" t="s">
        <v>3461</v>
      </c>
      <c r="B1408" s="12" t="s">
        <v>301</v>
      </c>
      <c r="C1408" s="13">
        <v>38208</v>
      </c>
      <c r="D1408" s="14" t="s">
        <v>13</v>
      </c>
      <c r="E1408" s="15" t="s">
        <v>3462</v>
      </c>
      <c r="F1408" s="16" t="s">
        <v>681</v>
      </c>
      <c r="G1408" s="15" t="s">
        <v>682</v>
      </c>
      <c r="H1408" s="15"/>
      <c r="I1408" s="17">
        <f>HYPERLINK("https://docs.wto.org/imrd/directdoc.asp?DDFDocuments/t/G/Tbtn04/ISR60.DOC","EN")</f>
      </c>
      <c r="J1408" s="17">
        <f>HYPERLINK("https://docs.wto.org/imrd/directdoc.asp?DDFDocuments/u/G/Tbtn04/ISR60.DOC","FR")</f>
      </c>
      <c r="K1408" s="17">
        <f>HYPERLINK("https://docs.wto.org/imrd/directdoc.asp?DDFDocuments/v/G/Tbtn04/ISR60.DOC","ES")</f>
      </c>
    </row>
    <row r="1409">
      <c r="A1409" s="11" t="s">
        <v>3463</v>
      </c>
      <c r="B1409" s="12" t="s">
        <v>878</v>
      </c>
      <c r="C1409" s="13">
        <v>38182</v>
      </c>
      <c r="D1409" s="14" t="s">
        <v>13</v>
      </c>
      <c r="E1409" s="15" t="s">
        <v>3464</v>
      </c>
      <c r="F1409" s="16" t="s">
        <v>3465</v>
      </c>
      <c r="G1409" s="15" t="s">
        <v>457</v>
      </c>
      <c r="H1409" s="15"/>
      <c r="I1409" s="17">
        <f>HYPERLINK("https://docs.wto.org/imrd/directdoc.asp?DDFDocuments/q/G/Tbtn04/CHN56.pdf","EN")</f>
      </c>
      <c r="J1409" s="17">
        <f>HYPERLINK("https://docs.wto.org/imrd/directdoc.asp?DDFDocuments/r/G/Tbtn04/CHN56.pdf","FR")</f>
      </c>
      <c r="K1409" s="17">
        <f>HYPERLINK("https://docs.wto.org/imrd/directdoc.asp?DDFDocuments/s/G/Tbtn04/CHN56.pdf","ES")</f>
      </c>
    </row>
    <row r="1410">
      <c r="A1410" s="11" t="s">
        <v>3466</v>
      </c>
      <c r="B1410" s="12" t="s">
        <v>878</v>
      </c>
      <c r="C1410" s="13">
        <v>38182</v>
      </c>
      <c r="D1410" s="14" t="s">
        <v>13</v>
      </c>
      <c r="E1410" s="15" t="s">
        <v>3464</v>
      </c>
      <c r="F1410" s="16" t="s">
        <v>3465</v>
      </c>
      <c r="G1410" s="15" t="s">
        <v>457</v>
      </c>
      <c r="H1410" s="15"/>
      <c r="I1410" s="17">
        <f>HYPERLINK("https://docs.wto.org/imrd/directdoc.asp?DDFDocuments/q/G/Tbtn04/CHN57.pdf","EN")</f>
      </c>
      <c r="J1410" s="17">
        <f>HYPERLINK("https://docs.wto.org/imrd/directdoc.asp?DDFDocuments/r/G/Tbtn04/CHN57.pdf","FR")</f>
      </c>
      <c r="K1410" s="17">
        <f>HYPERLINK("https://docs.wto.org/imrd/directdoc.asp?DDFDocuments/s/G/Tbtn04/CHN57.pdf","ES")</f>
      </c>
    </row>
    <row r="1411">
      <c r="A1411" s="11" t="s">
        <v>3467</v>
      </c>
      <c r="B1411" s="12" t="s">
        <v>878</v>
      </c>
      <c r="C1411" s="13">
        <v>38182</v>
      </c>
      <c r="D1411" s="14" t="s">
        <v>13</v>
      </c>
      <c r="E1411" s="15" t="s">
        <v>3464</v>
      </c>
      <c r="F1411" s="16" t="s">
        <v>3465</v>
      </c>
      <c r="G1411" s="15" t="s">
        <v>457</v>
      </c>
      <c r="H1411" s="15"/>
      <c r="I1411" s="17">
        <f>HYPERLINK("https://docs.wto.org/imrd/directdoc.asp?DDFDocuments/q/G/Tbtn04/CHN58.pdf","EN")</f>
      </c>
      <c r="J1411" s="17">
        <f>HYPERLINK("https://docs.wto.org/imrd/directdoc.asp?DDFDocuments/r/G/Tbtn04/CHN58.pdf","FR")</f>
      </c>
      <c r="K1411" s="17">
        <f>HYPERLINK("https://docs.wto.org/imrd/directdoc.asp?DDFDocuments/s/G/Tbtn04/CHN58.pdf","ES")</f>
      </c>
    </row>
    <row r="1412">
      <c r="A1412" s="11" t="s">
        <v>3468</v>
      </c>
      <c r="B1412" s="12" t="s">
        <v>301</v>
      </c>
      <c r="C1412" s="13">
        <v>38175</v>
      </c>
      <c r="D1412" s="14" t="s">
        <v>13</v>
      </c>
      <c r="E1412" s="15" t="s">
        <v>3469</v>
      </c>
      <c r="F1412" s="16" t="s">
        <v>29</v>
      </c>
      <c r="G1412" s="15" t="s">
        <v>30</v>
      </c>
      <c r="H1412" s="15"/>
      <c r="I1412" s="17">
        <f>HYPERLINK("https://docs.wto.org/imrd/directdoc.asp?DDFDocuments/t/G/Tbtn04/ISR54.DOC","EN")</f>
      </c>
      <c r="J1412" s="17">
        <f>HYPERLINK("https://docs.wto.org/imrd/directdoc.asp?DDFDocuments/u/G/Tbtn04/ISR54.DOC","FR")</f>
      </c>
      <c r="K1412" s="17">
        <f>HYPERLINK("https://docs.wto.org/imrd/directdoc.asp?DDFDocuments/v/G/Tbtn04/ISR54.DOC","ES")</f>
      </c>
    </row>
    <row r="1413">
      <c r="A1413" s="11" t="s">
        <v>3470</v>
      </c>
      <c r="B1413" s="12" t="s">
        <v>662</v>
      </c>
      <c r="C1413" s="13">
        <v>38174</v>
      </c>
      <c r="D1413" s="14" t="s">
        <v>13</v>
      </c>
      <c r="E1413" s="15" t="s">
        <v>3471</v>
      </c>
      <c r="F1413" s="16" t="s">
        <v>3472</v>
      </c>
      <c r="G1413" s="15"/>
      <c r="H1413" s="15"/>
      <c r="I1413" s="17">
        <f>HYPERLINK("https://docs.wto.org/imrd/directdoc.asp?DDFDocuments/q/G/Tbtn04/ARG161.pdf","EN")</f>
      </c>
      <c r="J1413" s="17">
        <f>HYPERLINK("https://docs.wto.org/imrd/directdoc.asp?DDFDocuments/r/G/Tbtn04/ARG161.pdf","FR")</f>
      </c>
      <c r="K1413" s="17">
        <f>HYPERLINK("https://docs.wto.org/imrd/directdoc.asp?DDFDocuments/s/G/Tbtn04/ARG161.pdf","ES")</f>
      </c>
    </row>
    <row r="1414">
      <c r="A1414" s="11" t="s">
        <v>3473</v>
      </c>
      <c r="B1414" s="12" t="s">
        <v>3440</v>
      </c>
      <c r="C1414" s="13">
        <v>38162</v>
      </c>
      <c r="D1414" s="14" t="s">
        <v>13</v>
      </c>
      <c r="E1414" s="15" t="s">
        <v>3474</v>
      </c>
      <c r="F1414" s="16" t="s">
        <v>3475</v>
      </c>
      <c r="G1414" s="15"/>
      <c r="H1414" s="15"/>
      <c r="I1414" s="17">
        <f>HYPERLINK("https://docs.wto.org/imrd/directdoc.asp?DDFDocuments/q/G/Tbtn04/SVK6.pdf","EN")</f>
      </c>
      <c r="J1414" s="17">
        <f>HYPERLINK("https://docs.wto.org/imrd/directdoc.asp?DDFDocuments/r/G/Tbtn04/SVK6.pdf","FR")</f>
      </c>
      <c r="K1414" s="17">
        <f>HYPERLINK("https://docs.wto.org/imrd/directdoc.asp?DDFDocuments/s/G/Tbtn04/SVK6.pdf","ES")</f>
      </c>
    </row>
    <row r="1415">
      <c r="A1415" s="11" t="s">
        <v>3476</v>
      </c>
      <c r="B1415" s="12" t="s">
        <v>2380</v>
      </c>
      <c r="C1415" s="13">
        <v>38142</v>
      </c>
      <c r="D1415" s="14" t="s">
        <v>13</v>
      </c>
      <c r="E1415" s="15" t="s">
        <v>3477</v>
      </c>
      <c r="F1415" s="16" t="s">
        <v>3478</v>
      </c>
      <c r="G1415" s="15"/>
      <c r="H1415" s="15"/>
      <c r="I1415" s="17">
        <f>HYPERLINK("https://docs.wto.org/imrd/directdoc.asp?DDFDocuments/t/G/Tbtn04/CRI10.DOC","EN")</f>
      </c>
      <c r="J1415" s="17">
        <f>HYPERLINK("https://docs.wto.org/imrd/directdoc.asp?DDFDocuments/u/G/Tbtn04/CRI10.DOC","FR")</f>
      </c>
      <c r="K1415" s="17">
        <f>HYPERLINK("https://docs.wto.org/imrd/directdoc.asp?DDFDocuments/v/G/Tbtn04/CRI10.DOC","ES")</f>
      </c>
    </row>
    <row r="1416">
      <c r="A1416" s="11" t="s">
        <v>3479</v>
      </c>
      <c r="B1416" s="12" t="s">
        <v>2380</v>
      </c>
      <c r="C1416" s="13">
        <v>38142</v>
      </c>
      <c r="D1416" s="14" t="s">
        <v>13</v>
      </c>
      <c r="E1416" s="15" t="s">
        <v>3480</v>
      </c>
      <c r="F1416" s="16" t="s">
        <v>2616</v>
      </c>
      <c r="G1416" s="15"/>
      <c r="H1416" s="15"/>
      <c r="I1416" s="17">
        <f>HYPERLINK("https://docs.wto.org/imrd/directdoc.asp?DDFDocuments/t/G/Tbtn04/CRI11.DOC","EN")</f>
      </c>
      <c r="J1416" s="17">
        <f>HYPERLINK("https://docs.wto.org/imrd/directdoc.asp?DDFDocuments/u/G/Tbtn04/CRI11.DOC","FR")</f>
      </c>
      <c r="K1416" s="17">
        <f>HYPERLINK("https://docs.wto.org/imrd/directdoc.asp?DDFDocuments/v/G/Tbtn04/CRI11.DOC","ES")</f>
      </c>
    </row>
    <row r="1417">
      <c r="A1417" s="11" t="s">
        <v>3481</v>
      </c>
      <c r="B1417" s="12" t="s">
        <v>2380</v>
      </c>
      <c r="C1417" s="13">
        <v>38142</v>
      </c>
      <c r="D1417" s="14" t="s">
        <v>13</v>
      </c>
      <c r="E1417" s="15" t="s">
        <v>3482</v>
      </c>
      <c r="F1417" s="16" t="s">
        <v>3483</v>
      </c>
      <c r="G1417" s="15"/>
      <c r="H1417" s="15"/>
      <c r="I1417" s="17">
        <f>HYPERLINK("https://docs.wto.org/imrd/directdoc.asp?DDFDocuments/t/G/Tbtn04/CRI8.DOC","EN")</f>
      </c>
      <c r="J1417" s="17">
        <f>HYPERLINK("https://docs.wto.org/imrd/directdoc.asp?DDFDocuments/u/G/Tbtn04/CRI8.DOC","FR")</f>
      </c>
      <c r="K1417" s="17">
        <f>HYPERLINK("https://docs.wto.org/imrd/directdoc.asp?DDFDocuments/v/G/Tbtn04/CRI8.DOC","ES")</f>
      </c>
    </row>
    <row r="1418">
      <c r="A1418" s="11" t="s">
        <v>3484</v>
      </c>
      <c r="B1418" s="12" t="s">
        <v>301</v>
      </c>
      <c r="C1418" s="13">
        <v>38141</v>
      </c>
      <c r="D1418" s="14" t="s">
        <v>13</v>
      </c>
      <c r="E1418" s="15" t="s">
        <v>3485</v>
      </c>
      <c r="F1418" s="16" t="s">
        <v>211</v>
      </c>
      <c r="G1418" s="15" t="s">
        <v>3486</v>
      </c>
      <c r="H1418" s="15"/>
      <c r="I1418" s="17">
        <f>HYPERLINK("https://docs.wto.org/imrd/directdoc.asp?DDFDocuments/t/G/Tbtn04/ISR49.DOC","EN")</f>
      </c>
      <c r="J1418" s="17">
        <f>HYPERLINK("https://docs.wto.org/imrd/directdoc.asp?DDFDocuments/u/G/Tbtn04/ISR49.DOC","FR")</f>
      </c>
      <c r="K1418" s="17">
        <f>HYPERLINK("https://docs.wto.org/imrd/directdoc.asp?DDFDocuments/v/G/Tbtn04/ISR49.DOC","ES")</f>
      </c>
    </row>
    <row r="1419">
      <c r="A1419" s="11" t="s">
        <v>3487</v>
      </c>
      <c r="B1419" s="12" t="s">
        <v>2030</v>
      </c>
      <c r="C1419" s="13">
        <v>38118</v>
      </c>
      <c r="D1419" s="14" t="s">
        <v>13</v>
      </c>
      <c r="E1419" s="15" t="s">
        <v>3488</v>
      </c>
      <c r="F1419" s="16" t="s">
        <v>1281</v>
      </c>
      <c r="G1419" s="15"/>
      <c r="H1419" s="15"/>
      <c r="I1419" s="17">
        <f>HYPERLINK("https://docs.wto.org/imrd/directdoc.asp?DDFDocuments/t/G/Tbtn04/NIC39.DOC","EN")</f>
      </c>
      <c r="J1419" s="17">
        <f>HYPERLINK("https://docs.wto.org/imrd/directdoc.asp?DDFDocuments/u/G/Tbtn04/NIC39.DOC","FR")</f>
      </c>
      <c r="K1419" s="17">
        <f>HYPERLINK("https://docs.wto.org/imrd/directdoc.asp?DDFDocuments/v/G/Tbtn04/NIC39.DOC","ES")</f>
      </c>
    </row>
    <row r="1420">
      <c r="A1420" s="11" t="s">
        <v>3489</v>
      </c>
      <c r="B1420" s="12" t="s">
        <v>301</v>
      </c>
      <c r="C1420" s="13">
        <v>38117</v>
      </c>
      <c r="D1420" s="14" t="s">
        <v>13</v>
      </c>
      <c r="E1420" s="15" t="s">
        <v>3490</v>
      </c>
      <c r="F1420" s="16" t="s">
        <v>3491</v>
      </c>
      <c r="G1420" s="15" t="s">
        <v>340</v>
      </c>
      <c r="H1420" s="15"/>
      <c r="I1420" s="17">
        <f>HYPERLINK("https://docs.wto.org/imrd/directdoc.asp?DDFDocuments/q/G/Tbtn04/ISR42.pdf","EN")</f>
      </c>
      <c r="J1420" s="17">
        <f>HYPERLINK("https://docs.wto.org/imrd/directdoc.asp?DDFDocuments/r/G/Tbtn04/ISR42.pdf","FR")</f>
      </c>
      <c r="K1420" s="17">
        <f>HYPERLINK("https://docs.wto.org/imrd/directdoc.asp?DDFDocuments/s/G/Tbtn04/ISR42.pdf","ES")</f>
      </c>
    </row>
    <row r="1421">
      <c r="A1421" s="11" t="s">
        <v>3492</v>
      </c>
      <c r="B1421" s="12" t="s">
        <v>27</v>
      </c>
      <c r="C1421" s="13">
        <v>38093</v>
      </c>
      <c r="D1421" s="14" t="s">
        <v>13</v>
      </c>
      <c r="E1421" s="15" t="s">
        <v>3493</v>
      </c>
      <c r="F1421" s="16" t="s">
        <v>2121</v>
      </c>
      <c r="G1421" s="15"/>
      <c r="H1421" s="15"/>
      <c r="I1421" s="17">
        <f>HYPERLINK("https://docs.wto.org/imrd/directdoc.asp?DDFDocuments/t/G/Tbtn04/ZAF39.DOC","EN")</f>
      </c>
      <c r="J1421" s="17">
        <f>HYPERLINK("https://docs.wto.org/imrd/directdoc.asp?DDFDocuments/u/G/Tbtn04/ZAF39.DOC","FR")</f>
      </c>
      <c r="K1421" s="17">
        <f>HYPERLINK("https://docs.wto.org/imrd/directdoc.asp?DDFDocuments/v/G/Tbtn04/ZAF39.DOC","ES")</f>
      </c>
    </row>
    <row r="1422">
      <c r="A1422" s="11" t="s">
        <v>3494</v>
      </c>
      <c r="B1422" s="12" t="s">
        <v>2380</v>
      </c>
      <c r="C1422" s="13">
        <v>38078</v>
      </c>
      <c r="D1422" s="14" t="s">
        <v>13</v>
      </c>
      <c r="E1422" s="15" t="s">
        <v>3495</v>
      </c>
      <c r="F1422" s="16" t="s">
        <v>3496</v>
      </c>
      <c r="G1422" s="15"/>
      <c r="H1422" s="15"/>
      <c r="I1422" s="17">
        <f>HYPERLINK("https://docs.wto.org/imrd/directdoc.asp?DDFDocuments/t/G/Tbtn04/CRI5.DOC","EN")</f>
      </c>
      <c r="J1422" s="17">
        <f>HYPERLINK("https://docs.wto.org/imrd/directdoc.asp?DDFDocuments/u/G/Tbtn04/CRI5.DOC","FR")</f>
      </c>
      <c r="K1422" s="17">
        <f>HYPERLINK("https://docs.wto.org/imrd/directdoc.asp?DDFDocuments/v/G/Tbtn04/CRI5.DOC","ES")</f>
      </c>
    </row>
    <row r="1423">
      <c r="A1423" s="11" t="s">
        <v>3497</v>
      </c>
      <c r="B1423" s="12" t="s">
        <v>2380</v>
      </c>
      <c r="C1423" s="13">
        <v>38078</v>
      </c>
      <c r="D1423" s="14" t="s">
        <v>13</v>
      </c>
      <c r="E1423" s="15" t="s">
        <v>3498</v>
      </c>
      <c r="F1423" s="16" t="s">
        <v>1695</v>
      </c>
      <c r="G1423" s="15"/>
      <c r="H1423" s="15"/>
      <c r="I1423" s="17">
        <f>HYPERLINK("https://docs.wto.org/imrd/directdoc.asp?DDFDocuments/t/G/Tbtn04/CRI6.DOC","EN")</f>
      </c>
      <c r="J1423" s="17">
        <f>HYPERLINK("https://docs.wto.org/imrd/directdoc.asp?DDFDocuments/u/G/Tbtn04/CRI6.DOC","FR")</f>
      </c>
      <c r="K1423" s="17">
        <f>HYPERLINK("https://docs.wto.org/imrd/directdoc.asp?DDFDocuments/v/G/Tbtn04/CRI6.DOC","ES")</f>
      </c>
    </row>
    <row r="1424">
      <c r="A1424" s="11" t="s">
        <v>3499</v>
      </c>
      <c r="B1424" s="12" t="s">
        <v>2380</v>
      </c>
      <c r="C1424" s="13">
        <v>38009</v>
      </c>
      <c r="D1424" s="14" t="s">
        <v>13</v>
      </c>
      <c r="E1424" s="15" t="s">
        <v>3500</v>
      </c>
      <c r="F1424" s="16" t="s">
        <v>261</v>
      </c>
      <c r="G1424" s="15"/>
      <c r="H1424" s="15"/>
      <c r="I1424" s="17">
        <f>HYPERLINK("https://docs.wto.org/imrd/directdoc.asp?DDFDocuments/t/G/Tbtn04/CRI2.DOC","EN")</f>
      </c>
      <c r="J1424" s="17">
        <f>HYPERLINK("https://docs.wto.org/imrd/directdoc.asp?DDFDocuments/u/G/Tbtn04/CRI2.DOC","FR")</f>
      </c>
      <c r="K1424" s="17">
        <f>HYPERLINK("https://docs.wto.org/imrd/directdoc.asp?DDFDocuments/v/G/Tbtn04/CRI2.DOC","ES")</f>
      </c>
    </row>
    <row r="1425">
      <c r="A1425" s="11" t="s">
        <v>3501</v>
      </c>
      <c r="B1425" s="12" t="s">
        <v>2380</v>
      </c>
      <c r="C1425" s="13">
        <v>38009</v>
      </c>
      <c r="D1425" s="14" t="s">
        <v>13</v>
      </c>
      <c r="E1425" s="15" t="s">
        <v>3502</v>
      </c>
      <c r="F1425" s="16" t="s">
        <v>1166</v>
      </c>
      <c r="G1425" s="15"/>
      <c r="H1425" s="15"/>
      <c r="I1425" s="17">
        <f>HYPERLINK("https://docs.wto.org/imrd/directdoc.asp?DDFDocuments/t/G/Tbtn04/CRI3.DOC","EN")</f>
      </c>
      <c r="J1425" s="17">
        <f>HYPERLINK("https://docs.wto.org/imrd/directdoc.asp?DDFDocuments/u/G/Tbtn04/CRI3.DOC","FR")</f>
      </c>
      <c r="K1425" s="17">
        <f>HYPERLINK("https://docs.wto.org/imrd/directdoc.asp?DDFDocuments/v/G/Tbtn04/CRI3.DOC","ES")</f>
      </c>
    </row>
    <row r="1426">
      <c r="A1426" s="11" t="s">
        <v>3503</v>
      </c>
      <c r="B1426" s="12" t="s">
        <v>2380</v>
      </c>
      <c r="C1426" s="13">
        <v>38009</v>
      </c>
      <c r="D1426" s="14" t="s">
        <v>13</v>
      </c>
      <c r="E1426" s="15" t="s">
        <v>3504</v>
      </c>
      <c r="F1426" s="16" t="s">
        <v>681</v>
      </c>
      <c r="G1426" s="15"/>
      <c r="H1426" s="15"/>
      <c r="I1426" s="17">
        <f>HYPERLINK("https://docs.wto.org/imrd/directdoc.asp?DDFDocuments/t/G/Tbtn04/CRI4.DOC","EN")</f>
      </c>
      <c r="J1426" s="17">
        <f>HYPERLINK("https://docs.wto.org/imrd/directdoc.asp?DDFDocuments/u/G/Tbtn04/CRI4.DOC","FR")</f>
      </c>
      <c r="K1426" s="17">
        <f>HYPERLINK("https://docs.wto.org/imrd/directdoc.asp?DDFDocuments/v/G/Tbtn04/CRI4.DOC","ES")</f>
      </c>
    </row>
    <row r="1427">
      <c r="A1427" s="11" t="s">
        <v>3505</v>
      </c>
      <c r="B1427" s="12" t="s">
        <v>2552</v>
      </c>
      <c r="C1427" s="13">
        <v>37993</v>
      </c>
      <c r="D1427" s="14" t="s">
        <v>267</v>
      </c>
      <c r="E1427" s="15"/>
      <c r="F1427" s="16" t="s">
        <v>3506</v>
      </c>
      <c r="G1427" s="15"/>
      <c r="H1427" s="15"/>
      <c r="I1427" s="17">
        <f>HYPERLINK("https://docs.wto.org/imrd/directdoc.asp?DDFDocuments/t/G/Tbtn03/ARM1R1.DOC","EN")</f>
      </c>
      <c r="J1427" s="17">
        <f>HYPERLINK("https://docs.wto.org/imrd/directdoc.asp?DDFDocuments/u/G/Tbtn03/ARM1R1.DOC","FR")</f>
      </c>
      <c r="K1427" s="17">
        <f>HYPERLINK("https://docs.wto.org/imrd/directdoc.asp?DDFDocuments/v/G/Tbtn03/ARM1R1.DOC","ES")</f>
      </c>
    </row>
    <row r="1428">
      <c r="A1428" s="11" t="s">
        <v>3507</v>
      </c>
      <c r="B1428" s="12" t="s">
        <v>337</v>
      </c>
      <c r="C1428" s="13">
        <v>37966</v>
      </c>
      <c r="D1428" s="14" t="s">
        <v>13</v>
      </c>
      <c r="E1428" s="15" t="s">
        <v>3508</v>
      </c>
      <c r="F1428" s="16" t="s">
        <v>755</v>
      </c>
      <c r="G1428" s="15"/>
      <c r="H1428" s="15"/>
      <c r="I1428" s="17">
        <f>HYPERLINK("https://docs.wto.org/imrd/directdoc.asp?DDFDocuments/q/G/Tbtn03/SLV39.pdf","EN")</f>
      </c>
      <c r="J1428" s="17">
        <f>HYPERLINK("https://docs.wto.org/imrd/directdoc.asp?DDFDocuments/r/G/Tbtn03/SLV39.pdf","FR")</f>
      </c>
      <c r="K1428" s="17">
        <f>HYPERLINK("https://docs.wto.org/imrd/directdoc.asp?DDFDocuments/s/G/Tbtn03/SLV39.pdf","ES")</f>
      </c>
    </row>
    <row r="1429">
      <c r="A1429" s="11" t="s">
        <v>3509</v>
      </c>
      <c r="B1429" s="12" t="s">
        <v>3510</v>
      </c>
      <c r="C1429" s="13">
        <v>37956</v>
      </c>
      <c r="D1429" s="14" t="s">
        <v>13</v>
      </c>
      <c r="E1429" s="15" t="s">
        <v>3511</v>
      </c>
      <c r="F1429" s="16" t="s">
        <v>3512</v>
      </c>
      <c r="G1429" s="15"/>
      <c r="H1429" s="15"/>
      <c r="I1429" s="17">
        <f>HYPERLINK("https://docs.wto.org/imrd/directdoc.asp?DDFDocuments/t/G/Tbtn03/LCA10.DOC","EN")</f>
      </c>
      <c r="J1429" s="17">
        <f>HYPERLINK("https://docs.wto.org/imrd/directdoc.asp?DDFDocuments/u/G/Tbtn03/LCA10.DOC","FR")</f>
      </c>
      <c r="K1429" s="17">
        <f>HYPERLINK("https://docs.wto.org/imrd/directdoc.asp?DDFDocuments/v/G/Tbtn03/LCA10.DOC","ES")</f>
      </c>
    </row>
    <row r="1430">
      <c r="A1430" s="11" t="s">
        <v>3513</v>
      </c>
      <c r="B1430" s="12" t="s">
        <v>3510</v>
      </c>
      <c r="C1430" s="13">
        <v>37956</v>
      </c>
      <c r="D1430" s="14" t="s">
        <v>13</v>
      </c>
      <c r="E1430" s="15" t="s">
        <v>3514</v>
      </c>
      <c r="F1430" s="16" t="s">
        <v>3472</v>
      </c>
      <c r="G1430" s="15"/>
      <c r="H1430" s="15"/>
      <c r="I1430" s="17">
        <f>HYPERLINK("https://docs.wto.org/imrd/directdoc.asp?DDFDocuments/t/G/Tbtn03/LCA16.DOC","EN")</f>
      </c>
      <c r="J1430" s="17">
        <f>HYPERLINK("https://docs.wto.org/imrd/directdoc.asp?DDFDocuments/u/G/Tbtn03/LCA16.DOC","FR")</f>
      </c>
      <c r="K1430" s="17">
        <f>HYPERLINK("https://docs.wto.org/imrd/directdoc.asp?DDFDocuments/v/G/Tbtn03/LCA16.DOC","ES")</f>
      </c>
    </row>
    <row r="1431">
      <c r="A1431" s="11" t="s">
        <v>3515</v>
      </c>
      <c r="B1431" s="12" t="s">
        <v>3510</v>
      </c>
      <c r="C1431" s="13">
        <v>37956</v>
      </c>
      <c r="D1431" s="14" t="s">
        <v>13</v>
      </c>
      <c r="E1431" s="15" t="s">
        <v>3516</v>
      </c>
      <c r="F1431" s="16" t="s">
        <v>3517</v>
      </c>
      <c r="G1431" s="15"/>
      <c r="H1431" s="15"/>
      <c r="I1431" s="17">
        <f>HYPERLINK("https://docs.wto.org/imrd/directdoc.asp?DDFDocuments/q/G/Tbtn03/LCA18.pdf","EN")</f>
      </c>
      <c r="J1431" s="17">
        <f>HYPERLINK("https://docs.wto.org/imrd/directdoc.asp?DDFDocuments/r/G/Tbtn03/LCA18.pdf","FR")</f>
      </c>
      <c r="K1431" s="17">
        <f>HYPERLINK("https://docs.wto.org/imrd/directdoc.asp?DDFDocuments/s/G/Tbtn03/LCA18.pdf","ES")</f>
      </c>
    </row>
    <row r="1432">
      <c r="A1432" s="11" t="s">
        <v>3518</v>
      </c>
      <c r="B1432" s="12" t="s">
        <v>337</v>
      </c>
      <c r="C1432" s="13">
        <v>37949</v>
      </c>
      <c r="D1432" s="14" t="s">
        <v>13</v>
      </c>
      <c r="E1432" s="15" t="s">
        <v>3519</v>
      </c>
      <c r="F1432" s="16" t="s">
        <v>275</v>
      </c>
      <c r="G1432" s="15"/>
      <c r="H1432" s="15"/>
      <c r="I1432" s="17">
        <f>HYPERLINK("https://docs.wto.org/imrd/directdoc.asp?DDFDocuments/t/G/Tbtn03/SLV35.DOC","EN")</f>
      </c>
      <c r="J1432" s="17">
        <f>HYPERLINK("https://docs.wto.org/imrd/directdoc.asp?DDFDocuments/u/G/Tbtn03/SLV35.DOC","FR")</f>
      </c>
      <c r="K1432" s="17">
        <f>HYPERLINK("https://docs.wto.org/imrd/directdoc.asp?DDFDocuments/v/G/Tbtn03/SLV35.DOC","ES")</f>
      </c>
    </row>
    <row r="1433">
      <c r="A1433" s="11" t="s">
        <v>3520</v>
      </c>
      <c r="B1433" s="12" t="s">
        <v>33</v>
      </c>
      <c r="C1433" s="13">
        <v>37930</v>
      </c>
      <c r="D1433" s="14" t="s">
        <v>350</v>
      </c>
      <c r="E1433" s="15" t="s">
        <v>3521</v>
      </c>
      <c r="F1433" s="16" t="s">
        <v>164</v>
      </c>
      <c r="G1433" s="15" t="s">
        <v>620</v>
      </c>
      <c r="H1433" s="15"/>
      <c r="I1433" s="17">
        <f>HYPERLINK("https://docs.wto.org/imrd/directdoc.asp?DDFDocuments/q/G/Tbtn03/USA47C1.pdf","EN")</f>
      </c>
      <c r="J1433" s="17">
        <f>HYPERLINK("https://docs.wto.org/imrd/directdoc.asp?DDFDocuments/r/G/Tbtn03/USA47C1.pdf","FR")</f>
      </c>
      <c r="K1433" s="17">
        <f>HYPERLINK("https://docs.wto.org/imrd/directdoc.asp?DDFDocuments/s/G/Tbtn03/USA47C1.pdf","ES")</f>
      </c>
    </row>
    <row r="1434">
      <c r="A1434" s="11" t="s">
        <v>3522</v>
      </c>
      <c r="B1434" s="12" t="s">
        <v>190</v>
      </c>
      <c r="C1434" s="13">
        <v>37922</v>
      </c>
      <c r="D1434" s="14" t="s">
        <v>350</v>
      </c>
      <c r="E1434" s="15" t="s">
        <v>3523</v>
      </c>
      <c r="F1434" s="16" t="s">
        <v>2227</v>
      </c>
      <c r="G1434" s="15"/>
      <c r="H1434" s="15"/>
      <c r="I1434" s="17">
        <f>HYPERLINK("https://docs.wto.org/imrd/directdoc.asp?DDFDocuments/t/G/Tbtn03/BRA120C1.DOC","EN")</f>
      </c>
      <c r="J1434" s="17">
        <f>HYPERLINK("https://docs.wto.org/imrd/directdoc.asp?DDFDocuments/u/G/Tbtn03/BRA120C1.DOC","FR")</f>
      </c>
      <c r="K1434" s="17">
        <f>HYPERLINK("https://docs.wto.org/imrd/directdoc.asp?DDFDocuments/v/G/Tbtn03/BRA120C1.DOC","ES")</f>
      </c>
    </row>
    <row r="1435">
      <c r="A1435" s="11" t="s">
        <v>3524</v>
      </c>
      <c r="B1435" s="12" t="s">
        <v>27</v>
      </c>
      <c r="C1435" s="13">
        <v>37914</v>
      </c>
      <c r="D1435" s="14" t="s">
        <v>13</v>
      </c>
      <c r="E1435" s="15" t="s">
        <v>3525</v>
      </c>
      <c r="F1435" s="16" t="s">
        <v>3526</v>
      </c>
      <c r="G1435" s="15" t="s">
        <v>57</v>
      </c>
      <c r="H1435" s="15"/>
      <c r="I1435" s="17">
        <f>HYPERLINK("https://docs.wto.org/imrd/directdoc.asp?DDFDocuments/t/G/Tbtn03/ZAF36.DOC","EN")</f>
      </c>
      <c r="J1435" s="17">
        <f>HYPERLINK("https://docs.wto.org/imrd/directdoc.asp?DDFDocuments/u/G/Tbtn03/ZAF36.DOC","FR")</f>
      </c>
      <c r="K1435" s="17">
        <f>HYPERLINK("https://docs.wto.org/imrd/directdoc.asp?DDFDocuments/v/G/Tbtn03/ZAF36.DOC","ES")</f>
      </c>
    </row>
    <row r="1436">
      <c r="A1436" s="11" t="s">
        <v>3527</v>
      </c>
      <c r="B1436" s="12" t="s">
        <v>337</v>
      </c>
      <c r="C1436" s="13">
        <v>37911</v>
      </c>
      <c r="D1436" s="14" t="s">
        <v>350</v>
      </c>
      <c r="E1436" s="15" t="s">
        <v>3528</v>
      </c>
      <c r="F1436" s="16" t="s">
        <v>957</v>
      </c>
      <c r="G1436" s="15"/>
      <c r="H1436" s="15"/>
      <c r="I1436" s="17">
        <f>HYPERLINK("https://docs.wto.org/imrd/directdoc.asp?DDFDocuments/t/G/Tbtn03/SLV34C1.DOC","EN")</f>
      </c>
      <c r="J1436" s="17">
        <f>HYPERLINK("https://docs.wto.org/imrd/directdoc.asp?DDFDocuments/u/G/Tbtn03/SLV34C1.DOC","FR")</f>
      </c>
      <c r="K1436" s="17">
        <f>HYPERLINK("https://docs.wto.org/imrd/directdoc.asp?DDFDocuments/v/G/Tbtn03/SLV34C1.DOC","ES")</f>
      </c>
    </row>
    <row r="1437">
      <c r="A1437" s="11" t="s">
        <v>3529</v>
      </c>
      <c r="B1437" s="12" t="s">
        <v>3530</v>
      </c>
      <c r="C1437" s="13">
        <v>37907</v>
      </c>
      <c r="D1437" s="14" t="s">
        <v>13</v>
      </c>
      <c r="E1437" s="15" t="s">
        <v>3531</v>
      </c>
      <c r="F1437" s="16" t="s">
        <v>780</v>
      </c>
      <c r="G1437" s="15"/>
      <c r="H1437" s="15"/>
      <c r="I1437" s="17">
        <f>HYPERLINK("https://docs.wto.org/imrd/directdoc.asp?DDFDocuments/t/G/Tbtn03/LVA12.DOC","EN")</f>
      </c>
      <c r="J1437" s="17">
        <f>HYPERLINK("https://docs.wto.org/imrd/directdoc.asp?DDFDocuments/u/G/Tbtn03/LVA12.DOC","FR")</f>
      </c>
      <c r="K1437" s="17">
        <f>HYPERLINK("https://docs.wto.org/imrd/directdoc.asp?DDFDocuments/v/G/Tbtn03/LVA12.DOC","ES")</f>
      </c>
    </row>
    <row r="1438">
      <c r="A1438" s="11" t="s">
        <v>3532</v>
      </c>
      <c r="B1438" s="12" t="s">
        <v>3530</v>
      </c>
      <c r="C1438" s="13">
        <v>37907</v>
      </c>
      <c r="D1438" s="14" t="s">
        <v>13</v>
      </c>
      <c r="E1438" s="15" t="s">
        <v>3533</v>
      </c>
      <c r="F1438" s="16" t="s">
        <v>3534</v>
      </c>
      <c r="G1438" s="15"/>
      <c r="H1438" s="15"/>
      <c r="I1438" s="17">
        <f>HYPERLINK("https://docs.wto.org/imrd/directdoc.asp?DDFDocuments/t/G/Tbtn03/LVA13.DOC","EN")</f>
      </c>
      <c r="J1438" s="17">
        <f>HYPERLINK("https://docs.wto.org/imrd/directdoc.asp?DDFDocuments/u/G/Tbtn03/LVA13.DOC","FR")</f>
      </c>
      <c r="K1438" s="17">
        <f>HYPERLINK("https://docs.wto.org/imrd/directdoc.asp?DDFDocuments/v/G/Tbtn03/LVA13.DOC","ES")</f>
      </c>
    </row>
    <row r="1439">
      <c r="A1439" s="11" t="s">
        <v>3535</v>
      </c>
      <c r="B1439" s="12" t="s">
        <v>337</v>
      </c>
      <c r="C1439" s="13">
        <v>37904</v>
      </c>
      <c r="D1439" s="14" t="s">
        <v>13</v>
      </c>
      <c r="E1439" s="15" t="s">
        <v>3536</v>
      </c>
      <c r="F1439" s="16" t="s">
        <v>246</v>
      </c>
      <c r="G1439" s="15"/>
      <c r="H1439" s="15"/>
      <c r="I1439" s="17">
        <f>HYPERLINK("https://docs.wto.org/imrd/directdoc.asp?DDFDocuments/t/G/Tbtn03/SLV27.DOC","EN")</f>
      </c>
      <c r="J1439" s="17">
        <f>HYPERLINK("https://docs.wto.org/imrd/directdoc.asp?DDFDocuments/u/G/Tbtn03/SLV27.DOC","FR")</f>
      </c>
      <c r="K1439" s="17">
        <f>HYPERLINK("https://docs.wto.org/imrd/directdoc.asp?DDFDocuments/v/G/Tbtn03/SLV27.DOC","ES")</f>
      </c>
    </row>
    <row r="1440">
      <c r="A1440" s="11" t="s">
        <v>3537</v>
      </c>
      <c r="B1440" s="12" t="s">
        <v>337</v>
      </c>
      <c r="C1440" s="13">
        <v>37904</v>
      </c>
      <c r="D1440" s="14" t="s">
        <v>13</v>
      </c>
      <c r="E1440" s="15" t="s">
        <v>3538</v>
      </c>
      <c r="F1440" s="16" t="s">
        <v>1393</v>
      </c>
      <c r="G1440" s="15"/>
      <c r="H1440" s="15"/>
      <c r="I1440" s="17">
        <f>HYPERLINK("https://docs.wto.org/imrd/directdoc.asp?DDFDocuments/t/G/Tbtn03/SLV30.DOC","EN")</f>
      </c>
      <c r="J1440" s="17">
        <f>HYPERLINK("https://docs.wto.org/imrd/directdoc.asp?DDFDocuments/u/G/Tbtn03/SLV30.DOC","FR")</f>
      </c>
      <c r="K1440" s="17">
        <f>HYPERLINK("https://docs.wto.org/imrd/directdoc.asp?DDFDocuments/v/G/Tbtn03/SLV30.DOC","ES")</f>
      </c>
    </row>
    <row r="1441">
      <c r="A1441" s="11" t="s">
        <v>3539</v>
      </c>
      <c r="B1441" s="12" t="s">
        <v>337</v>
      </c>
      <c r="C1441" s="13">
        <v>37904</v>
      </c>
      <c r="D1441" s="14" t="s">
        <v>13</v>
      </c>
      <c r="E1441" s="15" t="s">
        <v>3540</v>
      </c>
      <c r="F1441" s="16" t="s">
        <v>1393</v>
      </c>
      <c r="G1441" s="15" t="s">
        <v>686</v>
      </c>
      <c r="H1441" s="15"/>
      <c r="I1441" s="17">
        <f>HYPERLINK("https://docs.wto.org/imrd/directdoc.asp?DDFDocuments/q/G/Tbtn03/SLV31.pdf","EN")</f>
      </c>
      <c r="J1441" s="17">
        <f>HYPERLINK("https://docs.wto.org/imrd/directdoc.asp?DDFDocuments/r/G/Tbtn03/SLV31.pdf","FR")</f>
      </c>
      <c r="K1441" s="17">
        <f>HYPERLINK("https://docs.wto.org/imrd/directdoc.asp?DDFDocuments/s/G/Tbtn03/SLV31.pdf","ES")</f>
      </c>
    </row>
    <row r="1442">
      <c r="A1442" s="11" t="s">
        <v>3541</v>
      </c>
      <c r="B1442" s="12" t="s">
        <v>337</v>
      </c>
      <c r="C1442" s="13">
        <v>37904</v>
      </c>
      <c r="D1442" s="14" t="s">
        <v>13</v>
      </c>
      <c r="E1442" s="15" t="s">
        <v>3538</v>
      </c>
      <c r="F1442" s="16" t="s">
        <v>1393</v>
      </c>
      <c r="G1442" s="15"/>
      <c r="H1442" s="15"/>
      <c r="I1442" s="17">
        <f>HYPERLINK("https://docs.wto.org/imrd/directdoc.asp?DDFDocuments/t/G/Tbtn03/SLV32.DOC","EN")</f>
      </c>
      <c r="J1442" s="17">
        <f>HYPERLINK("https://docs.wto.org/imrd/directdoc.asp?DDFDocuments/u/G/Tbtn03/SLV32.DOC","FR")</f>
      </c>
      <c r="K1442" s="17">
        <f>HYPERLINK("https://docs.wto.org/imrd/directdoc.asp?DDFDocuments/v/G/Tbtn03/SLV32.DOC","ES")</f>
      </c>
    </row>
    <row r="1443">
      <c r="A1443" s="11" t="s">
        <v>3542</v>
      </c>
      <c r="B1443" s="12" t="s">
        <v>337</v>
      </c>
      <c r="C1443" s="13">
        <v>37904</v>
      </c>
      <c r="D1443" s="14" t="s">
        <v>13</v>
      </c>
      <c r="E1443" s="15" t="s">
        <v>3540</v>
      </c>
      <c r="F1443" s="16" t="s">
        <v>1393</v>
      </c>
      <c r="G1443" s="15"/>
      <c r="H1443" s="15"/>
      <c r="I1443" s="17">
        <f>HYPERLINK("https://docs.wto.org/imrd/directdoc.asp?DDFDocuments/q/G/Tbtn03/SLV33.pdf","EN")</f>
      </c>
      <c r="J1443" s="17">
        <f>HYPERLINK("https://docs.wto.org/imrd/directdoc.asp?DDFDocuments/r/G/Tbtn03/SLV33.pdf","FR")</f>
      </c>
      <c r="K1443" s="17">
        <f>HYPERLINK("https://docs.wto.org/imrd/directdoc.asp?DDFDocuments/s/G/Tbtn03/SLV33.pdf","ES")</f>
      </c>
    </row>
    <row r="1444">
      <c r="A1444" s="11" t="s">
        <v>3543</v>
      </c>
      <c r="B1444" s="12" t="s">
        <v>337</v>
      </c>
      <c r="C1444" s="13">
        <v>37904</v>
      </c>
      <c r="D1444" s="14" t="s">
        <v>13</v>
      </c>
      <c r="E1444" s="15" t="s">
        <v>3538</v>
      </c>
      <c r="F1444" s="16" t="s">
        <v>1393</v>
      </c>
      <c r="G1444" s="15"/>
      <c r="H1444" s="15"/>
      <c r="I1444" s="17">
        <f>HYPERLINK("https://docs.wto.org/imrd/directdoc.asp?DDFDocuments/t/G/Tbtn03/SLV34.DOC","EN")</f>
      </c>
      <c r="J1444" s="17">
        <f>HYPERLINK("https://docs.wto.org/imrd/directdoc.asp?DDFDocuments/u/G/Tbtn03/SLV34.DOC","FR")</f>
      </c>
      <c r="K1444" s="17">
        <f>HYPERLINK("https://docs.wto.org/imrd/directdoc.asp?DDFDocuments/v/G/Tbtn03/SLV34.DOC","ES")</f>
      </c>
    </row>
    <row r="1445">
      <c r="A1445" s="11" t="s">
        <v>3544</v>
      </c>
      <c r="B1445" s="12" t="s">
        <v>190</v>
      </c>
      <c r="C1445" s="13">
        <v>37901</v>
      </c>
      <c r="D1445" s="14" t="s">
        <v>49</v>
      </c>
      <c r="E1445" s="15" t="s">
        <v>3523</v>
      </c>
      <c r="F1445" s="16" t="s">
        <v>2227</v>
      </c>
      <c r="G1445" s="15"/>
      <c r="H1445" s="15"/>
      <c r="I1445" s="17">
        <f>HYPERLINK("https://docs.wto.org/imrd/directdoc.asp?DDFDocuments/t/G/Tbtn03/BRA120A1.DOC","EN")</f>
      </c>
      <c r="J1445" s="17">
        <f>HYPERLINK("https://docs.wto.org/imrd/directdoc.asp?DDFDocuments/u/G/Tbtn03/BRA120A1.DOC","FR")</f>
      </c>
      <c r="K1445" s="17">
        <f>HYPERLINK("https://docs.wto.org/imrd/directdoc.asp?DDFDocuments/v/G/Tbtn03/BRA120A1.DOC","ES")</f>
      </c>
    </row>
    <row r="1446">
      <c r="A1446" s="11" t="s">
        <v>3545</v>
      </c>
      <c r="B1446" s="12" t="s">
        <v>2071</v>
      </c>
      <c r="C1446" s="13">
        <v>37879</v>
      </c>
      <c r="D1446" s="14" t="s">
        <v>13</v>
      </c>
      <c r="E1446" s="15" t="s">
        <v>3546</v>
      </c>
      <c r="F1446" s="16" t="s">
        <v>3547</v>
      </c>
      <c r="G1446" s="15"/>
      <c r="H1446" s="15"/>
      <c r="I1446" s="17">
        <f>HYPERLINK("https://docs.wto.org/imrd/directdoc.asp?DDFDocuments/q/G/Tbtn03/ARM1.pdf","EN")</f>
      </c>
      <c r="J1446" s="17">
        <f>HYPERLINK("https://docs.wto.org/imrd/directdoc.asp?DDFDocuments/r/G/Tbtn03/ARM1.pdf","FR")</f>
      </c>
      <c r="K1446" s="17">
        <f>HYPERLINK("https://docs.wto.org/imrd/directdoc.asp?DDFDocuments/s/G/Tbtn03/ARM1.pdf","ES")</f>
      </c>
    </row>
    <row r="1447">
      <c r="A1447" s="11" t="s">
        <v>3548</v>
      </c>
      <c r="B1447" s="12" t="s">
        <v>3530</v>
      </c>
      <c r="C1447" s="13">
        <v>37868</v>
      </c>
      <c r="D1447" s="14" t="s">
        <v>13</v>
      </c>
      <c r="E1447" s="15" t="s">
        <v>3549</v>
      </c>
      <c r="F1447" s="16" t="s">
        <v>3550</v>
      </c>
      <c r="G1447" s="15"/>
      <c r="H1447" s="15"/>
      <c r="I1447" s="17">
        <f>HYPERLINK("https://docs.wto.org/imrd/directdoc.asp?DDFDocuments/t/G/Tbtn03/LVA10.DOC","EN")</f>
      </c>
      <c r="J1447" s="17">
        <f>HYPERLINK("https://docs.wto.org/imrd/directdoc.asp?DDFDocuments/u/G/Tbtn03/LVA10.DOC","FR")</f>
      </c>
      <c r="K1447" s="17">
        <f>HYPERLINK("https://docs.wto.org/imrd/directdoc.asp?DDFDocuments/v/G/Tbtn03/LVA10.DOC","ES")</f>
      </c>
    </row>
    <row r="1448">
      <c r="A1448" s="11" t="s">
        <v>3551</v>
      </c>
      <c r="B1448" s="12" t="s">
        <v>2030</v>
      </c>
      <c r="C1448" s="13">
        <v>37848</v>
      </c>
      <c r="D1448" s="14" t="s">
        <v>13</v>
      </c>
      <c r="E1448" s="15" t="s">
        <v>3552</v>
      </c>
      <c r="F1448" s="16" t="s">
        <v>3553</v>
      </c>
      <c r="G1448" s="15"/>
      <c r="H1448" s="15"/>
      <c r="I1448" s="17">
        <f>HYPERLINK("https://docs.wto.org/imrd/directdoc.asp?DDFDocuments/q/G/Tbtn03/NIC22.pdf","EN")</f>
      </c>
      <c r="J1448" s="17">
        <f>HYPERLINK("https://docs.wto.org/imrd/directdoc.asp?DDFDocuments/r/G/Tbtn03/NIC22.pdf","FR")</f>
      </c>
      <c r="K1448" s="17">
        <f>HYPERLINK("https://docs.wto.org/imrd/directdoc.asp?DDFDocuments/s/G/Tbtn03/NIC22.pdf","ES")</f>
      </c>
    </row>
    <row r="1449">
      <c r="A1449" s="11" t="s">
        <v>3554</v>
      </c>
      <c r="B1449" s="12" t="s">
        <v>2764</v>
      </c>
      <c r="C1449" s="13">
        <v>37819</v>
      </c>
      <c r="D1449" s="14" t="s">
        <v>13</v>
      </c>
      <c r="E1449" s="15" t="s">
        <v>3555</v>
      </c>
      <c r="F1449" s="16" t="s">
        <v>3556</v>
      </c>
      <c r="G1449" s="15"/>
      <c r="H1449" s="15"/>
      <c r="I1449" s="17">
        <f>HYPERLINK("https://docs.wto.org/imrd/directdoc.asp?DDFDocuments/q/G/Tbtn03/CHE27.pdf","EN")</f>
      </c>
      <c r="J1449" s="17">
        <f>HYPERLINK("https://docs.wto.org/imrd/directdoc.asp?DDFDocuments/r/G/Tbtn03/CHE27.pdf","FR")</f>
      </c>
      <c r="K1449" s="17">
        <f>HYPERLINK("https://docs.wto.org/imrd/directdoc.asp?DDFDocuments/s/G/Tbtn03/CHE27.pdf","ES")</f>
      </c>
    </row>
    <row r="1450">
      <c r="A1450" s="11" t="s">
        <v>3557</v>
      </c>
      <c r="B1450" s="12" t="s">
        <v>33</v>
      </c>
      <c r="C1450" s="13">
        <v>37818</v>
      </c>
      <c r="D1450" s="14" t="s">
        <v>13</v>
      </c>
      <c r="E1450" s="15" t="s">
        <v>3558</v>
      </c>
      <c r="F1450" s="16" t="s">
        <v>581</v>
      </c>
      <c r="G1450" s="15" t="s">
        <v>756</v>
      </c>
      <c r="H1450" s="15"/>
      <c r="I1450" s="17">
        <f>HYPERLINK("https://docs.wto.org/imrd/directdoc.asp?DDFDocuments/q/G/Tbtn03/USA47.pdf","EN")</f>
      </c>
      <c r="J1450" s="17">
        <f>HYPERLINK("https://docs.wto.org/imrd/directdoc.asp?DDFDocuments/r/G/Tbtn03/USA47.pdf","FR")</f>
      </c>
      <c r="K1450" s="17">
        <f>HYPERLINK("https://docs.wto.org/imrd/directdoc.asp?DDFDocuments/s/G/Tbtn03/USA47.pdf","ES")</f>
      </c>
    </row>
    <row r="1451">
      <c r="A1451" s="11" t="s">
        <v>3559</v>
      </c>
      <c r="B1451" s="12" t="s">
        <v>190</v>
      </c>
      <c r="C1451" s="13">
        <v>37806</v>
      </c>
      <c r="D1451" s="14" t="s">
        <v>13</v>
      </c>
      <c r="E1451" s="15" t="s">
        <v>3560</v>
      </c>
      <c r="F1451" s="16" t="s">
        <v>853</v>
      </c>
      <c r="G1451" s="15"/>
      <c r="H1451" s="15"/>
      <c r="I1451" s="17">
        <f>HYPERLINK("https://docs.wto.org/imrd/directdoc.asp?DDFDocuments/t/G/Tbtn03/BRA120.DOC","EN")</f>
      </c>
      <c r="J1451" s="17">
        <f>HYPERLINK("https://docs.wto.org/imrd/directdoc.asp?DDFDocuments/u/G/Tbtn03/BRA120.DOC","FR")</f>
      </c>
      <c r="K1451" s="17">
        <f>HYPERLINK("https://docs.wto.org/imrd/directdoc.asp?DDFDocuments/v/G/Tbtn03/BRA120.DOC","ES")</f>
      </c>
    </row>
    <row r="1452">
      <c r="A1452" s="11" t="s">
        <v>3561</v>
      </c>
      <c r="B1452" s="12" t="s">
        <v>190</v>
      </c>
      <c r="C1452" s="13">
        <v>37806</v>
      </c>
      <c r="D1452" s="14" t="s">
        <v>13</v>
      </c>
      <c r="E1452" s="15" t="s">
        <v>3562</v>
      </c>
      <c r="F1452" s="16" t="s">
        <v>3563</v>
      </c>
      <c r="G1452" s="15" t="s">
        <v>686</v>
      </c>
      <c r="H1452" s="15"/>
      <c r="I1452" s="17">
        <f>HYPERLINK("https://docs.wto.org/imrd/directdoc.asp?DDFDocuments/q/G/Tbtn03/BRA121.pdf","EN")</f>
      </c>
      <c r="J1452" s="17">
        <f>HYPERLINK("https://docs.wto.org/imrd/directdoc.asp?DDFDocuments/r/G/Tbtn03/BRA121.pdf","FR")</f>
      </c>
      <c r="K1452" s="17">
        <f>HYPERLINK("https://docs.wto.org/imrd/directdoc.asp?DDFDocuments/s/G/Tbtn03/BRA121.pdf","ES")</f>
      </c>
    </row>
    <row r="1453">
      <c r="A1453" s="11" t="s">
        <v>3564</v>
      </c>
      <c r="B1453" s="12" t="s">
        <v>33</v>
      </c>
      <c r="C1453" s="13">
        <v>37792</v>
      </c>
      <c r="D1453" s="14" t="s">
        <v>350</v>
      </c>
      <c r="E1453" s="15" t="s">
        <v>3565</v>
      </c>
      <c r="F1453" s="16" t="s">
        <v>3566</v>
      </c>
      <c r="G1453" s="15" t="s">
        <v>1876</v>
      </c>
      <c r="H1453" s="15"/>
      <c r="I1453" s="17">
        <f>HYPERLINK("https://docs.wto.org/imrd/directdoc.asp?DDFDocuments/q/G/Tbtn03/USA34C1.pdf","EN")</f>
      </c>
      <c r="J1453" s="17">
        <f>HYPERLINK("https://docs.wto.org/imrd/directdoc.asp?DDFDocuments/r/G/Tbtn03/USA34C1.pdf","FR")</f>
      </c>
      <c r="K1453" s="17">
        <f>HYPERLINK("https://docs.wto.org/imrd/directdoc.asp?DDFDocuments/s/G/Tbtn03/USA34C1.pdf","ES")</f>
      </c>
    </row>
    <row r="1454">
      <c r="A1454" s="11" t="s">
        <v>3567</v>
      </c>
      <c r="B1454" s="12" t="s">
        <v>3530</v>
      </c>
      <c r="C1454" s="13">
        <v>37782</v>
      </c>
      <c r="D1454" s="14" t="s">
        <v>13</v>
      </c>
      <c r="E1454" s="15" t="s">
        <v>3568</v>
      </c>
      <c r="F1454" s="16" t="s">
        <v>3569</v>
      </c>
      <c r="G1454" s="15"/>
      <c r="H1454" s="15"/>
      <c r="I1454" s="17">
        <f>HYPERLINK("https://docs.wto.org/imrd/directdoc.asp?DDFDocuments/t/G/Tbtn03/LVA7.DOC","EN")</f>
      </c>
      <c r="J1454" s="17">
        <f>HYPERLINK("https://docs.wto.org/imrd/directdoc.asp?DDFDocuments/u/G/Tbtn03/LVA7.DOC","FR")</f>
      </c>
      <c r="K1454" s="17">
        <f>HYPERLINK("https://docs.wto.org/imrd/directdoc.asp?DDFDocuments/v/G/Tbtn03/LVA7.DOC","ES")</f>
      </c>
    </row>
    <row r="1455">
      <c r="A1455" s="11" t="s">
        <v>3570</v>
      </c>
      <c r="B1455" s="12" t="s">
        <v>190</v>
      </c>
      <c r="C1455" s="13">
        <v>37764</v>
      </c>
      <c r="D1455" s="14" t="s">
        <v>13</v>
      </c>
      <c r="E1455" s="15" t="s">
        <v>3571</v>
      </c>
      <c r="F1455" s="16" t="s">
        <v>3572</v>
      </c>
      <c r="G1455" s="15" t="s">
        <v>3573</v>
      </c>
      <c r="H1455" s="15"/>
      <c r="I1455" s="17">
        <f>HYPERLINK("https://docs.wto.org/imrd/directdoc.asp?DDFDocuments/q/G/Tbtn03/BRA118.pdf","EN")</f>
      </c>
      <c r="J1455" s="17">
        <f>HYPERLINK("https://docs.wto.org/imrd/directdoc.asp?DDFDocuments/r/G/Tbtn03/BRA118.pdf","FR")</f>
      </c>
      <c r="K1455" s="17">
        <f>HYPERLINK("https://docs.wto.org/imrd/directdoc.asp?DDFDocuments/s/G/Tbtn03/BRA118.pdf","ES")</f>
      </c>
    </row>
    <row r="1456">
      <c r="A1456" s="11" t="s">
        <v>3574</v>
      </c>
      <c r="B1456" s="12" t="s">
        <v>190</v>
      </c>
      <c r="C1456" s="13">
        <v>37764</v>
      </c>
      <c r="D1456" s="14" t="s">
        <v>49</v>
      </c>
      <c r="E1456" s="15" t="s">
        <v>3575</v>
      </c>
      <c r="F1456" s="16" t="s">
        <v>1285</v>
      </c>
      <c r="G1456" s="15"/>
      <c r="H1456" s="15"/>
      <c r="I1456" s="17">
        <f>HYPERLINK("https://docs.wto.org/imrd/directdoc.asp?DDFDocuments/t/G/Tbtn03/BRA83A1.DOC","EN")</f>
      </c>
      <c r="J1456" s="17">
        <f>HYPERLINK("https://docs.wto.org/imrd/directdoc.asp?DDFDocuments/u/G/Tbtn03/BRA83A1.DOC","FR")</f>
      </c>
      <c r="K1456" s="17">
        <f>HYPERLINK("https://docs.wto.org/imrd/directdoc.asp?DDFDocuments/v/G/Tbtn03/BRA83A1.DOC","ES")</f>
      </c>
    </row>
    <row r="1457">
      <c r="A1457" s="11" t="s">
        <v>3576</v>
      </c>
      <c r="B1457" s="12" t="s">
        <v>190</v>
      </c>
      <c r="C1457" s="13">
        <v>37764</v>
      </c>
      <c r="D1457" s="14" t="s">
        <v>49</v>
      </c>
      <c r="E1457" s="15" t="s">
        <v>3577</v>
      </c>
      <c r="F1457" s="16" t="s">
        <v>3578</v>
      </c>
      <c r="G1457" s="15"/>
      <c r="H1457" s="15"/>
      <c r="I1457" s="17">
        <f>HYPERLINK("https://docs.wto.org/imrd/directdoc.asp?DDFDocuments/t/G/Tbtn03/BRA84A1.DOC","EN")</f>
      </c>
      <c r="J1457" s="17">
        <f>HYPERLINK("https://docs.wto.org/imrd/directdoc.asp?DDFDocuments/u/G/Tbtn03/BRA84A1.DOC","FR")</f>
      </c>
      <c r="K1457" s="17">
        <f>HYPERLINK("https://docs.wto.org/imrd/directdoc.asp?DDFDocuments/v/G/Tbtn03/BRA84A1.DOC","ES")</f>
      </c>
    </row>
    <row r="1458">
      <c r="A1458" s="11" t="s">
        <v>3579</v>
      </c>
      <c r="B1458" s="12" t="s">
        <v>190</v>
      </c>
      <c r="C1458" s="13">
        <v>37764</v>
      </c>
      <c r="D1458" s="14" t="s">
        <v>49</v>
      </c>
      <c r="E1458" s="15" t="s">
        <v>3580</v>
      </c>
      <c r="F1458" s="16" t="s">
        <v>1298</v>
      </c>
      <c r="G1458" s="15"/>
      <c r="H1458" s="15"/>
      <c r="I1458" s="17">
        <f>HYPERLINK("https://docs.wto.org/imrd/directdoc.asp?DDFDocuments/t/G/Tbtn03/BRA85A1.DOC","EN")</f>
      </c>
      <c r="J1458" s="17">
        <f>HYPERLINK("https://docs.wto.org/imrd/directdoc.asp?DDFDocuments/u/G/Tbtn03/BRA85A1.DOC","FR")</f>
      </c>
      <c r="K1458" s="17">
        <f>HYPERLINK("https://docs.wto.org/imrd/directdoc.asp?DDFDocuments/v/G/Tbtn03/BRA85A1.DOC","ES")</f>
      </c>
    </row>
    <row r="1459">
      <c r="A1459" s="11" t="s">
        <v>3581</v>
      </c>
      <c r="B1459" s="12" t="s">
        <v>190</v>
      </c>
      <c r="C1459" s="13">
        <v>37764</v>
      </c>
      <c r="D1459" s="14" t="s">
        <v>49</v>
      </c>
      <c r="E1459" s="15" t="s">
        <v>3582</v>
      </c>
      <c r="F1459" s="16" t="s">
        <v>3583</v>
      </c>
      <c r="G1459" s="15"/>
      <c r="H1459" s="15"/>
      <c r="I1459" s="17">
        <f>HYPERLINK("https://docs.wto.org/imrd/directdoc.asp?DDFDocuments/t/G/Tbtn03/BRA86A1.DOC","EN")</f>
      </c>
      <c r="J1459" s="17">
        <f>HYPERLINK("https://docs.wto.org/imrd/directdoc.asp?DDFDocuments/u/G/Tbtn03/BRA86A1.DOC","FR")</f>
      </c>
      <c r="K1459" s="17">
        <f>HYPERLINK("https://docs.wto.org/imrd/directdoc.asp?DDFDocuments/v/G/Tbtn03/BRA86A1.DOC","ES")</f>
      </c>
    </row>
    <row r="1460">
      <c r="A1460" s="11" t="s">
        <v>3584</v>
      </c>
      <c r="B1460" s="12" t="s">
        <v>2071</v>
      </c>
      <c r="C1460" s="13">
        <v>37733</v>
      </c>
      <c r="D1460" s="14" t="s">
        <v>13</v>
      </c>
      <c r="E1460" s="15" t="s">
        <v>3585</v>
      </c>
      <c r="F1460" s="16" t="s">
        <v>3586</v>
      </c>
      <c r="G1460" s="15"/>
      <c r="H1460" s="15"/>
      <c r="I1460" s="17">
        <f>HYPERLINK("https://docs.wto.org/imrd/directdoc.asp?DDFDocuments/q/G/Tbtn03/JPN81.pdf","EN")</f>
      </c>
      <c r="J1460" s="17">
        <f>HYPERLINK("https://docs.wto.org/imrd/directdoc.asp?DDFDocuments/r/G/Tbtn03/JPN81.pdf","FR")</f>
      </c>
      <c r="K1460" s="17">
        <f>HYPERLINK("https://docs.wto.org/imrd/directdoc.asp?DDFDocuments/s/G/Tbtn03/JPN81.pdf","ES")</f>
      </c>
    </row>
    <row r="1461">
      <c r="A1461" s="11" t="s">
        <v>3587</v>
      </c>
      <c r="B1461" s="12" t="s">
        <v>2071</v>
      </c>
      <c r="C1461" s="13">
        <v>37733</v>
      </c>
      <c r="D1461" s="14" t="s">
        <v>13</v>
      </c>
      <c r="E1461" s="15" t="s">
        <v>3588</v>
      </c>
      <c r="F1461" s="16" t="s">
        <v>3512</v>
      </c>
      <c r="G1461" s="15"/>
      <c r="H1461" s="15"/>
      <c r="I1461" s="17">
        <f>HYPERLINK("https://docs.wto.org/imrd/directdoc.asp?DDFDocuments/q/G/Tbtn03/JPN82.pdf","EN")</f>
      </c>
      <c r="J1461" s="17">
        <f>HYPERLINK("https://docs.wto.org/imrd/directdoc.asp?DDFDocuments/r/G/Tbtn03/JPN82.pdf","FR")</f>
      </c>
      <c r="K1461" s="17">
        <f>HYPERLINK("https://docs.wto.org/imrd/directdoc.asp?DDFDocuments/s/G/Tbtn03/JPN82.pdf","ES")</f>
      </c>
    </row>
    <row r="1462">
      <c r="A1462" s="11" t="s">
        <v>3589</v>
      </c>
      <c r="B1462" s="12" t="s">
        <v>190</v>
      </c>
      <c r="C1462" s="13">
        <v>37719</v>
      </c>
      <c r="D1462" s="14" t="s">
        <v>13</v>
      </c>
      <c r="E1462" s="15" t="s">
        <v>3590</v>
      </c>
      <c r="F1462" s="16" t="s">
        <v>681</v>
      </c>
      <c r="G1462" s="15"/>
      <c r="H1462" s="15"/>
      <c r="I1462" s="17">
        <f>HYPERLINK("https://docs.wto.org/imrd/directdoc.asp?DDFDocuments/t/G/Tbtn03/BRA108.DOC","EN")</f>
      </c>
      <c r="J1462" s="17">
        <f>HYPERLINK("https://docs.wto.org/imrd/directdoc.asp?DDFDocuments/u/G/Tbtn03/BRA108.DOC","FR")</f>
      </c>
      <c r="K1462" s="17">
        <f>HYPERLINK("https://docs.wto.org/imrd/directdoc.asp?DDFDocuments/v/G/Tbtn03/BRA108.DOC","ES")</f>
      </c>
    </row>
    <row r="1463">
      <c r="A1463" s="11" t="s">
        <v>3591</v>
      </c>
      <c r="B1463" s="12" t="s">
        <v>3592</v>
      </c>
      <c r="C1463" s="13">
        <v>37694</v>
      </c>
      <c r="D1463" s="14" t="s">
        <v>13</v>
      </c>
      <c r="E1463" s="15" t="s">
        <v>3593</v>
      </c>
      <c r="F1463" s="16" t="s">
        <v>208</v>
      </c>
      <c r="G1463" s="15"/>
      <c r="H1463" s="15"/>
      <c r="I1463" s="17">
        <f>HYPERLINK("https://docs.wto.org/imrd/directdoc.asp?DDFDocuments/t/G/Tbtn03/DOM22.DOC","EN")</f>
      </c>
      <c r="J1463" s="17">
        <f>HYPERLINK("https://docs.wto.org/imrd/directdoc.asp?DDFDocuments/u/G/Tbtn03/DOM22.DOC","FR")</f>
      </c>
      <c r="K1463" s="17">
        <f>HYPERLINK("https://docs.wto.org/imrd/directdoc.asp?DDFDocuments/v/G/Tbtn03/DOM22.DOC","ES")</f>
      </c>
    </row>
    <row r="1464">
      <c r="A1464" s="11" t="s">
        <v>3594</v>
      </c>
      <c r="B1464" s="12" t="s">
        <v>3592</v>
      </c>
      <c r="C1464" s="13">
        <v>37693</v>
      </c>
      <c r="D1464" s="14" t="s">
        <v>13</v>
      </c>
      <c r="E1464" s="15" t="s">
        <v>3595</v>
      </c>
      <c r="F1464" s="16" t="s">
        <v>924</v>
      </c>
      <c r="G1464" s="15"/>
      <c r="H1464" s="15"/>
      <c r="I1464" s="17">
        <f>HYPERLINK("https://docs.wto.org/imrd/directdoc.asp?DDFDocuments/t/G/Tbtn03/DOM1.DOC","EN")</f>
      </c>
      <c r="J1464" s="17">
        <f>HYPERLINK("https://docs.wto.org/imrd/directdoc.asp?DDFDocuments/u/G/Tbtn03/DOM1.DOC","FR")</f>
      </c>
      <c r="K1464" s="17">
        <f>HYPERLINK("https://docs.wto.org/imrd/directdoc.asp?DDFDocuments/v/G/Tbtn03/DOM1.DOC","ES")</f>
      </c>
    </row>
    <row r="1465">
      <c r="A1465" s="11" t="s">
        <v>3596</v>
      </c>
      <c r="B1465" s="12" t="s">
        <v>3592</v>
      </c>
      <c r="C1465" s="13">
        <v>37693</v>
      </c>
      <c r="D1465" s="14" t="s">
        <v>13</v>
      </c>
      <c r="E1465" s="15" t="s">
        <v>3597</v>
      </c>
      <c r="F1465" s="16" t="s">
        <v>3598</v>
      </c>
      <c r="G1465" s="15" t="s">
        <v>226</v>
      </c>
      <c r="H1465" s="15"/>
      <c r="I1465" s="17">
        <f>HYPERLINK("https://docs.wto.org/imrd/directdoc.asp?DDFDocuments/t/G/Tbtn03/DOM11.DOC","EN")</f>
      </c>
      <c r="J1465" s="17">
        <f>HYPERLINK("https://docs.wto.org/imrd/directdoc.asp?DDFDocuments/u/G/Tbtn03/DOM11.DOC","FR")</f>
      </c>
      <c r="K1465" s="17">
        <f>HYPERLINK("https://docs.wto.org/imrd/directdoc.asp?DDFDocuments/v/G/Tbtn03/DOM11.DOC","ES")</f>
      </c>
    </row>
    <row r="1466">
      <c r="A1466" s="11" t="s">
        <v>3599</v>
      </c>
      <c r="B1466" s="12" t="s">
        <v>3592</v>
      </c>
      <c r="C1466" s="13">
        <v>37693</v>
      </c>
      <c r="D1466" s="14" t="s">
        <v>13</v>
      </c>
      <c r="E1466" s="15" t="s">
        <v>3600</v>
      </c>
      <c r="F1466" s="16" t="s">
        <v>837</v>
      </c>
      <c r="G1466" s="15"/>
      <c r="H1466" s="15"/>
      <c r="I1466" s="17">
        <f>HYPERLINK("https://docs.wto.org/imrd/directdoc.asp?DDFDocuments/t/G/Tbtn03/DOM18.DOC","EN")</f>
      </c>
      <c r="J1466" s="17">
        <f>HYPERLINK("https://docs.wto.org/imrd/directdoc.asp?DDFDocuments/u/G/Tbtn03/DOM18.DOC","FR")</f>
      </c>
      <c r="K1466" s="17">
        <f>HYPERLINK("https://docs.wto.org/imrd/directdoc.asp?DDFDocuments/v/G/Tbtn03/DOM18.DOC","ES")</f>
      </c>
    </row>
    <row r="1467">
      <c r="A1467" s="11" t="s">
        <v>3601</v>
      </c>
      <c r="B1467" s="12" t="s">
        <v>3592</v>
      </c>
      <c r="C1467" s="13">
        <v>37693</v>
      </c>
      <c r="D1467" s="14" t="s">
        <v>13</v>
      </c>
      <c r="E1467" s="15" t="s">
        <v>3602</v>
      </c>
      <c r="F1467" s="16" t="s">
        <v>208</v>
      </c>
      <c r="G1467" s="15"/>
      <c r="H1467" s="15"/>
      <c r="I1467" s="17">
        <f>HYPERLINK("https://docs.wto.org/imrd/directdoc.asp?DDFDocuments/t/G/Tbtn03/DOM19.DOC","EN")</f>
      </c>
      <c r="J1467" s="17">
        <f>HYPERLINK("https://docs.wto.org/imrd/directdoc.asp?DDFDocuments/u/G/Tbtn03/DOM19.DOC","FR")</f>
      </c>
      <c r="K1467" s="17">
        <f>HYPERLINK("https://docs.wto.org/imrd/directdoc.asp?DDFDocuments/v/G/Tbtn03/DOM19.DOC","ES")</f>
      </c>
    </row>
    <row r="1468">
      <c r="A1468" s="11" t="s">
        <v>3603</v>
      </c>
      <c r="B1468" s="12" t="s">
        <v>3592</v>
      </c>
      <c r="C1468" s="13">
        <v>37693</v>
      </c>
      <c r="D1468" s="14" t="s">
        <v>13</v>
      </c>
      <c r="E1468" s="15" t="s">
        <v>3604</v>
      </c>
      <c r="F1468" s="16" t="s">
        <v>208</v>
      </c>
      <c r="G1468" s="15"/>
      <c r="H1468" s="15"/>
      <c r="I1468" s="17">
        <f>HYPERLINK("https://docs.wto.org/imrd/directdoc.asp?DDFDocuments/t/G/Tbtn03/DOM20.DOC","EN")</f>
      </c>
      <c r="J1468" s="17">
        <f>HYPERLINK("https://docs.wto.org/imrd/directdoc.asp?DDFDocuments/u/G/Tbtn03/DOM20.DOC","FR")</f>
      </c>
      <c r="K1468" s="17">
        <f>HYPERLINK("https://docs.wto.org/imrd/directdoc.asp?DDFDocuments/v/G/Tbtn03/DOM20.DOC","ES")</f>
      </c>
    </row>
    <row r="1469">
      <c r="A1469" s="11" t="s">
        <v>3605</v>
      </c>
      <c r="B1469" s="12" t="s">
        <v>3592</v>
      </c>
      <c r="C1469" s="13">
        <v>37693</v>
      </c>
      <c r="D1469" s="14" t="s">
        <v>13</v>
      </c>
      <c r="E1469" s="15" t="s">
        <v>3606</v>
      </c>
      <c r="F1469" s="16" t="s">
        <v>208</v>
      </c>
      <c r="G1469" s="15"/>
      <c r="H1469" s="15"/>
      <c r="I1469" s="17">
        <f>HYPERLINK("https://docs.wto.org/imrd/directdoc.asp?DDFDocuments/t/G/Tbtn03/DOM21.DOC","EN")</f>
      </c>
      <c r="J1469" s="17">
        <f>HYPERLINK("https://docs.wto.org/imrd/directdoc.asp?DDFDocuments/u/G/Tbtn03/DOM21.DOC","FR")</f>
      </c>
      <c r="K1469" s="17">
        <f>HYPERLINK("https://docs.wto.org/imrd/directdoc.asp?DDFDocuments/v/G/Tbtn03/DOM21.DOC","ES")</f>
      </c>
    </row>
    <row r="1470">
      <c r="A1470" s="11" t="s">
        <v>3607</v>
      </c>
      <c r="B1470" s="12" t="s">
        <v>3592</v>
      </c>
      <c r="C1470" s="13">
        <v>37693</v>
      </c>
      <c r="D1470" s="14" t="s">
        <v>13</v>
      </c>
      <c r="E1470" s="15" t="s">
        <v>3608</v>
      </c>
      <c r="F1470" s="16" t="s">
        <v>681</v>
      </c>
      <c r="G1470" s="15"/>
      <c r="H1470" s="15"/>
      <c r="I1470" s="17">
        <f>HYPERLINK("https://docs.wto.org/imrd/directdoc.asp?DDFDocuments/t/G/Tbtn03/DOM3.DOC","EN")</f>
      </c>
      <c r="J1470" s="17">
        <f>HYPERLINK("https://docs.wto.org/imrd/directdoc.asp?DDFDocuments/u/G/Tbtn03/DOM3.DOC","FR")</f>
      </c>
      <c r="K1470" s="17">
        <f>HYPERLINK("https://docs.wto.org/imrd/directdoc.asp?DDFDocuments/v/G/Tbtn03/DOM3.DOC","ES")</f>
      </c>
    </row>
    <row r="1471">
      <c r="A1471" s="11" t="s">
        <v>3609</v>
      </c>
      <c r="B1471" s="12" t="s">
        <v>33</v>
      </c>
      <c r="C1471" s="13">
        <v>37693</v>
      </c>
      <c r="D1471" s="14" t="s">
        <v>13</v>
      </c>
      <c r="E1471" s="15" t="s">
        <v>3610</v>
      </c>
      <c r="F1471" s="16" t="s">
        <v>3611</v>
      </c>
      <c r="G1471" s="15" t="s">
        <v>756</v>
      </c>
      <c r="H1471" s="15"/>
      <c r="I1471" s="17">
        <f>HYPERLINK("https://docs.wto.org/imrd/directdoc.asp?DDFDocuments/q/G/Tbtn03/USA34.pdf","EN")</f>
      </c>
      <c r="J1471" s="17">
        <f>HYPERLINK("https://docs.wto.org/imrd/directdoc.asp?DDFDocuments/r/G/Tbtn03/USA34.pdf","FR")</f>
      </c>
      <c r="K1471" s="17">
        <f>HYPERLINK("https://docs.wto.org/imrd/directdoc.asp?DDFDocuments/s/G/Tbtn03/USA34.pdf","ES")</f>
      </c>
    </row>
    <row r="1472">
      <c r="A1472" s="11" t="s">
        <v>3612</v>
      </c>
      <c r="B1472" s="12" t="s">
        <v>190</v>
      </c>
      <c r="C1472" s="13">
        <v>37673</v>
      </c>
      <c r="D1472" s="14" t="s">
        <v>49</v>
      </c>
      <c r="E1472" s="15" t="s">
        <v>3613</v>
      </c>
      <c r="F1472" s="16" t="s">
        <v>110</v>
      </c>
      <c r="G1472" s="15"/>
      <c r="H1472" s="15"/>
      <c r="I1472" s="17">
        <f>HYPERLINK("https://docs.wto.org/imrd/directdoc.asp?DDFDocuments/t/G/Tbtn02/BRA39A1.DOC","EN")</f>
      </c>
      <c r="J1472" s="17">
        <f>HYPERLINK("https://docs.wto.org/imrd/directdoc.asp?DDFDocuments/u/G/Tbtn02/BRA39A1.DOC","FR")</f>
      </c>
      <c r="K1472" s="17">
        <f>HYPERLINK("https://docs.wto.org/imrd/directdoc.asp?DDFDocuments/v/G/Tbtn02/BRA39A1.DOC","ES")</f>
      </c>
    </row>
    <row r="1473">
      <c r="A1473" s="11" t="s">
        <v>3614</v>
      </c>
      <c r="B1473" s="12" t="s">
        <v>946</v>
      </c>
      <c r="C1473" s="13">
        <v>37670</v>
      </c>
      <c r="D1473" s="14" t="s">
        <v>13</v>
      </c>
      <c r="E1473" s="15" t="s">
        <v>3615</v>
      </c>
      <c r="F1473" s="16" t="s">
        <v>3616</v>
      </c>
      <c r="G1473" s="15" t="s">
        <v>1399</v>
      </c>
      <c r="H1473" s="15"/>
      <c r="I1473" s="17">
        <f>HYPERLINK("https://docs.wto.org/imrd/directdoc.asp?DDFDocuments/t/G/Tbtn03/SVN11.DOC","EN")</f>
      </c>
      <c r="J1473" s="17">
        <f>HYPERLINK("https://docs.wto.org/imrd/directdoc.asp?DDFDocuments/u/G/Tbtn03/SVN11.DOC","FR")</f>
      </c>
      <c r="K1473" s="17">
        <f>HYPERLINK("https://docs.wto.org/imrd/directdoc.asp?DDFDocuments/v/G/Tbtn03/SVN11.DOC","ES")</f>
      </c>
    </row>
    <row r="1474">
      <c r="A1474" s="11" t="s">
        <v>3617</v>
      </c>
      <c r="B1474" s="12" t="s">
        <v>946</v>
      </c>
      <c r="C1474" s="13">
        <v>37670</v>
      </c>
      <c r="D1474" s="14" t="s">
        <v>13</v>
      </c>
      <c r="E1474" s="15" t="s">
        <v>3618</v>
      </c>
      <c r="F1474" s="16" t="s">
        <v>3619</v>
      </c>
      <c r="G1474" s="15" t="s">
        <v>346</v>
      </c>
      <c r="H1474" s="15"/>
      <c r="I1474" s="17">
        <f>HYPERLINK("https://docs.wto.org/imrd/directdoc.asp?DDFDocuments/q/G/Tbtn03/SVN12.pdf","EN")</f>
      </c>
      <c r="J1474" s="17">
        <f>HYPERLINK("https://docs.wto.org/imrd/directdoc.asp?DDFDocuments/r/G/Tbtn03/SVN12.pdf","FR")</f>
      </c>
      <c r="K1474" s="17">
        <f>HYPERLINK("https://docs.wto.org/imrd/directdoc.asp?DDFDocuments/s/G/Tbtn03/SVN12.pdf","ES")</f>
      </c>
    </row>
    <row r="1475">
      <c r="A1475" s="11" t="s">
        <v>3620</v>
      </c>
      <c r="B1475" s="12" t="s">
        <v>2071</v>
      </c>
      <c r="C1475" s="13">
        <v>37658</v>
      </c>
      <c r="D1475" s="14" t="s">
        <v>350</v>
      </c>
      <c r="E1475" s="15" t="s">
        <v>3621</v>
      </c>
      <c r="F1475" s="16" t="s">
        <v>3622</v>
      </c>
      <c r="G1475" s="15"/>
      <c r="H1475" s="15"/>
      <c r="I1475" s="17">
        <f>HYPERLINK("https://docs.wto.org/imrd/directdoc.asp?DDFDocuments/q/G/Tbtn03/JPN66C1.pdf","EN")</f>
      </c>
      <c r="J1475" s="17">
        <f>HYPERLINK("https://docs.wto.org/imrd/directdoc.asp?DDFDocuments/r/G/Tbtn03/JPN66C1.pdf","FR")</f>
      </c>
      <c r="K1475" s="17">
        <f>HYPERLINK("https://docs.wto.org/imrd/directdoc.asp?DDFDocuments/s/G/Tbtn03/JPN66C1.pdf","ES")</f>
      </c>
    </row>
    <row r="1476">
      <c r="A1476" s="11" t="s">
        <v>3623</v>
      </c>
      <c r="B1476" s="12" t="s">
        <v>2071</v>
      </c>
      <c r="C1476" s="13">
        <v>37658</v>
      </c>
      <c r="D1476" s="14" t="s">
        <v>350</v>
      </c>
      <c r="E1476" s="15" t="s">
        <v>3624</v>
      </c>
      <c r="F1476" s="16" t="s">
        <v>3625</v>
      </c>
      <c r="G1476" s="15"/>
      <c r="H1476" s="15"/>
      <c r="I1476" s="17">
        <f>HYPERLINK("https://docs.wto.org/imrd/directdoc.asp?DDFDocuments/q/G/Tbtn03/JPN68C1.pdf","EN")</f>
      </c>
      <c r="J1476" s="17">
        <f>HYPERLINK("https://docs.wto.org/imrd/directdoc.asp?DDFDocuments/r/G/Tbtn03/JPN68C1.pdf","FR")</f>
      </c>
      <c r="K1476" s="17">
        <f>HYPERLINK("https://docs.wto.org/imrd/directdoc.asp?DDFDocuments/s/G/Tbtn03/JPN68C1.pdf","ES")</f>
      </c>
    </row>
    <row r="1477">
      <c r="A1477" s="11" t="s">
        <v>3626</v>
      </c>
      <c r="B1477" s="12" t="s">
        <v>190</v>
      </c>
      <c r="C1477" s="13">
        <v>37651</v>
      </c>
      <c r="D1477" s="14" t="s">
        <v>13</v>
      </c>
      <c r="E1477" s="15" t="s">
        <v>3627</v>
      </c>
      <c r="F1477" s="16" t="s">
        <v>3628</v>
      </c>
      <c r="G1477" s="15"/>
      <c r="H1477" s="15"/>
      <c r="I1477" s="17">
        <f>HYPERLINK("https://docs.wto.org/imrd/directdoc.asp?DDFDocuments/t/G/Tbtn03/BRA92.DOC","EN")</f>
      </c>
      <c r="J1477" s="17">
        <f>HYPERLINK("https://docs.wto.org/imrd/directdoc.asp?DDFDocuments/u/G/Tbtn03/BRA92.DOC","FR")</f>
      </c>
      <c r="K1477" s="17">
        <f>HYPERLINK("https://docs.wto.org/imrd/directdoc.asp?DDFDocuments/v/G/Tbtn03/BRA92.DOC","ES")</f>
      </c>
    </row>
    <row r="1478">
      <c r="A1478" s="11" t="s">
        <v>3629</v>
      </c>
      <c r="B1478" s="12" t="s">
        <v>190</v>
      </c>
      <c r="C1478" s="13">
        <v>37642</v>
      </c>
      <c r="D1478" s="14" t="s">
        <v>13</v>
      </c>
      <c r="E1478" s="15" t="s">
        <v>3630</v>
      </c>
      <c r="F1478" s="16" t="s">
        <v>816</v>
      </c>
      <c r="G1478" s="15"/>
      <c r="H1478" s="15"/>
      <c r="I1478" s="17">
        <f>HYPERLINK("https://docs.wto.org/imrd/directdoc.asp?DDFDocuments/t/G/Tbtn03/BRA80.DOC","EN")</f>
      </c>
      <c r="J1478" s="17">
        <f>HYPERLINK("https://docs.wto.org/imrd/directdoc.asp?DDFDocuments/u/G/Tbtn03/BRA80.DOC","FR")</f>
      </c>
      <c r="K1478" s="17">
        <f>HYPERLINK("https://docs.wto.org/imrd/directdoc.asp?DDFDocuments/v/G/Tbtn03/BRA80.DOC","ES")</f>
      </c>
    </row>
    <row r="1479">
      <c r="A1479" s="11" t="s">
        <v>3631</v>
      </c>
      <c r="B1479" s="12" t="s">
        <v>190</v>
      </c>
      <c r="C1479" s="13">
        <v>37642</v>
      </c>
      <c r="D1479" s="14" t="s">
        <v>13</v>
      </c>
      <c r="E1479" s="15" t="s">
        <v>3632</v>
      </c>
      <c r="F1479" s="16" t="s">
        <v>2757</v>
      </c>
      <c r="G1479" s="15"/>
      <c r="H1479" s="15"/>
      <c r="I1479" s="17">
        <f>HYPERLINK("https://docs.wto.org/imrd/directdoc.asp?DDFDocuments/t/G/Tbtn03/BRA81.DOC","EN")</f>
      </c>
      <c r="J1479" s="17">
        <f>HYPERLINK("https://docs.wto.org/imrd/directdoc.asp?DDFDocuments/u/G/Tbtn03/BRA81.DOC","FR")</f>
      </c>
      <c r="K1479" s="17">
        <f>HYPERLINK("https://docs.wto.org/imrd/directdoc.asp?DDFDocuments/v/G/Tbtn03/BRA81.DOC","ES")</f>
      </c>
    </row>
    <row r="1480">
      <c r="A1480" s="11" t="s">
        <v>3633</v>
      </c>
      <c r="B1480" s="12" t="s">
        <v>190</v>
      </c>
      <c r="C1480" s="13">
        <v>37642</v>
      </c>
      <c r="D1480" s="14" t="s">
        <v>13</v>
      </c>
      <c r="E1480" s="15" t="s">
        <v>3634</v>
      </c>
      <c r="F1480" s="16" t="s">
        <v>3635</v>
      </c>
      <c r="G1480" s="15"/>
      <c r="H1480" s="15"/>
      <c r="I1480" s="17">
        <f>HYPERLINK("https://docs.wto.org/imrd/directdoc.asp?DDFDocuments/t/G/Tbtn03/BRA82.DOC","EN")</f>
      </c>
      <c r="J1480" s="17">
        <f>HYPERLINK("https://docs.wto.org/imrd/directdoc.asp?DDFDocuments/u/G/Tbtn03/BRA82.DOC","FR")</f>
      </c>
      <c r="K1480" s="17">
        <f>HYPERLINK("https://docs.wto.org/imrd/directdoc.asp?DDFDocuments/v/G/Tbtn03/BRA82.DOC","ES")</f>
      </c>
    </row>
    <row r="1481">
      <c r="A1481" s="11" t="s">
        <v>3636</v>
      </c>
      <c r="B1481" s="12" t="s">
        <v>190</v>
      </c>
      <c r="C1481" s="13">
        <v>37642</v>
      </c>
      <c r="D1481" s="14" t="s">
        <v>13</v>
      </c>
      <c r="E1481" s="15" t="s">
        <v>3637</v>
      </c>
      <c r="F1481" s="16" t="s">
        <v>65</v>
      </c>
      <c r="G1481" s="15"/>
      <c r="H1481" s="15"/>
      <c r="I1481" s="17">
        <f>HYPERLINK("https://docs.wto.org/imrd/directdoc.asp?DDFDocuments/t/G/Tbtn03/BRA83.DOC","EN")</f>
      </c>
      <c r="J1481" s="17">
        <f>HYPERLINK("https://docs.wto.org/imrd/directdoc.asp?DDFDocuments/u/G/Tbtn03/BRA83.DOC","FR")</f>
      </c>
      <c r="K1481" s="17">
        <f>HYPERLINK("https://docs.wto.org/imrd/directdoc.asp?DDFDocuments/v/G/Tbtn03/BRA83.DOC","ES")</f>
      </c>
    </row>
    <row r="1482">
      <c r="A1482" s="11" t="s">
        <v>3638</v>
      </c>
      <c r="B1482" s="12" t="s">
        <v>190</v>
      </c>
      <c r="C1482" s="13">
        <v>37642</v>
      </c>
      <c r="D1482" s="14" t="s">
        <v>13</v>
      </c>
      <c r="E1482" s="15" t="s">
        <v>3639</v>
      </c>
      <c r="F1482" s="16" t="s">
        <v>3640</v>
      </c>
      <c r="G1482" s="15"/>
      <c r="H1482" s="15"/>
      <c r="I1482" s="17">
        <f>HYPERLINK("https://docs.wto.org/imrd/directdoc.asp?DDFDocuments/t/G/Tbtn03/BRA84.DOC","EN")</f>
      </c>
      <c r="J1482" s="17">
        <f>HYPERLINK("https://docs.wto.org/imrd/directdoc.asp?DDFDocuments/u/G/Tbtn03/BRA84.DOC","FR")</f>
      </c>
      <c r="K1482" s="17">
        <f>HYPERLINK("https://docs.wto.org/imrd/directdoc.asp?DDFDocuments/v/G/Tbtn03/BRA84.DOC","ES")</f>
      </c>
    </row>
    <row r="1483">
      <c r="A1483" s="11" t="s">
        <v>3641</v>
      </c>
      <c r="B1483" s="12" t="s">
        <v>190</v>
      </c>
      <c r="C1483" s="13">
        <v>37642</v>
      </c>
      <c r="D1483" s="14" t="s">
        <v>13</v>
      </c>
      <c r="E1483" s="15" t="s">
        <v>3642</v>
      </c>
      <c r="F1483" s="16" t="s">
        <v>1438</v>
      </c>
      <c r="G1483" s="15"/>
      <c r="H1483" s="15"/>
      <c r="I1483" s="17">
        <f>HYPERLINK("https://docs.wto.org/imrd/directdoc.asp?DDFDocuments/t/G/Tbtn03/BRA85.DOC","EN")</f>
      </c>
      <c r="J1483" s="17">
        <f>HYPERLINK("https://docs.wto.org/imrd/directdoc.asp?DDFDocuments/u/G/Tbtn03/BRA85.DOC","FR")</f>
      </c>
      <c r="K1483" s="17">
        <f>HYPERLINK("https://docs.wto.org/imrd/directdoc.asp?DDFDocuments/v/G/Tbtn03/BRA85.DOC","ES")</f>
      </c>
    </row>
    <row r="1484">
      <c r="A1484" s="11" t="s">
        <v>3643</v>
      </c>
      <c r="B1484" s="12" t="s">
        <v>190</v>
      </c>
      <c r="C1484" s="13">
        <v>37642</v>
      </c>
      <c r="D1484" s="14" t="s">
        <v>13</v>
      </c>
      <c r="E1484" s="15" t="s">
        <v>3644</v>
      </c>
      <c r="F1484" s="16" t="s">
        <v>3221</v>
      </c>
      <c r="G1484" s="15"/>
      <c r="H1484" s="15"/>
      <c r="I1484" s="17">
        <f>HYPERLINK("https://docs.wto.org/imrd/directdoc.asp?DDFDocuments/t/G/Tbtn03/BRA86.DOC","EN")</f>
      </c>
      <c r="J1484" s="17">
        <f>HYPERLINK("https://docs.wto.org/imrd/directdoc.asp?DDFDocuments/u/G/Tbtn03/BRA86.DOC","FR")</f>
      </c>
      <c r="K1484" s="17">
        <f>HYPERLINK("https://docs.wto.org/imrd/directdoc.asp?DDFDocuments/v/G/Tbtn03/BRA86.DOC","ES")</f>
      </c>
    </row>
    <row r="1485">
      <c r="A1485" s="11" t="s">
        <v>3645</v>
      </c>
      <c r="B1485" s="12" t="s">
        <v>2071</v>
      </c>
      <c r="C1485" s="13">
        <v>37630</v>
      </c>
      <c r="D1485" s="14" t="s">
        <v>13</v>
      </c>
      <c r="E1485" s="15" t="s">
        <v>3646</v>
      </c>
      <c r="F1485" s="16" t="s">
        <v>3647</v>
      </c>
      <c r="G1485" s="15"/>
      <c r="H1485" s="15"/>
      <c r="I1485" s="17">
        <f>HYPERLINK("https://docs.wto.org/imrd/directdoc.asp?DDFDocuments/q/G/Tbtn03/JPN66.pdf","EN")</f>
      </c>
      <c r="J1485" s="17">
        <f>HYPERLINK("https://docs.wto.org/imrd/directdoc.asp?DDFDocuments/r/G/Tbtn03/JPN66.pdf","FR")</f>
      </c>
      <c r="K1485" s="17">
        <f>HYPERLINK("https://docs.wto.org/imrd/directdoc.asp?DDFDocuments/s/G/Tbtn03/JPN66.pdf","ES")</f>
      </c>
    </row>
    <row r="1486">
      <c r="A1486" s="11" t="s">
        <v>3648</v>
      </c>
      <c r="B1486" s="12" t="s">
        <v>2071</v>
      </c>
      <c r="C1486" s="13">
        <v>37630</v>
      </c>
      <c r="D1486" s="14" t="s">
        <v>13</v>
      </c>
      <c r="E1486" s="15" t="s">
        <v>3649</v>
      </c>
      <c r="F1486" s="16" t="s">
        <v>3650</v>
      </c>
      <c r="G1486" s="15"/>
      <c r="H1486" s="15"/>
      <c r="I1486" s="17">
        <f>HYPERLINK("https://docs.wto.org/imrd/directdoc.asp?DDFDocuments/q/G/Tbtn03/JPN68.pdf","EN")</f>
      </c>
      <c r="J1486" s="17">
        <f>HYPERLINK("https://docs.wto.org/imrd/directdoc.asp?DDFDocuments/r/G/Tbtn03/JPN68.pdf","FR")</f>
      </c>
      <c r="K1486" s="17">
        <f>HYPERLINK("https://docs.wto.org/imrd/directdoc.asp?DDFDocuments/s/G/Tbtn03/JPN68.pdf","ES")</f>
      </c>
    </row>
    <row r="1487">
      <c r="A1487" s="11" t="s">
        <v>3651</v>
      </c>
      <c r="B1487" s="12" t="s">
        <v>3652</v>
      </c>
      <c r="C1487" s="13">
        <v>37613</v>
      </c>
      <c r="D1487" s="14" t="s">
        <v>13</v>
      </c>
      <c r="E1487" s="15" t="s">
        <v>3653</v>
      </c>
      <c r="F1487" s="16" t="s">
        <v>617</v>
      </c>
      <c r="G1487" s="15"/>
      <c r="H1487" s="15"/>
      <c r="I1487" s="17">
        <f>HYPERLINK("https://docs.wto.org/imrd/directdoc.asp?DDFDocuments/t/G/Tbtn02/ITA1.DOC","EN")</f>
      </c>
      <c r="J1487" s="17">
        <f>HYPERLINK("https://docs.wto.org/imrd/directdoc.asp?DDFDocuments/u/G/Tbtn02/ITA1.DOC","FR")</f>
      </c>
      <c r="K1487" s="17">
        <f>HYPERLINK("https://docs.wto.org/imrd/directdoc.asp?DDFDocuments/v/G/Tbtn02/ITA1.DOC","ES")</f>
      </c>
    </row>
    <row r="1488">
      <c r="A1488" s="11" t="s">
        <v>3654</v>
      </c>
      <c r="B1488" s="12" t="s">
        <v>27</v>
      </c>
      <c r="C1488" s="13">
        <v>37578</v>
      </c>
      <c r="D1488" s="14" t="s">
        <v>13</v>
      </c>
      <c r="E1488" s="15" t="s">
        <v>3655</v>
      </c>
      <c r="F1488" s="16" t="s">
        <v>3656</v>
      </c>
      <c r="G1488" s="15" t="s">
        <v>289</v>
      </c>
      <c r="H1488" s="15"/>
      <c r="I1488" s="17">
        <f>HYPERLINK("https://docs.wto.org/imrd/directdoc.asp?DDFDocuments/q/G/Tbtn02/ZAF21.pdf","EN")</f>
      </c>
      <c r="J1488" s="17">
        <f>HYPERLINK("https://docs.wto.org/imrd/directdoc.asp?DDFDocuments/r/G/Tbtn02/ZAF21.pdf","FR")</f>
      </c>
      <c r="K1488" s="17">
        <f>HYPERLINK("https://docs.wto.org/imrd/directdoc.asp?DDFDocuments/s/G/Tbtn02/ZAF21.pdf","ES")</f>
      </c>
    </row>
    <row r="1489">
      <c r="A1489" s="11" t="s">
        <v>3657</v>
      </c>
      <c r="B1489" s="12" t="s">
        <v>3658</v>
      </c>
      <c r="C1489" s="13">
        <v>37559</v>
      </c>
      <c r="D1489" s="14" t="s">
        <v>13</v>
      </c>
      <c r="E1489" s="15" t="s">
        <v>3659</v>
      </c>
      <c r="F1489" s="16" t="s">
        <v>3660</v>
      </c>
      <c r="G1489" s="15"/>
      <c r="H1489" s="15"/>
      <c r="I1489" s="17">
        <f>HYPERLINK("https://docs.wto.org/imrd/directdoc.asp?DDFDocuments/t/G/Tbtn02/SWE15.DOC","EN")</f>
      </c>
      <c r="J1489" s="17">
        <f>HYPERLINK("https://docs.wto.org/imrd/directdoc.asp?DDFDocuments/u/G/Tbtn02/SWE15.DOC","FR")</f>
      </c>
      <c r="K1489" s="17">
        <f>HYPERLINK("https://docs.wto.org/imrd/directdoc.asp?DDFDocuments/v/G/Tbtn02/SWE15.DOC","ES")</f>
      </c>
    </row>
    <row r="1490">
      <c r="A1490" s="11" t="s">
        <v>3661</v>
      </c>
      <c r="B1490" s="12" t="s">
        <v>27</v>
      </c>
      <c r="C1490" s="13">
        <v>37553</v>
      </c>
      <c r="D1490" s="14" t="s">
        <v>13</v>
      </c>
      <c r="E1490" s="15" t="s">
        <v>3662</v>
      </c>
      <c r="F1490" s="16" t="s">
        <v>919</v>
      </c>
      <c r="G1490" s="15" t="s">
        <v>686</v>
      </c>
      <c r="H1490" s="15"/>
      <c r="I1490" s="17">
        <f>HYPERLINK("https://docs.wto.org/imrd/directdoc.asp?DDFDocuments/q/G/Tbtn02/ZAF18.pdf","EN")</f>
      </c>
      <c r="J1490" s="17">
        <f>HYPERLINK("https://docs.wto.org/imrd/directdoc.asp?DDFDocuments/r/G/Tbtn02/ZAF18.pdf","FR")</f>
      </c>
      <c r="K1490" s="17">
        <f>HYPERLINK("https://docs.wto.org/imrd/directdoc.asp?DDFDocuments/s/G/Tbtn02/ZAF18.pdf","ES")</f>
      </c>
    </row>
    <row r="1491">
      <c r="A1491" s="11" t="s">
        <v>3663</v>
      </c>
      <c r="B1491" s="12" t="s">
        <v>27</v>
      </c>
      <c r="C1491" s="13">
        <v>37553</v>
      </c>
      <c r="D1491" s="14" t="s">
        <v>13</v>
      </c>
      <c r="E1491" s="15" t="s">
        <v>3664</v>
      </c>
      <c r="F1491" s="16" t="s">
        <v>970</v>
      </c>
      <c r="G1491" s="15" t="s">
        <v>686</v>
      </c>
      <c r="H1491" s="15"/>
      <c r="I1491" s="17">
        <f>HYPERLINK("https://docs.wto.org/imrd/directdoc.asp?DDFDocuments/q/G/Tbtn02/ZAF19.pdf","EN")</f>
      </c>
      <c r="J1491" s="17">
        <f>HYPERLINK("https://docs.wto.org/imrd/directdoc.asp?DDFDocuments/r/G/Tbtn02/ZAF19.pdf","FR")</f>
      </c>
      <c r="K1491" s="17">
        <f>HYPERLINK("https://docs.wto.org/imrd/directdoc.asp?DDFDocuments/s/G/Tbtn02/ZAF19.pdf","ES")</f>
      </c>
    </row>
    <row r="1492">
      <c r="A1492" s="11" t="s">
        <v>3665</v>
      </c>
      <c r="B1492" s="12" t="s">
        <v>1247</v>
      </c>
      <c r="C1492" s="13">
        <v>37551</v>
      </c>
      <c r="D1492" s="14" t="s">
        <v>13</v>
      </c>
      <c r="E1492" s="15" t="s">
        <v>3666</v>
      </c>
      <c r="F1492" s="16" t="s">
        <v>29</v>
      </c>
      <c r="G1492" s="15" t="s">
        <v>30</v>
      </c>
      <c r="H1492" s="15"/>
      <c r="I1492" s="17">
        <f>HYPERLINK("https://docs.wto.org/imrd/directdoc.asp?DDFDocuments/q/G/Tbtn02/THA95.pdf","EN")</f>
      </c>
      <c r="J1492" s="17">
        <f>HYPERLINK("https://docs.wto.org/imrd/directdoc.asp?DDFDocuments/r/G/Tbtn02/THA95.pdf","FR")</f>
      </c>
      <c r="K1492" s="17">
        <f>HYPERLINK("https://docs.wto.org/imrd/directdoc.asp?DDFDocuments/s/G/Tbtn02/THA95.pdf","ES")</f>
      </c>
    </row>
    <row r="1493">
      <c r="A1493" s="11" t="s">
        <v>3667</v>
      </c>
      <c r="B1493" s="12" t="s">
        <v>190</v>
      </c>
      <c r="C1493" s="13">
        <v>37530</v>
      </c>
      <c r="D1493" s="14" t="s">
        <v>350</v>
      </c>
      <c r="E1493" s="15" t="s">
        <v>3668</v>
      </c>
      <c r="F1493" s="16" t="s">
        <v>3669</v>
      </c>
      <c r="G1493" s="15"/>
      <c r="H1493" s="15"/>
      <c r="I1493" s="17">
        <f>HYPERLINK("https://docs.wto.org/imrd/directdoc.asp?DDFDocuments/t/G/Tbtn02/BRA34C2.DOC","EN")</f>
      </c>
      <c r="J1493" s="17">
        <f>HYPERLINK("https://docs.wto.org/imrd/directdoc.asp?DDFDocuments/u/G/Tbtn02/BRA34C2.DOC","FR")</f>
      </c>
      <c r="K1493" s="17">
        <f>HYPERLINK("https://docs.wto.org/imrd/directdoc.asp?DDFDocuments/v/G/Tbtn02/BRA34C2.DOC","ES")</f>
      </c>
    </row>
    <row r="1494">
      <c r="A1494" s="11" t="s">
        <v>3670</v>
      </c>
      <c r="B1494" s="12" t="s">
        <v>190</v>
      </c>
      <c r="C1494" s="13">
        <v>37523</v>
      </c>
      <c r="D1494" s="14" t="s">
        <v>13</v>
      </c>
      <c r="E1494" s="15" t="s">
        <v>3671</v>
      </c>
      <c r="F1494" s="16" t="s">
        <v>1640</v>
      </c>
      <c r="G1494" s="15"/>
      <c r="H1494" s="15"/>
      <c r="I1494" s="17">
        <f>HYPERLINK("https://docs.wto.org/imrd/directdoc.asp?DDFDocuments/q/G/Tbtn02/BRA55.pdf","EN")</f>
      </c>
      <c r="J1494" s="17">
        <f>HYPERLINK("https://docs.wto.org/imrd/directdoc.asp?DDFDocuments/r/G/Tbtn02/BRA55.pdf","FR")</f>
      </c>
      <c r="K1494" s="17">
        <f>HYPERLINK("https://docs.wto.org/imrd/directdoc.asp?DDFDocuments/s/G/Tbtn02/BRA55.pdf","ES")</f>
      </c>
    </row>
    <row r="1495">
      <c r="A1495" s="11" t="s">
        <v>3672</v>
      </c>
      <c r="B1495" s="12" t="s">
        <v>878</v>
      </c>
      <c r="C1495" s="13">
        <v>37515</v>
      </c>
      <c r="D1495" s="14" t="s">
        <v>350</v>
      </c>
      <c r="E1495" s="15" t="s">
        <v>3673</v>
      </c>
      <c r="F1495" s="16" t="s">
        <v>2227</v>
      </c>
      <c r="G1495" s="15"/>
      <c r="H1495" s="15"/>
      <c r="I1495" s="17">
        <f>HYPERLINK("https://docs.wto.org/imrd/directdoc.asp?DDFDocuments/t/G/Tbtn02/CHN6C2.DOC","EN")</f>
      </c>
      <c r="J1495" s="17">
        <f>HYPERLINK("https://docs.wto.org/imrd/directdoc.asp?DDFDocuments/u/G/Tbtn02/CHN6C2.DOC","FR")</f>
      </c>
      <c r="K1495" s="17">
        <f>HYPERLINK("https://docs.wto.org/imrd/directdoc.asp?DDFDocuments/v/G/Tbtn02/CHN6C2.DOC","ES")</f>
      </c>
    </row>
    <row r="1496">
      <c r="A1496" s="11" t="s">
        <v>3674</v>
      </c>
      <c r="B1496" s="12" t="s">
        <v>190</v>
      </c>
      <c r="C1496" s="13">
        <v>37512</v>
      </c>
      <c r="D1496" s="14" t="s">
        <v>350</v>
      </c>
      <c r="E1496" s="15" t="s">
        <v>3668</v>
      </c>
      <c r="F1496" s="16" t="s">
        <v>3675</v>
      </c>
      <c r="G1496" s="15"/>
      <c r="H1496" s="15"/>
      <c r="I1496" s="17">
        <f>HYPERLINK("https://docs.wto.org/imrd/directdoc.asp?DDFDocuments/t/G/Tbtn02/BRA34C1.DOC","EN")</f>
      </c>
      <c r="J1496" s="17">
        <f>HYPERLINK("https://docs.wto.org/imrd/directdoc.asp?DDFDocuments/u/G/Tbtn02/BRA34C1.DOC","FR")</f>
      </c>
      <c r="K1496" s="17">
        <f>HYPERLINK("https://docs.wto.org/imrd/directdoc.asp?DDFDocuments/v/G/Tbtn02/BRA34C1.DOC","ES")</f>
      </c>
    </row>
    <row r="1497">
      <c r="A1497" s="11" t="s">
        <v>3676</v>
      </c>
      <c r="B1497" s="12" t="s">
        <v>2071</v>
      </c>
      <c r="C1497" s="13">
        <v>37512</v>
      </c>
      <c r="D1497" s="14" t="s">
        <v>13</v>
      </c>
      <c r="E1497" s="15" t="s">
        <v>3677</v>
      </c>
      <c r="F1497" s="16" t="s">
        <v>3406</v>
      </c>
      <c r="G1497" s="15"/>
      <c r="H1497" s="15"/>
      <c r="I1497" s="17">
        <f>HYPERLINK("https://docs.wto.org/imrd/directdoc.asp?DDFDocuments/q/G/Tbtn02/JPN53.pdf","EN")</f>
      </c>
      <c r="J1497" s="17">
        <f>HYPERLINK("https://docs.wto.org/imrd/directdoc.asp?DDFDocuments/r/G/Tbtn02/JPN53.pdf","FR")</f>
      </c>
      <c r="K1497" s="17">
        <f>HYPERLINK("https://docs.wto.org/imrd/directdoc.asp?DDFDocuments/s/G/Tbtn02/JPN53.pdf","ES")</f>
      </c>
    </row>
    <row r="1498">
      <c r="A1498" s="11" t="s">
        <v>3678</v>
      </c>
      <c r="B1498" s="12" t="s">
        <v>878</v>
      </c>
      <c r="C1498" s="13">
        <v>37501</v>
      </c>
      <c r="D1498" s="14" t="s">
        <v>350</v>
      </c>
      <c r="E1498" s="15" t="s">
        <v>3673</v>
      </c>
      <c r="F1498" s="16" t="s">
        <v>2227</v>
      </c>
      <c r="G1498" s="15"/>
      <c r="H1498" s="15"/>
      <c r="I1498" s="17">
        <f>HYPERLINK("https://docs.wto.org/imrd/directdoc.asp?DDFDocuments/t/G/Tbtn02/CHN6C1.DOC","EN")</f>
      </c>
      <c r="J1498" s="17">
        <f>HYPERLINK("https://docs.wto.org/imrd/directdoc.asp?DDFDocuments/u/G/Tbtn02/CHN6C1.DOC","FR")</f>
      </c>
      <c r="K1498" s="17">
        <f>HYPERLINK("https://docs.wto.org/imrd/directdoc.asp?DDFDocuments/v/G/Tbtn02/CHN6C1.DOC","ES")</f>
      </c>
    </row>
    <row r="1499">
      <c r="A1499" s="11" t="s">
        <v>3679</v>
      </c>
      <c r="B1499" s="12" t="s">
        <v>3680</v>
      </c>
      <c r="C1499" s="13">
        <v>37489</v>
      </c>
      <c r="D1499" s="14" t="s">
        <v>13</v>
      </c>
      <c r="E1499" s="15" t="s">
        <v>3681</v>
      </c>
      <c r="F1499" s="16" t="s">
        <v>2627</v>
      </c>
      <c r="G1499" s="15" t="s">
        <v>881</v>
      </c>
      <c r="H1499" s="15"/>
      <c r="I1499" s="17">
        <f>HYPERLINK("https://docs.wto.org/imrd/directdoc.asp?DDFDocuments/q/G/Tbtn02/GBR3.pdf","EN")</f>
      </c>
      <c r="J1499" s="17">
        <f>HYPERLINK("https://docs.wto.org/imrd/directdoc.asp?DDFDocuments/r/G/Tbtn02/GBR3.pdf","FR")</f>
      </c>
      <c r="K1499" s="17">
        <f>HYPERLINK("https://docs.wto.org/imrd/directdoc.asp?DDFDocuments/s/G/Tbtn02/GBR3.pdf","ES")</f>
      </c>
    </row>
    <row r="1500">
      <c r="A1500" s="11" t="s">
        <v>3682</v>
      </c>
      <c r="B1500" s="12" t="s">
        <v>190</v>
      </c>
      <c r="C1500" s="13">
        <v>37481</v>
      </c>
      <c r="D1500" s="14" t="s">
        <v>13</v>
      </c>
      <c r="E1500" s="15" t="s">
        <v>3683</v>
      </c>
      <c r="F1500" s="16" t="s">
        <v>832</v>
      </c>
      <c r="G1500" s="15"/>
      <c r="H1500" s="15"/>
      <c r="I1500" s="17">
        <f>HYPERLINK("https://docs.wto.org/imrd/directdoc.asp?DDFDocuments/t/G/Tbtn02/BRA39.DOC","EN")</f>
      </c>
      <c r="J1500" s="17">
        <f>HYPERLINK("https://docs.wto.org/imrd/directdoc.asp?DDFDocuments/u/G/Tbtn02/BRA39.DOC","FR")</f>
      </c>
      <c r="K1500" s="17">
        <f>HYPERLINK("https://docs.wto.org/imrd/directdoc.asp?DDFDocuments/v/G/Tbtn02/BRA39.DOC","ES")</f>
      </c>
    </row>
    <row r="1501">
      <c r="A1501" s="11" t="s">
        <v>3684</v>
      </c>
      <c r="B1501" s="12" t="s">
        <v>190</v>
      </c>
      <c r="C1501" s="13">
        <v>37481</v>
      </c>
      <c r="D1501" s="14" t="s">
        <v>13</v>
      </c>
      <c r="E1501" s="15" t="s">
        <v>3685</v>
      </c>
      <c r="F1501" s="16" t="s">
        <v>3686</v>
      </c>
      <c r="G1501" s="15"/>
      <c r="H1501" s="15"/>
      <c r="I1501" s="17">
        <f>HYPERLINK("https://docs.wto.org/imrd/directdoc.asp?DDFDocuments/t/G/Tbtn02/BRA40.DOC","EN")</f>
      </c>
      <c r="J1501" s="17">
        <f>HYPERLINK("https://docs.wto.org/imrd/directdoc.asp?DDFDocuments/u/G/Tbtn02/BRA40.DOC","FR")</f>
      </c>
      <c r="K1501" s="17">
        <f>HYPERLINK("https://docs.wto.org/imrd/directdoc.asp?DDFDocuments/v/G/Tbtn02/BRA40.DOC","ES")</f>
      </c>
    </row>
    <row r="1502">
      <c r="A1502" s="11" t="s">
        <v>3687</v>
      </c>
      <c r="B1502" s="12" t="s">
        <v>878</v>
      </c>
      <c r="C1502" s="13">
        <v>37477</v>
      </c>
      <c r="D1502" s="14" t="s">
        <v>13</v>
      </c>
      <c r="E1502" s="15" t="s">
        <v>3688</v>
      </c>
      <c r="F1502" s="16" t="s">
        <v>853</v>
      </c>
      <c r="G1502" s="15"/>
      <c r="H1502" s="15"/>
      <c r="I1502" s="17">
        <f>HYPERLINK("https://docs.wto.org/imrd/directdoc.asp?DDFDocuments/t/G/Tbtn02/CHN6.DOC","EN")</f>
      </c>
      <c r="J1502" s="17">
        <f>HYPERLINK("https://docs.wto.org/imrd/directdoc.asp?DDFDocuments/u/G/Tbtn02/CHN6.DOC","FR")</f>
      </c>
      <c r="K1502" s="17">
        <f>HYPERLINK("https://docs.wto.org/imrd/directdoc.asp?DDFDocuments/v/G/Tbtn02/CHN6.DOC","ES")</f>
      </c>
    </row>
    <row r="1503">
      <c r="A1503" s="11" t="s">
        <v>3689</v>
      </c>
      <c r="B1503" s="12" t="s">
        <v>190</v>
      </c>
      <c r="C1503" s="13">
        <v>37452</v>
      </c>
      <c r="D1503" s="14" t="s">
        <v>13</v>
      </c>
      <c r="E1503" s="15" t="s">
        <v>3690</v>
      </c>
      <c r="F1503" s="16" t="s">
        <v>3691</v>
      </c>
      <c r="G1503" s="15"/>
      <c r="H1503" s="15"/>
      <c r="I1503" s="17">
        <f>HYPERLINK("https://docs.wto.org/imrd/directdoc.asp?DDFDocuments/t/G/Tbtn02/BRA34.DOC","EN")</f>
      </c>
      <c r="J1503" s="17">
        <f>HYPERLINK("https://docs.wto.org/imrd/directdoc.asp?DDFDocuments/u/G/Tbtn02/BRA34.DOC","FR")</f>
      </c>
      <c r="K1503" s="17">
        <f>HYPERLINK("https://docs.wto.org/imrd/directdoc.asp?DDFDocuments/v/G/Tbtn02/BRA34.DOC","ES")</f>
      </c>
    </row>
    <row r="1504">
      <c r="A1504" s="11" t="s">
        <v>3692</v>
      </c>
      <c r="B1504" s="12" t="s">
        <v>946</v>
      </c>
      <c r="C1504" s="13">
        <v>37372</v>
      </c>
      <c r="D1504" s="14" t="s">
        <v>13</v>
      </c>
      <c r="E1504" s="15" t="s">
        <v>3693</v>
      </c>
      <c r="F1504" s="16" t="s">
        <v>3694</v>
      </c>
      <c r="G1504" s="15" t="s">
        <v>3695</v>
      </c>
      <c r="H1504" s="15"/>
      <c r="I1504" s="17">
        <f>HYPERLINK("https://docs.wto.org/imrd/directdoc.asp?DDFDocuments/q/G/Tbtn02/SVN8.pdf","EN")</f>
      </c>
      <c r="J1504" s="17">
        <f>HYPERLINK("https://docs.wto.org/imrd/directdoc.asp?DDFDocuments/r/G/Tbtn02/SVN8.pdf","FR")</f>
      </c>
      <c r="K1504" s="17">
        <f>HYPERLINK("https://docs.wto.org/imrd/directdoc.asp?DDFDocuments/s/G/Tbtn02/SVN8.pdf","ES")</f>
      </c>
    </row>
    <row r="1505">
      <c r="A1505" s="11" t="s">
        <v>3696</v>
      </c>
      <c r="B1505" s="12" t="s">
        <v>946</v>
      </c>
      <c r="C1505" s="13">
        <v>37372</v>
      </c>
      <c r="D1505" s="14" t="s">
        <v>13</v>
      </c>
      <c r="E1505" s="15" t="s">
        <v>3697</v>
      </c>
      <c r="F1505" s="16" t="s">
        <v>3698</v>
      </c>
      <c r="G1505" s="15" t="s">
        <v>193</v>
      </c>
      <c r="H1505" s="15"/>
      <c r="I1505" s="17">
        <f>HYPERLINK("https://docs.wto.org/imrd/directdoc.asp?DDFDocuments/q/G/Tbtn02/SVN9.pdf","EN")</f>
      </c>
      <c r="J1505" s="17">
        <f>HYPERLINK("https://docs.wto.org/imrd/directdoc.asp?DDFDocuments/r/G/Tbtn02/SVN9.pdf","FR")</f>
      </c>
      <c r="K1505" s="17">
        <f>HYPERLINK("https://docs.wto.org/imrd/directdoc.asp?DDFDocuments/s/G/Tbtn02/SVN9.pdf","ES")</f>
      </c>
    </row>
    <row r="1506">
      <c r="A1506" s="11" t="s">
        <v>3699</v>
      </c>
      <c r="B1506" s="12" t="s">
        <v>278</v>
      </c>
      <c r="C1506" s="13">
        <v>37314</v>
      </c>
      <c r="D1506" s="14" t="s">
        <v>13</v>
      </c>
      <c r="E1506" s="15" t="s">
        <v>3700</v>
      </c>
      <c r="F1506" s="16" t="s">
        <v>326</v>
      </c>
      <c r="G1506" s="15"/>
      <c r="H1506" s="15"/>
      <c r="I1506" s="17">
        <f>HYPERLINK("https://docs.wto.org/imrd/directdoc.asp?DDFDocuments/t/G/Tbtn02/LTU3.DOC","EN")</f>
      </c>
      <c r="J1506" s="17">
        <f>HYPERLINK("https://docs.wto.org/imrd/directdoc.asp?DDFDocuments/u/G/Tbtn02/LTU3.DOC","FR")</f>
      </c>
      <c r="K1506" s="17">
        <f>HYPERLINK("https://docs.wto.org/imrd/directdoc.asp?DDFDocuments/v/G/Tbtn02/LTU3.DOC","ES")</f>
      </c>
    </row>
    <row r="1507">
      <c r="A1507" s="11" t="s">
        <v>3701</v>
      </c>
      <c r="B1507" s="12" t="s">
        <v>278</v>
      </c>
      <c r="C1507" s="13">
        <v>37302</v>
      </c>
      <c r="D1507" s="14" t="s">
        <v>13</v>
      </c>
      <c r="E1507" s="15" t="s">
        <v>3702</v>
      </c>
      <c r="F1507" s="16" t="s">
        <v>3703</v>
      </c>
      <c r="G1507" s="15"/>
      <c r="H1507" s="15"/>
      <c r="I1507" s="17">
        <f>HYPERLINK("https://docs.wto.org/imrd/directdoc.asp?DDFDocuments/t/G/Tbtn02/LTU2.DOC","EN")</f>
      </c>
      <c r="J1507" s="17">
        <f>HYPERLINK("https://docs.wto.org/imrd/directdoc.asp?DDFDocuments/u/G/Tbtn02/LTU2.DOC","FR")</f>
      </c>
      <c r="K1507" s="17">
        <f>HYPERLINK("https://docs.wto.org/imrd/directdoc.asp?DDFDocuments/v/G/Tbtn02/LTU2.DOC","ES")</f>
      </c>
    </row>
    <row r="1508">
      <c r="A1508" s="11" t="s">
        <v>3704</v>
      </c>
      <c r="B1508" s="12" t="s">
        <v>2071</v>
      </c>
      <c r="C1508" s="13">
        <v>37288</v>
      </c>
      <c r="D1508" s="14" t="s">
        <v>13</v>
      </c>
      <c r="E1508" s="15" t="s">
        <v>3705</v>
      </c>
      <c r="F1508" s="16" t="s">
        <v>3706</v>
      </c>
      <c r="G1508" s="15"/>
      <c r="H1508" s="15"/>
      <c r="I1508" s="17">
        <f>HYPERLINK("https://docs.wto.org/imrd/directdoc.asp?DDFDocuments/q/G/Tbtn02/JPN34.pdf","EN")</f>
      </c>
      <c r="J1508" s="17">
        <f>HYPERLINK("https://docs.wto.org/imrd/directdoc.asp?DDFDocuments/r/G/Tbtn02/JPN34.pdf","FR")</f>
      </c>
      <c r="K1508" s="17">
        <f>HYPERLINK("https://docs.wto.org/imrd/directdoc.asp?DDFDocuments/s/G/Tbtn02/JPN34.pdf","ES")</f>
      </c>
    </row>
    <row r="1509">
      <c r="A1509" s="11" t="s">
        <v>3707</v>
      </c>
      <c r="B1509" s="12" t="s">
        <v>565</v>
      </c>
      <c r="C1509" s="13">
        <v>37287</v>
      </c>
      <c r="D1509" s="14" t="s">
        <v>13</v>
      </c>
      <c r="E1509" s="15" t="s">
        <v>3708</v>
      </c>
      <c r="F1509" s="16" t="s">
        <v>3709</v>
      </c>
      <c r="G1509" s="15" t="s">
        <v>289</v>
      </c>
      <c r="H1509" s="15"/>
      <c r="I1509" s="17">
        <f>HYPERLINK("https://docs.wto.org/imrd/directdoc.asp?DDFDocuments/q/G/Tbtn02/NZL6.pdf","EN")</f>
      </c>
      <c r="J1509" s="17">
        <f>HYPERLINK("https://docs.wto.org/imrd/directdoc.asp?DDFDocuments/r/G/Tbtn02/NZL6.pdf","FR")</f>
      </c>
      <c r="K1509" s="17">
        <f>HYPERLINK("https://docs.wto.org/imrd/directdoc.asp?DDFDocuments/s/G/Tbtn02/NZL6.pdf","ES")</f>
      </c>
    </row>
    <row r="1510">
      <c r="A1510" s="11" t="s">
        <v>3710</v>
      </c>
      <c r="B1510" s="12" t="s">
        <v>2023</v>
      </c>
      <c r="C1510" s="13">
        <v>37285</v>
      </c>
      <c r="D1510" s="14" t="s">
        <v>13</v>
      </c>
      <c r="E1510" s="15" t="s">
        <v>3711</v>
      </c>
      <c r="F1510" s="16" t="s">
        <v>1166</v>
      </c>
      <c r="G1510" s="15"/>
      <c r="H1510" s="15"/>
      <c r="I1510" s="17">
        <f>HYPERLINK("https://docs.wto.org/imrd/directdoc.asp?DDFDocuments/t/G/Tbtn02/PAN27.DOC","EN")</f>
      </c>
      <c r="J1510" s="17">
        <f>HYPERLINK("https://docs.wto.org/imrd/directdoc.asp?DDFDocuments/u/G/Tbtn02/PAN27.DOC","FR")</f>
      </c>
      <c r="K1510" s="17">
        <f>HYPERLINK("https://docs.wto.org/imrd/directdoc.asp?DDFDocuments/v/G/Tbtn02/PAN27.DOC","ES")</f>
      </c>
    </row>
    <row r="1511">
      <c r="A1511" s="11" t="s">
        <v>3712</v>
      </c>
      <c r="B1511" s="12" t="s">
        <v>2071</v>
      </c>
      <c r="C1511" s="13">
        <v>37256</v>
      </c>
      <c r="D1511" s="14" t="s">
        <v>13</v>
      </c>
      <c r="E1511" s="15" t="s">
        <v>3713</v>
      </c>
      <c r="F1511" s="16" t="s">
        <v>3714</v>
      </c>
      <c r="G1511" s="15" t="s">
        <v>3069</v>
      </c>
      <c r="H1511" s="15"/>
      <c r="I1511" s="17">
        <f>HYPERLINK("https://docs.wto.org/imrd/directdoc.asp?DDFDocuments/q/G/Tbtn01/JPN31.pdf","EN")</f>
      </c>
      <c r="J1511" s="17">
        <f>HYPERLINK("https://docs.wto.org/imrd/directdoc.asp?DDFDocuments/r/G/Tbtn01/JPN31.pdf","FR")</f>
      </c>
      <c r="K1511" s="17">
        <f>HYPERLINK("https://docs.wto.org/imrd/directdoc.asp?DDFDocuments/s/G/Tbtn01/JPN31.pdf","ES")</f>
      </c>
    </row>
    <row r="1512">
      <c r="A1512" s="11" t="s">
        <v>3715</v>
      </c>
      <c r="B1512" s="12" t="s">
        <v>1247</v>
      </c>
      <c r="C1512" s="13">
        <v>37238</v>
      </c>
      <c r="D1512" s="14" t="s">
        <v>350</v>
      </c>
      <c r="E1512" s="15" t="s">
        <v>3716</v>
      </c>
      <c r="F1512" s="16" t="s">
        <v>3717</v>
      </c>
      <c r="G1512" s="15" t="s">
        <v>3718</v>
      </c>
      <c r="H1512" s="15"/>
      <c r="I1512" s="17">
        <f>HYPERLINK("https://docs.wto.org/imrd/directdoc.asp?DDFDocuments/q/G/Tbtn01/THA49C1.pdf","EN")</f>
      </c>
      <c r="J1512" s="17">
        <f>HYPERLINK("https://docs.wto.org/imrd/directdoc.asp?DDFDocuments/r/G/Tbtn01/THA49C1.pdf","FR")</f>
      </c>
      <c r="K1512" s="17">
        <f>HYPERLINK("https://docs.wto.org/imrd/directdoc.asp?DDFDocuments/s/G/Tbtn01/THA49C1.pdf","ES")</f>
      </c>
    </row>
    <row r="1513">
      <c r="A1513" s="11" t="s">
        <v>3719</v>
      </c>
      <c r="B1513" s="12" t="s">
        <v>1247</v>
      </c>
      <c r="C1513" s="13">
        <v>37223</v>
      </c>
      <c r="D1513" s="14" t="s">
        <v>13</v>
      </c>
      <c r="E1513" s="15" t="s">
        <v>3720</v>
      </c>
      <c r="F1513" s="16" t="s">
        <v>3721</v>
      </c>
      <c r="G1513" s="15" t="s">
        <v>327</v>
      </c>
      <c r="H1513" s="15"/>
      <c r="I1513" s="17">
        <f>HYPERLINK("https://docs.wto.org/imrd/directdoc.asp?DDFDocuments/t/G/Tbtn01/THA70.DOC","EN")</f>
      </c>
      <c r="J1513" s="17">
        <f>HYPERLINK("https://docs.wto.org/imrd/directdoc.asp?DDFDocuments/u/G/Tbtn01/THA70.DOC","FR")</f>
      </c>
      <c r="K1513" s="17">
        <f>HYPERLINK("https://docs.wto.org/imrd/directdoc.asp?DDFDocuments/v/G/Tbtn01/THA70.DOC","ES")</f>
      </c>
    </row>
    <row r="1514">
      <c r="A1514" s="11" t="s">
        <v>3722</v>
      </c>
      <c r="B1514" s="12" t="s">
        <v>1247</v>
      </c>
      <c r="C1514" s="13">
        <v>37223</v>
      </c>
      <c r="D1514" s="14" t="s">
        <v>13</v>
      </c>
      <c r="E1514" s="15" t="s">
        <v>3723</v>
      </c>
      <c r="F1514" s="16" t="s">
        <v>3724</v>
      </c>
      <c r="G1514" s="15" t="s">
        <v>436</v>
      </c>
      <c r="H1514" s="15"/>
      <c r="I1514" s="17">
        <f>HYPERLINK("https://docs.wto.org/imrd/directdoc.asp?DDFDocuments/t/G/Tbtn01/THA72.DOC","EN")</f>
      </c>
      <c r="J1514" s="17">
        <f>HYPERLINK("https://docs.wto.org/imrd/directdoc.asp?DDFDocuments/u/G/Tbtn01/THA72.DOC","FR")</f>
      </c>
      <c r="K1514" s="17">
        <f>HYPERLINK("https://docs.wto.org/imrd/directdoc.asp?DDFDocuments/v/G/Tbtn01/THA72.DOC","ES")</f>
      </c>
    </row>
    <row r="1515">
      <c r="A1515" s="11" t="s">
        <v>3725</v>
      </c>
      <c r="B1515" s="12" t="s">
        <v>1247</v>
      </c>
      <c r="C1515" s="13">
        <v>37223</v>
      </c>
      <c r="D1515" s="14" t="s">
        <v>13</v>
      </c>
      <c r="E1515" s="15" t="s">
        <v>3726</v>
      </c>
      <c r="F1515" s="16" t="s">
        <v>225</v>
      </c>
      <c r="G1515" s="15" t="s">
        <v>436</v>
      </c>
      <c r="H1515" s="15"/>
      <c r="I1515" s="17">
        <f>HYPERLINK("https://docs.wto.org/imrd/directdoc.asp?DDFDocuments/q/G/Tbtn01/THA73.pdf","EN")</f>
      </c>
      <c r="J1515" s="17">
        <f>HYPERLINK("https://docs.wto.org/imrd/directdoc.asp?DDFDocuments/r/G/Tbtn01/THA73.pdf","FR")</f>
      </c>
      <c r="K1515" s="17">
        <f>HYPERLINK("https://docs.wto.org/imrd/directdoc.asp?DDFDocuments/s/G/Tbtn01/THA73.pdf","ES")</f>
      </c>
    </row>
    <row r="1516">
      <c r="A1516" s="11" t="s">
        <v>3727</v>
      </c>
      <c r="B1516" s="12" t="s">
        <v>1247</v>
      </c>
      <c r="C1516" s="13">
        <v>37223</v>
      </c>
      <c r="D1516" s="14" t="s">
        <v>13</v>
      </c>
      <c r="E1516" s="15" t="s">
        <v>3728</v>
      </c>
      <c r="F1516" s="16" t="s">
        <v>3729</v>
      </c>
      <c r="G1516" s="15" t="s">
        <v>3730</v>
      </c>
      <c r="H1516" s="15"/>
      <c r="I1516" s="17">
        <f>HYPERLINK("https://docs.wto.org/imrd/directdoc.asp?DDFDocuments/q/G/Tbtn01/THA74.pdf","EN")</f>
      </c>
      <c r="J1516" s="17">
        <f>HYPERLINK("https://docs.wto.org/imrd/directdoc.asp?DDFDocuments/r/G/Tbtn01/THA74.pdf","FR")</f>
      </c>
      <c r="K1516" s="17">
        <f>HYPERLINK("https://docs.wto.org/imrd/directdoc.asp?DDFDocuments/s/G/Tbtn01/THA74.pdf","ES")</f>
      </c>
    </row>
    <row r="1517">
      <c r="A1517" s="11" t="s">
        <v>3731</v>
      </c>
      <c r="B1517" s="12" t="s">
        <v>1247</v>
      </c>
      <c r="C1517" s="13">
        <v>37218</v>
      </c>
      <c r="D1517" s="14" t="s">
        <v>13</v>
      </c>
      <c r="E1517" s="15" t="s">
        <v>3732</v>
      </c>
      <c r="F1517" s="16" t="s">
        <v>3733</v>
      </c>
      <c r="G1517" s="15" t="s">
        <v>3734</v>
      </c>
      <c r="H1517" s="15"/>
      <c r="I1517" s="17">
        <f>HYPERLINK("https://docs.wto.org/imrd/directdoc.asp?DDFDocuments/q/G/Tbtn01/THA61.pdf","EN")</f>
      </c>
      <c r="J1517" s="17">
        <f>HYPERLINK("https://docs.wto.org/imrd/directdoc.asp?DDFDocuments/r/G/Tbtn01/THA61.pdf","FR")</f>
      </c>
      <c r="K1517" s="17">
        <f>HYPERLINK("https://docs.wto.org/imrd/directdoc.asp?DDFDocuments/s/G/Tbtn01/THA61.pdf","ES")</f>
      </c>
    </row>
    <row r="1518">
      <c r="A1518" s="11" t="s">
        <v>3735</v>
      </c>
      <c r="B1518" s="12" t="s">
        <v>1247</v>
      </c>
      <c r="C1518" s="13">
        <v>37218</v>
      </c>
      <c r="D1518" s="14" t="s">
        <v>13</v>
      </c>
      <c r="E1518" s="15" t="s">
        <v>3736</v>
      </c>
      <c r="F1518" s="16" t="s">
        <v>1738</v>
      </c>
      <c r="G1518" s="15" t="s">
        <v>69</v>
      </c>
      <c r="H1518" s="15"/>
      <c r="I1518" s="17">
        <f>HYPERLINK("https://docs.wto.org/imrd/directdoc.asp?DDFDocuments/t/G/Tbtn01/THA62.DOC","EN")</f>
      </c>
      <c r="J1518" s="17">
        <f>HYPERLINK("https://docs.wto.org/imrd/directdoc.asp?DDFDocuments/u/G/Tbtn01/THA62.DOC","FR")</f>
      </c>
      <c r="K1518" s="17">
        <f>HYPERLINK("https://docs.wto.org/imrd/directdoc.asp?DDFDocuments/v/G/Tbtn01/THA62.DOC","ES")</f>
      </c>
    </row>
    <row r="1519">
      <c r="A1519" s="11" t="s">
        <v>3737</v>
      </c>
      <c r="B1519" s="12" t="s">
        <v>1247</v>
      </c>
      <c r="C1519" s="13">
        <v>37179</v>
      </c>
      <c r="D1519" s="14" t="s">
        <v>13</v>
      </c>
      <c r="E1519" s="15" t="s">
        <v>3738</v>
      </c>
      <c r="F1519" s="16" t="s">
        <v>3619</v>
      </c>
      <c r="G1519" s="15" t="s">
        <v>987</v>
      </c>
      <c r="H1519" s="15"/>
      <c r="I1519" s="17">
        <f>HYPERLINK("https://docs.wto.org/imrd/directdoc.asp?DDFDocuments/q/G/Tbtn01/THA49.pdf","EN")</f>
      </c>
      <c r="J1519" s="17">
        <f>HYPERLINK("https://docs.wto.org/imrd/directdoc.asp?DDFDocuments/r/G/Tbtn01/THA49.pdf","FR")</f>
      </c>
      <c r="K1519" s="17">
        <f>HYPERLINK("https://docs.wto.org/imrd/directdoc.asp?DDFDocuments/s/G/Tbtn01/THA49.pdf","ES")</f>
      </c>
    </row>
    <row r="1520">
      <c r="A1520" s="11" t="s">
        <v>3739</v>
      </c>
      <c r="B1520" s="12" t="s">
        <v>1247</v>
      </c>
      <c r="C1520" s="13">
        <v>37176</v>
      </c>
      <c r="D1520" s="14" t="s">
        <v>13</v>
      </c>
      <c r="E1520" s="15" t="s">
        <v>3740</v>
      </c>
      <c r="F1520" s="16" t="s">
        <v>681</v>
      </c>
      <c r="G1520" s="15" t="s">
        <v>682</v>
      </c>
      <c r="H1520" s="15"/>
      <c r="I1520" s="17">
        <f>HYPERLINK("https://docs.wto.org/imrd/directdoc.asp?DDFDocuments/t/G/Tbtn01/THA48.DOC","EN")</f>
      </c>
      <c r="J1520" s="17">
        <f>HYPERLINK("https://docs.wto.org/imrd/directdoc.asp?DDFDocuments/u/G/Tbtn01/THA48.DOC","FR")</f>
      </c>
      <c r="K1520" s="17">
        <f>HYPERLINK("https://docs.wto.org/imrd/directdoc.asp?DDFDocuments/v/G/Tbtn01/THA48.DOC","ES")</f>
      </c>
    </row>
    <row r="1521">
      <c r="A1521" s="11" t="s">
        <v>3741</v>
      </c>
      <c r="B1521" s="12" t="s">
        <v>27</v>
      </c>
      <c r="C1521" s="13">
        <v>37153</v>
      </c>
      <c r="D1521" s="14" t="s">
        <v>13</v>
      </c>
      <c r="E1521" s="15" t="s">
        <v>3742</v>
      </c>
      <c r="F1521" s="16" t="s">
        <v>280</v>
      </c>
      <c r="G1521" s="15"/>
      <c r="H1521" s="15"/>
      <c r="I1521" s="17">
        <f>HYPERLINK("https://docs.wto.org/imrd/directdoc.asp?DDFDocuments/t/G/Tbtn01/ZAF8.DOC","EN")</f>
      </c>
      <c r="J1521" s="17">
        <f>HYPERLINK("https://docs.wto.org/imrd/directdoc.asp?DDFDocuments/u/G/Tbtn01/ZAF8.DOC","FR")</f>
      </c>
      <c r="K1521" s="17">
        <f>HYPERLINK("https://docs.wto.org/imrd/directdoc.asp?DDFDocuments/v/G/Tbtn01/ZAF8.DOC","ES")</f>
      </c>
    </row>
    <row r="1522">
      <c r="A1522" s="11" t="s">
        <v>3743</v>
      </c>
      <c r="B1522" s="12" t="s">
        <v>27</v>
      </c>
      <c r="C1522" s="13">
        <v>37153</v>
      </c>
      <c r="D1522" s="14" t="s">
        <v>13</v>
      </c>
      <c r="E1522" s="15" t="s">
        <v>3744</v>
      </c>
      <c r="F1522" s="16" t="s">
        <v>1281</v>
      </c>
      <c r="G1522" s="15"/>
      <c r="H1522" s="15"/>
      <c r="I1522" s="17">
        <f>HYPERLINK("https://docs.wto.org/imrd/directdoc.asp?DDFDocuments/t/G/Tbtn01/ZAF9.DOC","EN")</f>
      </c>
      <c r="J1522" s="17">
        <f>HYPERLINK("https://docs.wto.org/imrd/directdoc.asp?DDFDocuments/u/G/Tbtn01/ZAF9.DOC","FR")</f>
      </c>
      <c r="K1522" s="17">
        <f>HYPERLINK("https://docs.wto.org/imrd/directdoc.asp?DDFDocuments/v/G/Tbtn01/ZAF9.DOC","ES")</f>
      </c>
    </row>
    <row r="1523">
      <c r="A1523" s="11" t="s">
        <v>3745</v>
      </c>
      <c r="B1523" s="12" t="s">
        <v>33</v>
      </c>
      <c r="C1523" s="13">
        <v>37123</v>
      </c>
      <c r="D1523" s="14" t="s">
        <v>13</v>
      </c>
      <c r="E1523" s="15" t="s">
        <v>3746</v>
      </c>
      <c r="F1523" s="16" t="s">
        <v>851</v>
      </c>
      <c r="G1523" s="15" t="s">
        <v>756</v>
      </c>
      <c r="H1523" s="15"/>
      <c r="I1523" s="17">
        <f>HYPERLINK("https://docs.wto.org/imrd/directdoc.asp?DDFDocuments/q/G/Tbtn01/USA10.pdf","EN")</f>
      </c>
      <c r="J1523" s="17">
        <f>HYPERLINK("https://docs.wto.org/imrd/directdoc.asp?DDFDocuments/r/G/Tbtn01/USA10.pdf","FR")</f>
      </c>
      <c r="K1523" s="17">
        <f>HYPERLINK("https://docs.wto.org/imrd/directdoc.asp?DDFDocuments/s/G/Tbtn01/USA10.pdf","ES")</f>
      </c>
    </row>
    <row r="1524">
      <c r="A1524" s="11" t="s">
        <v>3747</v>
      </c>
      <c r="B1524" s="12" t="s">
        <v>27</v>
      </c>
      <c r="C1524" s="13">
        <v>37085</v>
      </c>
      <c r="D1524" s="14" t="s">
        <v>13</v>
      </c>
      <c r="E1524" s="15" t="s">
        <v>3748</v>
      </c>
      <c r="F1524" s="16" t="s">
        <v>2717</v>
      </c>
      <c r="G1524" s="15"/>
      <c r="H1524" s="15"/>
      <c r="I1524" s="17">
        <f>HYPERLINK("https://docs.wto.org/imrd/directdoc.asp?DDFDocuments/t/G/Tbtn01/ZAF7.DOC","EN")</f>
      </c>
      <c r="J1524" s="17">
        <f>HYPERLINK("https://docs.wto.org/imrd/directdoc.asp?DDFDocuments/u/G/Tbtn01/ZAF7.DOC","FR")</f>
      </c>
      <c r="K1524" s="17">
        <f>HYPERLINK("https://docs.wto.org/imrd/directdoc.asp?DDFDocuments/v/G/Tbtn01/ZAF7.DOC","ES")</f>
      </c>
    </row>
    <row r="1525">
      <c r="A1525" s="11" t="s">
        <v>3749</v>
      </c>
      <c r="B1525" s="12" t="s">
        <v>2071</v>
      </c>
      <c r="C1525" s="13">
        <v>37064</v>
      </c>
      <c r="D1525" s="14" t="s">
        <v>13</v>
      </c>
      <c r="E1525" s="15" t="s">
        <v>3750</v>
      </c>
      <c r="F1525" s="16" t="s">
        <v>681</v>
      </c>
      <c r="G1525" s="15"/>
      <c r="H1525" s="15"/>
      <c r="I1525" s="17">
        <f>HYPERLINK("https://docs.wto.org/imrd/directdoc.asp?DDFDocuments/q/G/Tbtn01/JPN14.pdf","EN")</f>
      </c>
      <c r="J1525" s="17">
        <f>HYPERLINK("https://docs.wto.org/imrd/directdoc.asp?DDFDocuments/r/G/Tbtn01/JPN14.pdf","FR")</f>
      </c>
      <c r="K1525" s="17">
        <f>HYPERLINK("https://docs.wto.org/imrd/directdoc.asp?DDFDocuments/s/G/Tbtn01/JPN14.pdf","ES")</f>
      </c>
    </row>
    <row r="1526">
      <c r="A1526" s="11" t="s">
        <v>3751</v>
      </c>
      <c r="B1526" s="12" t="s">
        <v>1247</v>
      </c>
      <c r="C1526" s="13">
        <v>37054</v>
      </c>
      <c r="D1526" s="14" t="s">
        <v>13</v>
      </c>
      <c r="E1526" s="15" t="s">
        <v>3752</v>
      </c>
      <c r="F1526" s="16" t="s">
        <v>837</v>
      </c>
      <c r="G1526" s="15" t="s">
        <v>1067</v>
      </c>
      <c r="H1526" s="15"/>
      <c r="I1526" s="17">
        <f>HYPERLINK("https://docs.wto.org/imrd/directdoc.asp?DDFDocuments/t/G/Tbtn01/THA31.DOC","EN")</f>
      </c>
      <c r="J1526" s="17">
        <f>HYPERLINK("https://docs.wto.org/imrd/directdoc.asp?DDFDocuments/u/G/Tbtn01/THA31.DOC","FR")</f>
      </c>
      <c r="K1526" s="17">
        <f>HYPERLINK("https://docs.wto.org/imrd/directdoc.asp?DDFDocuments/v/G/Tbtn01/THA31.DOC","ES")</f>
      </c>
    </row>
    <row r="1527">
      <c r="A1527" s="11" t="s">
        <v>3753</v>
      </c>
      <c r="B1527" s="12" t="s">
        <v>1247</v>
      </c>
      <c r="C1527" s="13">
        <v>37054</v>
      </c>
      <c r="D1527" s="14" t="s">
        <v>13</v>
      </c>
      <c r="E1527" s="15" t="s">
        <v>3754</v>
      </c>
      <c r="F1527" s="16" t="s">
        <v>463</v>
      </c>
      <c r="G1527" s="15" t="s">
        <v>390</v>
      </c>
      <c r="H1527" s="15"/>
      <c r="I1527" s="17">
        <f>HYPERLINK("https://docs.wto.org/imrd/directdoc.asp?DDFDocuments/t/G/Tbtn01/THA34.DOC","EN")</f>
      </c>
      <c r="J1527" s="17">
        <f>HYPERLINK("https://docs.wto.org/imrd/directdoc.asp?DDFDocuments/u/G/Tbtn01/THA34.DOC","FR")</f>
      </c>
      <c r="K1527" s="17">
        <f>HYPERLINK("https://docs.wto.org/imrd/directdoc.asp?DDFDocuments/v/G/Tbtn01/THA34.DOC","ES")</f>
      </c>
    </row>
    <row r="1528">
      <c r="A1528" s="11" t="s">
        <v>3755</v>
      </c>
      <c r="B1528" s="12" t="s">
        <v>1247</v>
      </c>
      <c r="C1528" s="13">
        <v>37054</v>
      </c>
      <c r="D1528" s="14" t="s">
        <v>13</v>
      </c>
      <c r="E1528" s="15" t="s">
        <v>3756</v>
      </c>
      <c r="F1528" s="16" t="s">
        <v>837</v>
      </c>
      <c r="G1528" s="15" t="s">
        <v>1067</v>
      </c>
      <c r="H1528" s="15"/>
      <c r="I1528" s="17">
        <f>HYPERLINK("https://docs.wto.org/imrd/directdoc.asp?DDFDocuments/q/G/Tbtn01/THA36.pdf","EN")</f>
      </c>
      <c r="J1528" s="17">
        <f>HYPERLINK("https://docs.wto.org/imrd/directdoc.asp?DDFDocuments/r/G/Tbtn01/THA36.pdf","FR")</f>
      </c>
      <c r="K1528" s="17">
        <f>HYPERLINK("https://docs.wto.org/imrd/directdoc.asp?DDFDocuments/s/G/Tbtn01/THA36.pdf","ES")</f>
      </c>
    </row>
    <row r="1529">
      <c r="A1529" s="11" t="s">
        <v>3757</v>
      </c>
      <c r="B1529" s="12" t="s">
        <v>33</v>
      </c>
      <c r="C1529" s="13">
        <v>37015</v>
      </c>
      <c r="D1529" s="14" t="s">
        <v>49</v>
      </c>
      <c r="E1529" s="15" t="s">
        <v>3758</v>
      </c>
      <c r="F1529" s="16" t="s">
        <v>86</v>
      </c>
      <c r="G1529" s="15" t="s">
        <v>1876</v>
      </c>
      <c r="H1529" s="15"/>
      <c r="I1529" s="17">
        <f>HYPERLINK("https://docs.wto.org/imrd/directdoc.asp?DDFDocuments/q/G/Tbtn01/USA4A1.pdf","EN")</f>
      </c>
      <c r="J1529" s="17">
        <f>HYPERLINK("https://docs.wto.org/imrd/directdoc.asp?DDFDocuments/r/G/Tbtn01/USA4A1.pdf","FR")</f>
      </c>
      <c r="K1529" s="17">
        <f>HYPERLINK("https://docs.wto.org/imrd/directdoc.asp?DDFDocuments/s/G/Tbtn01/USA4A1.pdf","ES")</f>
      </c>
    </row>
    <row r="1530">
      <c r="A1530" s="11" t="s">
        <v>3759</v>
      </c>
      <c r="B1530" s="12" t="s">
        <v>946</v>
      </c>
      <c r="C1530" s="13">
        <v>36984</v>
      </c>
      <c r="D1530" s="14" t="s">
        <v>13</v>
      </c>
      <c r="E1530" s="15" t="s">
        <v>3760</v>
      </c>
      <c r="F1530" s="16" t="s">
        <v>3761</v>
      </c>
      <c r="G1530" s="15" t="s">
        <v>3762</v>
      </c>
      <c r="H1530" s="15"/>
      <c r="I1530" s="17">
        <f>HYPERLINK("https://docs.wto.org/imrd/directdoc.asp?DDFDocuments/t/G/Tbtn01/SVN1.DOC","EN")</f>
      </c>
      <c r="J1530" s="17">
        <f>HYPERLINK("https://docs.wto.org/imrd/directdoc.asp?DDFDocuments/u/G/Tbtn01/SVN1.DOC","FR")</f>
      </c>
      <c r="K1530" s="17">
        <f>HYPERLINK("https://docs.wto.org/imrd/directdoc.asp?DDFDocuments/v/G/Tbtn01/SVN1.DOC","ES")</f>
      </c>
    </row>
    <row r="1531">
      <c r="A1531" s="11" t="s">
        <v>3763</v>
      </c>
      <c r="B1531" s="12" t="s">
        <v>337</v>
      </c>
      <c r="C1531" s="13">
        <v>36976</v>
      </c>
      <c r="D1531" s="14" t="s">
        <v>13</v>
      </c>
      <c r="E1531" s="15" t="s">
        <v>3764</v>
      </c>
      <c r="F1531" s="16" t="s">
        <v>3765</v>
      </c>
      <c r="G1531" s="15"/>
      <c r="H1531" s="15"/>
      <c r="I1531" s="17">
        <f>HYPERLINK("https://docs.wto.org/imrd/directdoc.asp?DDFDocuments/t/G/Tbtn01/SLV1.DOC","EN")</f>
      </c>
      <c r="J1531" s="17">
        <f>HYPERLINK("https://docs.wto.org/imrd/directdoc.asp?DDFDocuments/u/G/Tbtn01/SLV1.DOC","FR")</f>
      </c>
      <c r="K1531" s="17">
        <f>HYPERLINK("https://docs.wto.org/imrd/directdoc.asp?DDFDocuments/v/G/Tbtn01/SLV1.DOC","ES")</f>
      </c>
    </row>
    <row r="1532">
      <c r="A1532" s="11" t="s">
        <v>3766</v>
      </c>
      <c r="B1532" s="12" t="s">
        <v>27</v>
      </c>
      <c r="C1532" s="13">
        <v>36957</v>
      </c>
      <c r="D1532" s="14" t="s">
        <v>13</v>
      </c>
      <c r="E1532" s="15" t="s">
        <v>3767</v>
      </c>
      <c r="F1532" s="16" t="s">
        <v>3768</v>
      </c>
      <c r="G1532" s="15"/>
      <c r="H1532" s="15"/>
      <c r="I1532" s="17">
        <f>HYPERLINK("https://docs.wto.org/imrd/directdoc.asp?DDFDocuments/t/G/Tbtn01/ZAF1.DOC","EN")</f>
      </c>
      <c r="J1532" s="17">
        <f>HYPERLINK("https://docs.wto.org/imrd/directdoc.asp?DDFDocuments/u/G/Tbtn01/ZAF1.DOC","FR")</f>
      </c>
      <c r="K1532" s="17">
        <f>HYPERLINK("https://docs.wto.org/imrd/directdoc.asp?DDFDocuments/v/G/Tbtn01/ZAF1.DOC","ES")</f>
      </c>
    </row>
    <row r="1533">
      <c r="A1533" s="11" t="s">
        <v>3769</v>
      </c>
      <c r="B1533" s="12" t="s">
        <v>33</v>
      </c>
      <c r="C1533" s="13">
        <v>36929</v>
      </c>
      <c r="D1533" s="14" t="s">
        <v>13</v>
      </c>
      <c r="E1533" s="15" t="s">
        <v>3770</v>
      </c>
      <c r="F1533" s="16" t="s">
        <v>769</v>
      </c>
      <c r="G1533" s="15" t="s">
        <v>756</v>
      </c>
      <c r="H1533" s="15"/>
      <c r="I1533" s="17">
        <f>HYPERLINK("https://docs.wto.org/imrd/directdoc.asp?DDFDocuments/q/G/Tbtn01/USA4.pdf","EN")</f>
      </c>
      <c r="J1533" s="17">
        <f>HYPERLINK("https://docs.wto.org/imrd/directdoc.asp?DDFDocuments/r/G/Tbtn01/USA4.pdf","FR")</f>
      </c>
      <c r="K1533" s="17">
        <f>HYPERLINK("https://docs.wto.org/imrd/directdoc.asp?DDFDocuments/s/G/Tbtn01/USA4.pdf","ES")</f>
      </c>
    </row>
    <row r="1534">
      <c r="A1534" s="11" t="s">
        <v>3771</v>
      </c>
      <c r="B1534" s="12" t="s">
        <v>1247</v>
      </c>
      <c r="C1534" s="13">
        <v>36924</v>
      </c>
      <c r="D1534" s="14" t="s">
        <v>13</v>
      </c>
      <c r="E1534" s="15" t="s">
        <v>3732</v>
      </c>
      <c r="F1534" s="16" t="s">
        <v>3733</v>
      </c>
      <c r="G1534" s="15" t="s">
        <v>3734</v>
      </c>
      <c r="H1534" s="15"/>
      <c r="I1534" s="17">
        <f>HYPERLINK("https://docs.wto.org/imrd/directdoc.asp?DDFDocuments/q/G/Tbtn01/THA21.pdf","EN")</f>
      </c>
      <c r="J1534" s="17">
        <f>HYPERLINK("https://docs.wto.org/imrd/directdoc.asp?DDFDocuments/r/G/Tbtn01/THA21.pdf","FR")</f>
      </c>
      <c r="K1534" s="17">
        <f>HYPERLINK("https://docs.wto.org/imrd/directdoc.asp?DDFDocuments/s/G/Tbtn01/THA21.pdf","ES")</f>
      </c>
    </row>
    <row r="1535">
      <c r="A1535" s="11" t="s">
        <v>3772</v>
      </c>
      <c r="B1535" s="12" t="s">
        <v>2380</v>
      </c>
      <c r="C1535" s="13">
        <v>36921</v>
      </c>
      <c r="D1535" s="14" t="s">
        <v>13</v>
      </c>
      <c r="E1535" s="15" t="s">
        <v>3773</v>
      </c>
      <c r="F1535" s="16" t="s">
        <v>689</v>
      </c>
      <c r="G1535" s="15"/>
      <c r="H1535" s="15"/>
      <c r="I1535" s="17">
        <f>HYPERLINK("https://docs.wto.org/imrd/directdoc.asp?DDFDocuments/t/G/Tbtn01/CRI1.DOC","EN")</f>
      </c>
      <c r="J1535" s="17">
        <f>HYPERLINK("https://docs.wto.org/imrd/directdoc.asp?DDFDocuments/u/G/Tbtn01/CRI1.DOC","FR")</f>
      </c>
      <c r="K1535" s="17">
        <f>HYPERLINK("https://docs.wto.org/imrd/directdoc.asp?DDFDocuments/v/G/Tbtn01/CRI1.DOC","ES")</f>
      </c>
    </row>
    <row r="1536">
      <c r="A1536" s="11" t="s">
        <v>3774</v>
      </c>
      <c r="B1536" s="12" t="s">
        <v>1247</v>
      </c>
      <c r="C1536" s="13">
        <v>36917</v>
      </c>
      <c r="D1536" s="14" t="s">
        <v>13</v>
      </c>
      <c r="E1536" s="15" t="s">
        <v>3775</v>
      </c>
      <c r="F1536" s="16" t="s">
        <v>718</v>
      </c>
      <c r="G1536" s="15" t="s">
        <v>686</v>
      </c>
      <c r="H1536" s="15"/>
      <c r="I1536" s="17">
        <f>HYPERLINK("https://docs.wto.org/imrd/directdoc.asp?DDFDocuments/t/G/Tbtn01/THA12.DOC","EN")</f>
      </c>
      <c r="J1536" s="17">
        <f>HYPERLINK("https://docs.wto.org/imrd/directdoc.asp?DDFDocuments/u/G/Tbtn01/THA12.DOC","FR")</f>
      </c>
      <c r="K1536" s="17">
        <f>HYPERLINK("https://docs.wto.org/imrd/directdoc.asp?DDFDocuments/v/G/Tbtn01/THA12.DOC","ES")</f>
      </c>
    </row>
    <row r="1537">
      <c r="A1537" s="11" t="s">
        <v>3776</v>
      </c>
      <c r="B1537" s="12" t="s">
        <v>1247</v>
      </c>
      <c r="C1537" s="13">
        <v>36917</v>
      </c>
      <c r="D1537" s="14" t="s">
        <v>13</v>
      </c>
      <c r="E1537" s="15" t="s">
        <v>3777</v>
      </c>
      <c r="F1537" s="16" t="s">
        <v>3778</v>
      </c>
      <c r="G1537" s="15" t="s">
        <v>226</v>
      </c>
      <c r="H1537" s="15"/>
      <c r="I1537" s="17">
        <f>HYPERLINK("https://docs.wto.org/imrd/directdoc.asp?DDFDocuments/t/G/Tbtn01/THA14.DOC","EN")</f>
      </c>
      <c r="J1537" s="17">
        <f>HYPERLINK("https://docs.wto.org/imrd/directdoc.asp?DDFDocuments/u/G/Tbtn01/THA14.DOC","FR")</f>
      </c>
      <c r="K1537" s="17">
        <f>HYPERLINK("https://docs.wto.org/imrd/directdoc.asp?DDFDocuments/v/G/Tbtn01/THA14.DOC","ES")</f>
      </c>
    </row>
    <row r="1538">
      <c r="A1538" s="11" t="s">
        <v>3779</v>
      </c>
      <c r="B1538" s="12" t="s">
        <v>1247</v>
      </c>
      <c r="C1538" s="13">
        <v>36917</v>
      </c>
      <c r="D1538" s="14" t="s">
        <v>13</v>
      </c>
      <c r="E1538" s="15" t="s">
        <v>3780</v>
      </c>
      <c r="F1538" s="16" t="s">
        <v>837</v>
      </c>
      <c r="G1538" s="15" t="s">
        <v>1067</v>
      </c>
      <c r="H1538" s="15"/>
      <c r="I1538" s="17">
        <f>HYPERLINK("https://docs.wto.org/imrd/directdoc.asp?DDFDocuments/t/G/Tbtn01/THA15.DOC","EN")</f>
      </c>
      <c r="J1538" s="17">
        <f>HYPERLINK("https://docs.wto.org/imrd/directdoc.asp?DDFDocuments/u/G/Tbtn01/THA15.DOC","FR")</f>
      </c>
      <c r="K1538" s="17">
        <f>HYPERLINK("https://docs.wto.org/imrd/directdoc.asp?DDFDocuments/v/G/Tbtn01/THA15.DOC","ES")</f>
      </c>
    </row>
    <row r="1539">
      <c r="A1539" s="11" t="s">
        <v>3781</v>
      </c>
      <c r="B1539" s="12" t="s">
        <v>1247</v>
      </c>
      <c r="C1539" s="13">
        <v>36917</v>
      </c>
      <c r="D1539" s="14" t="s">
        <v>13</v>
      </c>
      <c r="E1539" s="15" t="s">
        <v>3782</v>
      </c>
      <c r="F1539" s="16" t="s">
        <v>804</v>
      </c>
      <c r="G1539" s="15" t="s">
        <v>226</v>
      </c>
      <c r="H1539" s="15"/>
      <c r="I1539" s="17">
        <f>HYPERLINK("https://docs.wto.org/imrd/directdoc.asp?DDFDocuments/q/G/Tbtn01/THA16.pdf","EN")</f>
      </c>
      <c r="J1539" s="17">
        <f>HYPERLINK("https://docs.wto.org/imrd/directdoc.asp?DDFDocuments/r/G/Tbtn01/THA16.pdf","FR")</f>
      </c>
      <c r="K1539" s="17">
        <f>HYPERLINK("https://docs.wto.org/imrd/directdoc.asp?DDFDocuments/s/G/Tbtn01/THA16.pdf","ES")</f>
      </c>
    </row>
    <row r="1540">
      <c r="A1540" s="11" t="s">
        <v>3783</v>
      </c>
      <c r="B1540" s="12" t="s">
        <v>1247</v>
      </c>
      <c r="C1540" s="13">
        <v>36917</v>
      </c>
      <c r="D1540" s="14" t="s">
        <v>13</v>
      </c>
      <c r="E1540" s="15" t="s">
        <v>3784</v>
      </c>
      <c r="F1540" s="16" t="s">
        <v>681</v>
      </c>
      <c r="G1540" s="15" t="s">
        <v>682</v>
      </c>
      <c r="H1540" s="15"/>
      <c r="I1540" s="17">
        <f>HYPERLINK("https://docs.wto.org/imrd/directdoc.asp?DDFDocuments/t/G/Tbtn01/THA17.DOC","EN")</f>
      </c>
      <c r="J1540" s="17">
        <f>HYPERLINK("https://docs.wto.org/imrd/directdoc.asp?DDFDocuments/u/G/Tbtn01/THA17.DOC","FR")</f>
      </c>
      <c r="K1540" s="17">
        <f>HYPERLINK("https://docs.wto.org/imrd/directdoc.asp?DDFDocuments/v/G/Tbtn01/THA17.DOC","ES")</f>
      </c>
    </row>
    <row r="1541">
      <c r="A1541" s="11" t="s">
        <v>3785</v>
      </c>
      <c r="B1541" s="12" t="s">
        <v>1247</v>
      </c>
      <c r="C1541" s="13">
        <v>36917</v>
      </c>
      <c r="D1541" s="14" t="s">
        <v>13</v>
      </c>
      <c r="E1541" s="15" t="s">
        <v>3786</v>
      </c>
      <c r="F1541" s="16" t="s">
        <v>246</v>
      </c>
      <c r="G1541" s="15" t="s">
        <v>15</v>
      </c>
      <c r="H1541" s="15"/>
      <c r="I1541" s="17">
        <f>HYPERLINK("https://docs.wto.org/imrd/directdoc.asp?DDFDocuments/t/G/Tbtn01/THA18.DOC","EN")</f>
      </c>
      <c r="J1541" s="17">
        <f>HYPERLINK("https://docs.wto.org/imrd/directdoc.asp?DDFDocuments/u/G/Tbtn01/THA18.DOC","FR")</f>
      </c>
      <c r="K1541" s="17">
        <f>HYPERLINK("https://docs.wto.org/imrd/directdoc.asp?DDFDocuments/v/G/Tbtn01/THA18.DOC","ES")</f>
      </c>
    </row>
    <row r="1542">
      <c r="A1542" s="11" t="s">
        <v>3787</v>
      </c>
      <c r="B1542" s="12" t="s">
        <v>1247</v>
      </c>
      <c r="C1542" s="13">
        <v>36917</v>
      </c>
      <c r="D1542" s="14" t="s">
        <v>13</v>
      </c>
      <c r="E1542" s="15" t="s">
        <v>3788</v>
      </c>
      <c r="F1542" s="16" t="s">
        <v>29</v>
      </c>
      <c r="G1542" s="15" t="s">
        <v>30</v>
      </c>
      <c r="H1542" s="15"/>
      <c r="I1542" s="17">
        <f>HYPERLINK("https://docs.wto.org/imrd/directdoc.asp?DDFDocuments/t/G/Tbtn01/THA5.DOC","EN")</f>
      </c>
      <c r="J1542" s="17">
        <f>HYPERLINK("https://docs.wto.org/imrd/directdoc.asp?DDFDocuments/u/G/Tbtn01/THA5.DOC","FR")</f>
      </c>
      <c r="K1542" s="17">
        <f>HYPERLINK("https://docs.wto.org/imrd/directdoc.asp?DDFDocuments/v/G/Tbtn01/THA5.DOC","ES")</f>
      </c>
    </row>
    <row r="1543">
      <c r="A1543" s="11" t="s">
        <v>3789</v>
      </c>
      <c r="B1543" s="12" t="s">
        <v>1247</v>
      </c>
      <c r="C1543" s="13">
        <v>36917</v>
      </c>
      <c r="D1543" s="14" t="s">
        <v>13</v>
      </c>
      <c r="E1543" s="15" t="s">
        <v>3790</v>
      </c>
      <c r="F1543" s="16" t="s">
        <v>339</v>
      </c>
      <c r="G1543" s="15" t="s">
        <v>340</v>
      </c>
      <c r="H1543" s="15"/>
      <c r="I1543" s="17">
        <f>HYPERLINK("https://docs.wto.org/imrd/directdoc.asp?DDFDocuments/t/G/Tbtn01/THA6.DOC","EN")</f>
      </c>
      <c r="J1543" s="17">
        <f>HYPERLINK("https://docs.wto.org/imrd/directdoc.asp?DDFDocuments/u/G/Tbtn01/THA6.DOC","FR")</f>
      </c>
      <c r="K1543" s="17">
        <f>HYPERLINK("https://docs.wto.org/imrd/directdoc.asp?DDFDocuments/v/G/Tbtn01/THA6.DOC","ES")</f>
      </c>
    </row>
    <row r="1544">
      <c r="A1544" s="11" t="s">
        <v>3791</v>
      </c>
      <c r="B1544" s="12" t="s">
        <v>1247</v>
      </c>
      <c r="C1544" s="13">
        <v>36917</v>
      </c>
      <c r="D1544" s="14" t="s">
        <v>13</v>
      </c>
      <c r="E1544" s="15" t="s">
        <v>3792</v>
      </c>
      <c r="F1544" s="16" t="s">
        <v>3793</v>
      </c>
      <c r="G1544" s="15" t="s">
        <v>44</v>
      </c>
      <c r="H1544" s="15"/>
      <c r="I1544" s="17">
        <f>HYPERLINK("https://docs.wto.org/imrd/directdoc.asp?DDFDocuments/t/G/Tbtn01/THA7.DOC","EN")</f>
      </c>
      <c r="J1544" s="17">
        <f>HYPERLINK("https://docs.wto.org/imrd/directdoc.asp?DDFDocuments/u/G/Tbtn01/THA7.DOC","FR")</f>
      </c>
      <c r="K1544" s="17">
        <f>HYPERLINK("https://docs.wto.org/imrd/directdoc.asp?DDFDocuments/v/G/Tbtn01/THA7.DOC","ES")</f>
      </c>
    </row>
    <row r="1545">
      <c r="A1545" s="11" t="s">
        <v>3794</v>
      </c>
      <c r="B1545" s="12" t="s">
        <v>2071</v>
      </c>
      <c r="C1545" s="13">
        <v>36915</v>
      </c>
      <c r="D1545" s="14" t="s">
        <v>13</v>
      </c>
      <c r="E1545" s="15" t="s">
        <v>3795</v>
      </c>
      <c r="F1545" s="16" t="s">
        <v>3796</v>
      </c>
      <c r="G1545" s="15"/>
      <c r="H1545" s="15"/>
      <c r="I1545" s="17">
        <f>HYPERLINK("https://docs.wto.org/imrd/directdoc.asp?DDFDocuments/q/G/Tbtn01/JPN7.pdf","EN")</f>
      </c>
      <c r="J1545" s="17">
        <f>HYPERLINK("https://docs.wto.org/imrd/directdoc.asp?DDFDocuments/r/G/Tbtn01/JPN7.pdf","FR")</f>
      </c>
      <c r="K1545" s="17">
        <f>HYPERLINK("https://docs.wto.org/imrd/directdoc.asp?DDFDocuments/s/G/Tbtn01/JPN7.pdf","ES")</f>
      </c>
    </row>
    <row r="1546">
      <c r="A1546" s="11" t="s">
        <v>3797</v>
      </c>
      <c r="B1546" s="12" t="s">
        <v>33</v>
      </c>
      <c r="C1546" s="13">
        <v>36816</v>
      </c>
      <c r="D1546" s="14" t="s">
        <v>13</v>
      </c>
      <c r="E1546" s="15"/>
      <c r="F1546" s="16" t="s">
        <v>1422</v>
      </c>
      <c r="G1546" s="15"/>
      <c r="H1546" s="15"/>
      <c r="I1546" s="17">
        <f>HYPERLINK("https://docs.wto.org/imrd/directdoc.asp?DDFDocuments/t/G/Tbtnot00/00-499.DOC","EN")</f>
      </c>
      <c r="J1546" s="17">
        <f>HYPERLINK("https://docs.wto.org/imrd/directdoc.asp?DDFDocuments/u/G/Tbtnot00/00-499.DOC","FR")</f>
      </c>
      <c r="K1546" s="17">
        <f>HYPERLINK("https://docs.wto.org/imrd/directdoc.asp?DDFDocuments/v/G/Tbtnot00/00-499.DOC","ES")</f>
      </c>
    </row>
    <row r="1547">
      <c r="A1547" s="11" t="s">
        <v>3798</v>
      </c>
      <c r="B1547" s="12" t="s">
        <v>33</v>
      </c>
      <c r="C1547" s="13">
        <v>36809</v>
      </c>
      <c r="D1547" s="14" t="s">
        <v>13</v>
      </c>
      <c r="E1547" s="15"/>
      <c r="F1547" s="16" t="s">
        <v>1422</v>
      </c>
      <c r="G1547" s="15"/>
      <c r="H1547" s="15"/>
      <c r="I1547" s="17">
        <f>HYPERLINK("https://docs.wto.org/imrd/directdoc.asp?DDFDocuments/t/G/Tbtnot00/00-486.DOC","EN")</f>
      </c>
      <c r="J1547" s="17">
        <f>HYPERLINK("https://docs.wto.org/imrd/directdoc.asp?DDFDocuments/u/G/Tbtnot00/00-486.DOC","FR")</f>
      </c>
      <c r="K1547" s="17">
        <f>HYPERLINK("https://docs.wto.org/imrd/directdoc.asp?DDFDocuments/v/G/Tbtnot00/00-486.DOC","ES")</f>
      </c>
    </row>
    <row r="1548">
      <c r="A1548" s="11" t="s">
        <v>3799</v>
      </c>
      <c r="B1548" s="12" t="s">
        <v>1331</v>
      </c>
      <c r="C1548" s="13">
        <v>36784</v>
      </c>
      <c r="D1548" s="14" t="s">
        <v>13</v>
      </c>
      <c r="E1548" s="15"/>
      <c r="F1548" s="16" t="s">
        <v>463</v>
      </c>
      <c r="G1548" s="15"/>
      <c r="H1548" s="15"/>
      <c r="I1548" s="17">
        <f>HYPERLINK("https://docs.wto.org/imrd/directdoc.asp?DDFDocuments/q/G/Tbtnot00/00-428.pdf","EN")</f>
      </c>
      <c r="J1548" s="17">
        <f>HYPERLINK("https://docs.wto.org/imrd/directdoc.asp?DDFDocuments/r/G/Tbtnot00/00-428.pdf","FR")</f>
      </c>
      <c r="K1548" s="17">
        <f>HYPERLINK("https://docs.wto.org/imrd/directdoc.asp?DDFDocuments/s/G/Tbtnot00/00-428.pdf","ES")</f>
      </c>
    </row>
    <row r="1549">
      <c r="A1549" s="11" t="s">
        <v>3800</v>
      </c>
      <c r="B1549" s="12" t="s">
        <v>337</v>
      </c>
      <c r="C1549" s="13">
        <v>36770</v>
      </c>
      <c r="D1549" s="14" t="s">
        <v>13</v>
      </c>
      <c r="E1549" s="15"/>
      <c r="F1549" s="16" t="s">
        <v>275</v>
      </c>
      <c r="G1549" s="15"/>
      <c r="H1549" s="15"/>
      <c r="I1549" s="17">
        <f>HYPERLINK("https://docs.wto.org/imrd/directdoc.asp?DDFDocuments/t/G/Tbtnot00/00-373.DOC","EN")</f>
      </c>
      <c r="J1549" s="17">
        <f>HYPERLINK("https://docs.wto.org/imrd/directdoc.asp?DDFDocuments/u/G/Tbtnot00/00-373.DOC","FR")</f>
      </c>
      <c r="K1549" s="17">
        <f>HYPERLINK("https://docs.wto.org/imrd/directdoc.asp?DDFDocuments/v/G/Tbtnot00/00-373.DOC","ES")</f>
      </c>
    </row>
    <row r="1550">
      <c r="A1550" s="11" t="s">
        <v>3801</v>
      </c>
      <c r="B1550" s="12" t="s">
        <v>33</v>
      </c>
      <c r="C1550" s="13">
        <v>36746</v>
      </c>
      <c r="D1550" s="14" t="s">
        <v>13</v>
      </c>
      <c r="E1550" s="15"/>
      <c r="F1550" s="16" t="s">
        <v>3802</v>
      </c>
      <c r="G1550" s="15"/>
      <c r="H1550" s="15"/>
      <c r="I1550" s="17">
        <f>HYPERLINK("https://docs.wto.org/imrd/directdoc.asp?DDFDocuments/t/g/tbtnot00/00-350.doc","EN")</f>
      </c>
      <c r="J1550" s="17">
        <f>HYPERLINK("https://docs.wto.org/imrd/directdoc.asp?DDFDocuments/u/g/tbtnot00/00-350.doc","FR")</f>
      </c>
      <c r="K1550" s="17">
        <f>HYPERLINK("https://docs.wto.org/imrd/directdoc.asp?DDFDocuments/v/g/tbtnot00/00-350.doc","ES")</f>
      </c>
    </row>
    <row r="1551">
      <c r="A1551" s="11" t="s">
        <v>3803</v>
      </c>
      <c r="B1551" s="12" t="s">
        <v>1331</v>
      </c>
      <c r="C1551" s="13">
        <v>36697</v>
      </c>
      <c r="D1551" s="14" t="s">
        <v>13</v>
      </c>
      <c r="E1551" s="15"/>
      <c r="F1551" s="16" t="s">
        <v>3804</v>
      </c>
      <c r="G1551" s="15"/>
      <c r="H1551" s="15"/>
      <c r="I1551" s="17">
        <f>HYPERLINK("https://docs.wto.org/imrd/directdoc.asp?DDFDocuments/q/G/Tbtnot00/00-289.pdf","EN")</f>
      </c>
      <c r="J1551" s="17">
        <f>HYPERLINK("https://docs.wto.org/imrd/directdoc.asp?DDFDocuments/r/G/Tbtnot00/00-289.pdf","FR")</f>
      </c>
      <c r="K1551" s="17">
        <f>HYPERLINK("https://docs.wto.org/imrd/directdoc.asp?DDFDocuments/s/G/Tbtnot00/00-289.pdf","ES")</f>
      </c>
    </row>
    <row r="1552">
      <c r="A1552" s="11" t="s">
        <v>3805</v>
      </c>
      <c r="B1552" s="12" t="s">
        <v>2380</v>
      </c>
      <c r="C1552" s="13">
        <v>36642</v>
      </c>
      <c r="D1552" s="14" t="s">
        <v>13</v>
      </c>
      <c r="E1552" s="15"/>
      <c r="F1552" s="16" t="s">
        <v>3806</v>
      </c>
      <c r="G1552" s="15" t="s">
        <v>57</v>
      </c>
      <c r="H1552" s="15"/>
      <c r="I1552" s="17">
        <f>HYPERLINK("https://docs.wto.org/imrd/directdoc.asp?DDFDocuments/q/G/Tbtnot00/00-194.pdf","EN")</f>
      </c>
      <c r="J1552" s="17">
        <f>HYPERLINK("https://docs.wto.org/imrd/directdoc.asp?DDFDocuments/r/G/Tbtnot00/00-194.pdf","FR")</f>
      </c>
      <c r="K1552" s="17">
        <f>HYPERLINK("https://docs.wto.org/imrd/directdoc.asp?DDFDocuments/s/G/Tbtnot00/00-194.pdf","ES")</f>
      </c>
    </row>
    <row r="1553">
      <c r="A1553" s="11" t="s">
        <v>3807</v>
      </c>
      <c r="B1553" s="12" t="s">
        <v>337</v>
      </c>
      <c r="C1553" s="13">
        <v>36592</v>
      </c>
      <c r="D1553" s="14" t="s">
        <v>13</v>
      </c>
      <c r="E1553" s="15"/>
      <c r="F1553" s="16" t="s">
        <v>2989</v>
      </c>
      <c r="G1553" s="15"/>
      <c r="H1553" s="15"/>
      <c r="I1553" s="17">
        <f>HYPERLINK("https://docs.wto.org/imrd/directdoc.asp?DDFDocuments/t/G/Tbtnot00/00-111.DOC","EN")</f>
      </c>
      <c r="J1553" s="17">
        <f>HYPERLINK("https://docs.wto.org/imrd/directdoc.asp?DDFDocuments/u/G/Tbtnot00/00-111.DOC","FR")</f>
      </c>
      <c r="K1553" s="17">
        <f>HYPERLINK("https://docs.wto.org/imrd/directdoc.asp?DDFDocuments/v/G/Tbtnot00/00-111.DOC","ES")</f>
      </c>
    </row>
    <row r="1554">
      <c r="A1554" s="11" t="s">
        <v>3808</v>
      </c>
      <c r="B1554" s="12" t="s">
        <v>33</v>
      </c>
      <c r="C1554" s="13">
        <v>36578</v>
      </c>
      <c r="D1554" s="14" t="s">
        <v>13</v>
      </c>
      <c r="E1554" s="15"/>
      <c r="F1554" s="16" t="s">
        <v>769</v>
      </c>
      <c r="G1554" s="15"/>
      <c r="H1554" s="15"/>
      <c r="I1554" s="17">
        <f>HYPERLINK("https://docs.wto.org/imrd/directdoc.asp?DDFDocuments/t/G/Tbtnot00/00-94.DOC","EN")</f>
      </c>
      <c r="J1554" s="17">
        <f>HYPERLINK("https://docs.wto.org/imrd/directdoc.asp?DDFDocuments/u/G/Tbtnot00/00-94.DOC","FR")</f>
      </c>
      <c r="K1554" s="17">
        <f>HYPERLINK("https://docs.wto.org/imrd/directdoc.asp?DDFDocuments/v/G/Tbtnot00/00-94.DOC","ES")</f>
      </c>
    </row>
    <row r="1555">
      <c r="A1555" s="11" t="s">
        <v>3809</v>
      </c>
      <c r="B1555" s="12" t="s">
        <v>1331</v>
      </c>
      <c r="C1555" s="13">
        <v>36557</v>
      </c>
      <c r="D1555" s="14" t="s">
        <v>13</v>
      </c>
      <c r="E1555" s="15"/>
      <c r="F1555" s="16" t="s">
        <v>3810</v>
      </c>
      <c r="G1555" s="15"/>
      <c r="H1555" s="15"/>
      <c r="I1555" s="17">
        <f>HYPERLINK("https://docs.wto.org/imrd/directdoc.asp?DDFDocuments/t/G/Tbtnot00/00-46.DOC","EN")</f>
      </c>
      <c r="J1555" s="17">
        <f>HYPERLINK("https://docs.wto.org/imrd/directdoc.asp?DDFDocuments/u/G/Tbtnot00/00-46.DOC","FR")</f>
      </c>
      <c r="K1555" s="17">
        <f>HYPERLINK("https://docs.wto.org/imrd/directdoc.asp?DDFDocuments/v/G/Tbtnot00/00-46.DOC","ES")</f>
      </c>
    </row>
    <row r="1556">
      <c r="A1556" s="11" t="s">
        <v>3811</v>
      </c>
      <c r="B1556" s="12" t="s">
        <v>1331</v>
      </c>
      <c r="C1556" s="13">
        <v>36537</v>
      </c>
      <c r="D1556" s="14" t="s">
        <v>13</v>
      </c>
      <c r="E1556" s="15"/>
      <c r="F1556" s="16" t="s">
        <v>3810</v>
      </c>
      <c r="G1556" s="15"/>
      <c r="H1556" s="15"/>
      <c r="I1556" s="17">
        <f>HYPERLINK("https://docs.wto.org/imrd/directdoc.asp?DDFDocuments/t/G/Tbtnot00/00-18.DOC","EN")</f>
      </c>
      <c r="J1556" s="17">
        <f>HYPERLINK("https://docs.wto.org/imrd/directdoc.asp?DDFDocuments/u/G/Tbtnot00/00-18.DOC","FR")</f>
      </c>
      <c r="K1556" s="17">
        <f>HYPERLINK("https://docs.wto.org/imrd/directdoc.asp?DDFDocuments/v/G/Tbtnot00/00-18.DOC","ES")</f>
      </c>
    </row>
    <row r="1557">
      <c r="A1557" s="11" t="s">
        <v>3812</v>
      </c>
      <c r="B1557" s="12" t="s">
        <v>33</v>
      </c>
      <c r="C1557" s="13">
        <v>36532</v>
      </c>
      <c r="D1557" s="14" t="s">
        <v>49</v>
      </c>
      <c r="E1557" s="15" t="s">
        <v>3813</v>
      </c>
      <c r="F1557" s="16" t="s">
        <v>3814</v>
      </c>
      <c r="G1557" s="15"/>
      <c r="H1557" s="15"/>
      <c r="I1557" s="17">
        <f>HYPERLINK("https://docs.wto.org/imrd/directdoc.asp?DDFDocuments/t/G/TBTNOT98/98-209A1.DOC","EN")</f>
      </c>
      <c r="J1557" s="17">
        <f>HYPERLINK("https://docs.wto.org/imrd/directdoc.asp?DDFDocuments/u/G/TBTNOT98/98-209A1.DOC","FR")</f>
      </c>
      <c r="K1557" s="17">
        <f>HYPERLINK("https://docs.wto.org/imrd/directdoc.asp?DDFDocuments/v/G/TBTNOT98/98-209A1.DOC","ES")</f>
      </c>
    </row>
    <row r="1558">
      <c r="A1558" s="11" t="s">
        <v>3815</v>
      </c>
      <c r="B1558" s="12" t="s">
        <v>2429</v>
      </c>
      <c r="C1558" s="13">
        <v>36530</v>
      </c>
      <c r="D1558" s="14" t="s">
        <v>350</v>
      </c>
      <c r="E1558" s="15" t="s">
        <v>3816</v>
      </c>
      <c r="F1558" s="16" t="s">
        <v>3817</v>
      </c>
      <c r="G1558" s="15"/>
      <c r="H1558" s="15"/>
      <c r="I1558" s="17">
        <f>HYPERLINK("https://docs.wto.org/imrd/directdoc.asp?DDFDocuments/t/G/Tbtnot99/99-627C1.DOC","EN")</f>
      </c>
      <c r="J1558" s="17">
        <f>HYPERLINK("https://docs.wto.org/imrd/directdoc.asp?DDFDocuments/u/G/Tbtnot99/99-627C1.DOC","FR")</f>
      </c>
      <c r="K1558" s="17">
        <f>HYPERLINK("https://docs.wto.org/imrd/directdoc.asp?DDFDocuments/v/G/Tbtnot99/99-627C1.DOC","ES")</f>
      </c>
    </row>
    <row r="1559">
      <c r="A1559" s="11" t="s">
        <v>3818</v>
      </c>
      <c r="B1559" s="12" t="s">
        <v>2429</v>
      </c>
      <c r="C1559" s="13">
        <v>36516</v>
      </c>
      <c r="D1559" s="14" t="s">
        <v>13</v>
      </c>
      <c r="E1559" s="15" t="s">
        <v>3819</v>
      </c>
      <c r="F1559" s="16" t="s">
        <v>3820</v>
      </c>
      <c r="G1559" s="15"/>
      <c r="H1559" s="15"/>
      <c r="I1559" s="17">
        <f>HYPERLINK("https://docs.wto.org/imrd/directdoc.asp?DDFDocuments/t/G/Tbtnot99/99-627.DOC","EN")</f>
      </c>
      <c r="J1559" s="17">
        <f>HYPERLINK("https://docs.wto.org/imrd/directdoc.asp?DDFDocuments/u/G/Tbtnot99/99-627.DOC","FR")</f>
      </c>
      <c r="K1559" s="17">
        <f>HYPERLINK("https://docs.wto.org/imrd/directdoc.asp?DDFDocuments/v/G/Tbtnot99/99-627.DOC","ES")</f>
      </c>
    </row>
    <row r="1560">
      <c r="A1560" s="11" t="s">
        <v>3821</v>
      </c>
      <c r="B1560" s="12" t="s">
        <v>2429</v>
      </c>
      <c r="C1560" s="13">
        <v>36516</v>
      </c>
      <c r="D1560" s="14" t="s">
        <v>13</v>
      </c>
      <c r="E1560" s="15" t="s">
        <v>3822</v>
      </c>
      <c r="F1560" s="16" t="s">
        <v>256</v>
      </c>
      <c r="G1560" s="15"/>
      <c r="H1560" s="15"/>
      <c r="I1560" s="17">
        <f>HYPERLINK("https://docs.wto.org/imrd/directdoc.asp?DDFDocuments/t/G/Tbtnot99/99-629.DOC","EN")</f>
      </c>
      <c r="J1560" s="17">
        <f>HYPERLINK("https://docs.wto.org/imrd/directdoc.asp?DDFDocuments/u/G/Tbtnot99/99-629.DOC","FR")</f>
      </c>
      <c r="K1560" s="17">
        <f>HYPERLINK("https://docs.wto.org/imrd/directdoc.asp?DDFDocuments/v/G/Tbtnot99/99-629.DOC","ES")</f>
      </c>
    </row>
    <row r="1561">
      <c r="A1561" s="11" t="s">
        <v>3823</v>
      </c>
      <c r="B1561" s="12" t="s">
        <v>2429</v>
      </c>
      <c r="C1561" s="13">
        <v>36516</v>
      </c>
      <c r="D1561" s="14" t="s">
        <v>13</v>
      </c>
      <c r="E1561" s="15" t="s">
        <v>3824</v>
      </c>
      <c r="F1561" s="16" t="s">
        <v>3825</v>
      </c>
      <c r="G1561" s="15"/>
      <c r="H1561" s="15"/>
      <c r="I1561" s="17">
        <f>HYPERLINK("https://docs.wto.org/imrd/directdoc.asp?DDFDocuments/q/G/Tbtnot99/99-630.pdf","EN")</f>
      </c>
      <c r="J1561" s="17">
        <f>HYPERLINK("https://docs.wto.org/imrd/directdoc.asp?DDFDocuments/r/G/Tbtnot99/99-630.pdf","FR")</f>
      </c>
      <c r="K1561" s="17">
        <f>HYPERLINK("https://docs.wto.org/imrd/directdoc.asp?DDFDocuments/s/G/Tbtnot99/99-630.pdf","ES")</f>
      </c>
    </row>
    <row r="1562">
      <c r="A1562" s="11" t="s">
        <v>3826</v>
      </c>
      <c r="B1562" s="12" t="s">
        <v>2429</v>
      </c>
      <c r="C1562" s="13">
        <v>36516</v>
      </c>
      <c r="D1562" s="14" t="s">
        <v>13</v>
      </c>
      <c r="E1562" s="15" t="s">
        <v>3827</v>
      </c>
      <c r="F1562" s="16" t="s">
        <v>3828</v>
      </c>
      <c r="G1562" s="15" t="s">
        <v>3829</v>
      </c>
      <c r="H1562" s="15"/>
      <c r="I1562" s="17">
        <f>HYPERLINK("https://docs.wto.org/imrd/directdoc.asp?DDFDocuments/q/G/Tbtnot99/99-631.pdf","EN")</f>
      </c>
      <c r="J1562" s="17">
        <f>HYPERLINK("https://docs.wto.org/imrd/directdoc.asp?DDFDocuments/r/G/Tbtnot99/99-631.pdf","FR")</f>
      </c>
      <c r="K1562" s="17">
        <f>HYPERLINK("https://docs.wto.org/imrd/directdoc.asp?DDFDocuments/s/G/Tbtnot99/99-631.pdf","ES")</f>
      </c>
    </row>
    <row r="1563">
      <c r="A1563" s="11" t="s">
        <v>3830</v>
      </c>
      <c r="B1563" s="12" t="s">
        <v>2429</v>
      </c>
      <c r="C1563" s="13">
        <v>36516</v>
      </c>
      <c r="D1563" s="14" t="s">
        <v>13</v>
      </c>
      <c r="E1563" s="15" t="s">
        <v>3831</v>
      </c>
      <c r="F1563" s="16" t="s">
        <v>3832</v>
      </c>
      <c r="G1563" s="15"/>
      <c r="H1563" s="15"/>
      <c r="I1563" s="17">
        <f>HYPERLINK("https://docs.wto.org/imrd/directdoc.asp?DDFDocuments/t/G/Tbtnot99/99-633.DOC","EN")</f>
      </c>
      <c r="J1563" s="17">
        <f>HYPERLINK("https://docs.wto.org/imrd/directdoc.asp?DDFDocuments/u/G/Tbtnot99/99-633.DOC","FR")</f>
      </c>
      <c r="K1563" s="17">
        <f>HYPERLINK("https://docs.wto.org/imrd/directdoc.asp?DDFDocuments/v/G/Tbtnot99/99-633.DOC","ES")</f>
      </c>
    </row>
    <row r="1564">
      <c r="A1564" s="11" t="s">
        <v>3833</v>
      </c>
      <c r="B1564" s="12" t="s">
        <v>2429</v>
      </c>
      <c r="C1564" s="13">
        <v>36515</v>
      </c>
      <c r="D1564" s="14" t="s">
        <v>13</v>
      </c>
      <c r="E1564" s="15" t="s">
        <v>3834</v>
      </c>
      <c r="F1564" s="16" t="s">
        <v>3832</v>
      </c>
      <c r="G1564" s="15"/>
      <c r="H1564" s="15"/>
      <c r="I1564" s="17">
        <f>HYPERLINK("https://docs.wto.org/imrd/directdoc.asp?DDFDocuments/t/G/Tbtnot99/99-625.DOC","EN")</f>
      </c>
      <c r="J1564" s="17">
        <f>HYPERLINK("https://docs.wto.org/imrd/directdoc.asp?DDFDocuments/u/G/Tbtnot99/99-625.DOC","FR")</f>
      </c>
      <c r="K1564" s="17">
        <f>HYPERLINK("https://docs.wto.org/imrd/directdoc.asp?DDFDocuments/v/G/Tbtnot99/99-625.DOC","ES")</f>
      </c>
    </row>
    <row r="1565">
      <c r="A1565" s="11" t="s">
        <v>3835</v>
      </c>
      <c r="B1565" s="12" t="s">
        <v>2429</v>
      </c>
      <c r="C1565" s="13">
        <v>36515</v>
      </c>
      <c r="D1565" s="14" t="s">
        <v>13</v>
      </c>
      <c r="E1565" s="15" t="s">
        <v>3836</v>
      </c>
      <c r="F1565" s="16" t="s">
        <v>3837</v>
      </c>
      <c r="G1565" s="15"/>
      <c r="H1565" s="15"/>
      <c r="I1565" s="17">
        <f>HYPERLINK("https://docs.wto.org/imrd/directdoc.asp?DDFDocuments/t/G/Tbtnot99/99-626.DOC","EN")</f>
      </c>
      <c r="J1565" s="17">
        <f>HYPERLINK("https://docs.wto.org/imrd/directdoc.asp?DDFDocuments/u/G/Tbtnot99/99-626.DOC","FR")</f>
      </c>
      <c r="K1565" s="17">
        <f>HYPERLINK("https://docs.wto.org/imrd/directdoc.asp?DDFDocuments/v/G/Tbtnot99/99-626.DOC","ES")</f>
      </c>
    </row>
    <row r="1566">
      <c r="A1566" s="11" t="s">
        <v>3838</v>
      </c>
      <c r="B1566" s="12" t="s">
        <v>2429</v>
      </c>
      <c r="C1566" s="13">
        <v>36515</v>
      </c>
      <c r="D1566" s="14" t="s">
        <v>13</v>
      </c>
      <c r="E1566" s="15" t="s">
        <v>3839</v>
      </c>
      <c r="F1566" s="16" t="s">
        <v>1083</v>
      </c>
      <c r="G1566" s="15"/>
      <c r="H1566" s="15"/>
      <c r="I1566" s="17">
        <f>HYPERLINK("https://docs.wto.org/imrd/directdoc.asp?DDFDocuments/t/G/Tbtnot99/99-628.DOC","EN")</f>
      </c>
      <c r="J1566" s="17">
        <f>HYPERLINK("https://docs.wto.org/imrd/directdoc.asp?DDFDocuments/u/G/Tbtnot99/99-628.DOC","FR")</f>
      </c>
      <c r="K1566" s="17">
        <f>HYPERLINK("https://docs.wto.org/imrd/directdoc.asp?DDFDocuments/v/G/Tbtnot99/99-628.DOC","ES")</f>
      </c>
    </row>
    <row r="1567">
      <c r="A1567" s="11" t="s">
        <v>3840</v>
      </c>
      <c r="B1567" s="12" t="s">
        <v>337</v>
      </c>
      <c r="C1567" s="13">
        <v>36446</v>
      </c>
      <c r="D1567" s="14" t="s">
        <v>13</v>
      </c>
      <c r="E1567" s="15" t="s">
        <v>3841</v>
      </c>
      <c r="F1567" s="16" t="s">
        <v>839</v>
      </c>
      <c r="G1567" s="15"/>
      <c r="H1567" s="15"/>
      <c r="I1567" s="17">
        <f>HYPERLINK("https://docs.wto.org/imrd/directdoc.asp?DDFDocuments/q/G/Tbtnot99/99-505.pdf","EN")</f>
      </c>
      <c r="J1567" s="17">
        <f>HYPERLINK("https://docs.wto.org/imrd/directdoc.asp?DDFDocuments/r/G/Tbtnot99/99-505.pdf","FR")</f>
      </c>
      <c r="K1567" s="17">
        <f>HYPERLINK("https://docs.wto.org/imrd/directdoc.asp?DDFDocuments/s/G/Tbtnot99/99-505.pdf","ES")</f>
      </c>
    </row>
    <row r="1568">
      <c r="A1568" s="11" t="s">
        <v>3842</v>
      </c>
      <c r="B1568" s="12" t="s">
        <v>33</v>
      </c>
      <c r="C1568" s="13">
        <v>36399</v>
      </c>
      <c r="D1568" s="14" t="s">
        <v>13</v>
      </c>
      <c r="E1568" s="15" t="s">
        <v>3843</v>
      </c>
      <c r="F1568" s="16" t="s">
        <v>2083</v>
      </c>
      <c r="G1568" s="15"/>
      <c r="H1568" s="15"/>
      <c r="I1568" s="17">
        <f>HYPERLINK("https://docs.wto.org/imrd/directdoc.asp?DDFDocuments/t/G/Tbtnot99/99-436.DOC","EN")</f>
      </c>
      <c r="J1568" s="17">
        <f>HYPERLINK("https://docs.wto.org/imrd/directdoc.asp?DDFDocuments/u/G/Tbtnot99/99-436.DOC","FR")</f>
      </c>
      <c r="K1568" s="17">
        <f>HYPERLINK("https://docs.wto.org/imrd/directdoc.asp?DDFDocuments/v/G/Tbtnot99/99-436.DOC","ES")</f>
      </c>
    </row>
    <row r="1569">
      <c r="A1569" s="11" t="s">
        <v>3844</v>
      </c>
      <c r="B1569" s="12" t="s">
        <v>3845</v>
      </c>
      <c r="C1569" s="13">
        <v>36395</v>
      </c>
      <c r="D1569" s="14" t="s">
        <v>13</v>
      </c>
      <c r="E1569" s="15" t="s">
        <v>3846</v>
      </c>
      <c r="F1569" s="16" t="s">
        <v>3847</v>
      </c>
      <c r="G1569" s="15" t="s">
        <v>686</v>
      </c>
      <c r="H1569" s="15"/>
      <c r="I1569" s="17">
        <f>HYPERLINK("https://docs.wto.org/imrd/directdoc.asp?DDFDocuments/q/G/Tbtnot99/99-390.pdf","EN")</f>
      </c>
      <c r="J1569" s="17">
        <f>HYPERLINK("https://docs.wto.org/imrd/directdoc.asp?DDFDocuments/r/G/Tbtnot99/99-390.pdf","FR")</f>
      </c>
      <c r="K1569" s="17">
        <f>HYPERLINK("https://docs.wto.org/imrd/directdoc.asp?DDFDocuments/s/G/Tbtnot99/99-390.pdf","ES")</f>
      </c>
    </row>
    <row r="1570">
      <c r="A1570" s="11" t="s">
        <v>3848</v>
      </c>
      <c r="B1570" s="12" t="s">
        <v>27</v>
      </c>
      <c r="C1570" s="13">
        <v>36395</v>
      </c>
      <c r="D1570" s="14" t="s">
        <v>13</v>
      </c>
      <c r="E1570" s="15" t="s">
        <v>3849</v>
      </c>
      <c r="F1570" s="16" t="s">
        <v>970</v>
      </c>
      <c r="G1570" s="15" t="s">
        <v>686</v>
      </c>
      <c r="H1570" s="15"/>
      <c r="I1570" s="17">
        <f>HYPERLINK("https://docs.wto.org/imrd/directdoc.asp?DDFDocuments/q/G/Tbtnot99/99-391.pdf","EN")</f>
      </c>
      <c r="J1570" s="17">
        <f>HYPERLINK("https://docs.wto.org/imrd/directdoc.asp?DDFDocuments/r/G/Tbtnot99/99-391.pdf","FR")</f>
      </c>
      <c r="K1570" s="17">
        <f>HYPERLINK("https://docs.wto.org/imrd/directdoc.asp?DDFDocuments/s/G/Tbtnot99/99-391.pdf","ES")</f>
      </c>
    </row>
    <row r="1571">
      <c r="A1571" s="11" t="s">
        <v>3850</v>
      </c>
      <c r="B1571" s="12" t="s">
        <v>3851</v>
      </c>
      <c r="C1571" s="13">
        <v>36381</v>
      </c>
      <c r="D1571" s="14" t="s">
        <v>13</v>
      </c>
      <c r="E1571" s="15" t="s">
        <v>3852</v>
      </c>
      <c r="F1571" s="16" t="s">
        <v>463</v>
      </c>
      <c r="G1571" s="15"/>
      <c r="H1571" s="15"/>
      <c r="I1571" s="17">
        <f>HYPERLINK("https://docs.wto.org/imrd/directdoc.asp?DDFDocuments/t/G/Tbtnot99/99-369.DOC","EN")</f>
      </c>
      <c r="J1571" s="17">
        <f>HYPERLINK("https://docs.wto.org/imrd/directdoc.asp?DDFDocuments/u/G/Tbtnot99/99-369.DOC","FR")</f>
      </c>
      <c r="K1571" s="17">
        <f>HYPERLINK("https://docs.wto.org/imrd/directdoc.asp?DDFDocuments/v/G/Tbtnot99/99-369.DOC","ES")</f>
      </c>
    </row>
    <row r="1572">
      <c r="A1572" s="11" t="s">
        <v>3853</v>
      </c>
      <c r="B1572" s="12" t="s">
        <v>3530</v>
      </c>
      <c r="C1572" s="13">
        <v>36375</v>
      </c>
      <c r="D1572" s="14" t="s">
        <v>13</v>
      </c>
      <c r="E1572" s="15" t="s">
        <v>3854</v>
      </c>
      <c r="F1572" s="16" t="s">
        <v>1665</v>
      </c>
      <c r="G1572" s="15"/>
      <c r="H1572" s="15"/>
      <c r="I1572" s="17">
        <f>HYPERLINK("https://docs.wto.org/imrd/directdoc.asp?DDFDocuments/t/G/Tbtnot99/99-363.DOC","EN")</f>
      </c>
      <c r="J1572" s="17">
        <f>HYPERLINK("https://docs.wto.org/imrd/directdoc.asp?DDFDocuments/u/G/Tbtnot99/99-363.DOC","FR")</f>
      </c>
      <c r="K1572" s="17">
        <f>HYPERLINK("https://docs.wto.org/imrd/directdoc.asp?DDFDocuments/v/G/Tbtnot99/99-363.DOC","ES")</f>
      </c>
    </row>
    <row r="1573">
      <c r="A1573" s="11" t="s">
        <v>3855</v>
      </c>
      <c r="B1573" s="12" t="s">
        <v>33</v>
      </c>
      <c r="C1573" s="13">
        <v>36357</v>
      </c>
      <c r="D1573" s="14" t="s">
        <v>13</v>
      </c>
      <c r="E1573" s="15" t="s">
        <v>3856</v>
      </c>
      <c r="F1573" s="16" t="s">
        <v>313</v>
      </c>
      <c r="G1573" s="15"/>
      <c r="H1573" s="15"/>
      <c r="I1573" s="17">
        <f>HYPERLINK("https://docs.wto.org/imrd/directdoc.asp?DDFDocuments/q/G/Tbtnot99/99-336.pdf","EN")</f>
      </c>
      <c r="J1573" s="17">
        <f>HYPERLINK("https://docs.wto.org/imrd/directdoc.asp?DDFDocuments/r/G/Tbtnot99/99-336.pdf","FR")</f>
      </c>
      <c r="K1573" s="17">
        <f>HYPERLINK("https://docs.wto.org/imrd/directdoc.asp?DDFDocuments/s/G/Tbtnot99/99-336.pdf","ES")</f>
      </c>
    </row>
    <row r="1574">
      <c r="A1574" s="11" t="s">
        <v>3857</v>
      </c>
      <c r="B1574" s="12" t="s">
        <v>2380</v>
      </c>
      <c r="C1574" s="13">
        <v>36342</v>
      </c>
      <c r="D1574" s="14" t="s">
        <v>13</v>
      </c>
      <c r="E1574" s="15" t="s">
        <v>3858</v>
      </c>
      <c r="F1574" s="16" t="s">
        <v>3859</v>
      </c>
      <c r="G1574" s="15"/>
      <c r="H1574" s="15"/>
      <c r="I1574" s="17">
        <f>HYPERLINK("https://docs.wto.org/imrd/directdoc.asp?DDFDocuments/t/G/Tbtnot99/99-319.DOC","EN")</f>
      </c>
      <c r="J1574" s="17">
        <f>HYPERLINK("https://docs.wto.org/imrd/directdoc.asp?DDFDocuments/u/G/Tbtnot99/99-319.DOC","FR")</f>
      </c>
      <c r="K1574" s="17">
        <f>HYPERLINK("https://docs.wto.org/imrd/directdoc.asp?DDFDocuments/v/G/Tbtnot99/99-319.DOC","ES")</f>
      </c>
    </row>
    <row r="1575">
      <c r="A1575" s="11" t="s">
        <v>3860</v>
      </c>
      <c r="B1575" s="12" t="s">
        <v>2764</v>
      </c>
      <c r="C1575" s="13">
        <v>36341</v>
      </c>
      <c r="D1575" s="14" t="s">
        <v>13</v>
      </c>
      <c r="E1575" s="15" t="s">
        <v>3861</v>
      </c>
      <c r="F1575" s="16" t="s">
        <v>3862</v>
      </c>
      <c r="G1575" s="15"/>
      <c r="H1575" s="15"/>
      <c r="I1575" s="17">
        <f>HYPERLINK("https://docs.wto.org/imrd/directdoc.asp?DDFDocuments/t/G/Tbtnot99/99-318.DOC","EN")</f>
      </c>
      <c r="J1575" s="17">
        <f>HYPERLINK("https://docs.wto.org/imrd/directdoc.asp?DDFDocuments/u/G/Tbtnot99/99-318.DOC","FR")</f>
      </c>
      <c r="K1575" s="17">
        <f>HYPERLINK("https://docs.wto.org/imrd/directdoc.asp?DDFDocuments/v/G/Tbtnot99/99-318.DOC","ES")</f>
      </c>
    </row>
    <row r="1576">
      <c r="A1576" s="11" t="s">
        <v>3863</v>
      </c>
      <c r="B1576" s="12" t="s">
        <v>33</v>
      </c>
      <c r="C1576" s="13">
        <v>36321</v>
      </c>
      <c r="D1576" s="14" t="s">
        <v>49</v>
      </c>
      <c r="E1576" s="15" t="s">
        <v>3864</v>
      </c>
      <c r="F1576" s="16" t="s">
        <v>86</v>
      </c>
      <c r="G1576" s="15"/>
      <c r="H1576" s="15"/>
      <c r="I1576" s="17">
        <f>HYPERLINK("https://docs.wto.org/imrd/directdoc.asp?DDFDocuments/t/G/Tbtnot99/99-93A1.DOC","EN")</f>
      </c>
      <c r="J1576" s="17">
        <f>HYPERLINK("https://docs.wto.org/imrd/directdoc.asp?DDFDocuments/u/G/Tbtnot99/99-93A1.DOC","FR")</f>
      </c>
      <c r="K1576" s="17">
        <f>HYPERLINK("https://docs.wto.org/imrd/directdoc.asp?DDFDocuments/v/G/Tbtnot99/99-93A1.DOC","ES")</f>
      </c>
    </row>
    <row r="1577">
      <c r="A1577" s="11" t="s">
        <v>3865</v>
      </c>
      <c r="B1577" s="12" t="s">
        <v>33</v>
      </c>
      <c r="C1577" s="13">
        <v>36301</v>
      </c>
      <c r="D1577" s="14" t="s">
        <v>13</v>
      </c>
      <c r="E1577" s="15" t="s">
        <v>3866</v>
      </c>
      <c r="F1577" s="16" t="s">
        <v>1393</v>
      </c>
      <c r="G1577" s="15"/>
      <c r="H1577" s="15"/>
      <c r="I1577" s="17">
        <f>HYPERLINK("https://docs.wto.org/imrd/directdoc.asp?DDFDocuments/q/G/Tbtnot99/99-251.pdf","EN")</f>
      </c>
      <c r="J1577" s="17">
        <f>HYPERLINK("https://docs.wto.org/imrd/directdoc.asp?DDFDocuments/r/G/Tbtnot99/99-251.pdf","FR")</f>
      </c>
      <c r="K1577" s="17">
        <f>HYPERLINK("https://docs.wto.org/imrd/directdoc.asp?DDFDocuments/s/G/Tbtnot99/99-251.pdf","ES")</f>
      </c>
    </row>
    <row r="1578">
      <c r="A1578" s="11" t="s">
        <v>3867</v>
      </c>
      <c r="B1578" s="12" t="s">
        <v>33</v>
      </c>
      <c r="C1578" s="13">
        <v>36287</v>
      </c>
      <c r="D1578" s="14" t="s">
        <v>13</v>
      </c>
      <c r="E1578" s="15" t="s">
        <v>3868</v>
      </c>
      <c r="F1578" s="16" t="s">
        <v>3869</v>
      </c>
      <c r="G1578" s="15"/>
      <c r="H1578" s="15"/>
      <c r="I1578" s="17">
        <f>HYPERLINK("https://docs.wto.org/imrd/directdoc.asp?DDFDocuments/t/G/Tbtnot99/99-234.DOC","EN")</f>
      </c>
      <c r="J1578" s="17">
        <f>HYPERLINK("https://docs.wto.org/imrd/directdoc.asp?DDFDocuments/u/G/Tbtnot99/99-234.DOC","FR")</f>
      </c>
      <c r="K1578" s="17">
        <f>HYPERLINK("https://docs.wto.org/imrd/directdoc.asp?DDFDocuments/v/G/Tbtnot99/99-234.DOC","ES")</f>
      </c>
    </row>
    <row r="1579">
      <c r="A1579" s="11" t="s">
        <v>3870</v>
      </c>
      <c r="B1579" s="12" t="s">
        <v>33</v>
      </c>
      <c r="C1579" s="13">
        <v>36277</v>
      </c>
      <c r="D1579" s="14" t="s">
        <v>13</v>
      </c>
      <c r="E1579" s="15" t="s">
        <v>3871</v>
      </c>
      <c r="F1579" s="16" t="s">
        <v>769</v>
      </c>
      <c r="G1579" s="15"/>
      <c r="H1579" s="15"/>
      <c r="I1579" s="17">
        <f>HYPERLINK("https://docs.wto.org/imrd/directdoc.asp?DDFDocuments/t/G/Tbtnot99/99-155.DOC","EN")</f>
      </c>
      <c r="J1579" s="17">
        <f>HYPERLINK("https://docs.wto.org/imrd/directdoc.asp?DDFDocuments/u/G/Tbtnot99/99-155.DOC","FR")</f>
      </c>
      <c r="K1579" s="17">
        <f>HYPERLINK("https://docs.wto.org/imrd/directdoc.asp?DDFDocuments/v/G/Tbtnot99/99-155.DOC","ES")</f>
      </c>
    </row>
    <row r="1580">
      <c r="A1580" s="11" t="s">
        <v>3872</v>
      </c>
      <c r="B1580" s="12" t="s">
        <v>33</v>
      </c>
      <c r="C1580" s="13">
        <v>36231</v>
      </c>
      <c r="D1580" s="14" t="s">
        <v>13</v>
      </c>
      <c r="E1580" s="15" t="s">
        <v>3873</v>
      </c>
      <c r="F1580" s="16" t="s">
        <v>769</v>
      </c>
      <c r="G1580" s="15"/>
      <c r="H1580" s="15"/>
      <c r="I1580" s="17">
        <f>HYPERLINK("https://docs.wto.org/imrd/directdoc.asp?DDFDocuments/t/G/Tbtnot99/99-93.DOC","EN")</f>
      </c>
      <c r="J1580" s="17">
        <f>HYPERLINK("https://docs.wto.org/imrd/directdoc.asp?DDFDocuments/u/G/Tbtnot99/99-93.DOC","FR")</f>
      </c>
      <c r="K1580" s="17">
        <f>HYPERLINK("https://docs.wto.org/imrd/directdoc.asp?DDFDocuments/v/G/Tbtnot99/99-93.DOC","ES")</f>
      </c>
    </row>
    <row r="1581">
      <c r="A1581" s="11" t="s">
        <v>3874</v>
      </c>
      <c r="B1581" s="12" t="s">
        <v>33</v>
      </c>
      <c r="C1581" s="13">
        <v>36168</v>
      </c>
      <c r="D1581" s="14" t="s">
        <v>13</v>
      </c>
      <c r="E1581" s="15" t="s">
        <v>3875</v>
      </c>
      <c r="F1581" s="16" t="s">
        <v>1591</v>
      </c>
      <c r="G1581" s="15"/>
      <c r="H1581" s="15"/>
      <c r="I1581" s="17">
        <f>HYPERLINK("https://docs.wto.org/imrd/directdoc.asp?DDFDocuments/t/G/Tbtnot99/99-1.DOC","EN")</f>
      </c>
      <c r="J1581" s="17">
        <f>HYPERLINK("https://docs.wto.org/imrd/directdoc.asp?DDFDocuments/u/G/Tbtnot99/99-1.DOC","FR")</f>
      </c>
      <c r="K1581" s="17">
        <f>HYPERLINK("https://docs.wto.org/imrd/directdoc.asp?DDFDocuments/v/G/Tbtnot99/99-1.DOC","ES")</f>
      </c>
    </row>
    <row r="1582">
      <c r="A1582" s="11" t="s">
        <v>3876</v>
      </c>
      <c r="B1582" s="12" t="s">
        <v>33</v>
      </c>
      <c r="C1582" s="13">
        <v>36077</v>
      </c>
      <c r="D1582" s="14" t="s">
        <v>13</v>
      </c>
      <c r="E1582" s="15" t="s">
        <v>3877</v>
      </c>
      <c r="F1582" s="16" t="s">
        <v>2121</v>
      </c>
      <c r="G1582" s="15"/>
      <c r="H1582" s="15"/>
      <c r="I1582" s="17">
        <f>HYPERLINK("https://docs.wto.org/imrd/directdoc.asp?DDFDocuments/q/G/TBTNOT98/98-487.pdf","EN")</f>
      </c>
      <c r="J1582" s="17">
        <f>HYPERLINK("https://docs.wto.org/imrd/directdoc.asp?DDFDocuments/r/G/TBTNOT98/98-487.pdf","FR")</f>
      </c>
      <c r="K1582" s="17">
        <f>HYPERLINK("https://docs.wto.org/imrd/directdoc.asp?DDFDocuments/s/G/TBTNOT98/98-487.pdf","ES")</f>
      </c>
    </row>
    <row r="1583">
      <c r="A1583" s="11" t="s">
        <v>3878</v>
      </c>
      <c r="B1583" s="12" t="s">
        <v>301</v>
      </c>
      <c r="C1583" s="13">
        <v>36021</v>
      </c>
      <c r="D1583" s="14" t="s">
        <v>13</v>
      </c>
      <c r="E1583" s="15" t="s">
        <v>3879</v>
      </c>
      <c r="F1583" s="16" t="s">
        <v>29</v>
      </c>
      <c r="G1583" s="15"/>
      <c r="H1583" s="15"/>
      <c r="I1583" s="17">
        <f>HYPERLINK("https://docs.wto.org/imrd/directdoc.asp?DDFDocuments/t/G/TBTNOT98/98-406.DOC","EN")</f>
      </c>
      <c r="J1583" s="17">
        <f>HYPERLINK("https://docs.wto.org/imrd/directdoc.asp?DDFDocuments/u/G/TBTNOT98/98-406.DOC","FR")</f>
      </c>
      <c r="K1583" s="17">
        <f>HYPERLINK("https://docs.wto.org/imrd/directdoc.asp?DDFDocuments/v/G/TBTNOT98/98-406.DOC","ES")</f>
      </c>
    </row>
    <row r="1584">
      <c r="A1584" s="11" t="s">
        <v>3880</v>
      </c>
      <c r="B1584" s="12" t="s">
        <v>301</v>
      </c>
      <c r="C1584" s="13">
        <v>36021</v>
      </c>
      <c r="D1584" s="14" t="s">
        <v>13</v>
      </c>
      <c r="E1584" s="15" t="s">
        <v>3881</v>
      </c>
      <c r="F1584" s="16" t="s">
        <v>275</v>
      </c>
      <c r="G1584" s="15"/>
      <c r="H1584" s="15"/>
      <c r="I1584" s="17">
        <f>HYPERLINK("https://docs.wto.org/imrd/directdoc.asp?DDFDocuments/t/G/TBTNOT98/98-408.DOC","EN")</f>
      </c>
      <c r="J1584" s="17">
        <f>HYPERLINK("https://docs.wto.org/imrd/directdoc.asp?DDFDocuments/u/G/TBTNOT98/98-408.DOC","FR")</f>
      </c>
      <c r="K1584" s="17">
        <f>HYPERLINK("https://docs.wto.org/imrd/directdoc.asp?DDFDocuments/v/G/TBTNOT98/98-408.DOC","ES")</f>
      </c>
    </row>
    <row r="1585">
      <c r="A1585" s="11" t="s">
        <v>3882</v>
      </c>
      <c r="B1585" s="12" t="s">
        <v>27</v>
      </c>
      <c r="C1585" s="13">
        <v>36017</v>
      </c>
      <c r="D1585" s="14" t="s">
        <v>13</v>
      </c>
      <c r="E1585" s="15" t="s">
        <v>3846</v>
      </c>
      <c r="F1585" s="16" t="s">
        <v>919</v>
      </c>
      <c r="G1585" s="15" t="s">
        <v>686</v>
      </c>
      <c r="H1585" s="15"/>
      <c r="I1585" s="17">
        <f>HYPERLINK("https://docs.wto.org/imrd/directdoc.asp?DDFDocuments/q/G/TBTNOT98/98-383.pdf","EN")</f>
      </c>
      <c r="J1585" s="17">
        <f>HYPERLINK("https://docs.wto.org/imrd/directdoc.asp?DDFDocuments/r/G/TBTNOT98/98-383.pdf","FR")</f>
      </c>
      <c r="K1585" s="17">
        <f>HYPERLINK("https://docs.wto.org/imrd/directdoc.asp?DDFDocuments/s/G/TBTNOT98/98-383.pdf","ES")</f>
      </c>
    </row>
    <row r="1586">
      <c r="A1586" s="11" t="s">
        <v>3883</v>
      </c>
      <c r="B1586" s="12" t="s">
        <v>27</v>
      </c>
      <c r="C1586" s="13">
        <v>36017</v>
      </c>
      <c r="D1586" s="14" t="s">
        <v>13</v>
      </c>
      <c r="E1586" s="15" t="s">
        <v>3849</v>
      </c>
      <c r="F1586" s="16" t="s">
        <v>970</v>
      </c>
      <c r="G1586" s="15"/>
      <c r="H1586" s="15"/>
      <c r="I1586" s="17">
        <f>HYPERLINK("https://docs.wto.org/imrd/directdoc.asp?DDFDocuments/q/G/TBTNOT98/98-385.pdf","EN")</f>
      </c>
      <c r="J1586" s="17">
        <f>HYPERLINK("https://docs.wto.org/imrd/directdoc.asp?DDFDocuments/r/G/TBTNOT98/98-385.pdf","FR")</f>
      </c>
      <c r="K1586" s="17">
        <f>HYPERLINK("https://docs.wto.org/imrd/directdoc.asp?DDFDocuments/s/G/TBTNOT98/98-385.pdf","ES")</f>
      </c>
    </row>
    <row r="1587">
      <c r="A1587" s="11" t="s">
        <v>3884</v>
      </c>
      <c r="B1587" s="12" t="s">
        <v>2071</v>
      </c>
      <c r="C1587" s="13">
        <v>35982</v>
      </c>
      <c r="D1587" s="14" t="s">
        <v>13</v>
      </c>
      <c r="E1587" s="15" t="s">
        <v>3885</v>
      </c>
      <c r="F1587" s="16" t="s">
        <v>3886</v>
      </c>
      <c r="G1587" s="15"/>
      <c r="H1587" s="15"/>
      <c r="I1587" s="17">
        <f>HYPERLINK("https://docs.wto.org/imrd/directdoc.asp?DDFDocuments/t/G/TBTNOT98/98-342.DOC","EN")</f>
      </c>
      <c r="J1587" s="17">
        <f>HYPERLINK("https://docs.wto.org/imrd/directdoc.asp?DDFDocuments/u/G/TBTNOT98/98-342.DOC","FR")</f>
      </c>
      <c r="K1587" s="17">
        <f>HYPERLINK("https://docs.wto.org/imrd/directdoc.asp?DDFDocuments/v/G/TBTNOT98/98-342.DOC","ES")</f>
      </c>
    </row>
    <row r="1588">
      <c r="A1588" s="11" t="s">
        <v>3887</v>
      </c>
      <c r="B1588" s="12" t="s">
        <v>33</v>
      </c>
      <c r="C1588" s="13">
        <v>35963</v>
      </c>
      <c r="D1588" s="14" t="s">
        <v>13</v>
      </c>
      <c r="E1588" s="15" t="s">
        <v>3875</v>
      </c>
      <c r="F1588" s="16" t="s">
        <v>1591</v>
      </c>
      <c r="G1588" s="15"/>
      <c r="H1588" s="15"/>
      <c r="I1588" s="17">
        <f>HYPERLINK("https://docs.wto.org/imrd/directdoc.asp?DDFDocuments/t/G/TBTNOT98/98-290.DOC","EN")</f>
      </c>
      <c r="J1588" s="17">
        <f>HYPERLINK("https://docs.wto.org/imrd/directdoc.asp?DDFDocuments/u/G/TBTNOT98/98-290.DOC","FR")</f>
      </c>
      <c r="K1588" s="17">
        <f>HYPERLINK("https://docs.wto.org/imrd/directdoc.asp?DDFDocuments/v/G/TBTNOT98/98-290.DOC","ES")</f>
      </c>
    </row>
    <row r="1589">
      <c r="A1589" s="11" t="s">
        <v>3888</v>
      </c>
      <c r="B1589" s="12" t="s">
        <v>33</v>
      </c>
      <c r="C1589" s="13">
        <v>35906</v>
      </c>
      <c r="D1589" s="14" t="s">
        <v>13</v>
      </c>
      <c r="E1589" s="15" t="s">
        <v>3889</v>
      </c>
      <c r="F1589" s="16" t="s">
        <v>769</v>
      </c>
      <c r="G1589" s="15"/>
      <c r="H1589" s="15"/>
      <c r="I1589" s="17">
        <f>HYPERLINK("https://docs.wto.org/imrd/directdoc.asp?DDFDocuments/q/G/TBTNOT98/98-209.PDF","EN")</f>
      </c>
      <c r="J1589" s="17">
        <f>HYPERLINK("https://docs.wto.org/imrd/directdoc.asp?DDFDocuments/r/G/TBTNOT98/98-209.PDF","FR")</f>
      </c>
      <c r="K1589" s="17">
        <f>HYPERLINK("https://docs.wto.org/imrd/directdoc.asp?DDFDocuments/s/G/TBTNOT98/98-209.PDF","ES")</f>
      </c>
    </row>
    <row r="1590">
      <c r="A1590" s="11" t="s">
        <v>3890</v>
      </c>
      <c r="B1590" s="12" t="s">
        <v>3891</v>
      </c>
      <c r="C1590" s="13">
        <v>35864</v>
      </c>
      <c r="D1590" s="14" t="s">
        <v>13</v>
      </c>
      <c r="E1590" s="15" t="s">
        <v>3892</v>
      </c>
      <c r="F1590" s="16" t="s">
        <v>1263</v>
      </c>
      <c r="G1590" s="15"/>
      <c r="H1590" s="15"/>
      <c r="I1590" s="17">
        <f>HYPERLINK("https://docs.wto.org/imrd/directdoc.asp?DDFDocuments/q/G/TBTNOT98/98-104.pdf","EN")</f>
      </c>
      <c r="J1590" s="17">
        <f>HYPERLINK("https://docs.wto.org/imrd/directdoc.asp?DDFDocuments/r/G/TBTNOT98/98-104.pdf","FR")</f>
      </c>
      <c r="K1590" s="17">
        <f>HYPERLINK("https://docs.wto.org/imrd/directdoc.asp?DDFDocuments/s/G/TBTNOT98/98-104.pdf","ES")</f>
      </c>
    </row>
    <row r="1591">
      <c r="A1591" s="11" t="s">
        <v>3893</v>
      </c>
      <c r="B1591" s="12" t="s">
        <v>301</v>
      </c>
      <c r="C1591" s="13">
        <v>35859</v>
      </c>
      <c r="D1591" s="14" t="s">
        <v>13</v>
      </c>
      <c r="E1591" s="15" t="s">
        <v>3894</v>
      </c>
      <c r="F1591" s="16" t="s">
        <v>1083</v>
      </c>
      <c r="G1591" s="15"/>
      <c r="H1591" s="15"/>
      <c r="I1591" s="17">
        <f>HYPERLINK("https://docs.wto.org/imrd/directdoc.asp?DDFDocuments/q/G/TBTNOT98/98-110.PDF","EN")</f>
      </c>
      <c r="J1591" s="17">
        <f>HYPERLINK("https://docs.wto.org/imrd/directdoc.asp?DDFDocuments/r/G/TBTNOT98/98-110.PDF","FR")</f>
      </c>
      <c r="K1591" s="17">
        <f>HYPERLINK("https://docs.wto.org/imrd/directdoc.asp?DDFDocuments/s/G/TBTNOT98/98-110.PDF","ES")</f>
      </c>
    </row>
    <row r="1592">
      <c r="A1592" s="11" t="s">
        <v>3895</v>
      </c>
      <c r="B1592" s="12" t="s">
        <v>301</v>
      </c>
      <c r="C1592" s="13">
        <v>35859</v>
      </c>
      <c r="D1592" s="14" t="s">
        <v>13</v>
      </c>
      <c r="E1592" s="15" t="s">
        <v>3896</v>
      </c>
      <c r="F1592" s="16" t="s">
        <v>1083</v>
      </c>
      <c r="G1592" s="15"/>
      <c r="H1592" s="15"/>
      <c r="I1592" s="17">
        <f>HYPERLINK("https://docs.wto.org/imrd/directdoc.asp?DDFDocuments/q/G/TBTNOT98/98-119.PDF","EN")</f>
      </c>
      <c r="J1592" s="17">
        <f>HYPERLINK("https://docs.wto.org/imrd/directdoc.asp?DDFDocuments/r/G/TBTNOT98/98-119.PDF","FR")</f>
      </c>
      <c r="K1592" s="17">
        <f>HYPERLINK("https://docs.wto.org/imrd/directdoc.asp?DDFDocuments/s/G/TBTNOT98/98-119.PDF","ES")</f>
      </c>
    </row>
    <row r="1593">
      <c r="A1593" s="11" t="s">
        <v>3897</v>
      </c>
      <c r="B1593" s="12" t="s">
        <v>33</v>
      </c>
      <c r="C1593" s="13">
        <v>35837</v>
      </c>
      <c r="D1593" s="14" t="s">
        <v>13</v>
      </c>
      <c r="E1593" s="15" t="s">
        <v>3898</v>
      </c>
      <c r="F1593" s="16" t="s">
        <v>689</v>
      </c>
      <c r="G1593" s="15"/>
      <c r="H1593" s="15"/>
      <c r="I1593" s="17">
        <f>HYPERLINK("https://docs.wto.org/imrd/directdoc.asp?DDFDocuments/q/G/TBTNOT98/98-67.PDF","EN")</f>
      </c>
      <c r="J1593" s="17">
        <f>HYPERLINK("https://docs.wto.org/imrd/directdoc.asp?DDFDocuments/r/G/TBTNOT98/98-67.PDF","FR")</f>
      </c>
      <c r="K1593" s="17">
        <f>HYPERLINK("https://docs.wto.org/imrd/directdoc.asp?DDFDocuments/s/G/TBTNOT98/98-67.PDF","ES")</f>
      </c>
    </row>
    <row r="1594">
      <c r="A1594" s="11" t="s">
        <v>3899</v>
      </c>
      <c r="B1594" s="12" t="s">
        <v>3900</v>
      </c>
      <c r="C1594" s="13">
        <v>35829</v>
      </c>
      <c r="D1594" s="14" t="s">
        <v>13</v>
      </c>
      <c r="E1594" s="15" t="s">
        <v>3892</v>
      </c>
      <c r="F1594" s="16" t="s">
        <v>1263</v>
      </c>
      <c r="G1594" s="15"/>
      <c r="H1594" s="15"/>
      <c r="I1594" s="17">
        <f>HYPERLINK("https://docs.wto.org/imrd/directdoc.asp?DDFDocuments/q/G/TBTNOT98/98-59.pdf","EN")</f>
      </c>
      <c r="J1594" s="17">
        <f>HYPERLINK("https://docs.wto.org/imrd/directdoc.asp?DDFDocuments/r/G/TBTNOT98/98-59.pdf","FR")</f>
      </c>
      <c r="K1594" s="17">
        <f>HYPERLINK("https://docs.wto.org/imrd/directdoc.asp?DDFDocuments/s/G/TBTNOT98/98-59.pdf","ES")</f>
      </c>
    </row>
    <row r="1595">
      <c r="A1595" s="11" t="s">
        <v>3901</v>
      </c>
      <c r="B1595" s="12" t="s">
        <v>33</v>
      </c>
      <c r="C1595" s="13">
        <v>35811</v>
      </c>
      <c r="D1595" s="14" t="s">
        <v>13</v>
      </c>
      <c r="E1595" s="15" t="s">
        <v>3902</v>
      </c>
      <c r="F1595" s="16" t="s">
        <v>1166</v>
      </c>
      <c r="G1595" s="15"/>
      <c r="H1595" s="15"/>
      <c r="I1595" s="17">
        <f>HYPERLINK("https://docs.wto.org/imrd/directdoc.asp?DDFDocuments/q/G/TBTNOT98/98-32.PDF","EN")</f>
      </c>
      <c r="J1595" s="17">
        <f>HYPERLINK("https://docs.wto.org/imrd/directdoc.asp?DDFDocuments/r/G/TBTNOT98/98-32.PDF","FR")</f>
      </c>
      <c r="K1595" s="17">
        <f>HYPERLINK("https://docs.wto.org/imrd/directdoc.asp?DDFDocuments/s/G/TBTNOT98/98-32.PDF","ES")</f>
      </c>
    </row>
    <row r="1596">
      <c r="A1596" s="11" t="s">
        <v>3903</v>
      </c>
      <c r="B1596" s="12" t="s">
        <v>2071</v>
      </c>
      <c r="C1596" s="13">
        <v>35794</v>
      </c>
      <c r="D1596" s="14" t="s">
        <v>13</v>
      </c>
      <c r="E1596" s="15" t="s">
        <v>3904</v>
      </c>
      <c r="F1596" s="16" t="s">
        <v>689</v>
      </c>
      <c r="G1596" s="15"/>
      <c r="H1596" s="15"/>
      <c r="I1596" s="17">
        <f>HYPERLINK("https://docs.wto.org/imrd/directdoc.asp?DDFDocuments/q/G/TBTNOT97/97-776.pdf","EN")</f>
      </c>
      <c r="J1596" s="17">
        <f>HYPERLINK("https://docs.wto.org/imrd/directdoc.asp?DDFDocuments/r/G/TBTNOT97/97-776.pdf","FR")</f>
      </c>
      <c r="K1596" s="17">
        <f>HYPERLINK("https://docs.wto.org/imrd/directdoc.asp?DDFDocuments/s/G/TBTNOT97/97-776.pdf","ES")</f>
      </c>
    </row>
    <row r="1597">
      <c r="A1597" s="11" t="s">
        <v>3905</v>
      </c>
      <c r="B1597" s="12" t="s">
        <v>2071</v>
      </c>
      <c r="C1597" s="13">
        <v>35794</v>
      </c>
      <c r="D1597" s="14" t="s">
        <v>13</v>
      </c>
      <c r="E1597" s="15" t="s">
        <v>3906</v>
      </c>
      <c r="F1597" s="16" t="s">
        <v>3907</v>
      </c>
      <c r="G1597" s="15"/>
      <c r="H1597" s="15"/>
      <c r="I1597" s="17">
        <f>HYPERLINK("https://docs.wto.org/imrd/directdoc.asp?DDFDocuments/q/G/TBTNOT97/97-777.pdf","EN")</f>
      </c>
      <c r="J1597" s="17">
        <f>HYPERLINK("https://docs.wto.org/imrd/directdoc.asp?DDFDocuments/r/G/TBTNOT97/97-777.pdf","FR")</f>
      </c>
      <c r="K1597" s="17">
        <f>HYPERLINK("https://docs.wto.org/imrd/directdoc.asp?DDFDocuments/s/G/TBTNOT97/97-777.pdf","ES")</f>
      </c>
    </row>
    <row r="1598">
      <c r="A1598" s="11" t="s">
        <v>3908</v>
      </c>
      <c r="B1598" s="12" t="s">
        <v>2071</v>
      </c>
      <c r="C1598" s="13">
        <v>35794</v>
      </c>
      <c r="D1598" s="14" t="s">
        <v>13</v>
      </c>
      <c r="E1598" s="15" t="s">
        <v>3909</v>
      </c>
      <c r="F1598" s="16" t="s">
        <v>3910</v>
      </c>
      <c r="G1598" s="15"/>
      <c r="H1598" s="15"/>
      <c r="I1598" s="17">
        <f>HYPERLINK("https://docs.wto.org/imrd/directdoc.asp?DDFDocuments/q/G/TBTNOT97/97-778.pdf","EN")</f>
      </c>
      <c r="J1598" s="17">
        <f>HYPERLINK("https://docs.wto.org/imrd/directdoc.asp?DDFDocuments/r/G/TBTNOT97/97-778.pdf","FR")</f>
      </c>
      <c r="K1598" s="17">
        <f>HYPERLINK("https://docs.wto.org/imrd/directdoc.asp?DDFDocuments/s/G/TBTNOT97/97-778.pdf","ES")</f>
      </c>
    </row>
    <row r="1599">
      <c r="A1599" s="11" t="s">
        <v>3911</v>
      </c>
      <c r="B1599" s="12" t="s">
        <v>2071</v>
      </c>
      <c r="C1599" s="13">
        <v>35794</v>
      </c>
      <c r="D1599" s="14" t="s">
        <v>13</v>
      </c>
      <c r="E1599" s="15" t="s">
        <v>3912</v>
      </c>
      <c r="F1599" s="16" t="s">
        <v>3913</v>
      </c>
      <c r="G1599" s="15"/>
      <c r="H1599" s="15"/>
      <c r="I1599" s="17">
        <f>HYPERLINK("https://docs.wto.org/imrd/directdoc.asp?DDFDocuments/q/G/TBTNOT97/97-779.pdf","EN")</f>
      </c>
      <c r="J1599" s="17">
        <f>HYPERLINK("https://docs.wto.org/imrd/directdoc.asp?DDFDocuments/r/G/TBTNOT97/97-779.pdf","FR")</f>
      </c>
      <c r="K1599" s="17">
        <f>HYPERLINK("https://docs.wto.org/imrd/directdoc.asp?DDFDocuments/s/G/TBTNOT97/97-779.pdf","ES")</f>
      </c>
    </row>
    <row r="1600">
      <c r="A1600" s="11" t="s">
        <v>3914</v>
      </c>
      <c r="B1600" s="12" t="s">
        <v>2071</v>
      </c>
      <c r="C1600" s="13">
        <v>35794</v>
      </c>
      <c r="D1600" s="14" t="s">
        <v>13</v>
      </c>
      <c r="E1600" s="15" t="s">
        <v>3915</v>
      </c>
      <c r="F1600" s="16" t="s">
        <v>3916</v>
      </c>
      <c r="G1600" s="15"/>
      <c r="H1600" s="15"/>
      <c r="I1600" s="17">
        <f>HYPERLINK("https://docs.wto.org/imrd/directdoc.asp?DDFDocuments/q/G/TBTNOT97/97-780.pdf","EN")</f>
      </c>
      <c r="J1600" s="17">
        <f>HYPERLINK("https://docs.wto.org/imrd/directdoc.asp?DDFDocuments/r/G/TBTNOT97/97-780.pdf","FR")</f>
      </c>
      <c r="K1600" s="17">
        <f>HYPERLINK("https://docs.wto.org/imrd/directdoc.asp?DDFDocuments/s/G/TBTNOT97/97-780.pdf","ES")</f>
      </c>
    </row>
    <row r="1601">
      <c r="A1601" s="11" t="s">
        <v>3917</v>
      </c>
      <c r="B1601" s="12" t="s">
        <v>33</v>
      </c>
      <c r="C1601" s="13">
        <v>35740</v>
      </c>
      <c r="D1601" s="14" t="s">
        <v>49</v>
      </c>
      <c r="E1601" s="15" t="s">
        <v>3918</v>
      </c>
      <c r="F1601" s="16" t="s">
        <v>2033</v>
      </c>
      <c r="G1601" s="15"/>
      <c r="H1601" s="15"/>
      <c r="I1601" s="17">
        <f>HYPERLINK("https://docs.wto.org/imrd/directdoc.asp?DDFDocuments/q/G/TBTNOT97/97-686A1.PDF","EN")</f>
      </c>
      <c r="J1601" s="17">
        <f>HYPERLINK("https://docs.wto.org/imrd/directdoc.asp?DDFDocuments/r/G/TBTNOT97/97-686A1.PDF","FR")</f>
      </c>
      <c r="K1601" s="17">
        <f>HYPERLINK("https://docs.wto.org/imrd/directdoc.asp?DDFDocuments/s/G/TBTNOT97/97-686A1.PDF","ES")</f>
      </c>
    </row>
    <row r="1602">
      <c r="A1602" s="11" t="s">
        <v>3919</v>
      </c>
      <c r="B1602" s="12" t="s">
        <v>1057</v>
      </c>
      <c r="C1602" s="13">
        <v>35734</v>
      </c>
      <c r="D1602" s="14" t="s">
        <v>13</v>
      </c>
      <c r="E1602" s="15" t="s">
        <v>3920</v>
      </c>
      <c r="F1602" s="16" t="s">
        <v>2989</v>
      </c>
      <c r="G1602" s="15"/>
      <c r="H1602" s="15"/>
      <c r="I1602" s="17">
        <f>HYPERLINK("https://docs.wto.org/imrd/directdoc.asp?DDFDocuments/q/G/TBTNOT97/97-703.PDF","EN")</f>
      </c>
      <c r="J1602" s="17">
        <f>HYPERLINK("https://docs.wto.org/imrd/directdoc.asp?DDFDocuments/r/G/TBTNOT97/97-703.PDF","FR")</f>
      </c>
      <c r="K1602" s="17">
        <f>HYPERLINK("https://docs.wto.org/imrd/directdoc.asp?DDFDocuments/s/G/TBTNOT97/97-703.PDF","ES")</f>
      </c>
    </row>
    <row r="1603">
      <c r="A1603" s="11" t="s">
        <v>3921</v>
      </c>
      <c r="B1603" s="12" t="s">
        <v>33</v>
      </c>
      <c r="C1603" s="13">
        <v>35720</v>
      </c>
      <c r="D1603" s="14" t="s">
        <v>13</v>
      </c>
      <c r="E1603" s="15" t="s">
        <v>3902</v>
      </c>
      <c r="F1603" s="16" t="s">
        <v>1166</v>
      </c>
      <c r="G1603" s="15"/>
      <c r="H1603" s="15"/>
      <c r="I1603" s="17">
        <f>HYPERLINK("https://docs.wto.org/imrd/directdoc.asp?DDFDocuments/q/G/TBTNOT97/97-686.PDF","EN")</f>
      </c>
      <c r="J1603" s="17">
        <f>HYPERLINK("https://docs.wto.org/imrd/directdoc.asp?DDFDocuments/r/G/TBTNOT97/97-686.PDF","FR")</f>
      </c>
      <c r="K1603" s="17">
        <f>HYPERLINK("https://docs.wto.org/imrd/directdoc.asp?DDFDocuments/s/G/TBTNOT97/97-686.PDF","ES")</f>
      </c>
    </row>
    <row r="1604">
      <c r="A1604" s="11" t="s">
        <v>3922</v>
      </c>
      <c r="B1604" s="12" t="s">
        <v>1331</v>
      </c>
      <c r="C1604" s="13">
        <v>35664</v>
      </c>
      <c r="D1604" s="14" t="s">
        <v>49</v>
      </c>
      <c r="E1604" s="15" t="s">
        <v>3923</v>
      </c>
      <c r="F1604" s="16" t="s">
        <v>3924</v>
      </c>
      <c r="G1604" s="15"/>
      <c r="H1604" s="15"/>
      <c r="I1604" s="17">
        <f>HYPERLINK("https://docs.wto.org/imrd/directdoc.asp?DDFDocuments/q/G/TBTNOT97/97-321A1.pdf","EN")</f>
      </c>
      <c r="J1604" s="17">
        <f>HYPERLINK("https://docs.wto.org/imrd/directdoc.asp?DDFDocuments/r/G/TBTNOT97/97-321A1.pdf","FR")</f>
      </c>
      <c r="K1604" s="17">
        <f>HYPERLINK("https://docs.wto.org/imrd/directdoc.asp?DDFDocuments/s/G/TBTNOT97/97-321A1.pdf","ES")</f>
      </c>
    </row>
    <row r="1605">
      <c r="A1605" s="11" t="s">
        <v>3925</v>
      </c>
      <c r="B1605" s="12" t="s">
        <v>1331</v>
      </c>
      <c r="C1605" s="13">
        <v>35614</v>
      </c>
      <c r="D1605" s="14" t="s">
        <v>13</v>
      </c>
      <c r="E1605" s="15" t="s">
        <v>3926</v>
      </c>
      <c r="F1605" s="16" t="s">
        <v>3804</v>
      </c>
      <c r="G1605" s="15"/>
      <c r="H1605" s="15"/>
      <c r="I1605" s="17">
        <f>HYPERLINK("https://docs.wto.org/imrd/directdoc.asp?DDFDocuments/q/G/TBTNOT97/97-321.pdf","EN")</f>
      </c>
      <c r="J1605" s="17">
        <f>HYPERLINK("https://docs.wto.org/imrd/directdoc.asp?DDFDocuments/r/G/TBTNOT97/97-321.pdf","FR")</f>
      </c>
      <c r="K1605" s="17">
        <f>HYPERLINK("https://docs.wto.org/imrd/directdoc.asp?DDFDocuments/s/G/TBTNOT97/97-321.pdf","ES")</f>
      </c>
    </row>
    <row r="1606">
      <c r="A1606" s="11" t="s">
        <v>3927</v>
      </c>
      <c r="B1606" s="12" t="s">
        <v>2380</v>
      </c>
      <c r="C1606" s="13">
        <v>35613</v>
      </c>
      <c r="D1606" s="14" t="s">
        <v>13</v>
      </c>
      <c r="E1606" s="15" t="s">
        <v>3928</v>
      </c>
      <c r="F1606" s="16" t="s">
        <v>3929</v>
      </c>
      <c r="G1606" s="15"/>
      <c r="H1606" s="15"/>
      <c r="I1606" s="17">
        <f>HYPERLINK("https://docs.wto.org/imrd/directdoc.asp?DDFDocuments/q/G/TBTNOT97/97-280.PDF","EN")</f>
      </c>
      <c r="J1606" s="17">
        <f>HYPERLINK("https://docs.wto.org/imrd/directdoc.asp?DDFDocuments/r/G/TBTNOT97/97-280.PDF","FR")</f>
      </c>
      <c r="K1606" s="17">
        <f>HYPERLINK("https://docs.wto.org/imrd/directdoc.asp?DDFDocuments/s/G/TBTNOT97/97-280.PDF","ES")</f>
      </c>
    </row>
    <row r="1607">
      <c r="A1607" s="11" t="s">
        <v>3930</v>
      </c>
      <c r="B1607" s="12" t="s">
        <v>2380</v>
      </c>
      <c r="C1607" s="13">
        <v>35613</v>
      </c>
      <c r="D1607" s="14" t="s">
        <v>13</v>
      </c>
      <c r="E1607" s="15" t="s">
        <v>3931</v>
      </c>
      <c r="F1607" s="16" t="s">
        <v>3929</v>
      </c>
      <c r="G1607" s="15"/>
      <c r="H1607" s="15"/>
      <c r="I1607" s="17">
        <f>HYPERLINK("https://docs.wto.org/imrd/directdoc.asp?DDFDocuments/q/G/TBTNOT97/97-281.PDF","EN")</f>
      </c>
      <c r="J1607" s="17">
        <f>HYPERLINK("https://docs.wto.org/imrd/directdoc.asp?DDFDocuments/r/G/TBTNOT97/97-281.PDF","FR")</f>
      </c>
      <c r="K1607" s="17">
        <f>HYPERLINK("https://docs.wto.org/imrd/directdoc.asp?DDFDocuments/s/G/TBTNOT97/97-281.PDF","ES")</f>
      </c>
    </row>
    <row r="1608">
      <c r="A1608" s="11" t="s">
        <v>3932</v>
      </c>
      <c r="B1608" s="12" t="s">
        <v>337</v>
      </c>
      <c r="C1608" s="13">
        <v>35597</v>
      </c>
      <c r="D1608" s="14" t="s">
        <v>13</v>
      </c>
      <c r="E1608" s="15" t="s">
        <v>3933</v>
      </c>
      <c r="F1608" s="16" t="s">
        <v>3934</v>
      </c>
      <c r="G1608" s="15"/>
      <c r="H1608" s="15"/>
      <c r="I1608" s="17">
        <f>HYPERLINK("https://docs.wto.org/imrd/directdoc.asp?DDFDocuments/q/G/TBTNOT97/97-248.PDF","EN")</f>
      </c>
      <c r="J1608" s="17">
        <f>HYPERLINK("https://docs.wto.org/imrd/directdoc.asp?DDFDocuments/r/G/TBTNOT97/97-248.PDF","FR")</f>
      </c>
      <c r="K1608" s="17">
        <f>HYPERLINK("https://docs.wto.org/imrd/directdoc.asp?DDFDocuments/s/G/TBTNOT97/97-248.PDF","ES")</f>
      </c>
    </row>
    <row r="1609">
      <c r="A1609" s="11" t="s">
        <v>3935</v>
      </c>
      <c r="B1609" s="12" t="s">
        <v>337</v>
      </c>
      <c r="C1609" s="13">
        <v>35597</v>
      </c>
      <c r="D1609" s="14" t="s">
        <v>13</v>
      </c>
      <c r="E1609" s="15" t="s">
        <v>3933</v>
      </c>
      <c r="F1609" s="16" t="s">
        <v>3934</v>
      </c>
      <c r="G1609" s="15"/>
      <c r="H1609" s="15"/>
      <c r="I1609" s="17">
        <f>HYPERLINK("https://docs.wto.org/imrd/directdoc.asp?DDFDocuments/q/G/TBTNOT97/97-249.PDF","EN")</f>
      </c>
      <c r="J1609" s="17">
        <f>HYPERLINK("https://docs.wto.org/imrd/directdoc.asp?DDFDocuments/r/G/TBTNOT97/97-249.PDF","FR")</f>
      </c>
      <c r="K1609" s="17">
        <f>HYPERLINK("https://docs.wto.org/imrd/directdoc.asp?DDFDocuments/s/G/TBTNOT97/97-249.PDF","ES")</f>
      </c>
    </row>
    <row r="1610">
      <c r="A1610" s="11" t="s">
        <v>3936</v>
      </c>
      <c r="B1610" s="12" t="s">
        <v>337</v>
      </c>
      <c r="C1610" s="13">
        <v>35597</v>
      </c>
      <c r="D1610" s="14" t="s">
        <v>13</v>
      </c>
      <c r="E1610" s="15" t="s">
        <v>3937</v>
      </c>
      <c r="F1610" s="16" t="s">
        <v>3938</v>
      </c>
      <c r="G1610" s="15"/>
      <c r="H1610" s="15"/>
      <c r="I1610" s="17">
        <f>HYPERLINK("https://docs.wto.org/imrd/directdoc.asp?DDFDocuments/q/G/TBTNOT97/97-250.PDF","EN")</f>
      </c>
      <c r="J1610" s="17">
        <f>HYPERLINK("https://docs.wto.org/imrd/directdoc.asp?DDFDocuments/r/G/TBTNOT97/97-250.PDF","FR")</f>
      </c>
      <c r="K1610" s="17">
        <f>HYPERLINK("https://docs.wto.org/imrd/directdoc.asp?DDFDocuments/s/G/TBTNOT97/97-250.PDF","ES")</f>
      </c>
    </row>
    <row r="1611">
      <c r="A1611" s="11" t="s">
        <v>3939</v>
      </c>
      <c r="B1611" s="12" t="s">
        <v>337</v>
      </c>
      <c r="C1611" s="13">
        <v>35597</v>
      </c>
      <c r="D1611" s="14" t="s">
        <v>13</v>
      </c>
      <c r="E1611" s="15" t="s">
        <v>3940</v>
      </c>
      <c r="F1611" s="16" t="s">
        <v>211</v>
      </c>
      <c r="G1611" s="15"/>
      <c r="H1611" s="15"/>
      <c r="I1611" s="17">
        <f>HYPERLINK("https://docs.wto.org/imrd/directdoc.asp?DDFDocuments/q/G/TBTNOT97/97-251.PDF","EN")</f>
      </c>
      <c r="J1611" s="17">
        <f>HYPERLINK("https://docs.wto.org/imrd/directdoc.asp?DDFDocuments/r/G/TBTNOT97/97-251.PDF","FR")</f>
      </c>
      <c r="K1611" s="17">
        <f>HYPERLINK("https://docs.wto.org/imrd/directdoc.asp?DDFDocuments/s/G/TBTNOT97/97-251.PDF","ES")</f>
      </c>
    </row>
    <row r="1612">
      <c r="A1612" s="11" t="s">
        <v>3941</v>
      </c>
      <c r="B1612" s="12" t="s">
        <v>337</v>
      </c>
      <c r="C1612" s="13">
        <v>35597</v>
      </c>
      <c r="D1612" s="14" t="s">
        <v>13</v>
      </c>
      <c r="E1612" s="15" t="s">
        <v>3942</v>
      </c>
      <c r="F1612" s="16" t="s">
        <v>3943</v>
      </c>
      <c r="G1612" s="15"/>
      <c r="H1612" s="15"/>
      <c r="I1612" s="17">
        <f>HYPERLINK("https://docs.wto.org/imrd/directdoc.asp?DDFDocuments/q/G/TBTNOT97/97-252.PDF","EN")</f>
      </c>
      <c r="J1612" s="17">
        <f>HYPERLINK("https://docs.wto.org/imrd/directdoc.asp?DDFDocuments/r/G/TBTNOT97/97-252.PDF","FR")</f>
      </c>
      <c r="K1612" s="17">
        <f>HYPERLINK("https://docs.wto.org/imrd/directdoc.asp?DDFDocuments/s/G/TBTNOT97/97-252.PDF","ES")</f>
      </c>
    </row>
    <row r="1613">
      <c r="A1613" s="11" t="s">
        <v>3944</v>
      </c>
      <c r="B1613" s="12" t="s">
        <v>337</v>
      </c>
      <c r="C1613" s="13">
        <v>35597</v>
      </c>
      <c r="D1613" s="14" t="s">
        <v>13</v>
      </c>
      <c r="E1613" s="15" t="s">
        <v>3945</v>
      </c>
      <c r="F1613" s="16" t="s">
        <v>1370</v>
      </c>
      <c r="G1613" s="15" t="s">
        <v>204</v>
      </c>
      <c r="H1613" s="15"/>
      <c r="I1613" s="17">
        <f>HYPERLINK("https://docs.wto.org/imrd/directdoc.asp?DDFDocuments/q/G/TBTNOT97/97-254.pdf","EN")</f>
      </c>
      <c r="J1613" s="17">
        <f>HYPERLINK("https://docs.wto.org/imrd/directdoc.asp?DDFDocuments/r/G/TBTNOT97/97-254.pdf","FR")</f>
      </c>
      <c r="K1613" s="17">
        <f>HYPERLINK("https://docs.wto.org/imrd/directdoc.asp?DDFDocuments/s/G/TBTNOT97/97-254.pdf","ES")</f>
      </c>
    </row>
    <row r="1614">
      <c r="A1614" s="11" t="s">
        <v>3946</v>
      </c>
      <c r="B1614" s="12" t="s">
        <v>3440</v>
      </c>
      <c r="C1614" s="13">
        <v>35597</v>
      </c>
      <c r="D1614" s="14" t="s">
        <v>13</v>
      </c>
      <c r="E1614" s="15" t="s">
        <v>3947</v>
      </c>
      <c r="F1614" s="16" t="s">
        <v>3948</v>
      </c>
      <c r="G1614" s="15"/>
      <c r="H1614" s="15"/>
      <c r="I1614" s="17">
        <f>HYPERLINK("https://docs.wto.org/imrd/directdoc.asp?DDFDocuments/q/G/TBTNOT97/97-256.PDF","EN")</f>
      </c>
      <c r="J1614" s="17">
        <f>HYPERLINK("https://docs.wto.org/imrd/directdoc.asp?DDFDocuments/r/G/TBTNOT97/97-256.PDF","FR")</f>
      </c>
      <c r="K1614" s="17">
        <f>HYPERLINK("https://docs.wto.org/imrd/directdoc.asp?DDFDocuments/s/G/TBTNOT97/97-256.PDF","ES")</f>
      </c>
    </row>
    <row r="1615">
      <c r="A1615" s="11" t="s">
        <v>3949</v>
      </c>
      <c r="B1615" s="12" t="s">
        <v>337</v>
      </c>
      <c r="C1615" s="13">
        <v>35597</v>
      </c>
      <c r="D1615" s="14" t="s">
        <v>13</v>
      </c>
      <c r="E1615" s="15" t="s">
        <v>3950</v>
      </c>
      <c r="F1615" s="16" t="s">
        <v>3951</v>
      </c>
      <c r="G1615" s="15"/>
      <c r="H1615" s="15"/>
      <c r="I1615" s="17">
        <f>HYPERLINK("https://docs.wto.org/imrd/directdoc.asp?DDFDocuments/q/G/TBTNOT97/97-258.PDF","EN")</f>
      </c>
      <c r="J1615" s="17">
        <f>HYPERLINK("https://docs.wto.org/imrd/directdoc.asp?DDFDocuments/r/G/TBTNOT97/97-258.PDF","FR")</f>
      </c>
      <c r="K1615" s="17">
        <f>HYPERLINK("https://docs.wto.org/imrd/directdoc.asp?DDFDocuments/s/G/TBTNOT97/97-258.PDF","ES")</f>
      </c>
    </row>
    <row r="1616">
      <c r="A1616" s="11" t="s">
        <v>3952</v>
      </c>
      <c r="B1616" s="12" t="s">
        <v>337</v>
      </c>
      <c r="C1616" s="13">
        <v>35597</v>
      </c>
      <c r="D1616" s="14" t="s">
        <v>13</v>
      </c>
      <c r="E1616" s="15" t="s">
        <v>3953</v>
      </c>
      <c r="F1616" s="16" t="s">
        <v>3954</v>
      </c>
      <c r="G1616" s="15"/>
      <c r="H1616" s="15"/>
      <c r="I1616" s="17">
        <f>HYPERLINK("https://docs.wto.org/imrd/directdoc.asp?DDFDocuments/q/G/TBTNOT97/97-260.PDF","EN")</f>
      </c>
      <c r="J1616" s="17">
        <f>HYPERLINK("https://docs.wto.org/imrd/directdoc.asp?DDFDocuments/r/G/TBTNOT97/97-260.PDF","FR")</f>
      </c>
      <c r="K1616" s="17">
        <f>HYPERLINK("https://docs.wto.org/imrd/directdoc.asp?DDFDocuments/s/G/TBTNOT97/97-260.PDF","ES")</f>
      </c>
    </row>
    <row r="1617">
      <c r="A1617" s="11" t="s">
        <v>3955</v>
      </c>
      <c r="B1617" s="12" t="s">
        <v>337</v>
      </c>
      <c r="C1617" s="13">
        <v>35597</v>
      </c>
      <c r="D1617" s="14" t="s">
        <v>13</v>
      </c>
      <c r="E1617" s="15" t="s">
        <v>3956</v>
      </c>
      <c r="F1617" s="16" t="s">
        <v>3650</v>
      </c>
      <c r="G1617" s="15"/>
      <c r="H1617" s="15"/>
      <c r="I1617" s="17">
        <f>HYPERLINK("https://docs.wto.org/imrd/directdoc.asp?DDFDocuments/q/G/TBTNOT97/97-261.PDF","EN")</f>
      </c>
      <c r="J1617" s="17">
        <f>HYPERLINK("https://docs.wto.org/imrd/directdoc.asp?DDFDocuments/r/G/TBTNOT97/97-261.PDF","FR")</f>
      </c>
      <c r="K1617" s="17">
        <f>HYPERLINK("https://docs.wto.org/imrd/directdoc.asp?DDFDocuments/s/G/TBTNOT97/97-261.PDF","ES")</f>
      </c>
    </row>
    <row r="1618">
      <c r="A1618" s="11" t="s">
        <v>3957</v>
      </c>
      <c r="B1618" s="12" t="s">
        <v>33</v>
      </c>
      <c r="C1618" s="13">
        <v>35571</v>
      </c>
      <c r="D1618" s="14" t="s">
        <v>13</v>
      </c>
      <c r="E1618" s="15" t="s">
        <v>3958</v>
      </c>
      <c r="F1618" s="16" t="s">
        <v>3954</v>
      </c>
      <c r="G1618" s="15"/>
      <c r="H1618" s="15"/>
      <c r="I1618" s="17">
        <f>HYPERLINK("https://docs.wto.org/imrd/directdoc.asp?DDFDocuments/q/G/TBTNOT97/97-200.PDF","EN")</f>
      </c>
      <c r="J1618" s="17">
        <f>HYPERLINK("https://docs.wto.org/imrd/directdoc.asp?DDFDocuments/r/G/TBTNOT97/97-200.PDF","FR")</f>
      </c>
      <c r="K1618" s="17">
        <f>HYPERLINK("https://docs.wto.org/imrd/directdoc.asp?DDFDocuments/s/G/TBTNOT97/97-200.PDF","ES")</f>
      </c>
    </row>
    <row r="1619">
      <c r="A1619" s="11" t="s">
        <v>3959</v>
      </c>
      <c r="B1619" s="12" t="s">
        <v>2071</v>
      </c>
      <c r="C1619" s="13">
        <v>35482</v>
      </c>
      <c r="D1619" s="14" t="s">
        <v>13</v>
      </c>
      <c r="E1619" s="15" t="s">
        <v>3960</v>
      </c>
      <c r="F1619" s="16" t="s">
        <v>3961</v>
      </c>
      <c r="G1619" s="15"/>
      <c r="H1619" s="15"/>
      <c r="I1619" s="17">
        <f>HYPERLINK("https://docs.wto.org/imrd/directdoc.asp?DDFDocuments/q/G/TBTNOT97/97-51.PDF","EN")</f>
      </c>
      <c r="J1619" s="17">
        <f>HYPERLINK("https://docs.wto.org/imrd/directdoc.asp?DDFDocuments/r/G/TBTNOT97/97-51.PDF","FR")</f>
      </c>
      <c r="K1619" s="17">
        <f>HYPERLINK("https://docs.wto.org/imrd/directdoc.asp?DDFDocuments/s/G/TBTNOT97/97-51.PDF","ES")</f>
      </c>
    </row>
    <row r="1620">
      <c r="A1620" s="11" t="s">
        <v>3962</v>
      </c>
      <c r="B1620" s="12" t="s">
        <v>33</v>
      </c>
      <c r="C1620" s="13">
        <v>35440</v>
      </c>
      <c r="D1620" s="14" t="s">
        <v>13</v>
      </c>
      <c r="E1620" s="15" t="s">
        <v>3963</v>
      </c>
      <c r="F1620" s="16" t="s">
        <v>769</v>
      </c>
      <c r="G1620" s="15"/>
      <c r="H1620" s="15"/>
      <c r="I1620" s="17">
        <f>HYPERLINK("https://docs.wto.org/imrd/directdoc.asp?DDFDocuments/q/G/TBTNOT97/97-3.pdf","EN")</f>
      </c>
      <c r="J1620" s="17">
        <f>HYPERLINK("https://docs.wto.org/imrd/directdoc.asp?DDFDocuments/r/G/TBTNOT97/97-3.pdf","FR")</f>
      </c>
      <c r="K1620" s="17">
        <f>HYPERLINK("https://docs.wto.org/imrd/directdoc.asp?DDFDocuments/s/G/TBTNOT97/97-3.pdf","ES")</f>
      </c>
    </row>
    <row r="1621">
      <c r="A1621" s="11" t="s">
        <v>3964</v>
      </c>
      <c r="B1621" s="12" t="s">
        <v>565</v>
      </c>
      <c r="C1621" s="13">
        <v>35417</v>
      </c>
      <c r="D1621" s="14" t="s">
        <v>13</v>
      </c>
      <c r="E1621" s="15" t="s">
        <v>3965</v>
      </c>
      <c r="F1621" s="16" t="s">
        <v>3966</v>
      </c>
      <c r="G1621" s="15"/>
      <c r="H1621" s="15"/>
      <c r="I1621" s="17">
        <f>HYPERLINK("https://docs.wto.org/imrd/directdoc.asp?DDFDocuments/q/G/TBTNOT96/96-432.pdf","EN")</f>
      </c>
      <c r="J1621" s="17">
        <f>HYPERLINK("https://docs.wto.org/imrd/directdoc.asp?DDFDocuments/r/G/TBTNOT96/96-432.pdf","FR")</f>
      </c>
      <c r="K1621" s="17">
        <f>HYPERLINK("https://docs.wto.org/imrd/directdoc.asp?DDFDocuments/s/G/TBTNOT96/96-432.pdf","ES")</f>
      </c>
    </row>
    <row r="1622">
      <c r="A1622" s="11" t="s">
        <v>3967</v>
      </c>
      <c r="B1622" s="12" t="s">
        <v>33</v>
      </c>
      <c r="C1622" s="13">
        <v>35405</v>
      </c>
      <c r="D1622" s="14" t="s">
        <v>13</v>
      </c>
      <c r="E1622" s="15" t="s">
        <v>3968</v>
      </c>
      <c r="F1622" s="16" t="s">
        <v>1697</v>
      </c>
      <c r="G1622" s="15" t="s">
        <v>327</v>
      </c>
      <c r="H1622" s="15"/>
      <c r="I1622" s="17">
        <f>HYPERLINK("https://docs.wto.org/imrd/directdoc.asp?DDFDocuments/q/G/TBTNOT96/96-416.pdf","EN")</f>
      </c>
      <c r="J1622" s="17">
        <f>HYPERLINK("https://docs.wto.org/imrd/directdoc.asp?DDFDocuments/r/G/TBTNOT96/96-416.pdf","FR")</f>
      </c>
      <c r="K1622" s="17">
        <f>HYPERLINK("https://docs.wto.org/imrd/directdoc.asp?DDFDocuments/s/G/TBTNOT96/96-416.pdf","ES")</f>
      </c>
    </row>
    <row r="1623">
      <c r="A1623" s="11" t="s">
        <v>3969</v>
      </c>
      <c r="B1623" s="12" t="s">
        <v>33</v>
      </c>
      <c r="C1623" s="13">
        <v>35303</v>
      </c>
      <c r="D1623" s="14" t="s">
        <v>13</v>
      </c>
      <c r="E1623" s="15" t="s">
        <v>3970</v>
      </c>
      <c r="F1623" s="16" t="s">
        <v>3221</v>
      </c>
      <c r="G1623" s="15"/>
      <c r="H1623" s="15"/>
      <c r="I1623" s="17">
        <f>HYPERLINK("https://docs.wto.org/imrd/directdoc.asp?DDFDocuments/q/G/TBTNOT96/96-297.PDF","EN")</f>
      </c>
      <c r="J1623" s="17">
        <f>HYPERLINK("https://docs.wto.org/imrd/directdoc.asp?DDFDocuments/r/G/TBTNOT96/96-297.PDF","FR")</f>
      </c>
      <c r="K1623" s="17">
        <f>HYPERLINK("https://docs.wto.org/imrd/directdoc.asp?DDFDocuments/s/G/TBTNOT96/96-297.PDF","ES")</f>
      </c>
    </row>
    <row r="1624">
      <c r="A1624" s="11" t="s">
        <v>3971</v>
      </c>
      <c r="B1624" s="12" t="s">
        <v>1881</v>
      </c>
      <c r="C1624" s="13">
        <v>35254</v>
      </c>
      <c r="D1624" s="14" t="s">
        <v>13</v>
      </c>
      <c r="E1624" s="15" t="s">
        <v>3972</v>
      </c>
      <c r="F1624" s="16" t="s">
        <v>3973</v>
      </c>
      <c r="G1624" s="15" t="s">
        <v>327</v>
      </c>
      <c r="H1624" s="15"/>
      <c r="I1624" s="17">
        <f>HYPERLINK("https://docs.wto.org/imrd/directdoc.asp?DDFDocuments/q/G/TBTNOT96/96-198.pdf","EN")</f>
      </c>
      <c r="J1624" s="17">
        <f>HYPERLINK("https://docs.wto.org/imrd/directdoc.asp?DDFDocuments/r/G/TBTNOT96/96-198.pdf","FR")</f>
      </c>
      <c r="K1624" s="17">
        <f>HYPERLINK("https://docs.wto.org/imrd/directdoc.asp?DDFDocuments/s/G/TBTNOT96/96-198.pdf","ES")</f>
      </c>
    </row>
    <row r="1625">
      <c r="A1625" s="11" t="s">
        <v>3974</v>
      </c>
      <c r="B1625" s="12" t="s">
        <v>2071</v>
      </c>
      <c r="C1625" s="13">
        <v>35248</v>
      </c>
      <c r="D1625" s="14" t="s">
        <v>13</v>
      </c>
      <c r="E1625" s="15" t="s">
        <v>3975</v>
      </c>
      <c r="F1625" s="16" t="s">
        <v>3406</v>
      </c>
      <c r="G1625" s="15"/>
      <c r="H1625" s="15"/>
      <c r="I1625" s="17">
        <f>HYPERLINK("https://docs.wto.org/imrd/directdoc.asp?DDFDocuments/q/G/TBTNOT96/96-187.pdf","EN")</f>
      </c>
      <c r="J1625" s="17">
        <f>HYPERLINK("https://docs.wto.org/imrd/directdoc.asp?DDFDocuments/r/G/TBTNOT96/96-187.pdf","FR")</f>
      </c>
      <c r="K1625" s="17">
        <f>HYPERLINK("https://docs.wto.org/imrd/directdoc.asp?DDFDocuments/s/G/TBTNOT96/96-187.pdf","ES")</f>
      </c>
    </row>
    <row r="1626">
      <c r="A1626" s="11" t="s">
        <v>3976</v>
      </c>
      <c r="B1626" s="12" t="s">
        <v>33</v>
      </c>
      <c r="C1626" s="13">
        <v>35226</v>
      </c>
      <c r="D1626" s="14" t="s">
        <v>49</v>
      </c>
      <c r="E1626" s="15" t="s">
        <v>3977</v>
      </c>
      <c r="F1626" s="16" t="s">
        <v>2227</v>
      </c>
      <c r="G1626" s="15"/>
      <c r="H1626" s="15"/>
      <c r="I1626" s="17">
        <f>HYPERLINK("https://docs.wto.org/imrd/directdoc.asp?DDFDocuments/q/G/TBTNOT96/96-53A2.pdf","EN")</f>
      </c>
      <c r="J1626" s="17">
        <f>HYPERLINK("https://docs.wto.org/imrd/directdoc.asp?DDFDocuments/r/G/TBTNOT96/96-53A2.pdf","FR")</f>
      </c>
      <c r="K1626" s="17">
        <f>HYPERLINK("https://docs.wto.org/imrd/directdoc.asp?DDFDocuments/s/G/TBTNOT96/96-53A2.pdf","ES")</f>
      </c>
    </row>
    <row r="1627">
      <c r="A1627" s="11" t="s">
        <v>3978</v>
      </c>
      <c r="B1627" s="12" t="s">
        <v>33</v>
      </c>
      <c r="C1627" s="13">
        <v>35221</v>
      </c>
      <c r="D1627" s="14" t="s">
        <v>13</v>
      </c>
      <c r="E1627" s="15" t="s">
        <v>3979</v>
      </c>
      <c r="F1627" s="16" t="s">
        <v>2700</v>
      </c>
      <c r="G1627" s="15"/>
      <c r="H1627" s="15"/>
      <c r="I1627" s="17">
        <f>HYPERLINK("https://docs.wto.org/imrd/directdoc.asp?DDFDocuments/q/G/TBTNOT96/96-167.PDF","EN")</f>
      </c>
      <c r="J1627" s="17">
        <f>HYPERLINK("https://docs.wto.org/imrd/directdoc.asp?DDFDocuments/r/G/TBTNOT96/96-167.PDF","FR")</f>
      </c>
      <c r="K1627" s="17">
        <f>HYPERLINK("https://docs.wto.org/imrd/directdoc.asp?DDFDocuments/s/G/TBTNOT96/96-167.PDF","ES")</f>
      </c>
    </row>
    <row r="1628">
      <c r="A1628" s="11" t="s">
        <v>3980</v>
      </c>
      <c r="B1628" s="12" t="s">
        <v>2071</v>
      </c>
      <c r="C1628" s="13">
        <v>35220</v>
      </c>
      <c r="D1628" s="14" t="s">
        <v>13</v>
      </c>
      <c r="E1628" s="15" t="s">
        <v>3981</v>
      </c>
      <c r="F1628" s="16" t="s">
        <v>3982</v>
      </c>
      <c r="G1628" s="15"/>
      <c r="H1628" s="15"/>
      <c r="I1628" s="17">
        <f>HYPERLINK("https://docs.wto.org/imrd/directdoc.asp?DDFDocuments/q/G/TBTNOT96/96-159.pdf","EN")</f>
      </c>
      <c r="J1628" s="17">
        <f>HYPERLINK("https://docs.wto.org/imrd/directdoc.asp?DDFDocuments/r/G/TBTNOT96/96-159.pdf","FR")</f>
      </c>
      <c r="K1628" s="17">
        <f>HYPERLINK("https://docs.wto.org/imrd/directdoc.asp?DDFDocuments/s/G/TBTNOT96/96-159.pdf","ES")</f>
      </c>
    </row>
    <row r="1629">
      <c r="A1629" s="11" t="s">
        <v>3983</v>
      </c>
      <c r="B1629" s="12" t="s">
        <v>2071</v>
      </c>
      <c r="C1629" s="13">
        <v>35220</v>
      </c>
      <c r="D1629" s="14" t="s">
        <v>13</v>
      </c>
      <c r="E1629" s="15" t="s">
        <v>3984</v>
      </c>
      <c r="F1629" s="16" t="s">
        <v>3985</v>
      </c>
      <c r="G1629" s="15"/>
      <c r="H1629" s="15"/>
      <c r="I1629" s="17">
        <f>HYPERLINK("https://docs.wto.org/imrd/directdoc.asp?DDFDocuments/q/G/TBTNOT96/96-160.pdf","EN")</f>
      </c>
      <c r="J1629" s="17">
        <f>HYPERLINK("https://docs.wto.org/imrd/directdoc.asp?DDFDocuments/r/G/TBTNOT96/96-160.pdf","FR")</f>
      </c>
      <c r="K1629" s="17">
        <f>HYPERLINK("https://docs.wto.org/imrd/directdoc.asp?DDFDocuments/s/G/TBTNOT96/96-160.pdf","ES")</f>
      </c>
    </row>
    <row r="1630">
      <c r="A1630" s="11" t="s">
        <v>3986</v>
      </c>
      <c r="B1630" s="12" t="s">
        <v>2071</v>
      </c>
      <c r="C1630" s="13">
        <v>35220</v>
      </c>
      <c r="D1630" s="14" t="s">
        <v>13</v>
      </c>
      <c r="E1630" s="15" t="s">
        <v>3987</v>
      </c>
      <c r="F1630" s="16" t="s">
        <v>1697</v>
      </c>
      <c r="G1630" s="15"/>
      <c r="H1630" s="15"/>
      <c r="I1630" s="17">
        <f>HYPERLINK("https://docs.wto.org/imrd/directdoc.asp?DDFDocuments/q/G/TBTNOT96/96-162.pdf","EN")</f>
      </c>
      <c r="J1630" s="17">
        <f>HYPERLINK("https://docs.wto.org/imrd/directdoc.asp?DDFDocuments/r/G/TBTNOT96/96-162.pdf","FR")</f>
      </c>
      <c r="K1630" s="17">
        <f>HYPERLINK("https://docs.wto.org/imrd/directdoc.asp?DDFDocuments/s/G/TBTNOT96/96-162.pdf","ES")</f>
      </c>
    </row>
    <row r="1631">
      <c r="A1631" s="11" t="s">
        <v>3988</v>
      </c>
      <c r="B1631" s="12" t="s">
        <v>2071</v>
      </c>
      <c r="C1631" s="13">
        <v>35219</v>
      </c>
      <c r="D1631" s="14" t="s">
        <v>13</v>
      </c>
      <c r="E1631" s="15" t="s">
        <v>3989</v>
      </c>
      <c r="F1631" s="16" t="s">
        <v>348</v>
      </c>
      <c r="G1631" s="15"/>
      <c r="H1631" s="15"/>
      <c r="I1631" s="17">
        <f>HYPERLINK("https://docs.wto.org/imrd/directdoc.asp?DDFDocuments/q/G/TBTNOT96/96-156.pdf","EN")</f>
      </c>
      <c r="J1631" s="17">
        <f>HYPERLINK("https://docs.wto.org/imrd/directdoc.asp?DDFDocuments/r/G/TBTNOT96/96-156.pdf","FR")</f>
      </c>
      <c r="K1631" s="17">
        <f>HYPERLINK("https://docs.wto.org/imrd/directdoc.asp?DDFDocuments/s/G/TBTNOT96/96-156.pdf","ES")</f>
      </c>
    </row>
    <row r="1632">
      <c r="A1632" s="11" t="s">
        <v>3990</v>
      </c>
      <c r="B1632" s="12" t="s">
        <v>2071</v>
      </c>
      <c r="C1632" s="13">
        <v>35219</v>
      </c>
      <c r="D1632" s="14" t="s">
        <v>13</v>
      </c>
      <c r="E1632" s="15" t="s">
        <v>3991</v>
      </c>
      <c r="F1632" s="16" t="s">
        <v>3992</v>
      </c>
      <c r="G1632" s="15"/>
      <c r="H1632" s="15"/>
      <c r="I1632" s="17">
        <f>HYPERLINK("https://docs.wto.org/imrd/directdoc.asp?DDFDocuments/q/G/TBTNOT96/96-157.pdf","EN")</f>
      </c>
      <c r="J1632" s="17">
        <f>HYPERLINK("https://docs.wto.org/imrd/directdoc.asp?DDFDocuments/r/G/TBTNOT96/96-157.pdf","FR")</f>
      </c>
      <c r="K1632" s="17">
        <f>HYPERLINK("https://docs.wto.org/imrd/directdoc.asp?DDFDocuments/s/G/TBTNOT96/96-157.pdf","ES")</f>
      </c>
    </row>
    <row r="1633">
      <c r="A1633" s="11" t="s">
        <v>3993</v>
      </c>
      <c r="B1633" s="12" t="s">
        <v>2071</v>
      </c>
      <c r="C1633" s="13">
        <v>35219</v>
      </c>
      <c r="D1633" s="14" t="s">
        <v>13</v>
      </c>
      <c r="E1633" s="15" t="s">
        <v>3994</v>
      </c>
      <c r="F1633" s="16" t="s">
        <v>1697</v>
      </c>
      <c r="G1633" s="15"/>
      <c r="H1633" s="15"/>
      <c r="I1633" s="17">
        <f>HYPERLINK("https://docs.wto.org/imrd/directdoc.asp?DDFDocuments/q/G/TBTNOT96/96-158.pdf","EN")</f>
      </c>
      <c r="J1633" s="17">
        <f>HYPERLINK("https://docs.wto.org/imrd/directdoc.asp?DDFDocuments/r/G/TBTNOT96/96-158.pdf","FR")</f>
      </c>
      <c r="K1633" s="17">
        <f>HYPERLINK("https://docs.wto.org/imrd/directdoc.asp?DDFDocuments/s/G/TBTNOT96/96-158.pdf","ES")</f>
      </c>
    </row>
    <row r="1634">
      <c r="A1634" s="11" t="s">
        <v>3995</v>
      </c>
      <c r="B1634" s="12" t="s">
        <v>33</v>
      </c>
      <c r="C1634" s="13">
        <v>35216</v>
      </c>
      <c r="D1634" s="14" t="s">
        <v>350</v>
      </c>
      <c r="E1634" s="15" t="s">
        <v>3996</v>
      </c>
      <c r="F1634" s="16" t="s">
        <v>3997</v>
      </c>
      <c r="G1634" s="15"/>
      <c r="H1634" s="15"/>
      <c r="I1634" s="17">
        <f>HYPERLINK("https://docs.wto.org/imrd/directdoc.asp?DDFDocuments/q/G/TBTNOT96/96-123C1.PDF","EN")</f>
      </c>
      <c r="J1634" s="17">
        <f>HYPERLINK("https://docs.wto.org/imrd/directdoc.asp?DDFDocuments/r/G/TBTNOT96/96-123C1.PDF","FR")</f>
      </c>
      <c r="K1634" s="17">
        <f>HYPERLINK("https://docs.wto.org/imrd/directdoc.asp?DDFDocuments/s/G/TBTNOT96/96-123C1.PDF","ES")</f>
      </c>
    </row>
    <row r="1635">
      <c r="A1635" s="11" t="s">
        <v>3998</v>
      </c>
      <c r="B1635" s="12" t="s">
        <v>33</v>
      </c>
      <c r="C1635" s="13">
        <v>35214</v>
      </c>
      <c r="D1635" s="14" t="s">
        <v>13</v>
      </c>
      <c r="E1635" s="15" t="s">
        <v>3999</v>
      </c>
      <c r="F1635" s="16" t="s">
        <v>1738</v>
      </c>
      <c r="G1635" s="15"/>
      <c r="H1635" s="15"/>
      <c r="I1635" s="17">
        <f>HYPERLINK("https://docs.wto.org/imrd/directdoc.asp?DDFDocuments/q/G/TBTNOT96/96-149.PDF","EN")</f>
      </c>
      <c r="J1635" s="17">
        <f>HYPERLINK("https://docs.wto.org/imrd/directdoc.asp?DDFDocuments/r/G/TBTNOT96/96-149.PDF","FR")</f>
      </c>
      <c r="K1635" s="17">
        <f>HYPERLINK("https://docs.wto.org/imrd/directdoc.asp?DDFDocuments/s/G/TBTNOT96/96-149.PDF","ES")</f>
      </c>
    </row>
    <row r="1636">
      <c r="A1636" s="11" t="s">
        <v>4000</v>
      </c>
      <c r="B1636" s="12" t="s">
        <v>4001</v>
      </c>
      <c r="C1636" s="13">
        <v>35191</v>
      </c>
      <c r="D1636" s="14" t="s">
        <v>13</v>
      </c>
      <c r="E1636" s="15" t="s">
        <v>4002</v>
      </c>
      <c r="F1636" s="16" t="s">
        <v>1465</v>
      </c>
      <c r="G1636" s="15"/>
      <c r="H1636" s="15"/>
      <c r="I1636" s="17">
        <f>HYPERLINK("https://docs.wto.org/imrd/directdoc.asp?DDFDocuments/q/G/TBTNOT96/96-119.pdf","EN")</f>
      </c>
      <c r="J1636" s="17">
        <f>HYPERLINK("https://docs.wto.org/imrd/directdoc.asp?DDFDocuments/r/G/TBTNOT96/96-119.pdf","FR")</f>
      </c>
      <c r="K1636" s="17">
        <f>HYPERLINK("https://docs.wto.org/imrd/directdoc.asp?DDFDocuments/s/G/TBTNOT96/96-119.pdf","ES")</f>
      </c>
    </row>
    <row r="1637">
      <c r="A1637" s="11" t="s">
        <v>4003</v>
      </c>
      <c r="B1637" s="12" t="s">
        <v>33</v>
      </c>
      <c r="C1637" s="13">
        <v>35191</v>
      </c>
      <c r="D1637" s="14" t="s">
        <v>13</v>
      </c>
      <c r="E1637" s="15" t="s">
        <v>4004</v>
      </c>
      <c r="F1637" s="16" t="s">
        <v>418</v>
      </c>
      <c r="G1637" s="15"/>
      <c r="H1637" s="15"/>
      <c r="I1637" s="17">
        <f>HYPERLINK("https://docs.wto.org/imrd/directdoc.asp?DDFDocuments/q/G/TBTNOT96/96-123.PDF","EN")</f>
      </c>
      <c r="J1637" s="17">
        <f>HYPERLINK("https://docs.wto.org/imrd/directdoc.asp?DDFDocuments/r/G/TBTNOT96/96-123.PDF","FR")</f>
      </c>
      <c r="K1637" s="17">
        <f>HYPERLINK("https://docs.wto.org/imrd/directdoc.asp?DDFDocuments/s/G/TBTNOT96/96-123.PDF","ES")</f>
      </c>
    </row>
    <row r="1638">
      <c r="A1638" s="11" t="s">
        <v>4005</v>
      </c>
      <c r="B1638" s="12" t="s">
        <v>33</v>
      </c>
      <c r="C1638" s="13">
        <v>35145</v>
      </c>
      <c r="D1638" s="14" t="s">
        <v>49</v>
      </c>
      <c r="E1638" s="15" t="s">
        <v>3977</v>
      </c>
      <c r="F1638" s="16" t="s">
        <v>2227</v>
      </c>
      <c r="G1638" s="15"/>
      <c r="H1638" s="15"/>
      <c r="I1638" s="17">
        <f>HYPERLINK("https://docs.wto.org/imrd/directdoc.asp?DDFDocuments/q/G/TBTNOT96/96-53A1.pdf","EN")</f>
      </c>
      <c r="J1638" s="17">
        <f>HYPERLINK("https://docs.wto.org/imrd/directdoc.asp?DDFDocuments/r/G/TBTNOT96/96-53A1.pdf","FR")</f>
      </c>
      <c r="K1638" s="17">
        <f>HYPERLINK("https://docs.wto.org/imrd/directdoc.asp?DDFDocuments/s/G/TBTNOT96/96-53A1.pdf","ES")</f>
      </c>
    </row>
    <row r="1639">
      <c r="A1639" s="11" t="s">
        <v>4006</v>
      </c>
      <c r="B1639" s="12" t="s">
        <v>2429</v>
      </c>
      <c r="C1639" s="13">
        <v>35145</v>
      </c>
      <c r="D1639" s="14" t="s">
        <v>49</v>
      </c>
      <c r="E1639" s="15" t="s">
        <v>4007</v>
      </c>
      <c r="F1639" s="16" t="s">
        <v>4008</v>
      </c>
      <c r="G1639" s="15"/>
      <c r="H1639" s="15"/>
      <c r="I1639" s="17">
        <f>HYPERLINK("https://docs.wto.org/imrd/directdoc.asp?DDFDocuments/q/G/TBTNOT96/96-7A1.PDF","EN")</f>
      </c>
      <c r="J1639" s="17">
        <f>HYPERLINK("https://docs.wto.org/imrd/directdoc.asp?DDFDocuments/r/G/TBTNOT96/96-7A1.PDF","FR")</f>
      </c>
      <c r="K1639" s="17">
        <f>HYPERLINK("https://docs.wto.org/imrd/directdoc.asp?DDFDocuments/s/G/TBTNOT96/96-7A1.PDF","ES")</f>
      </c>
    </row>
    <row r="1640">
      <c r="A1640" s="11" t="s">
        <v>4009</v>
      </c>
      <c r="B1640" s="12" t="s">
        <v>33</v>
      </c>
      <c r="C1640" s="13">
        <v>35143</v>
      </c>
      <c r="D1640" s="14" t="s">
        <v>13</v>
      </c>
      <c r="E1640" s="15" t="s">
        <v>4010</v>
      </c>
      <c r="F1640" s="16" t="s">
        <v>853</v>
      </c>
      <c r="G1640" s="15"/>
      <c r="H1640" s="15"/>
      <c r="I1640" s="17">
        <f>HYPERLINK("https://docs.wto.org/imrd/directdoc.asp?DDFDocuments/q/G/TBTNOT96/96-53.pdf","EN")</f>
      </c>
      <c r="J1640" s="17">
        <f>HYPERLINK("https://docs.wto.org/imrd/directdoc.asp?DDFDocuments/r/G/TBTNOT96/96-53.pdf","FR")</f>
      </c>
      <c r="K1640" s="17">
        <f>HYPERLINK("https://docs.wto.org/imrd/directdoc.asp?DDFDocuments/s/G/TBTNOT96/96-53.pdf","ES")</f>
      </c>
    </row>
    <row r="1641">
      <c r="A1641" s="11" t="s">
        <v>4011</v>
      </c>
      <c r="B1641" s="12" t="s">
        <v>33</v>
      </c>
      <c r="C1641" s="13">
        <v>35131</v>
      </c>
      <c r="D1641" s="14" t="s">
        <v>13</v>
      </c>
      <c r="E1641" s="15" t="s">
        <v>3999</v>
      </c>
      <c r="F1641" s="16" t="s">
        <v>689</v>
      </c>
      <c r="G1641" s="15"/>
      <c r="H1641" s="15"/>
      <c r="I1641" s="17">
        <f>HYPERLINK("https://docs.wto.org/imrd/directdoc.asp?DDFDocuments/q/G/TBTNOT96/96-45.PDF","EN")</f>
      </c>
      <c r="J1641" s="17">
        <f>HYPERLINK("https://docs.wto.org/imrd/directdoc.asp?DDFDocuments/r/G/TBTNOT96/96-45.PDF","FR")</f>
      </c>
      <c r="K1641" s="17">
        <f>HYPERLINK("https://docs.wto.org/imrd/directdoc.asp?DDFDocuments/s/G/TBTNOT96/96-45.PDF","ES")</f>
      </c>
    </row>
    <row r="1642">
      <c r="A1642" s="11" t="s">
        <v>4012</v>
      </c>
      <c r="B1642" s="12" t="s">
        <v>33</v>
      </c>
      <c r="C1642" s="13">
        <v>35131</v>
      </c>
      <c r="D1642" s="14" t="s">
        <v>13</v>
      </c>
      <c r="E1642" s="15" t="s">
        <v>4013</v>
      </c>
      <c r="F1642" s="16" t="s">
        <v>29</v>
      </c>
      <c r="G1642" s="15"/>
      <c r="H1642" s="15"/>
      <c r="I1642" s="17">
        <f>HYPERLINK("https://docs.wto.org/imrd/directdoc.asp?DDFDocuments/q/G/TBTNOT96/96-46.PDF","EN")</f>
      </c>
      <c r="J1642" s="17">
        <f>HYPERLINK("https://docs.wto.org/imrd/directdoc.asp?DDFDocuments/r/G/TBTNOT96/96-46.PDF","FR")</f>
      </c>
      <c r="K1642" s="17">
        <f>HYPERLINK("https://docs.wto.org/imrd/directdoc.asp?DDFDocuments/s/G/TBTNOT96/96-46.PDF","ES")</f>
      </c>
    </row>
    <row r="1643">
      <c r="A1643" s="11" t="s">
        <v>4014</v>
      </c>
      <c r="B1643" s="12" t="s">
        <v>33</v>
      </c>
      <c r="C1643" s="13">
        <v>35111</v>
      </c>
      <c r="D1643" s="14" t="s">
        <v>13</v>
      </c>
      <c r="E1643" s="15" t="s">
        <v>3877</v>
      </c>
      <c r="F1643" s="16" t="s">
        <v>2121</v>
      </c>
      <c r="G1643" s="15"/>
      <c r="H1643" s="15"/>
      <c r="I1643" s="17">
        <f>HYPERLINK("https://docs.wto.org/imrd/directdoc.asp?DDFDocuments/q/G/TBTNOT96/96-27.pdf","EN")</f>
      </c>
      <c r="J1643" s="17">
        <f>HYPERLINK("https://docs.wto.org/imrd/directdoc.asp?DDFDocuments/r/G/TBTNOT96/96-27.pdf","FR")</f>
      </c>
      <c r="K1643" s="17">
        <f>HYPERLINK("https://docs.wto.org/imrd/directdoc.asp?DDFDocuments/s/G/TBTNOT96/96-27.pdf","ES")</f>
      </c>
    </row>
    <row r="1644">
      <c r="A1644" s="11" t="s">
        <v>4015</v>
      </c>
      <c r="B1644" s="12" t="s">
        <v>2071</v>
      </c>
      <c r="C1644" s="13">
        <v>35055</v>
      </c>
      <c r="D1644" s="14" t="s">
        <v>13</v>
      </c>
      <c r="E1644" s="15"/>
      <c r="F1644" s="16" t="s">
        <v>3961</v>
      </c>
      <c r="G1644" s="15"/>
      <c r="H1644" s="15"/>
      <c r="I1644" s="17">
        <f>HYPERLINK("https://docs.wto.org/imrd/directdoc.asp?DDFDocuments/q/G/TBTNOT95/95-361.PDF","EN")</f>
      </c>
      <c r="J1644" s="17">
        <f>HYPERLINK("https://docs.wto.org/imrd/directdoc.asp?DDFDocuments/r/G/TBTNOT95/95-361.PDF","FR")</f>
      </c>
      <c r="K1644" s="17">
        <f>HYPERLINK("https://docs.wto.org/imrd/directdoc.asp?DDFDocuments/s/G/TBTNOT95/95-361.PDF","ES")</f>
      </c>
    </row>
    <row r="1645">
      <c r="A1645" s="11" t="s">
        <v>4016</v>
      </c>
      <c r="B1645" s="12" t="s">
        <v>2071</v>
      </c>
      <c r="C1645" s="13">
        <v>35041</v>
      </c>
      <c r="D1645" s="14" t="s">
        <v>13</v>
      </c>
      <c r="E1645" s="15"/>
      <c r="F1645" s="16" t="s">
        <v>4017</v>
      </c>
      <c r="G1645" s="15"/>
      <c r="H1645" s="15"/>
      <c r="I1645" s="17">
        <f>HYPERLINK("https://docs.wto.org/imrd/directdoc.asp?DDFDocuments/q/G/TBTNOT95/95-341.pdf","EN")</f>
      </c>
      <c r="J1645" s="17">
        <f>HYPERLINK("https://docs.wto.org/imrd/directdoc.asp?DDFDocuments/r/G/TBTNOT95/95-341.pdf","FR")</f>
      </c>
      <c r="K1645" s="17">
        <f>HYPERLINK("https://docs.wto.org/imrd/directdoc.asp?DDFDocuments/s/G/TBTNOT95/95-341.pdf","ES")</f>
      </c>
    </row>
    <row r="1646">
      <c r="A1646" s="11" t="s">
        <v>4018</v>
      </c>
      <c r="B1646" s="12" t="s">
        <v>337</v>
      </c>
      <c r="C1646" s="13">
        <v>35039</v>
      </c>
      <c r="D1646" s="14" t="s">
        <v>49</v>
      </c>
      <c r="E1646" s="15"/>
      <c r="F1646" s="16" t="s">
        <v>501</v>
      </c>
      <c r="G1646" s="15"/>
      <c r="H1646" s="15"/>
      <c r="I1646" s="17">
        <f>HYPERLINK("https://docs.wto.org/imrd/directdoc.asp?DDFDocuments/q/G/TBTNOT95/95-324A1.PDF","EN")</f>
      </c>
      <c r="J1646" s="17">
        <f>HYPERLINK("https://docs.wto.org/imrd/directdoc.asp?DDFDocuments/r/G/TBTNOT95/95-324A1.PDF","FR")</f>
      </c>
      <c r="K1646" s="17">
        <f>HYPERLINK("https://docs.wto.org/imrd/directdoc.asp?DDFDocuments/s/G/TBTNOT95/95-324A1.PDF","ES")</f>
      </c>
    </row>
    <row r="1647">
      <c r="A1647" s="11" t="s">
        <v>4019</v>
      </c>
      <c r="B1647" s="12" t="s">
        <v>337</v>
      </c>
      <c r="C1647" s="13">
        <v>35012</v>
      </c>
      <c r="D1647" s="14" t="s">
        <v>13</v>
      </c>
      <c r="E1647" s="15"/>
      <c r="F1647" s="16" t="s">
        <v>832</v>
      </c>
      <c r="G1647" s="15"/>
      <c r="H1647" s="15"/>
      <c r="I1647" s="17">
        <f>HYPERLINK("https://docs.wto.org/imrd/directdoc.asp?DDFDocuments/q/G/TBTNOT95/95-324.PDF","EN")</f>
      </c>
      <c r="J1647" s="17">
        <f>HYPERLINK("https://docs.wto.org/imrd/directdoc.asp?DDFDocuments/r/G/TBTNOT95/95-324.PDF","FR")</f>
      </c>
      <c r="K1647" s="17">
        <f>HYPERLINK("https://docs.wto.org/imrd/directdoc.asp?DDFDocuments/s/G/TBTNOT95/95-324.PDF","ES")</f>
      </c>
    </row>
    <row r="1648">
      <c r="A1648" s="11" t="s">
        <v>4020</v>
      </c>
      <c r="B1648" s="12" t="s">
        <v>33</v>
      </c>
      <c r="C1648" s="13">
        <v>34827</v>
      </c>
      <c r="D1648" s="14" t="s">
        <v>13</v>
      </c>
      <c r="E1648" s="15"/>
      <c r="F1648" s="16" t="s">
        <v>1451</v>
      </c>
      <c r="G1648" s="15"/>
      <c r="H1648" s="15"/>
      <c r="I1648" s="17">
        <f>HYPERLINK("https://docs.wto.org/imrd/directdoc.asp?DDFDocuments/q/G/TBTNOT95/95-141.PDF","EN")</f>
      </c>
      <c r="J1648" s="17">
        <f>HYPERLINK("https://docs.wto.org/imrd/directdoc.asp?DDFDocuments/r/G/TBTNOT95/95-141.PDF","FR")</f>
      </c>
      <c r="K1648" s="17">
        <f>HYPERLINK("https://docs.wto.org/imrd/directdoc.asp?DDFDocuments/s/G/TBTNOT95/95-141.PDF","ES")</f>
      </c>
    </row>
    <row r="1649">
      <c r="A1649" s="11" t="s">
        <v>4021</v>
      </c>
      <c r="B1649" s="12" t="s">
        <v>2429</v>
      </c>
      <c r="C1649" s="13">
        <v>34824</v>
      </c>
      <c r="D1649" s="14" t="s">
        <v>13</v>
      </c>
      <c r="E1649" s="15"/>
      <c r="F1649" s="16" t="s">
        <v>919</v>
      </c>
      <c r="G1649" s="15"/>
      <c r="H1649" s="15"/>
      <c r="I1649" s="17">
        <f>HYPERLINK("https://docs.wto.org/imrd/directdoc.asp?DDFDocuments/q/G/TBTNOT95/95-127.PDF","EN")</f>
      </c>
      <c r="J1649" s="17">
        <f>HYPERLINK("https://docs.wto.org/imrd/directdoc.asp?DDFDocuments/r/G/TBTNOT95/95-127.PDF","FR")</f>
      </c>
      <c r="K1649" s="17">
        <f>HYPERLINK("https://docs.wto.org/imrd/directdoc.asp?DDFDocuments/s/G/TBTNOT95/95-127.PDF","ES")</f>
      </c>
    </row>
    <row r="1650">
      <c r="A1650" s="11" t="s">
        <v>4022</v>
      </c>
      <c r="B1650" s="12" t="s">
        <v>2429</v>
      </c>
      <c r="C1650" s="13">
        <v>34824</v>
      </c>
      <c r="D1650" s="14" t="s">
        <v>13</v>
      </c>
      <c r="E1650" s="15"/>
      <c r="F1650" s="16" t="s">
        <v>4023</v>
      </c>
      <c r="G1650" s="15"/>
      <c r="H1650" s="15"/>
      <c r="I1650" s="17">
        <f>HYPERLINK("https://docs.wto.org/imrd/directdoc.asp?DDFDocuments/q/G/TBTNOT95/95-128.pdf","EN")</f>
      </c>
      <c r="J1650" s="17">
        <f>HYPERLINK("https://docs.wto.org/imrd/directdoc.asp?DDFDocuments/r/G/TBTNOT95/95-128.pdf","FR")</f>
      </c>
      <c r="K1650" s="17">
        <f>HYPERLINK("https://docs.wto.org/imrd/directdoc.asp?DDFDocuments/s/G/TBTNOT95/95-128.pdf","ES")</f>
      </c>
    </row>
    <row r="1651">
      <c r="A1651" s="11" t="s">
        <v>4024</v>
      </c>
      <c r="B1651" s="12" t="s">
        <v>1881</v>
      </c>
      <c r="C1651" s="13">
        <v>34794</v>
      </c>
      <c r="D1651" s="14" t="s">
        <v>13</v>
      </c>
      <c r="E1651" s="15"/>
      <c r="F1651" s="16" t="s">
        <v>4025</v>
      </c>
      <c r="G1651" s="15"/>
      <c r="H1651" s="15"/>
      <c r="I1651" s="17">
        <f>HYPERLINK("https://docs.wto.org/imrd/directdoc.asp?DDFDocuments/q/G/TBTNOT95/95-100.pdf","EN")</f>
      </c>
      <c r="J1651" s="17">
        <f>HYPERLINK("https://docs.wto.org/imrd/directdoc.asp?DDFDocuments/r/G/TBTNOT95/95-100.pdf","FR")</f>
      </c>
      <c r="K1651" s="17">
        <f>HYPERLINK("https://docs.wto.org/imrd/directdoc.asp?DDFDocuments/s/G/TBTNOT95/95-100.pdf","ES")</f>
      </c>
    </row>
    <row r="1652">
      <c r="A1652" s="11" t="s">
        <v>4026</v>
      </c>
      <c r="B1652" s="12" t="s">
        <v>33</v>
      </c>
      <c r="C1652" s="13">
        <v>34794</v>
      </c>
      <c r="D1652" s="14" t="s">
        <v>13</v>
      </c>
      <c r="E1652" s="15"/>
      <c r="F1652" s="16" t="s">
        <v>1591</v>
      </c>
      <c r="G1652" s="15"/>
      <c r="H1652" s="15"/>
      <c r="I1652" s="17">
        <f>HYPERLINK("https://docs.wto.org/imrd/directdoc.asp?DDFDocuments/q/G/TBTNOT95/95-95.PDF","EN")</f>
      </c>
      <c r="J1652" s="17">
        <f>HYPERLINK("https://docs.wto.org/imrd/directdoc.asp?DDFDocuments/r/G/TBTNOT95/95-95.PDF","FR")</f>
      </c>
      <c r="K1652" s="17">
        <f>HYPERLINK("https://docs.wto.org/imrd/directdoc.asp?DDFDocuments/s/G/TBTNOT95/95-95.PDF","ES")</f>
      </c>
    </row>
    <row r="1653">
      <c r="A1653" s="11" t="s">
        <v>4027</v>
      </c>
      <c r="B1653" s="12" t="s">
        <v>33</v>
      </c>
      <c r="C1653" s="13">
        <v>34788</v>
      </c>
      <c r="D1653" s="14" t="s">
        <v>49</v>
      </c>
      <c r="E1653" s="15"/>
      <c r="F1653" s="16" t="s">
        <v>2227</v>
      </c>
      <c r="G1653" s="15"/>
      <c r="H1653" s="15"/>
      <c r="I1653" s="17">
        <f>HYPERLINK("https://docs.wto.org/imrd/directdoc.asp?DDFDocuments/q/G/TBTNOT95/95-20A1.PDF","EN")</f>
      </c>
      <c r="J1653" s="17">
        <f>HYPERLINK("https://docs.wto.org/imrd/directdoc.asp?DDFDocuments/r/G/TBTNOT95/95-20A1.PDF","FR")</f>
      </c>
      <c r="K1653" s="17">
        <f>HYPERLINK("https://docs.wto.org/imrd/directdoc.asp?DDFDocuments/s/G/TBTNOT95/95-20A1.PDF","ES")</f>
      </c>
    </row>
    <row r="1654">
      <c r="A1654" s="11" t="s">
        <v>4028</v>
      </c>
      <c r="B1654" s="12" t="s">
        <v>2071</v>
      </c>
      <c r="C1654" s="13">
        <v>34786</v>
      </c>
      <c r="D1654" s="14" t="s">
        <v>13</v>
      </c>
      <c r="E1654" s="15"/>
      <c r="F1654" s="16" t="s">
        <v>3512</v>
      </c>
      <c r="G1654" s="15"/>
      <c r="H1654" s="15"/>
      <c r="I1654" s="17">
        <f>HYPERLINK("https://docs.wto.org/imrd/directdoc.asp?DDFDocuments/q/G/TBTNOT95/95-88.pdf","EN")</f>
      </c>
      <c r="J1654" s="17">
        <f>HYPERLINK("https://docs.wto.org/imrd/directdoc.asp?DDFDocuments/r/G/TBTNOT95/95-88.pdf","FR")</f>
      </c>
      <c r="K1654" s="17">
        <f>HYPERLINK("https://docs.wto.org/imrd/directdoc.asp?DDFDocuments/s/G/TBTNOT95/95-88.pdf","ES")</f>
      </c>
    </row>
    <row r="1655">
      <c r="A1655" s="11" t="s">
        <v>4029</v>
      </c>
      <c r="B1655" s="12" t="s">
        <v>2071</v>
      </c>
      <c r="C1655" s="13">
        <v>34786</v>
      </c>
      <c r="D1655" s="14" t="s">
        <v>13</v>
      </c>
      <c r="E1655" s="15"/>
      <c r="F1655" s="16" t="s">
        <v>4030</v>
      </c>
      <c r="G1655" s="15"/>
      <c r="H1655" s="15"/>
      <c r="I1655" s="17">
        <f>HYPERLINK("https://docs.wto.org/imrd/directdoc.asp?DDFDocuments/q/G/TBTNOT95/95-89.pdf","EN")</f>
      </c>
      <c r="J1655" s="17">
        <f>HYPERLINK("https://docs.wto.org/imrd/directdoc.asp?DDFDocuments/r/G/TBTNOT95/95-89.pdf","FR")</f>
      </c>
      <c r="K1655" s="17">
        <f>HYPERLINK("https://docs.wto.org/imrd/directdoc.asp?DDFDocuments/s/G/TBTNOT95/95-89.pdf","ES")</f>
      </c>
    </row>
    <row r="1656">
      <c r="A1656" s="11" t="s">
        <v>4031</v>
      </c>
      <c r="B1656" s="12" t="s">
        <v>2071</v>
      </c>
      <c r="C1656" s="13">
        <v>34786</v>
      </c>
      <c r="D1656" s="14" t="s">
        <v>13</v>
      </c>
      <c r="E1656" s="15"/>
      <c r="F1656" s="16" t="s">
        <v>3406</v>
      </c>
      <c r="G1656" s="15"/>
      <c r="H1656" s="15"/>
      <c r="I1656" s="17">
        <f>HYPERLINK("https://docs.wto.org/imrd/directdoc.asp?DDFDocuments/q/G/TBTNOT95/95-91.pdf","EN")</f>
      </c>
      <c r="J1656" s="17">
        <f>HYPERLINK("https://docs.wto.org/imrd/directdoc.asp?DDFDocuments/r/G/TBTNOT95/95-91.pdf","FR")</f>
      </c>
      <c r="K1656" s="17">
        <f>HYPERLINK("https://docs.wto.org/imrd/directdoc.asp?DDFDocuments/s/G/TBTNOT95/95-91.pdf","ES")</f>
      </c>
    </row>
    <row r="1657">
      <c r="A1657" s="11" t="s">
        <v>4032</v>
      </c>
      <c r="B1657" s="12" t="s">
        <v>33</v>
      </c>
      <c r="C1657" s="13">
        <v>34778</v>
      </c>
      <c r="D1657" s="14" t="s">
        <v>13</v>
      </c>
      <c r="E1657" s="15"/>
      <c r="F1657" s="16" t="s">
        <v>1738</v>
      </c>
      <c r="G1657" s="15"/>
      <c r="H1657" s="15"/>
      <c r="I1657" s="17">
        <f>HYPERLINK("https://docs.wto.org/imrd/directdoc.asp?DDFDocuments/q/G/TBTNOT95/95-75.PDF","EN")</f>
      </c>
      <c r="J1657" s="17">
        <f>HYPERLINK("https://docs.wto.org/imrd/directdoc.asp?DDFDocuments/r/G/TBTNOT95/95-75.PDF","FR")</f>
      </c>
      <c r="K1657" s="17">
        <f>HYPERLINK("https://docs.wto.org/imrd/directdoc.asp?DDFDocuments/s/G/TBTNOT95/95-75.PDF","ES")</f>
      </c>
    </row>
    <row r="1658">
      <c r="A1658" s="11" t="s">
        <v>4033</v>
      </c>
      <c r="B1658" s="12" t="s">
        <v>33</v>
      </c>
      <c r="C1658" s="13">
        <v>34778</v>
      </c>
      <c r="D1658" s="14" t="s">
        <v>13</v>
      </c>
      <c r="E1658" s="15"/>
      <c r="F1658" s="16" t="s">
        <v>1451</v>
      </c>
      <c r="G1658" s="15"/>
      <c r="H1658" s="15"/>
      <c r="I1658" s="17">
        <f>HYPERLINK("https://docs.wto.org/imrd/directdoc.asp?DDFDocuments/q/G/TBTNOT95/95-76.PDF","EN")</f>
      </c>
      <c r="J1658" s="17">
        <f>HYPERLINK("https://docs.wto.org/imrd/directdoc.asp?DDFDocuments/r/G/TBTNOT95/95-76.PDF","FR")</f>
      </c>
      <c r="K1658" s="17">
        <f>HYPERLINK("https://docs.wto.org/imrd/directdoc.asp?DDFDocuments/s/G/TBTNOT95/95-76.PDF","ES")</f>
      </c>
    </row>
    <row r="1659">
      <c r="A1659" s="11" t="s">
        <v>4034</v>
      </c>
      <c r="B1659" s="12" t="s">
        <v>3440</v>
      </c>
      <c r="C1659" s="13">
        <v>34766</v>
      </c>
      <c r="D1659" s="14" t="s">
        <v>13</v>
      </c>
      <c r="E1659" s="15"/>
      <c r="F1659" s="16" t="s">
        <v>4035</v>
      </c>
      <c r="G1659" s="15"/>
      <c r="H1659" s="15"/>
      <c r="I1659" s="17">
        <f>HYPERLINK("https://docs.wto.org/imrd/directdoc.asp?DDFDocuments/q/G/TBTNOT95/95-66.PDF","EN")</f>
      </c>
      <c r="J1659" s="17">
        <f>HYPERLINK("https://docs.wto.org/imrd/directdoc.asp?DDFDocuments/r/G/TBTNOT95/95-66.PDF","FR")</f>
      </c>
      <c r="K1659" s="17">
        <f>HYPERLINK("https://docs.wto.org/imrd/directdoc.asp?DDFDocuments/s/G/TBTNOT95/95-66.PDF","ES")</f>
      </c>
    </row>
    <row r="1660">
      <c r="A1660" s="11" t="s">
        <v>4036</v>
      </c>
      <c r="B1660" s="12" t="s">
        <v>33</v>
      </c>
      <c r="C1660" s="13">
        <v>34733</v>
      </c>
      <c r="D1660" s="14" t="s">
        <v>13</v>
      </c>
      <c r="E1660" s="15"/>
      <c r="F1660" s="16" t="s">
        <v>853</v>
      </c>
      <c r="G1660" s="15"/>
      <c r="H1660" s="15"/>
      <c r="I1660" s="17">
        <f>HYPERLINK("https://docs.wto.org/imrd/directdoc.asp?DDFDocuments/q/G/TBTNOT95/95-20.pdf","EN")</f>
      </c>
      <c r="J1660" s="17">
        <f>HYPERLINK("https://docs.wto.org/imrd/directdoc.asp?DDFDocuments/r/G/TBTNOT95/95-20.pdf","FR")</f>
      </c>
      <c r="K1660" s="17">
        <f>HYPERLINK("https://docs.wto.org/imrd/directdoc.asp?DDFDocuments/s/G/TBTNOT95/95-20.pdf","ES")</f>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Carandang</dc:creator>
  <cp:lastModifiedBy>Carandang, Jose Luis Edward </cp:lastModifiedBy>
  <dcterms:created xsi:type="dcterms:W3CDTF">2016-03-18T05:09:52Z</dcterms:created>
  <dcterms:modified xsi:type="dcterms:W3CDTF">2017-04-11T08:07:10Z</dcterms:modified>
</cp:coreProperties>
</file>