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dbb3931c8741440f/Projects/Datachord/Excel-Lambda-Calendar/Dev/"/>
    </mc:Choice>
  </mc:AlternateContent>
  <xr:revisionPtr revIDLastSave="102901" documentId="8_{EC863CD5-8208-420A-82DC-FA001A6233C7}" xr6:coauthVersionLast="47" xr6:coauthVersionMax="47" xr10:uidLastSave="{3AF7C85F-1D7D-4AE5-8C7C-0B99ECCF8E55}"/>
  <bookViews>
    <workbookView xWindow="28680" yWindow="-120" windowWidth="29040" windowHeight="15720" tabRatio="806" firstSheet="4" activeTab="10" xr2:uid="{00000000-000D-0000-FFFF-FFFF00000000}"/>
  </bookViews>
  <sheets>
    <sheet name="CALENDAR_LOGICAL" sheetId="1" r:id="rId1"/>
    <sheet name="CALENDAR_DATES" sheetId="3" r:id="rId2"/>
    <sheet name="CALENDAR_WEEKS" sheetId="4" r:id="rId3"/>
    <sheet name="CALENDAR_QUARTERS_CALC" sheetId="19" r:id="rId4"/>
    <sheet name="CALENDAR_QUARTERS" sheetId="18" r:id="rId5"/>
    <sheet name="CALENDAR_DATETIME" sheetId="6" r:id="rId6"/>
    <sheet name="CALENDAR_DELTAS" sheetId="16" r:id="rId7"/>
    <sheet name="CALENDAR_EXTENTS" sheetId="21" r:id="rId8"/>
    <sheet name="CALENDAR_PARSING" sheetId="11" r:id="rId9"/>
    <sheet name="CALENDAR_TEXT" sheetId="12" r:id="rId10"/>
    <sheet name="CALENDAR_Conversion_ISO" sheetId="8" r:id="rId11"/>
    <sheet name="CALENDAR_Conversion_EDate" sheetId="13" r:id="rId12"/>
    <sheet name="CALENDAR_Conversion_Fmts" sheetId="14" r:id="rId13"/>
  </sheets>
  <definedNames>
    <definedName name="CALENDAR.ADD_TIMESPAN">_xlfn.LAMBDA(_xlpm.YearCE,_xlpm.Month,_xlpm.Day,_xlpm.Time,_xlpm.AddYears,_xlpm.AddMonths,_xlpm.AddDays,_xlpm.AddTime,_xlop.TimeZoneOffset,_xlop.JulianCalendar, IF((_xlpm.YearCE = "") * (_xlpm.Month = "") * (_xlpm.Day = "") * (_xlpm.Time = ""), "", IF(NOT(ISNUMBER(_xlpm.YearCE)) + NOT(ISNUMBER(_xlpm.Month)) + NOT(ISNUMBER(_xlpm.Day)), {#VALUE!}, IF(NOT(CALENDAR.IS_VALID_DATE(_xlpm.YearCE, _xlpm.Month, _xlpm.Day, _xlpm.JulianCalendar)), {#VALUE!}, IF(MOD(_xlpm.Day, 1) &gt; 0, {#NUM!}, _xlfn.LET(_xlpm._tzo, N(_xlpm.TimeZoneOffset), IF(ABS(_xlpm._tzo) &gt; 900, {#NUM!}, _xlfn.LET(_xlpm._addYears, INT(N(_xlpm.AddYears)), _xlpm._fAddYears, N(_xlpm.AddYears) - _xlpm._addYears, _xlpm._sMonths, N(_xlpm.AddMonths) + (_xlpm._fAddYears * 12), _xlpm._addMonths, INT(_xlpm._sMonths), _xlpm._fAddMonths, _xlpm._sMonths - _xlpm._addMonths, _xlpm._zMonths, _xlpm.Month + _xlpm._addMonths - 1, _xlpm._rMonth, MOD(_xlpm._zMonths, 12) + 1, _xlpm._rYear, _xlpm.YearCE + _xlpm._addYears + INT(_xlpm._zMonths / 12), _xlpm._avgDaysMonth, IF(N(_xlpm.JulianCalendar), 30.4375, 30.436875), _xlpm._mDays, ROUND(_xlpm._fAddMonths * _xlpm._avgDaysMonth, 0), _xlpm._baseJDate, CALENDAR.JULIAN_DATE(_xlpm._rYear, _xlpm._rMonth, 1, 0, _xlpm._tzo, _xlpm.JulianCalendar) - 1, _xlpm._sDays, _xlpm.Day + _xlpm._mDays + N(_xlpm.AddDays) + N(_xlpm.Time) + N(_xlpm.AddTime), _xlpm._baseJDate + _xlpm._sDays))))))))</definedName>
    <definedName name="CALENDAR.CALENDAR_FROM_JDATE">_xlfn.LAMBDA(_xlpm.JDate,_xlop.TimeZoneOffset,_xlop.Precision,_xlop.JulianCalendar, IF(_xlpm.JDate = "", {"","","",""}, IF(NOT(ISNUMBER(_xlpm.JDate)), {#VALUE!,#VALUE!,#VALUE!,#VALUE!}, _xlfn.LET(_xlpm._jdnLocal, CALENDAR.JDATE_TO_JDN_LOCAL(_xlpm.JDate, _xlpm.TimeZoneOffset), IF(ISERROR(INDEX(_xlpm._jdnLocal, 1, 1)), {#NUM!,#NUM!,#NUM!,#NUM!}, _xlfn.LET(_xlpm._precision, N(_xlpm.Precision), _xlpm._localTime, _xlfn.IFS(_xlpm._precision &lt;= 0, INDEX(_xlpm._jdnLocal, 1, 2), _xlpm._precision = 1, ROUND(INDEX(_xlpm._jdnLocal, 1, 2), 0), _xlpm._precision = 2, ROUND(INDEX(_xlpm._jdnLocal, 1, 2) * 24, 0) / 24, _xlpm._precision = 3, ROUND(INDEX(_xlpm._jdnLocal, 1, 2) * 1440, 0) / 1440, _xlpm._precision = 4, ROUND(INDEX(_xlpm._jdnLocal, 1, 2) * 86400, 0) / 86400, TRUE, ROUND(INDEX(_xlpm._jdnLocal, 1, 2) * 86400000, 0) / 86400000), _xlpm._rLocalTime, MOD(_xlpm._localTime, 1), _xlpm._rJDN, INDEX(_xlpm._jdnLocal, 1, 1) + INT(_xlpm._localTime), _xlpm._localDate, CALENDAR.JDN_TO_CALENDAR_DATE(_xlpm._rJDN, _xlpm.JulianCalendar), _xlfn.HSTACK(_xlpm._localDate, _xlpm._rLocalTime)))))))</definedName>
    <definedName name="CALENDAR.CONVERT_WEEKDAY_NUMBER">_xlfn.LAMBDA(_xlpm.DayOfWeek,_xlop.ISOtoTraditional, IF(_xlpm.DayOfWeek = "", "", IF(NOT(ISNUMBER(_xlpm.DayOfWeek)), {#VALUE!}, _xlfn.LET(_xlpm._givenDoW, INT(N(_xlpm.DayOfWeek)), _xlpm._fromISO, N(_xlpm.ISOtoTraditional) &lt;&gt; 0, _xlpm._shiftDoW, _xlpm._givenDoW + IF(_xlpm._fromISO, 0, -2), MOD(_xlpm._shiftDoW, 7) + 1))))</definedName>
    <definedName name="CALENDAR.DAY_OF_WEEK">_xlfn.LAMBDA(_xlpm.JDN, IF(_xlpm.JDN = "", "", IF(NOT(ISNUMBER(_xlpm.JDN)), {#VALUE!}, _xlfn.LET(_xlpm._jdn, INT(_xlpm.JDN), MOD(_xlpm._jdn, 7) + 1))))</definedName>
    <definedName name="CALENDAR.DAYS_IN_MONTH">_xlfn.LAMBDA(_xlpm.Month,_xlop.YearCE,_xlop.JulianCalendar, IF(_xlpm.Month = "", "", IF(NOT(ISNUMBER(_xlpm.Month)), {#VALUE!}, _xlfn.LET(_xlpm._month, INT(_xlpm.Month), _xlfn.IFS(_xlpm._month &lt; 1, {#NUM!}, _xlpm._month &gt; 12, {#NUM!}, _xlpm._month = 2, _xlfn.LET(_xlpm._leapDay, IF(ISNUMBER(_xlpm.YearCE), N(CALENDAR.IS_LEAP_YEAR(_xlpm.YearCE, _xlpm.JulianCalendar)), 0), 28 + _xlpm._leapDay), _xlpm._month &lt;= 7, 30 + MOD(_xlpm._month, 2), TRUE, 31 - MOD(_xlpm._month, 2))))))</definedName>
    <definedName name="CALENDAR.DAYS_IN_QUARTER">_xlfn.LAMBDA(_xlpm.Quarter,_xlop.FiscalYearCE,_xlop.MonthOffset,_xlop.JulianCalendar, IF(_xlpm.Quarter = "", "", IF(NOT(ISNUMBER(_xlpm.Quarter)), {#VALUE!}, IF(MOD(_xlpm.Quarter, 1) &gt; 0, {#NUM!}, _xlfn.LET(_xlpm._monthOffset, ROUND(N(_xlpm.MonthOffset), 0), IF((_xlpm._monthOffset &lt; -6) + (_xlpm._monthOffset &gt; 3), {#NUM!}, _xlfn.LET(_xlpm._quarter, MOD(INT(_xlpm.Quarter) - 1, 4), _xlpm._daysInQuarterCyclical, {90,89,92,91,92,92,92,92,91,92,92,90}, _xlpm._quarterWithFeb, INT(MOD(1 - _xlpm._monthOffset, 12) / 3), _xlpm._quarterPrecession, MOD(_xlpm._monthOffset + (_xlpm._quarter * 3), 12) + 1, _xlpm._nominalDaysInQuarter, INDEX(_xlpm._daysInQuarterCyclical, 1, _xlpm._quarterPrecession), _xlpm._leapDay, IF(ISNUMBER(_xlpm.FiscalYearCE) * (_xlpm._quarterWithFeb = _xlpm._quarter), _xlfn.LET(_xlpm._yearOfFeb, INT(_xlpm.FiscalYearCE) + N(_xlpm._quarter = 3), N(CALENDAR.IS_LEAP_YEAR(_xlpm._yearOfFeb, _xlpm.JulianCalendar))), 0), _xlpm._nominalDaysInQuarter + _xlpm._leapDay)))))))</definedName>
    <definedName name="CALENDAR.DAYS_IN_YEAR">_xlfn.LAMBDA(_xlpm.YearCE,_xlop.JulianCalendar, IF(_xlpm.YearCE = "", "", IF(NOT(ISNUMBER(_xlpm.YearCE)), {#VALUE!}, IF(CALENDAR.IS_LEAP_YEAR(_xlpm.YearCE, _xlpm.JulianCalendar), 366, 365))))</definedName>
    <definedName name="CALENDAR.DELTA_DAYS">_xlfn.LAMBDA(_xlpm.JDate1,_xlpm.JDate2, IF((_xlpm.JDate1 = "") * (_xlpm.JDate2 = ""), "", IF(NOT(ISNUMBER(_xlpm.JDate1)) + NOT(ISNUMBER(_xlpm.JDate2)), {#VALUE!}, (_xlpm.JDate2 - _xlpm.JDate1))))</definedName>
    <definedName name="CALENDAR.DELTA_HOUR_MIN_SEC">_xlfn.LAMBDA(_xlpm.JDate1,_xlpm.JDate2, IF((_xlpm.JDate1 = "") * (_xlpm.JDate2 = ""), {"","","",""}, IF(NOT(ISNUMBER(_xlpm.JDate1)) + NOT(ISNUMBER(_xlpm.JDate2)), {#VALUE!,#VALUE!,#VALUE!,#VALUE!}, CALENDAR.TIME_DECIMAL_TO_HMS(_xlpm.JDate2 - _xlpm.JDate1))))</definedName>
    <definedName name="CALENDAR.DELTA_HOURS">_xlfn.LAMBDA(_xlpm.JDate1,_xlpm.JDate2, IF((_xlpm.JDate1 = "") * (_xlpm.JDate2 = ""), "", IF(NOT(ISNUMBER(_xlpm.JDate1)) + NOT(ISNUMBER(_xlpm.JDate2)), {#VALUE!}, (_xlpm.JDate2 - _xlpm.JDate1) * 24)))</definedName>
    <definedName name="CALENDAR.DELTA_INTERVAL">_xlfn.LAMBDA(_xlpm.Units,_xlpm.JDate1,_xlpm.JDate2,_xlop.TimeZoneOffset,_xlop.MonthOffset,_xlop.JulianCalendar, _xlfn.IFS(_xlpm.Units = "", {#VALUE!}, _xlpm.Units = "H", CALENDAR.DELTA_HOURS(_xlpm.JDate1, _xlpm.JDate2), _xlpm.Units = "N", CALENDAR.DELTA_MINUTES(_xlpm.JDate1, _xlpm.JDate2), _xlpm.Units = "S", CALENDAR.DELTA_SECONDS(_xlpm.JDate1, _xlpm.JDate2), _xlpm.Units = "HMS", CALENDAR.DELTA_HOUR_MIN_SEC(_xlpm.JDate1, _xlpm.JDate2), _xlpm.Units = "D", CALENDAR.DELTA_DAYS(_xlpm.JDate1, _xlpm.JDate2), _xlpm.Units = "W", CALENDAR.DELTA_WEEKS(_xlpm.JDate1, _xlpm.JDate2), _xlpm.Units = "M", CALENDAR.DELTA_MONTHS(_xlpm.JDate1, _xlpm.JDate2, _xlpm.TimeZoneOffset, _xlpm.JulianCalendar), _xlpm.Units = "Q", CALENDAR.DELTA_QUARTERS(_xlpm.JDate1, _xlpm.JDate2, _xlpm.TimeZoneOffset, _xlpm.MonthOffset, _xlpm.JulianCalendar), _xlpm.Units = "Y", CALENDAR.DELTA_YEARS(_xlpm.JDate1, _xlpm.JDate2, _xlpm.TimeZoneOffset, _xlpm.JulianCalendar), _xlpm.Units = "WD", CALENDAR.DELTA_WEEK_DAYS(_xlpm.JDate1, _xlpm.JDate2), _xlpm.Units = "YWD", CALENDAR.DELTA_YEAR_WEEK_DAYS(_xlpm.JDate1, _xlpm.JDate2, _xlpm.TimeZoneOffset, _xlpm.JulianCalendar), _xlpm.Units = "MD", CALENDAR.DELTA_MONTH_DAYS(_xlpm.JDate1, _xlpm.JDate2, _xlpm.TimeZoneOffset, _xlpm.JulianCalendar), _xlpm.Units = "QD", CALENDAR.DELTA_QUARTER_DAYS(_xlpm.JDate1, _xlpm.JDate2, _xlpm.TimeZoneOffset, _xlpm.MonthOffset, _xlpm.JulianCalendar), _xlpm.Units = "DHMS", _xlfn.LET(_xlpm._hms, CALENDAR.DELTA_HOUR_MIN_SEC(_xlpm.JDate1, _xlpm.JDate2), _xlpm._days, INT(INDEX(_xlpm._hms, 1, 2) / 24), _xlpm._hours, INDEX(_xlpm._hms, 1, 2) - _xlpm._days * 24, _xlfn.HSTACK(INDEX(_xlpm._hms, 1, 1), _xlpm._days, _xlpm._hours, INDEX(_xlpm._hms, 1, 3), INDEX(_xlpm._hms, 1, 4))), _xlpm.Units = "YMD", _xlfn.LET(_xlpm._monthDays, CALENDAR.DELTA_MONTH_DAYS(_xlpm.JDate1, _xlpm.JDate2, _xlpm.TimeZoneOffset, _xlpm.JulianCalendar), _xlpm._years, INT(INDEX(_xlpm._monthDays, 1, 2) / 12), _xlpm._months, INDEX(_xlpm._monthDays, 1, 2) - _xlpm._years * 12, _xlfn.HSTACK(INDEX(_xlpm._monthDays, 1, 1), _xlpm._years, _xlpm._months, INDEX(_xlpm._monthDays, 1, 3))), _xlpm.Units = "YQD", _xlfn.LET(_xlpm._quarterDays, CALENDAR.DELTA_QUARTER_DAYS(_xlpm.JDate1, _xlpm.JDate2, _xlpm.TimeZoneOffset, _xlpm.JulianCalendar), _xlpm._years, INT(INDEX(_xlpm._quarterDays, 1, 2) / 4), _xlpm._quarters, INDEX(_xlpm._quarterDays, 1, 2) - _xlpm._years * 4, _xlfn.HSTACK(INDEX(_xlpm._quarterDays, 1, 1), _xlpm._years, _xlpm._quarters, INDEX(_xlpm._quarterDays, 1, 3))), _xlpm.Units = "YMDHMS", _xlfn.LET(_xlpm._monthDays, CALENDAR.DELTA_MONTH_DAYS(_xlpm.JDate1, _xlpm.JDate2, _xlpm.TimeZoneOffset, _xlpm.JulianCalendar), _xlpm._years, INT(INDEX(_xlpm._monthDays, 1, 2) / 12), _xlpm._months, INDEX(_xlpm._monthDays, 1, 2) - _xlpm._years * 12, _xlpm._days, INT(INDEX(_xlpm._monthDays, 1, 3)), _xlpm._time, INDEX(_xlpm._monthDays, 1, 3) - _xlpm._days, _xlpm._hms, CALENDAR.TIME_DECIMAL_TO_HMS(_xlpm._time), _xlfn.HSTACK(INDEX(_xlpm._monthDays, 1, 1), _xlpm._years, _xlpm._months, _xlpm._days, _xlfn.DROP(_xlpm._hms, , 1))), TRUE, {#VALUE!}))</definedName>
    <definedName name="CALENDAR.DELTA_MINUTES">_xlfn.LAMBDA(_xlpm.JDate1,_xlpm.JDate2, IF((_xlpm.JDate1 = "") * (_xlpm.JDate2 = ""), "", IF(NOT(ISNUMBER(_xlpm.JDate1)) + NOT(ISNUMBER(_xlpm.JDate2)), {#VALUE!}, (_xlpm.JDate2 - _xlpm.JDate1) * 1440)))</definedName>
    <definedName name="CALENDAR.DELTA_MONTH_DAYS">_xlfn.LAMBDA(_xlpm.JDate1,_xlpm.JDate2,_xlop.TimeZoneOffset,_xlop.JulianCalendar, IF((_xlpm.JDate1 = "") * (_xlpm.JDate2 = ""), {"","",""}, IF(NOT(ISNUMBER(_xlpm.JDate1)) + NOT(ISNUMBER(_xlpm.JDate2)), {#VALUE!,#VALUE!,#VALUE!}, _xlfn.LET(_xlpm._tzo, N(_xlpm.TimeZoneOffset), IF(ABS(_xlpm._tzo) &gt; 900, {#NUM!,#NUM!,#NUM!}, IF(_xlpm.JDate2 = _xlpm.JDate1, {0,0,0},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_xlpm._deltaDay, INDEX(_xlpm._date_End, 1, 3) - INDEX(_xlpm._date_Start, 1, 3) + INDEX(_xlpm._jdnLocal_End, 1, 2) - INDEX(_xlpm._jdnLocal_Start, 1, 2), IF(_xlpm._deltaDay &lt; 0, _xlfn.LET(_xlpm._daysMonth_Start, CALENDAR.DAYS_IN_MONTH(INDEX(_xlpm._date_Start, 1, 2), INDEX(_xlpm._date_Start, 1, 1), _xlpm.JulianCalendar), _xlfn.HSTACK(_xlpm._sign, _xlpm._diffMonths - 1, _xlpm._daysMonth_Start + _xlpm._deltaDay)), _xlfn.HSTACK(_xlpm._sign, _xlpm._diffMonths, _xlpm._deltaDay)))))))))</definedName>
    <definedName name="CALENDAR.DELTA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_xlpm._daysMonth_Start, CALENDAR.DAYS_IN_MONTH(INDEX(_xlpm._date_Start, 1, 2), INDEX(_xlpm._date_Start, 1, 1), _xlpm.JulianCalendar), _xlpm._daysMonth_End, CALENDAR.DAYS_IN_MONTH(INDEX(_xlpm._date_End, 1, 2), INDEX(_xlpm._date_End, 1, 1), _xlpm.JulianCalendar), _xlpm._partialMonth_Start, (INDEX(_xlpm._date_Start, 1, 3) - 1 + INDEX(_xlpm._jdnLocal_Start, 1, 2)) / _xlpm._daysMonth_Start, _xlpm._partialMonth_End, (INDEX(_xlpm._date_End, 1, 3) - 1 + INDEX(_xlpm._jdnLocal_End, 1, 2)) / _xlpm._daysMonth_End, _xlpm._sign * (_xlpm._diffMonths - _xlpm._partialMonth_Start + _xlpm._partialMonth_End)))))))</definedName>
    <definedName name="CALENDAR.DELTA_QUARTER_DAYS">_xlfn.LAMBDA(_xlpm.JDate1,_xlpm.JDate2,_xlop.TimeZoneOffset,_xlop.MonthOffset,_xlop.JulianCalendar, IF((_xlpm.JDate1 = "") * (_xlpm.JDate2 = ""), {"","",""}, IF(NOT(ISNUMBER(_xlpm.JDate1)) + NOT(ISNUMBER(_xlpm.JDate2)), {#VALUE!,#VALUE!,#VALUE!}, _xlfn.LET(_xlpm._tzo, N(_xlpm.TimeZoneOffset), _xlpm._monthOffset, ROUND(N(_xlpm.MonthOffset), 0), IF((ABS(_xlpm._tzo) &gt; 900) + (_xlpm._monthOffset &lt; -6) + (_xlpm._monthOffset &gt; 3), {#NUM!,#NUM!,#NUM!}, IF(_xlpm.JDate2 = _xlpm.JDate1, {0,0,0}, _xlfn.LET(_xlpm._sign, IF(_xlpm.JDate1 &gt; _xlpm.JDate2,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_xlpm._deltaDay, INDEX(_xlpm._quarterDate_End, 1, 3) - INDEX(_xlpm._quarterDate_Start, 1, 3) + INDEX(_xlpm._jdnLocal_End, 1, 2) - INDEX(_xlpm._jdnLocal_Start, 1, 2), IF(_xlpm._deltaDay &lt; 0, _xlfn.LET(_xlpm._daysQuarter_Start, INDEX(_xlpm._quarterDate_Start, 1, 4), _xlfn.HSTACK(_xlpm._sign, _xlpm._diffQuarters - 1, _xlpm._daysQuarter_Start + _xlpm._deltaDay)), _xlfn.HSTACK(_xlpm._sign, _xlpm._diffQuarters, _xlpm._deltaDay)))))))))</definedName>
    <definedName name="CALENDAR.DELTA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_xlpm._partialQuarter_Start, (INDEX(_xlpm._quarterDate_Start, 1, 3) - 1 + INDEX(_xlpm._jdnLocal_Start, 1, 2)) / INDEX(_xlpm._quarterDate_Start, 1, 4), _xlpm._partialQuarter_End, (INDEX(_xlpm._quarterDate_End, 1, 3) - 1 + INDEX(_xlpm._jdnLocal_End, 1, 2)) / INDEX(_xlpm._quarterDate_End, 1, 4), _xlpm._sign * (_xlpm._diffQuarters - _xlpm._partialQuarter_Start + _xlpm._partialQuarter_End)))))))</definedName>
    <definedName name="CALENDAR.DELTA_SECONDS">_xlfn.LAMBDA(_xlpm.JDate1,_xlpm.JDate2, IF((_xlpm.JDate1 = "") * (_xlpm.JDate2 = ""), "", IF(NOT(ISNUMBER(_xlpm.JDate1)) + NOT(ISNUMBER(_xlpm.JDate2)), {#VALUE!}, (_xlpm.JDate2 - _xlpm.JDate1) * 86400)))</definedName>
    <definedName name="CALENDAR.DELTA_WEEK_DAYS">_xlfn.LAMBDA(_xlpm.JDate1,_xlpm.JDate2, IF((_xlpm.JDate1 = "") * (_xlpm.JDate2 = ""), {"","",""}, IF(NOT(ISNUMBER(_xlpm.JDate1)) + NOT(ISNUMBER(_xlpm.JDate2)), {#VALUE!,#VALUE!,#VALUE!}, _xlfn.LET(_xlpm._diffDays, (_xlpm.JDate2 - _xlpm.JDate1), IF(_xlpm._diffDays = 0, {0,0,0}, _xlfn.LET(_xlpm._sign, IF(_xlpm._diffDays &gt;= 0, 1, -1), _xlpm._absDiffDays, _xlpm._sign * _xlpm._diffDays, _xlpm._deltaWeek, INT(_xlpm._absDiffDays / 7), _xlpm._deltaDay, MOD(_xlpm._absDiffDays, 7), _xlfn.HSTACK(_xlpm._sign, _xlpm._deltaWeek, _xlpm._deltaDay)))))))</definedName>
    <definedName name="CALENDAR.DELTA_WEEKS">_xlfn.LAMBDA(_xlpm.JDate1,_xlpm.JDate2, IF((_xlpm.JDate1 = "") * (_xlpm.JDate2 = ""), "", IF(NOT(ISNUMBER(_xlpm.JDate1)) + NOT(ISNUMBER(_xlpm.JDate2)), {#VALUE!}, (_xlpm.JDate2 - _xlpm.JDate1) / 7)))</definedName>
    <definedName name="CALENDAR.DELTA_YEAR_WEEK_DAYS">_xlfn.LAMBDA(_xlpm.JDate1,_xlpm.JDate2,_xlop.TimeZoneOffset,_xlop.JulianCalendar, IF((_xlpm.JDate1 = "") * (_xlpm.JDate2 = ""), {"","","",""}, IF(NOT(ISNUMBER(_xlpm.JDate1)) + NOT(ISNUMBER(_xlpm.JDate2)), {#VALUE!,#VALUE!,#VALUE!,#VALUE!}, _xlfn.LET(_xlpm._tzo, N(_xlpm.TimeZoneOffset), IF(ABS(_xlpm._tzo) &gt; 900, {#NUM!,#NUM!,#NUM!,#NUM!}, IF(_xlpm.JDate2 = _xlpm.JDate1, {0,0,0,0}, _xlfn.LET(_xlpm._sign, IF(_xlpm.JDate2 &gt;= _xlpm.JDate1, 1, -1), _xlpm._jdnLocal_Start, CALENDAR.JDATE_TO_JDN_LOCAL(IF(_xlpm._sign = 1, _xlpm.JDate1, _xlpm.JDate2), _xlpm._tzo), _xlpm._jdnLocal_End, CALENDAR.JDATE_TO_JDN_LOCAL(IF(_xlpm._sign = 1, _xlpm.JDate2, _xlpm.JDate1), _xlpm._tzo), _xlpm._weekDate_Start, CALENDAR.JDN_TO_WEEK_DATE(INDEX(_xlpm._jdnLocal_Start, 1, 1), _xlpm.JulianCalendar), _xlpm._weekDate_End, CALENDAR.JDN_TO_WEEK_DATE(INDEX(_xlpm._jdnLocal_End, 1, 1), _xlpm.JulianCalendar), _xlpm._deltaYear, INDEX(_xlpm._weekDate_End, 1, 1) - INDEX(_xlpm._weekDate_Start, 1, 1), _xlpm._deltaWeek, INDEX(_xlpm._weekDate_End, 1, 2) - INDEX(_xlpm._weekDate_Start, 1, 2), _xlpm._deltaDay, INDEX(_xlpm._weekDate_End, 1, 3) - INDEX(_xlpm._weekDate_Start, 1, 3) + INDEX(_xlpm._jdnLocal_End, 1, 2) - INDEX(_xlpm._jdnLocal_Start, 1, 2), _xlpm._deltaDay2, MOD(_xlpm._deltaDay, 7), _xlpm._deltaWeek2, _xlpm._deltaWeek + INT(_xlpm._deltaDay / 7), IF(_xlpm._deltaWeek2 &gt;= 0, _xlfn.HSTACK(_xlpm._sign, _xlpm._deltaYear, _xlpm._deltaWeek2, _xlpm._deltaDay2), _xlfn.HSTACK(_xlpm._sign, _xlpm._deltaYear - 1, _xlpm._deltaWeek2 + INDEX(_xlpm._weekDate_Start, 1, 4), _xlpm._deltaDay2)))))))))</definedName>
    <definedName name="CALENDAR.DELTA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_xlpm._ordinalDate_Start, CALENDAR.JDN_TO_ORDINAL_DATE(INDEX(_xlpm._jdnLocal_Start, 1, 1), _xlpm.JulianCalendar), _xlpm._ordinalDate_End, CALENDAR.JDN_TO_ORDINAL_DATE(INDEX(_xlpm._jdnLocal_End, 1, 1), _xlpm.JulianCalendar), _xlpm._deltaYear, INDEX(_xlpm._ordinalDate_End, 1, 1) - INDEX(_xlpm._ordinalDate_Start, 1, 1), _xlpm._partialYear_Start, (INDEX(_xlpm._ordinalDate_Start, 1, 2) - 1 + INDEX(_xlpm._jdnLocal_Start, 1, 2)) / INDEX(_xlpm._ordinalDate_Start, 1, 3), _xlpm._partialYear_End, (INDEX(_xlpm._ordinalDate_End, 1, 2) - 1 + INDEX(_xlpm._jdnLocal_End, 1, 2)) / INDEX(_xlpm._ordinalDate_End, 1, 3), _xlpm._sign * (_xlpm._deltaYear - _xlpm._partialYear_Start + _xlpm._partialYear_End)))))))</definedName>
    <definedName name="CALENDAR.EDATE_TO_ISODATE">_xlfn.LAMBDA(_xlpm.EDate,_xlop.TimeZoneOffset,_xlop.Precision,_xlop.NoZulu,_xlop.ToJulianCalendar, IF(_xlpm.EDate = "", "", IF(NOT(ISNUMBER(_xlpm.EDate)), {#VALUE!}, _xlfn.LET(_xlpm._yearCE, YEAR(_xlpm.EDate), _xlpm._month, MONTH(_xlpm.EDate), _xlpm._day, DAY(_xlpm.EDate), _xlpm._rDate, IF(N(_xlpm.ToJulianCalendar) = 0, _xlfn.HSTACK(_xlpm._yearCE, _xlpm._month, _xlpm._day), CALENDAR.GREGORIAN_TO_JULIAN(_xlpm._yearCE, _xlpm._month, _xlpm._day)), _xlpm._time, MOD(_xlpm.EDate, 1), CALENDAR.FORMAT_ISO_DATE(INDEX(_xlpm._rDate, 1, 1), INDEX(_xlpm._rDate, 1, 2), INDEX(_xlpm._rDate, 1, 3), _xlpm._time, _xlpm.TimeZoneOffset, _xlpm.Precision, _xlpm.NoZulu, _xlpm.ToJulianCalendar)))))</definedName>
    <definedName name="CALENDAR.EDATE_TO_JDATE">_xlfn.LAMBDA(_xlpm.EDate,_xlop.TimeZoneOffset, IF(_xlpm.EDate = "", "", IF(NOT(ISNUMBER(_xlpm.EDate)), {#VALUE!}, _xlfn.LET(_xlpm._yearCE, YEAR(_xlpm.EDate), _xlpm._month, MONTH(_xlpm.EDate), _xlpm._day, DAY(_xlpm.EDate), _xlpm._time, MOD(_xlpm.EDate, 1), CALENDAR.JULIAN_DATE(_xlpm._yearCE, _xlpm._month, _xlpm._day, _xlpm._time, _xlpm.TimeZoneOffset, 0)))))</definedName>
    <definedName name="CALENDAR.EDATE_TO_JDN_LOCAL">_xlfn.LAMBDA(_xlpm.EDate, IF(_xlpm.EDate = "", {"",""}, IF(NOT(ISNUMBER(_xlpm.EDate)), {#VALUE!,#VALUE!}, _xlfn.LET(_xlpm._yearCE, YEAR(_xlpm.EDate), _xlpm._month, MONTH(_xlpm.EDate), _xlpm._day, DAY(_xlpm.EDate), _xlpm._time, MOD(_xlpm.EDate, 1), _xlpm._jdn, CALENDAR.JULIAN_DAY_NUMBER(_xlpm._yearCE, _xlpm._month, _xlpm._day), _xlfn.HSTACK(_xlpm._jdn, _xlpm._time)))))</definedName>
    <definedName name="CALENDAR.EDATE_TO_USDATE">_xlfn.LAMBDA(_xlpm.EDate,_xlop.Separator,_xlop.Precision, IF(_xlpm.EDate = "", "", IF(NOT(ISNUMBER(_xlpm.EDate)), {#VALUE!}, _xlfn.LET(_xlpm._yearCE, YEAR(_xlpm.EDate), _xlpm._month, MONTH(_xlpm.EDate), _xlpm._day, DAY(_xlpm.EDate), _xlpm._time, MOD(_xlpm.EDate, 1), CALENDAR.FORMAT_US_DATE(_xlpm._yearCE, _xlpm._month, _xlpm._day, _xlpm._time, _xlpm.Separator, _xlpm.Precision, 0)))))</definedName>
    <definedName name="CALENDAR.EXTENT_OF_DAYS">_xlfn.LAMBDA(_xlpm.JDate1,_xlpm.JDate2,_xlop.TimeZoneOffset, IF((_xlpm.JDate1 = "") * (_xlpm.JDate2 = ""), "", IF(NOT(ISNUMBER(_xlpm.JDate1)) + NOT(ISNUMBER(_xlpm.JDate2)), {#VALUE!}, _xlfn.LET(_xlpm._tzo, N(_xlpm.TimeZoneOffset), IF(ABS(_xlpm._tzo) &gt; 900, {#NUM!}, _xlfn.LET(_xlpm._sign, IF(_xlpm.JDate2 &gt;= _xlpm.JDate1, 1, -1), _xlpm._jdnLocal1, CALENDAR.JDATE_TO_JDN_LOCAL(_xlpm.JDate1, _xlpm._tzo), _xlpm._jdnLocal2, CALENDAR.JDATE_TO_JDN_LOCAL(_xlpm.JDate2, _xlpm._tzo), _xlpm._deltaDay, INDEX(_xlpm._jdnLocal2, 1, 1) - INDEX(_xlpm._jdnLocal1, 1, 1), _xlpm._sign * (ABS(_xlpm._deltaDay) + 1)))))))</definedName>
    <definedName name="CALENDAR.EXTENT_OF_MONTH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_xlpm._deltaMonth, INDEX(_xlpm._date_End, 1, 2) - INDEX(_xlpm._date_Start, 1, 2), _xlpm._diffMonths, (_xlpm._deltaYear * 12) + _xlpm._deltaMonth, _xlpm._sign * (_xlpm._diffMonths + 1)))))))</definedName>
    <definedName name="CALENDAR.EXTENT_OF_QUARTERS">_xlfn.LAMBDA(_xlpm.JDate1,_xlpm.JDate2,_xlop.TimeZoneOffset,_xlop.MonthOffset,_xlop.JulianCalendar, IF((_xlpm.JDate1 = "") * (_xlpm.JDate2 = ""), "", IF(NOT(ISNUMBER(_xlpm.JDate1)) + NOT(ISNUMBER(_xlpm.JDate2)), {#VALUE!}, _xlfn.LET(_xlpm._tzo, N(_xlpm.TimeZoneOffset), _xlpm._monthOffset, ROUND(N(_xlpm.MonthOffset), 0), IF((ABS(_xlpm._tzo) &gt; 900) + (_xlpm._monthOffset &lt; -6) + (_xlpm._monthOffset &gt; 3), {#NUM!}, _xlfn.LET(_xlpm._sign, IF(_xlpm.JDate2 &gt;= _xlpm.JDate1, 1, -1), _xlpm._jdnLocal_Start, CALENDAR.JDATE_TO_JDN_LOCAL(IF(_xlpm._sign = 1, _xlpm.JDate1, _xlpm.JDate2), _xlpm._tzo), _xlpm._jdnLocal_End, CALENDAR.JDATE_TO_JDN_LOCAL(IF(_xlpm._sign = 1, _xlpm.JDate2, _xlpm.JDate1), _xlpm._tzo), _xlpm._quarterDate_Start, CALENDAR.JDN_TO_QUARTER_DATE(INDEX(_xlpm._jdnLocal_Start, 1, 1), _xlpm._monthOffset, _xlpm.JulianCalendar), _xlpm._quarterDate_End, CALENDAR.JDN_TO_QUARTER_DATE(INDEX(_xlpm._jdnLocal_End, 1, 1), _xlpm._monthOffset, _xlpm.JulianCalendar), _xlpm._deltaYear, INDEX(_xlpm._quarterDate_End, 1, 1) - INDEX(_xlpm._quarterDate_Start, 1, 1), _xlpm._deltaQuarter, INDEX(_xlpm._quarterDate_End, 1, 2) - INDEX(_xlpm._quarterDate_Start, 1, 2), _xlpm._diffQuarters, (_xlpm._deltaYear * 4) + _xlpm._deltaQuarter, _xlpm._sign * (_xlpm._diffQuarters + 1)))))))</definedName>
    <definedName name="CALENDAR.EXTENT_OF_WEEKS">_xlfn.LAMBDA(_xlpm.JDate1,_xlpm.JDate2,_xlop.TimeZoneOffset,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_xlpm._jdnMonday_Start, INDEX(_xlpm._jdnLocal_Start, 1, 1) + 1 - CALENDAR.DAY_OF_WEEK(INDEX(_xlpm._jdnLocal_Start, 1, 1)), _xlpm._jdnMonday_End, INDEX(_xlpm._jdnLocal_End, 1, 1) + 1 - CALENDAR.DAY_OF_WEEK(INDEX(_xlpm._jdnLocal_End, 1, 1)), _xlpm._sign * INT((_xlpm._jdnMonday_End - _xlpm._jdnMonday_Start) / 7 + 1)))))))</definedName>
    <definedName name="CALENDAR.EXTENT_OF_YEARS">_xlfn.LAMBDA(_xlpm.JDate1,_xlpm.JDate2,_xlop.TimeZoneOffset,_xlop.JulianCalendar, IF((_xlpm.JDate1 = "") * (_xlpm.JDate2 = ""), "", IF(NOT(ISNUMBER(_xlpm.JDate1)) + NOT(ISNUMBER(_xlpm.JDate2)), {#VALUE!}, _xlfn.LET(_xlpm._tzo, N(_xlpm.TimeZoneOffset), IF((ABS(_xlpm._tzo) &gt; 900), {#NUM!}, _xlfn.LET(_xlpm._sign, IF(_xlpm.JDate2 &gt;= _xlpm.JDate1, 1, -1), _xlpm._jdnLocal_Start, CALENDAR.JDATE_TO_JDN_LOCAL(IF(_xlpm._sign = 1, _xlpm.JDate1, _xlpm.JDate2), _xlpm._tzo), _xlpm._jdnLocal_End, CALENDAR.JDATE_TO_JDN_LOCAL(IF(_xlpm._sign = 1, _xlpm.JDate2, _xlpm.JDate1), _xlpm._tzo), _xlpm._date_Start, CALENDAR.JDN_TO_CALENDAR_DATE(INDEX(_xlpm._jdnLocal_Start, 1, 1), _xlpm.JulianCalendar), _xlpm._date_End, CALENDAR.JDN_TO_CALENDAR_DATE(INDEX(_xlpm._jdnLocal_End, 1, 1), _xlpm.JulianCalendar), _xlpm._deltaYear, INDEX(_xlpm._date_End, 1, 1) - INDEX(_xlpm._date_Start, 1, 1), _xlpm._sign * (_xlpm._deltaYear + 1)))))))</definedName>
    <definedName name="CALENDAR.FORMAT_ISO_DATE">_xlfn.LAMBDA(_xlpm.YearCE,_xlpm.Month,_xlpm.Day,_xlop.Time,_xlop.TimeZoneOffset,_xlop.Precision,_xlop.NoZulu,_xlop.JulianCalendar, IF((_xlpm.YearCE = "") * (_xlpm.Month = "") * (_xlpm.Day = ""), "", IF(NOT(ISNUMBER(_xlpm.YearCE)) + NOT(ISNUMBER(_xlpm.Month)) + NOT(ISNUMBER(_xlpm.Day)), {#VALUE!}, IF(NOT(CALENDAR.IS_VALID_DATE(_xlpm.YearCE, _xlpm.Month, _xlpm.Day, _xlpm.JulianCalendar)), {#VALUE!}, _xlfn.LET(_xlpm.fnResolveTime, _xlfn.LAMBDA(_xlpm._time, IF(NOT(ISNUMBER(_xlpm._time)), _xlfn.HSTACK(_xlpm.YearCE, _xlpm.Month, _xlpm.Day, ""), _xlfn.LET(_xlpm._usePrecision, IF(N(_xlpm.Precision) &gt; 5, 5, 4), CALENDAR.RESOLVE_DATE(_xlpm.YearCE, _xlpm.Month, _xlpm.Day, _xlpm._time, _xlpm._usePrecision, _xlpm.JulianCalendar)))), _xlpm.fnFormatYear, _xlfn.LAMBDA(_xlpm._year, _xlfn.LET(_xlpm._yearFmt, IF((_xlpm._year &gt;= 1000) * (_xlpm._year &lt;= 9999), "0000;" &amp; _xlfn.UNICHAR(8722) &amp; "0000", "+0000;" &amp; _xlfn.UNICHAR(8722) &amp; "0000;+0000"), TEXT(_xlpm._year, _xlpm._yearFmt))), _xlpm.fnFormatTime, _xlfn.LAMBDA(_xlpm._time, IF(NOT(ISNUMBER(_xlpm._time)), "", _xlfn.LET(_xlpm._seconds, ROUND(_xlpm._time * 86400, 3), _xlpm._showPrecision, IF(N(_xlpm.Precision) &gt; 0, _xlpm.Precision, _xlfn.IFS(_xlpm._seconds = 0, 2, MOD(_xlpm._seconds, 1) &gt; 0, 5, MOD(_xlpm._seconds / 60, 1) &gt; 0, 4, MOD(_xlpm._seconds / 3600, 1) &gt; 0, 3, TRUE, 2)), IF(_xlpm._showPrecision = 1, "", _xlfn.LET(_xlpm._fmt, _xlfn.IFS(_xlpm._showPrecision = 2, "HH", _xlpm._showPrecision = 3, "HH:mm", _xlpm._showPrecision = 4, "HH:mm:ss", TRUE, "HH:mm:ss.000"), "T" &amp; TEXT(_xlpm._time, _xlpm._fmt)))))), _xlpm.fnFormatTZ, _xlfn.LAMBDA(_xlpm._tzo, IF(NOT(ISNUMBER(_xlpm._tzo)), "", IF((_xlpm._tzo = 0) * (N(_xlpm.NoZulu) = 0), "Z", _xlfn.LET(_xlpm._tzFmt, IF(MOD(_xlpm._tzo, 1) = 0, "HH:mm", "HH:mm:ss"), _xlpm._sign, IF(_xlpm._tzo &gt;= 0, "+", _xlfn.UNICHAR(8722)), _xlpm._sign &amp; TEXT(ABS(_xlpm._tzo) / 1440, _xlpm._tzFmt))))), _xlpm._rDate, _xlpm.fnResolveTime(_xlpm.Time), _xlpm._sYear, _xlpm.fnFormatYear(INDEX(_xlpm._rDate, 1, 1)), _xlpm._sMonth, TEXT(INDEX(_xlpm._rDate, 1, 2), "00"), _xlpm._sDay, TEXT(INDEX(_xlpm._rDate, 1, 3), "00"), _xlpm._sTime, _xlpm.fnFormatTime(INDEX(_xlpm._rDate, 1, 4)), _xlpm._sTZ, _xlpm.fnFormatTZ(_xlpm.TimeZoneOffset), _xlfn.CONCAT(_xlpm._sYear, "-", _xlpm._sMonth, "-", _xlpm._sDay, _xlpm._sTime, _xlpm._sTZ))))))</definedName>
    <definedName name="CALENDAR.FORMAT_LITERARY_DATE">_xlfn.LAMBDA(_xlpm.YearCE,_xlpm.Month,_xlpm.Day,_xlop.Time,_xlop.Short,_xlop.InternationalEnglish,_xlop.AlwaysShowEra,_xlop.JulianCalendar, IF((_xlpm.YearCE = "") * (_xlpm.Month = "") * (_xlpm.Day = ""), "", IF(NOT(ISNUMBER(_xlpm.Month)) + (NOT(ISNUMBER(_xlpm.YearCE)) * NOT(ISNUMBER(_xlpm.Day))), #VALUE!, _xlfn.LET(_xlpm._yearCE, IF(_xlpm.YearCE = "", 2000, _xlpm.YearCE), _xlpm._day, IF(_xlpm.Day = "", 1, _xlpm.Day), IF(NOT(CALENDAR.IS_VALID_DATE(_xlpm._yearCE, _xlpm.Month, _xlpm._day, _xlpm.JulianCalendar)), #VALUE!, _xlfn.LET(_xlpm._rDate, IF(NOT(ISNUMBER(_xlpm.Time)), _xlfn.HSTACK(_xlpm._yearCE, _xlpm.Month, _xlpm._day, ""), CALENDAR.RESOLVE_DATE(_xlpm._yearCE, _xlpm.Month, _xlpm._day, _xlpm.Time, 3, _xlpm.JulianCalendar)), _xlpm._sMonth, CALENDAR.MONTH_NAME(INDEX(_xlpm._rDate, 1, 2), _xlpm.Short, _xlpm.InternationalEnglish), _xlpm._sDay, IF(ISNUMBER(_xlpm.Day), " " &amp; INDEX(_xlpm._rDate, 1, 3), ""), _xlpm._sYear, IF(ISNUMBER(_xlpm.YearCE), ", " &amp; CALENDAR.FORMAT_LITERARY_YEAR(INDEX(_xlpm._rDate, 1, 1), _xlpm.AlwaysShowEra), ""), _xlpm._sTime, IF(ISNUMBER(_xlpm.Time), ", " &amp; TEXT(INDEX(_xlpm._rDate, 1, 4), "h:mm AM/PM"), ""), _xlfn.CONCAT(_xlpm._sMonth, _xlpm._sDay, _xlpm._sYear, _xlpm._sTime)))))))</definedName>
    <definedName name="CALENDAR.FORMAT_LITERARY_YEAR">_xlfn.LAMBDA(_xlpm.YearCE,_xlop.AlwaysShowEra, IF(_xlpm.YearCE = "", "", _xlfn.LET(_xlpm._yearCE, INT(_xlpm.YearCE), _xlpm._isCE, _xlpm._yearCE &gt;= 1, _xlpm._year, IF(_xlpm._isCE, _xlpm._yearCE, 1 - _xlpm._yearCE), _xlpm._suffix, _xlfn.IFS(NOT(_xlpm._isCE), " BCE", _xlpm._yearCE &lt; 1000, " CE", N(_xlpm.AlwaysShowEra) &lt;&gt; 0, " CE", TRUE, ""), _xlpm._year &amp; _xlpm._suffix)))</definedName>
    <definedName name="CALENDAR.FORMAT_MIL_DTG">_xlfn.LAMBDA(_xlpm.Year,_xlpm.Month,_xlpm.Day,_xlpm.Time,_xlop.TimeZoneOffset,_xlop.Short, IF((_xlpm.Year = "") * (_xlpm.Month = "") * (_xlpm.Day = "") * (_xlpm.Time = ""), "", IF(NOT(ISNUMBER(_xlpm.Day)), {#VALUE!}, _xlfn.LET(_xlpm._local, _xlpm.TimeZoneOffset = "", _xlpm._tzo, N(_xlpm.TimeZoneOffset), _xlpm.fnInvalidParams, _xlfn.LAMBDA(_xlfn.IFS(ABS(_xlpm._tzo) &gt; 900, TRUE, IF(ISNUMBER(_xlpm.Year), ((_xlpm.Year &lt; 1951) + (_xlpm.Year &gt; 2050)), FALSE), TRUE, (((_xlpm.Year = "") * (_xlpm.Month = "")) + N(CALENDAR.IS_VALID_DATE(_xlpm.Year, _xlpm.Month, _xlpm.Day, 0))) = 0, TRUE, TRUE, FALSE)), _xlpm.fnFmtTime, _xlfn.LAMBDA(_xlpm._time,_xlpm._short, _xlfn.LET(_xlpm._timeFmt, IF(_xlpm._short, "HHmm", "HHmmss"), TEXT(_xlpm._time, _xlpm._timeFmt))), _xlpm.fnResolveMilitaryTZ, _xlfn.LAMBDA(_xlfn.IFS(_xlpm._local, _xlfn.HSTACK(N(_xlpm.Time), "J"), _xlpm._tzo &gt; 720, _xlfn.LET(_xlpm._shiftTZO, _xlpm._tzo - 720, _xlpm._time, N(_xlpm.Time) - (_xlpm._shiftTZO / 1440), _xlfn.HSTACK(_xlpm._time, "M")), _xlpm._tzo &lt; -720, _xlfn.LET(_xlpm._shiftTZO, _xlpm._tzo + 720, _xlpm._time, N(_xlpm.Time) - (_xlpm._shiftTZO / 1440), _xlfn.HSTACK(_xlpm._time, "Y")), TRUE, _xlfn.LET(_xlpm._militaryTZO, SIGN(_xlpm._tzo) * MROUND(ABS(_xlpm._tzo), 60), _xlpm._shiftTZO, _xlpm._tzo - _xlpm._militaryTZO, _xlpm._time, N(_xlpm.Time) - (_xlpm._shiftTZO / 1440), _xlpm._idx, INT(_xlpm._militaryTZO / 60) + 13, _xlpm._militaryTZ, CHOOSE(_xlpm._idx, "Y", "X", "W", "V", "U", "T", "S", "R", "Q", "P", "O", "N", "Z", "A", "B", "C", "D", "E", "F", "G", "H", "I", "K", "L", "M"), _xlfn.HSTACK(_xlpm._time, _xlpm._militaryTZ)))), IF(_xlpm.fnInvalidParams(), {"#NUM!!"}, _xlfn.LET(_xlpm._militaryTime, _xlpm.fnResolveMilitaryTZ(), _xlpm._rDate, IF(_xlpm.Year = "", CALENDAR.RESOLVE_DATE(2000, 3, _xlpm.Day, INDEX(_xlpm._militaryTime, 1, 1), 3), CALENDAR.RESOLVE_DATE(_xlpm.Year, _xlpm.Month, _xlpm.Day, INDEX(_xlpm._militaryTime, 1, 1), 3)), _xlpm._sDay, TEXT(INDEX(_xlpm._rDate, 3), "00"), IF(_xlpm.Year = "", _xlfn.CONCAT(_xlpm._sDay, _xlpm.fnFmtTime(INDEX(_xlpm._rDate, 4), 1), INDEX(_xlpm._militaryTime, 1, 2)), _xlfn.LET(_xlpm._sTime, _xlpm.fnFmtTime(INDEX(_xlpm._rDate, 4), N(_xlpm.Short)), _xlpm._sMonth, UPPER(CALENDAR.MONTH_NAME(INDEX(_xlpm._rDate, 2), 1, 1)), _xlpm._sYY, RIGHT(TEXT(INDEX(_xlpm._rDate, 1), "00"), 2), _xlfn.CONCAT(_xlpm._sDay, _xlpm._sTime, INDEX(_xlpm._militaryTime, 1, 2), _xlpm._sMonth, _xlpm._sYY)))))))))</definedName>
    <definedName name="CALENDAR.FORMAT_US_DATE">_xlfn.LAMBDA(_xlpm.YearCE,_xlpm.Month,_xlpm.Day,_xlop.Time,_xlop.Separator,_xlop.Precision,_xlop.JulianCalendar, IF((_xlpm.YearCE = "") * (_xlpm.Month = "") * (_xlpm.Day = ""), "", IF(NOT(ISNUMBER(_xlpm.YearCE)) + NOT(ISNUMBER(_xlpm.Month)) + NOT(ISNUMBER(_xlpm.Day)), #VALUE!, IF(NOT(CALENDAR.IS_VALID_DATE(_xlpm.YearCE, _xlpm.Month, _xlpm.Day, _xlpm.JulianCalendar)), #VALUE!, _xlfn.LET(_xlpm.fnFormatTime, _xlfn.LAMBDA(_xlpm._time, IF(NOT(ISNUMBER(_xlpm._time)), "", _xlfn.LET(_xlpm._seconds, ROUND(_xlpm._time * 86400, 3), _xlpm._showPrecision, IF(N(_xlpm.Precision) &gt; 0, _xlpm.Precision, _xlfn.IFS(_xlpm._seconds = 0, 3, MOD(_xlpm._seconds, 1) &gt; 0, 5, MOD(_xlpm._seconds / 60, 1) &gt; 0, 4, TRUE, 3)), IF(_xlpm._showPrecision = 1, "", _xlfn.LET(_xlpm._fmt, _xlfn.IFS(_xlpm._showPrecision = 2, "h AM/PM", _xlpm._showPrecision = 3, "h:mm AM/PM", _xlpm._showPrecision = 4, "h:mm:ss AM/PM", TRUE, "h:mm:ss.000 AM/PM"), " " &amp; TEXT(_xlpm._time, _xlpm._fmt)))))), _xlpm._separator, IF(_xlpm.Separator = "", "/", _xlfn.LET(_xlpm._char1, LEFT(_xlpm.Separator, 1), IF(IFERROR(FIND(_xlpm._char1, ",./-_"), 0) &gt; 0, _xlpm._char1, "/"))), _xlpm._usePrecision, IF(N(_xlpm.Precision) &gt;= 5, 5, 4), _xlpm._rDate, IF(NOT(ISNUMBER(_xlpm.Time)), _xlfn.HSTACK(_xlpm.YearCE, _xlpm.Month, _xlpm.Day, ""), CALENDAR.RESOLVE_DATE(_xlpm.YearCE, _xlpm.Month, _xlpm.Day, _xlpm.Time, _xlpm._usePrecision, _xlpm.JulianCalendar)), _xlpm._sYear, TEXT(INDEX(_xlpm._rDate, 1, 1), "0000;" &amp; _xlfn.UNICHAR(8722) &amp; "0000;0000"), _xlpm._sMonth, INDEX(_xlpm._rDate, 1, 2), _xlpm._sDay, TEXT(INDEX(_xlpm._rDate, 1, 3), "00"), _xlpm._sTime, _xlpm.fnFormatTime(INDEX(_xlpm._rDate, 1, 4)), _xlfn.CONCAT(_xlpm._sMonth, _xlpm._separator, _xlpm._sDay, _xlpm._separator, _xlpm._sYear, _xlpm._sTime))))))</definedName>
    <definedName name="CALENDAR.GREGORIAN_TO_JULIAN">_xlfn.LAMBDA(_xlpm.YearCE,_xlpm.Month,_xlpm.Day, _xlfn.LET(_xlpm._JDN, CALENDAR.JULIAN_DAY_NUMBER(_xlpm.YearCE, _xlpm.Month, _xlpm.Day, 0), _xlfn.IFS(ISERROR(_xlpm._JDN), {#VALUE!,#VALUE!,#VALUE!}, _xlpm._JDN = "", {"","",""}, TRUE, CALENDAR.JDN_TO_CALENDAR_DATE(_xlpm._JDN, 1))))</definedName>
    <definedName name="CALENDAR.HMS_TO_TIME_DECIMAL">_xlfn.LAMBDA(_xlpm.Sign,_xlpm.Hours,_xlpm.Minutes,_xlpm.Seconds, IF((_xlpm.Hours = "") * (_xlpm.Minutes = "") * (_xlpm.Seconds = ""), "", IF((NOT(ISNUMBER(_xlpm.Sign)) * (_xlpm.Sign &lt;&gt; "")) + (NOT(ISNUMBER(_xlpm.Hours)) * (_xlpm.Hours &lt;&gt; "")) + (NOT(ISNUMBER(_xlpm.Minutes)) * (_xlpm.Minutes &lt;&gt; "")) + (NOT(ISNUMBER(_xlpm.Seconds)) * (_xlpm.Seconds &lt;&gt; "")), {#VALUE!}, _xlfn.LET(_xlpm._hours, N(_xlpm.Hours), _xlpm._minutes, N(_xlpm.Minutes), _xlpm._seconds, N(_xlpm.Seconds), IF((_xlpm._hours = 0) * (_xlpm._minutes = 0) * (_xlpm._seconds = 0), 0, _xlfn.LET(_xlpm._sign, IF(N(_xlpm.Sign) &lt; 0, -1, 1), _xlpm._sign * ((_xlpm._hours / 24) + (_xlpm._minutes / 1440) + (_xlpm._seconds / 86400))))))))</definedName>
    <definedName name="CALENDAR.IS_LEAP_YEAR">_xlfn.LAMBDA(_xlpm.YearCE,_xlop.JulianCalendar, IF(_xlpm.YearCE = "", "", IF(NOT(ISNUMBER(_xlpm.YearCE)), {#VALUE!}, _xlfn.LET(_xlpm._yearCE, INT(_xlpm.YearCE), IF(N(_xlpm.JulianCalendar) = 0, _xlfn.IFS(MOD(_xlpm._yearCE, 400) = 0, TRUE, MOD(_xlpm._yearCE, 100) = 0, FALSE, TRUE, MOD(_xlpm._yearCE, 4) = 0), MOD(_xlpm._yearCE, 4) = 0)))))</definedName>
    <definedName name="CALENDAR.IS_VALID_DATE">_xlfn.LAMBDA(_xlpm.YearCE,_xlpm.Month,_xlpm.Day,_xlop.JulianCalendar, IF(NOT(ISNUMBER(_xlpm.YearCE)) + NOT(ISNUMBER(_xlpm.Month)) + NOT(ISNUMBER(_xlpm.Day)), FALSE, IF((MOD(_xlpm.YearCE, 1) &gt; 0) + (MOD(_xlpm.Month, 1) &gt; 0), FALSE, _xlfn.LET(_xlpm._day, INT(_xlpm.Day), IF(_xlpm._day &lt; 1, FALSE, _xlfn.LET(_xlpm._daysInMonth, CALENDAR.DAYS_IN_MONTH(_xlpm.Month, _xlpm.YearCE, _xlpm.JulianCalendar), IF(ISERROR(_xlpm._daysInMonth), FALSE, _xlpm._day &lt;= _xlpm._daysInMonth)))))))</definedName>
    <definedName name="CALENDAR.IS_VALID_TIME">_xlfn.LAMBDA(_xlpm.Hour,_xlpm.Minute,_xlpm.Second, _xlfn.IFS(ISNUMBER(_xlpm.Hour) * ISNUMBER(_xlpm.Minute) * ISNUMBER(_xlpm.Second), _xlfn.IFS((MOD(_xlpm.Hour, 1) &gt; 0) + (MOD(_xlpm.Minute, 1) &gt; 0), FALSE, (_xlpm.Hour &lt; 0) + (_xlpm.Hour &gt; 23), FALSE, (_xlpm.Minute &lt; 0) + (_xlpm.Minute &gt; 59), FALSE, (_xlpm.Second &lt; 0) + (_xlpm.Second &gt;= 60), FALSE, TRUE, TRUE), ISNUMBER(_xlpm.Hour) * ISNUMBER(_xlpm.Minute) * (_xlpm.Second = ""), _xlfn.IFS(MOD(_xlpm.Hour, 1) &gt; 0, FALSE, (_xlpm.Hour &lt; 0) + (_xlpm.Hour &gt; 23), FALSE, (_xlpm.Minute &lt; 0) + (_xlpm.Minute &gt;= 60), FALSE, TRUE, TRUE), ISNUMBER(_xlpm.Hour) * (_xlpm.Minute = "") * (_xlpm.Second = ""), ((_xlpm.Hour &gt;= 0) * (_xlpm.Hour &lt; 24)) &lt;&gt; 0, (_xlpm.Hour = "") * ISNUMBER(_xlpm.Minute) * ISNUMBER(_xlpm.Second), _xlfn.IFS(MOD(_xlpm.Minute, 1) &gt; 0, FALSE, (_xlpm.Minute &lt; 0) + (_xlpm.Minute &gt; 59), FALSE, (_xlpm.Second &lt; 0) + (_xlpm.Second &gt;= 60), FALSE, TRUE, TRUE), (_xlpm.Hour = "") * ISNUMBER(_xlpm.Minute) * (_xlpm.Second = ""), ((_xlpm.Minute &gt;= 0) * (_xlpm.Minute &lt; 60)) &lt;&gt; 0, (_xlpm.Hour = "") * (_xlpm.Minute = "") * ISNUMBER(_xlpm.Second), ((_xlpm.Second &gt;= 0) * (_xlpm.Second &lt; 60)) &lt;&gt; 0, TRUE, FALSE))</definedName>
    <definedName name="CALENDAR.ISODATE_TO_EDATE">_xlfn.LAMBDA(_xlpm.ISODate,_xlop.IncludeTimeZoneOffset,_xlop.FromJulianCalendar, IF(_xlpm.ISODate = "", "", _xlfn.LET(_xlpm._returnTZO, N(_xlpm.IncludeTimeZoneOffset) &lt;&gt; 0, _xlpm._julianCalendar, N(_xlpm.FromJulianCalendar) &lt;&gt; 0, _xlpm._isoDate, CALENDAR.PARSE_ISO_DATE(_xlpm.ISODate, _xlpm._julianCalendar), IF(ISERROR(INDEX(_xlpm._isoDate, 1, 1)), IF(_xlpm._returnTZO, _xlfn.HSTACK({#VALUE!}, _xlfn.TAKE(_xlpm._isoDate, 1, -1)), {#VALUE!}), _xlfn.LET(_xlpm._gDate, IF(_xlpm._julianCalendar, CALENDAR.JULIAN_TO_GREGORIAN(INDEX(_xlpm._isoDate, 1, 1), INDEX(_xlpm._isoDate, 1, 2), INDEX(_xlpm._isoDate, 1, 3)), _xlfn.TAKE(_xlpm._isoDate, 1, 3)), _xlpm._eDate, DATE(INDEX(_xlpm._gDate, 1, 1), INDEX(_xlpm._gDate, 1, 2), INDEX(_xlpm._gDate, 1, 3)), _xlpm._eDateTime, _xlpm._eDate + INDEX(_xlpm._isoDate, 1, 4), IF(_xlpm._returnTZO, _xlfn.HSTACK(_xlpm._eDateTime, INDEX(_xlpm._isoDate, 1, 5)), _xlpm._eDateTime))))))</definedName>
    <definedName name="CALENDAR.ISODATE_TO_JDATE">_xlfn.LAMBDA(_xlpm.ISODate,_xlop.FromJulianCalendar, IF(_xlpm.ISODate = "", "", _xlfn.LET(_xlpm._jdnLocal, CALENDAR.ISODATE_TO_JDN_LOCAL(_xlpm.ISODate, _xlpm.FromJulianCalendar), CALENDAR.JDN_LOCAL_TO_JDATE(INDEX(_xlpm._jdnLocal, , 1), N(INDEX(_xlpm._jdnLocal, , 2)), N(INDEX(_xlpm._jdnLocal, , 3))))))</definedName>
    <definedName name="CALENDAR.ISODATE_TO_JDN_LOCAL">_xlfn.LAMBDA(_xlpm.ISODate,_xlop.FromJulianCalendar, IF(_xlpm.ISODate = "", {"","",""}, _xlfn.LET(_xlpm._isoDate, CALENDAR.PARSE_ISO_DATE(_xlpm.ISODate, _xlpm.FromJulianCalendar), _xlpm._jdn, IF(ISERROR(INDEX(_xlpm._isoDate, 1, 1)), {#VALUE!}, CALENDAR.JULIAN_DAY_NUMBER(INDEX(_xlpm._isoDate, 1, 1), INDEX(_xlpm._isoDate, 1, 2), INDEX(_xlpm._isoDate, 1, 3), _xlpm.FromJulianCalendar)), _xlpm._time, IF(INDEX(_xlpm._isoDate, 1, 4) = "", "", IFERROR(MOD(INDEX(_xlpm._isoDate, 1, 4), 1), {#VALUE!})), _xlpm._carryDay, IF(NOT(ISNUMBER(INDEX(_xlpm._isoDate, 1, 4))), 0, INT(INDEX(_xlpm._isoDate, 1, 4))), _xlpm._rJDN, IFERROR(_xlpm._jdn + _xlpm._carryDay, {#VALUE!}), _xlpm._tz, IFERROR(INDEX(_xlpm._isoDate, 1, 5), {#VALUE!}), _xlfn.HSTACK(_xlpm._rJDN, _xlpm._time, _xlpm._tz))))</definedName>
    <definedName name="CALENDAR.JDATE_TO_EDATE">_xlfn.LAMBDA(_xlpm.JDate,_xlpm.TimeZoneOffset, IF(_xlpm.JDate = "", "", IF(NOT(ISNUMBER(_xlpm.JDate)), {#VALUE!}, _xlfn.LET(_xlpm._jdnLocal, CALENDAR.JDATE_TO_JDN_LOCAL(_xlpm.JDate, N(_xlpm.TimeZoneOffset)), CALENDAR.JDN_LOCAL_TO_EDATE(INDEX(_xlpm._jdnLocal, 1, 1), INDEX(_xlpm._jdnLocal, 1, 2))))))</definedName>
    <definedName name="CALENDAR.JDATE_TO_ISODATE">_xlfn.LAMBDA(_xlpm.JDate,_xlop.TimeZoneOffset,_xlop.Precision,_xlop.NoZulu,_xlop.ToJulianCalendar, _xlfn.LET(_xlpm._rDate, CALENDAR.CALENDAR_FROM_JDATE(_xlpm.JDate, _xlpm.TimeZoneOffset, _xlpm.Precision, _xlpm.ToJulianCalendar), CALENDAR.FORMAT_ISO_DATE(INDEX(_xlpm._rDate, 1, 1), INDEX(_xlpm._rDate, 1, 2), INDEX(_xlpm._rDate, 1, 3), INDEX(_xlpm._rDate, 1, 4), _xlpm.TimeZoneOffset, _xlpm.Precision, _xlpm.NoZulu, _xlpm.ToJulianCalendar)))</definedName>
    <definedName name="CALENDAR.JDATE_TO_JDN_LOCAL">_xlfn.LAMBDA(_xlpm.JDate,_xlop.TimeZoneOffset, IF(_xlpm.JDate = "", {"",""}, IF(NOT(ISNUMBER(_xlpm.JDate)) + (NOT(ISNUMBER(_xlpm.TimeZoneOffset)) * (_xlpm.TimeZoneOffset &lt;&gt; "")), {#VALUE!,#VALUE!}, _xlfn.LET(_xlpm._tzo, N(_xlpm.TimeZoneOffset) / 1440, IF(ABS(_xlpm._tzo) &gt; 0.625, {#NUM!,#NUM!}, _xlfn.LET(_xlpm._shiftLocal, _xlpm.JDate + 0.5 + _xlpm._tzo, _xlpm._localJDN, INT(_xlpm._shiftLocal), _xlpm._localTime, _xlpm._shiftLocal - _xlpm._localJDN, _xlfn.HSTACK(_xlpm._localJDN, _xlpm._localTime)))))))</definedName>
    <definedName name="CALENDAR.JDATE_TO_JDN_UTC">_xlfn.LAMBDA(_xlpm.JDate, IF(_xlpm.JDate = "", {"",""}, IF(NOT(ISNUMBER(_xlpm.JDate)), {#VALUE!,#VALUE!}, _xlfn.LET(_xlpm._shiftUTC, _xlpm.JDate + 0.5, _xlpm._JDN, INT(_xlpm._shiftUTC), _xlpm._UTC, _xlpm._shiftUTC - _xlpm._JDN, _xlfn.HSTACK(_xlpm._JDN, _xlpm._UTC)))))</definedName>
    <definedName name="CALENDAR.JDN_LOCAL_TO_EDATE">_xlfn.LAMBDA(_xlpm.LocalJDN,_xlpm.LocalTime, IF((_xlpm.LocalJDN = "") * (_xlpm.LocalTime = ""), "", IF(NOT(ISNUMBER(_xlpm.LocalJDN)) + NOT(ISNUMBER(_xlpm.LocalTime)), {#VALUE!}, IF(MOD(_xlpm.LocalJDN, 1) &gt; 0, {#NUM!}, _xlfn.LET(_xlpm._rDate, CALENDAR.JDN_TO_CALENDAR_DATE(_xlpm.LocalJDN), _xlpm._eDate, DATE(INDEX(_xlpm._rDate, 1, 1), INDEX(_xlpm._rDate, 1, 2), INDEX(_xlpm._rDate, 1, 3)), _xlpm._eDate + _xlpm.LocalTime)))))</definedName>
    <definedName name="CALENDAR.JDN_LOCAL_TO_ISODATE">_xlfn.LAMBDA(_xlpm.LocalJDN,_xlpm.LocalTime,_xlop.TimeZoneOffset,_xlop.Precision,_xlop.NoZulu,_xlop.ToJulianCalendar, _xlfn.LET(_xlpm._jdate, CALENDAR.JDN_LOCAL_TO_JDATE(_xlpm.LocalJDN, _xlpm.LocalTime, N(_xlpm.TimeZoneOffset)), CALENDAR.JDATE_TO_ISODATE(_xlpm._jdate, _xlpm.TimeZoneOffset, _xlpm.Precision, _xlpm.NoZulu, _xlpm.ToJulianCalendar)))</definedName>
    <definedName name="CALENDAR.JDN_LOCAL_TO_JDATE">_xlfn.LAMBDA(_xlpm.LocalJDN,_xlpm.LocalTime,_xlop.TimeZoneOffset, IF((_xlpm.LocalJDN = "") * (_xlpm.LocalTime = ""), "", IF(NOT(ISNUMBER(_xlpm.LocalJDN)) + (NOT(ISNUMBER(_xlpm.LocalTime)) * (_xlpm.LocalTime &lt;&gt; "")) + (NOT(ISNUMBER(_xlpm.TimeZoneOffset)) * (_xlpm.TimeZoneOffset &lt;&gt; "")), {#VALUE!}, IF(MOD(_xlpm.LocalJDN, 1) &gt; 0, {#NUM!}, _xlfn.LET(_xlpm._tzo, N(_xlpm.TimeZoneOffset) / 1440, IF(ABS(_xlpm._tzo) &gt; 0.625, {#NUM!}, _xlpm.LocalJDN - 0.5 + N(_xlpm.LocalTime) - _xlpm._tzo))))))</definedName>
    <definedName name="CALENDAR.JDN_TO_CALENDAR_DATE">_xlfn.LAMBDA(_xlpm.JDN,_xlop.JulianCalendar, IF(_xlpm.JDN = "", {"","",""}, IF(NOT(ISNUMBER(_xlpm.JDN)), {#VALUE!,#VALUE!,#VALUE!}, _xlfn.LET(_xlpm._jdn, INT(_xlpm.JDN), _xlpm._gregorian, N(_xlpm.JulianCalendar) = 0, _xlpm._YEAR4801BCE, -4800, _xlpm._DaysIn4Year, 1461, _xlpm._DaysInYear, 365, _xlpm._MonthCorrectionDays, 308, _xlpm._DaysIn4Months, 122, _xlpm._DaysIn5MonthsFromMarch, 153, IF(_xlpm._gregorian, _xlfn.LET(_xlpm._G4801BCE_JD0, -32045, _xlpm._GregDaysIn400Year, 146097, _xlpm._GregDaysIn100Year, 36524, _xlpm._days0, 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_xlfn.LET(_xlpm._J4801BCE_JD0, -32083, _xlpm._days0, 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definedName>
    <definedName name="CALENDAR.JDN_TO_ORDINAL_DATE">_xlfn.LAMBDA(_xlpm.JDN,_xlop.JulianCalendar, IF(_xlpm.JDN = "", {"","",""}, IF(NOT(ISNUMBER(_xlpm.JDN)), {#VALUE!,#VALUE!,#VALUE!}, _xlfn.LET(_xlpm._jdn, INT(_xlpm.JDN), _xlpm._date, CALENDAR.JDN_TO_CALENDAR_DATE(_xlpm._jdn, _xlpm.JulianCalendar), _xlpm._yearCE, INDEX(_xlpm._date, 1, 1), _xlpm._jdnYearStart, CALENDAR.JULIAN_DAY_NUMBER(_xlpm._yearCE, 1, 1, _xlpm.JulianCalendar), _xlpm._ordinalDay, _xlpm._jdn - _xlpm._jdnYearStart + 1, _xlpm._daysInYear, CALENDAR.DAYS_IN_YEAR(_xlpm._yearCE, _xlpm.JulianCalendar), _xlfn.HSTACK(_xlpm._yearCE, _xlpm._ordinalDay, _xlpm._daysInYear)))))</definedName>
    <definedName name="CALENDAR.JDN_TO_QUARTER_DATE">_xlfn.LAMBDA(_xlpm.JDN,_xlop.MonthOffset,_xlop.JulianCalendar, IF(_xlpm.JDN = "", {"","","",""}, IF(NOT(ISNUMBER(_xlpm.JDN)), {#VALUE!,#VALUE!,#VALUE!,#VALUE!}, _xlfn.LET(_xlpm._monthOffset, ROUND(N(_xlpm.MonthOffset), 0), IF((_xlpm._monthOffset &lt; -6) + (_xlpm._monthOffset &gt; 3), {#NUM!,#NUM!,#NUM!,#NUM!}, _xlfn.LET(_xlpm._jdn, INT(_xlpm.JDN), _xlpm._calDate, CALENDAR.JDN_TO_CALENDAR_DATE(_xlpm._jdn, _xlpm.JulianCalendar), _xlpm._shiftMonth, INDEX(_xlpm._calDate, 1, 2) - 1 - _xlpm._monthOffset, _xlpm._fiscalYear, INDEX(_xlpm._calDate, 1, 1) + INT(_xlpm._shiftMonth / 12), _xlpm._zeroBasedFiscalMonth, MOD(_xlpm._shiftMonth, 12), _xlpm._quarter, INT(_xlpm._zeroBasedFiscalMonth / 3) + 1, _xlpm._jdnFirstDayQuarter, CALENDAR.QUARTER_DATE_TO_JDN(_xlpm._fiscalYear, _xlpm._quarter, 1, _xlpm._monthOffset, _xlpm.JulianCalendar), _xlpm._dayOfQuarter, _xlpm._jdn - _xlpm._jdnFirstDayQuarter + 1, _xlpm._daysInQuarter, CALENDAR.DAYS_IN_QUARTER(_xlpm._quarter, _xlpm._fiscalYear, _xlpm._monthOffset, _xlpm.JulianCalendar), _xlfn.HSTACK(_xlpm._fiscalYear, _xlpm._quarter, _xlpm._dayOfQuarter, _xlpm._daysInQuarter)))))))</definedName>
    <definedName name="CALENDAR.JDN_TO_WEEK_DATE">_xlfn.LAMBDA(_xlpm.JDN,_xlop.JulianCalendar, IF(_xlpm.JDN = "", {"","","",""}, IF(NOT(ISNUMBER(_xlpm.JDN)), {#VALUE!,#VALUE!,#VALUE!,#VALUE!}, _xlfn.LET(_xlpm._jdn, INT(_xlpm.JDN), _xlpm._calDate, CALENDAR.JDN_TO_CALENDAR_DATE(_xlpm._jdn, _xlpm.JulianCalendar), _xlpm._yearCE, INDEX(_xlpm._calDate, 1, 1), _xlpm._dayOfWeek, CALENDAR.DAY_OF_WEEK(_xlpm._jdn), _xlpm._dayOfYear, _xlpm._jdn - CALENDAR.JULIAN_DAY_NUMBER(_xlpm._yearCE, 1, 1, _xlpm.JulianCalendar) + 1, _xlpm._nominalWeek, INT((_xlpm._dayOfYear - _xlpm._dayOfWeek + 10) / 7), _xlfn.IFS(_xlpm._nominalWeek = 0, _xlfn.LET(_xlpm._weeksInYear, CALENDAR.WEEKS_IN_YEAR(_xlpm._yearCE - 1, _xlpm.JulianCalendar), _xlfn.HSTACK(_xlpm._yearCE - 1, _xlpm._weeksInYear, _xlpm._dayOfWeek, _xlpm._weeksInYear)), _xlpm._nominalWeek = 53, IF(CALENDAR.WEEKS_IN_YEAR(_xlpm._yearCE, _xlpm.JulianCalendar) = 53, _xlfn.HSTACK(_xlpm._yearCE, 53, _xlpm._dayOfWeek, 53), _xlfn.LET(_xlpm._weeksInYear, CALENDAR.WEEKS_IN_YEAR(_xlpm._yearCE + 1, _xlpm.JulianCalendar), _xlfn.HSTACK(_xlpm._yearCE + 1, 1, _xlpm._dayOfWeek, _xlpm._weeksInYear))), TRUE, _xlfn.LET(_xlpm._weeksInYear, CALENDAR.WEEKS_IN_YEAR(_xlpm._yearCE, _xlpm.JulianCalendar), _xlfn.HSTACK(_xlpm._yearCE, _xlpm._nominalWeek, _xlpm._dayOfWeek, _xlpm._weeksInYear)))))))</definedName>
    <definedName name="CALENDAR.JDN_UTC_TO_JDATE">_xlfn.LAMBDA(_xlpm.JDN,_xlop.TimeUTC, IF((_xlpm.JDN = "") * (_xlpm.TimeUTC = ""), "", IF(NOT(ISNUMBER(_xlpm.JDN)) + (NOT(ISNUMBER(_xlpm.TimeUTC)) * (_xlpm.TimeUTC &lt;&gt; "")), {#VALUE!}, IF(MOD(_xlpm.JDN, 1) &gt; 0, {#NUM!}, _xlpm.JDN - 0.5 + N(_xlpm.TimeUTC)))))</definedName>
    <definedName name="CALENDAR.JULIAN_DATE">_xlfn.LAMBDA(_xlpm.YearCE,_xlpm.Month,_xlpm.Day,_xlpm.Time,_xlop.TimeZoneOffset,_xlop.JulianCalendar, IF(NOT(CALENDAR.IS_VALID_DATE(_xlpm.YearCE, _xlpm.Month, _xlpm.Day, _xlpm.JulianCalendar)), {#VALUE!}, IF(MOD(_xlpm.Day, 1) &gt; 0, {#NUM!}, _xlfn.LET(_xlpm._tzo, N(_xlpm.TimeZoneOffset), IF(ABS(_xlpm._tzo) &gt; 900, {#NUM!}, _xlfn.LET(_xlpm._dayPart, INT(N(_xlpm.Time)), _xlpm._tod, N(_xlpm.Time) - _xlpm._dayPart, _xlpm._jdn, _xlpm._dayPart + CALENDAR.JULIAN_DAY_NUMBER(_xlpm.YearCE, _xlpm.Month, _xlpm.Day, _xlpm.JulianCalendar), CALENDAR.JDN_LOCAL_TO_JDATE(_xlpm._jdn, _xlpm._tod, _xlpm._tzo)))))))</definedName>
    <definedName name="CALENDAR.JULIAN_DAY_NUMBER">_xlfn.LAMBDA(_xlpm.YearCE,_xlpm.Month,_xlpm.Day,_xlop.JulianCalendar, IF((_xlpm.YearCE = "") * (_xlpm.Month = "") * (_xlpm.Day = ""), "", IF(NOT(CALENDAR.IS_VALID_DATE(_xlpm.YearCE, _xlpm.Month, _xlpm.Day, _xlpm.JulianCalendar)), {#VALUE!}, _xlfn.LET(_xlpm._day, INT(_xlpm.Day), _xlpm._gregorian, N(_xlpm.JulianCalendar) = 0, _xlpm._YEAR4801BCE, -4800, _xlpm._G4801BCE_JD, -32045, _xlpm._J4801BCE_JD, -32083, _xlpm._DaysIn5MonthsFromMarch, 153, _xlpm._a, INT((14 - _xlpm.Month) / 12), _xlpm._y, (_xlpm.YearCE - _xlpm._YEAR4801BCE - _xlpm._a), _xlpm._m, (_xlpm.Month + 12 * _xlpm._a - 3), _xlpm._x, 365 * _xlpm._y + INT(_xlpm._y / 4) + INT((_xlpm._DaysIn5MonthsFromMarch * _xlpm._m + 2) / 5) + _xlpm._day, IF(_xlpm._gregorian, _xlpm._x + _xlpm._G4801BCE_JD - INT(_xlpm._y / 100) + INT(_xlpm._y / 400), _xlpm._x + _xlpm._J4801BCE_JD)))))</definedName>
    <definedName name="CALENDAR.JULIAN_TO_GREGORIAN">_xlfn.LAMBDA(_xlpm.YearCE,_xlpm.Month,_xlpm.Day, _xlfn.LET(_xlpm._JDN, CALENDAR.JULIAN_DAY_NUMBER(_xlpm.YearCE, _xlpm.Month, _xlpm.Day, 1), _xlfn.IFS(ISERROR(_xlpm._JDN), {#VALUE!,#VALUE!,#VALUE!}, _xlpm._JDN = "", {"","",""}, TRUE, CALENDAR.JDN_TO_CALENDAR_DATE(_xlpm._JDN, 0))))</definedName>
    <definedName name="CALENDAR.MONTH_NAME">_xlfn.LAMBDA(_xlpm.Month,_xlop.Short,_xlop.InternationalEnglish, IF(_xlpm.Month = "", "", IF(NOT(ISNUMBER(_xlpm.Month)), #VALUE!, _xlfn.LET(_xlpm._useShort, N(_xlpm.Short) &lt;&gt; 0, _xlpm._useLocalLang, N(_xlpm.InternationalEnglish) = 0, _xlpm._month, INT(_xlpm.Month), IF(_xlpm._useLocalLang, _xlfn.LET(_xlpm._dayOfMonth, DATE(2000, _xlpm._month, 1), _xlpm._fmt, IF(_xlpm._useShort, "MMM", "MMMM"), TEXT(_xlpm._dayOfMonth, _xlpm._fmt)), IF(_xlpm._useShort, INDEX({"Jan";"Feb";"Mar";"Apr";"May";"Jun";"Jul";"Aug";"Sep";"Oct";"Nov";"Dec"}, _xlpm._month), INDEX({"January";"February";"March";"April";"May";"June";"July";"August";"September";"October";"November";"December"}, _xlpm._month)))))))</definedName>
    <definedName name="CALENDAR.ORDINAL_DATE_TO_JDN">_xlfn.LAMBDA(_xlpm.YearCE,_xlpm.OrdinalDay,_xlop.JulianCalendar, IF((_xlpm.YearCE = "") * (_xlpm.OrdinalDay = ""), "", IF(NOT(ISNUMBER(_xlpm.YearCE)) + NOT(ISNUMBER(_xlpm.OrdinalDay)), {#VALUE!}, _xlfn.LET(_xlpm._ordinalDay, INT(_xlpm.OrdinalDay), _xlpm._jdnYearStart, CALENDAR.JULIAN_DAY_NUMBER(_xlpm.YearCE, 1, 1, _xlpm.JulianCalendar), _xlpm._jdnYearStart + _xlpm._ordinalDay - 1))))</definedName>
    <definedName name="CALENDAR.PARSE_ISO_DATE">_xlfn.LAMBDA(_xlpm.ISODate,_xlop.JulianCalendar, IF(_xlpm.ISODate = "", {"","","","",""}, _xlfn.LET(_xlpm.fnCountChars,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_xlpm.fnInvalidChars, _xlfn.LAMBDA(_xlpm._text, _xlfn.LET(_xlpm._charSet, "+,-.0123456789:TWZ" &amp; _xlfn.UNICHAR(8722), _xlpm._escapeText, SUBSTITUTE(SUBSTITUTE(_xlpm._text, "&amp;", "&amp;amp;"), "&lt;", "&amp;lt;"), _xlpm._xml, "&lt;t&gt;&lt;s&gt;" &amp; _xlpm._escapeText &amp; "&lt;/s&gt;&lt;/t&gt;", _xlpm._xpath, "//s[translate(.,'" &amp; _xlpm._charSet &amp; "','')='']", ISERROR(_xlfn.FILTERXML(_xlpm._xml, _xlpm._xpath)))), _xlpm.fnParseDate, _xlfn.LAMBDA(_xlpm._datePart, _xlfn.LET(_xlpm._firstChar, LEFT(_xlpm._datePart, 1), _xlpm._isSigned, _xlfn.IFS(_xlpm._firstChar = "+", TRUE, _xlpm._firstChar = "-", TRUE, _xlpm._firstChar = _xlfn.UNICHAR(8722), TRUE, TRUE, FALSE), _xlpm._sign, IF(_xlpm._isSigned, _xlfn.IFS(_xlpm._firstChar = "-", -1, _xlpm._firstChar = _xlfn.UNICHAR(8722), -1, TRUE, 1), 1), _xlpm._unSigned, IF(_xlpm._isSigned, RIGHT(_xlpm._datePart, LEN(_xlpm._datePart) - 1), _xlpm._datePart), _xlpm._pos1, IFERROR(FIND("-", _xlpm._unSigned), 0), IF(_xlpm._pos1 &lt; 5, {#VALUE!,#VALUE!,#VALUE!}, _xlfn.LET(_xlpm._pos2, IFERROR(FIND("-", _xlpm._unSigned, _xlpm._pos1 + 1), 0), IF(_xlpm._pos2 - _xlpm._pos1 &lt;&gt; 3, {#VALUE!,#VALUE!,#VALUE!}, _xlfn.LET(_xlpm._year, _xlpm._sign * INT(VALUE(LEFT(_xlpm._unSigned, _xlpm._pos1 - 1))), _xlpm._month, INT(VALUE(MID(_xlpm._unSigned, _xlpm._pos1 + 1, _xlpm._pos2 - _xlpm._pos1 - 1))), _xlpm._day, INT(VALUE(RIGHT(_xlpm._unSigned, LEN(_xlpm._unSigned) - _xlpm._pos2))), IF(CALENDAR.IS_VALID_DATE(_xlpm._year, _xlpm._month, _xlpm._day, _xlpm.JulianCalendar), _xlfn.HSTACK(_xlpm._year, _xlpm._month, _xlpm._day), {#VALUE!,#VALUE!,#VALUE!}))))))), _xlpm.fnTimeDecimal, _xlfn.LAMBDA(_xlpm._hour,_xlpm._minute,_xlpm._second, _xlfn.LET(_xlpm._isInValid, _xlfn.IFS(_xlpm._hour &lt; 0, TRUE, _xlpm._hour &gt; 24, TRUE, (_xlpm._hour = 24) * ((_xlpm._minute &gt; 0) + (_xlpm._second &gt; 0)), TRUE, _xlpm._minute &lt; 0, TRUE, _xlpm._minute &gt;= 60, TRUE, _xlpm._second &lt; 0, TRUE, _xlpm._second &gt;= 60, TRUE, TRUE, FALSE), IF(_xlpm._isInValid, {#VALUE!}, (_xlpm._hour / 24) + (_xlpm._minute / 1440) + (_xlpm._second / 86400)))), _xlpm.fnParseTime, _xlfn.LAMBDA(_xlpm._timePart, _xlfn.LET(_xlpm._len, LEN(_xlpm._timePart), _xlfn.IFS(_xlpm._len = 2, _xlpm.fnTimeDecimal(VALUE(_xlpm._timePart), 0, 0), _xlpm._len = 5, IF(MID(_xlpm._timePart, 3, 1) &lt;&gt; ":", {#VALUE!}, _xlpm.fnTimeDecimal(VALUE(LEFT(_xlpm._timePart, 2)), VALUE(RIGHT(_xlpm._timePart, 2)), 0)), _xlpm._len = 8, IF(MID(_xlpm._timePart, 3, 1) &lt;&gt; ":", {#VALUE!}, IF(MID(_xlpm._timePart, 6, 1) &lt;&gt; ":", {#VALUE!}, _xlpm.fnTimeDecimal(VALUE(LEFT(_xlpm._timePart, 2)), VALUE(MID(_xlpm._timePart, 4, 2)), VALUE(RIGHT(_xlpm._timePart, 2))))), (_xlpm._len &gt;= 10) * (_xlpm._len &lt;= 12), IF(MID(_xlpm._timePart, 3, 1) &lt;&gt; ":", {#VALUE!}, IF(MID(_xlpm._timePart, 6, 1) &lt;&gt; ":", {#VALUE!}, IF(MID(_xlpm._timePart, 9, 1) &lt;&gt; ".", {#VALUE!}, _xlfn.LET(_xlpm._intSec, INT(VALUE(MID(_xlpm._timePart, 7, 2))), _xlpm._decPlaces, _xlpm._len - 9, _xlpm._fracSec, INT(VALUE(RIGHT(_xlpm._timePart, _xlpm._decPlaces))), _xlpm._decSec, _xlpm._intSec + (_xlpm._fracSec / (10 ^ _xlpm._decPlaces)), _xlpm.fnTimeDecimal(VALUE(LEFT(_xlpm._timePart, 2)), VALUE(MID(_xlpm._timePart, 4, 2)), _xlpm._decSec))))), TRUE, {#VALUE!}))), _xlpm.fnTZminutes, _xlfn.LAMBDA(_xlpm._sign,_xlpm._hour,_xlpm._minute,_xlpm._second, _xlfn.LET(_xlpm._absMins, (_xlpm._hour * 60) + _xlpm._minute + (_xlpm._second / 60), IF(_xlpm._absMins &gt; 900, {#VALUE!}, _xlpm._sign * _xlpm._absMins))), _xlpm.fnParseTZ, _xlfn.LAMBDA(_xlpm._TZpart, IF(UPPER(_xlpm._TZpart) = "Z", 0, _xlfn.LET(_xlpm._firstChar, LEFT(_xlpm._TZpart, 1), _xlpm._sign, _xlfn.IFS(_xlpm._firstChar = "-", -1, _xlpm._firstChar = _xlfn.UNICHAR(8722), -1, TRUE, 1), _xlpm._len, LEN(_xlpm._TZpart), _xlfn.IFS(_xlpm._len = 3, _xlpm.fnTZminutes(_xlpm._sign, VALUE(RIGHT(_xlpm._TZpart, 2)), 0, 0), _xlpm._len = 6, IF(MID(_xlpm._TZpart, 4, 1) &lt;&gt; ":", {#VALUE!}, _xlpm.fnTZminutes(_xlpm._sign, VALUE(MID(_xlpm._TZpart, 2, 2)), VALUE(RIGHT(_xlpm._TZpart, 2)), 0)), _xlpm._len = 9, IF(MID(_xlpm._TZpart, 4, 1) &lt;&gt; ":", {#VALUE!}, IF(MID(_xlpm._TZpart, 7, 1) &lt;&gt; ":", {#VALUE!}, _xlpm.fnTZminutes(_xlpm._sign, VALUE(MID(_xlpm._TZpart, 2, 2)), VALUE(MID(_xlpm._TZpart, 5, 2)), VALUE(RIGHT(_xlpm._TZpart, 2))))), TRUE, {#VALUE!})))), IF(_xlpm.fnInvalidChars(_xlpm.ISODate), {#VALUE!,#VALUE!,#VALUE!,#VALUE!,#VALUE!}, _xlfn.LET(_xlpm._Tpos, IFERROR(FIND("T", _xlpm.ISODate), 0), IF(_xlpm._Tpos = 0, _xlfn.HSTACK(_xlpm.fnParseDate(_xlpm.ISODate), "", ""), _xlfn.LET(_xlpm._date, _xlpm.fnParseDate(LEFT(_xlpm.ISODate, _xlpm._Tpos - 1)), _xlpm._TZpos, _xlpm.fnFindNthCharPos("Z+-" &amp; _xlfn.UNICHAR(8722), _xlpm.ISODate, -1, _xlpm._Tpos), IF(_xlpm._TZpos = 0, _xlfn.HSTACK(_xlpm.fnParseDate(LEFT(_xlpm.ISODate, _xlpm._Tpos - 1)), _xlpm.fnParseTime(RIGHT(_xlpm.ISODate, LEN(_xlpm.ISODate) - _xlpm._Tpos)), ""), _xlfn.HSTACK(_xlpm.fnParseDate(LEFT(_xlpm.ISODate, _xlpm._Tpos - 1)), _xlpm.fnParseTime(MID(_xlpm.ISODate, _xlpm._Tpos + 1, _xlpm._TZpos - _xlpm._Tpos - 1)), _xlpm.fnParseTZ(RIGHT(_xlpm.ISODate, LEN(_xlpm.ISODate) - _xlpm._TZpos + 1)))))))))))</definedName>
    <definedName name="CALENDAR.PARSE_LITERARY_DATE">_xlfn.LAMBDA(_xlpm.LiteraryDate, _xlfn.LET(_xlpm.fnParseDate, _xlfn.LAMBDA(_xlpm._litDate, IF(_xlpm._litDate = "", {"","","",""}, _xlfn.LET(_xlpm._parts, TRIM(_xlfn.TEXTSPLIT(_xlpm._litDate, ",")), _xlpm._cols, COLUMNS(_xlpm._parts), _xlfn.IFS(_xlpm._cols = 1, _xlfn.LET(_xlpm._part1, INDEX(_xlpm._parts, 1, 1), _xlpm._spacePos, IFERROR(FIND(" ", _xlpm._part1), 0), IF(_xlpm._spacePos = 0, {#VALUE!,"","",""}, _xlfn.LET(_xlpm._month, CALENDAR.PARSE_MONTH(LEFT(_xlpm._part1, _xlpm._spacePos - 1)), _xlpm._remain, MID(_xlpm._part1, _xlpm._spacePos + 1, LEN(_xlpm._part1) - _xlpm._spacePos), _xlpm._denotedYear, IFERROR(FIND("C", _xlpm._remain), 0) &gt; 0, _xlpm._val, IF(_xlpm._denotedYear, CALENDAR.PARSE_LITERARY_YEAR(_xlpm._remain), INT(VALUE(_xlpm._remain))), _xlpm._day, _xlfn.IFS(_xlpm._denotedYear, "", _xlpm._val &lt;= 0, {#VALUE!}, _xlpm._val &lt;= 31, _xlpm._val, TRUE, ""), _xlpm._year, _xlfn.IFS(_xlpm._denotedYear, _xlpm._val, _xlpm._val &lt;= 31, "", TRUE, _xlpm._val), _xlfn.HSTACK(_xlpm._year, _xlpm._month, _xlpm._day, "")))), _xlpm._cols = 2, _xlfn.LET(_xlpm._p1, INDEX(_xlpm._parts, 1, 1), _xlpm._spacePos, IFERROR(FIND(" ", _xlpm._p1), 0), IF(_xlpm._spacePos = 0, {#VALUE!,"","",""}, _xlfn.LET(_xlpm._month, CALENDAR.PARSE_MONTH(LEFT(_xlpm._p1, _xlpm._spacePos - 1)), _xlpm._day, INT(VALUE(MID(_xlpm._p1, _xlpm._spacePos + 1, LEN(_xlpm._p1) - _xlpm._spacePos))), _xlpm._p2, INDEX(_xlpm._parts, 1, 2), _xlpm._tryTime, DATEVALUE(_xlpm._p2) + TIMEVALUE(_xlpm._p2), _xlpm._time, IFERROR(_xlpm._tryTime, ""), _xlpm._year, IF(ISERROR(_xlpm._tryTime), CALENDAR.PARSE_LITERARY_YEAR(_xlpm._p2), ""), _xlfn.HSTACK(_xlpm._year, _xlpm._month, _xlpm._day, _xlpm._time)))), _xlpm._cols = 3, _xlfn.LET(_xlpm._year, CALENDAR.PARSE_LITERARY_YEAR(INDEX(_xlpm._parts, 1, 2)), _xlpm._time, _xlfn.LET(_xlpm._timePart, INDEX(_xlpm._parts, 1, 3), DATEVALUE(_xlpm._timePart) + TIMEVALUE(_xlpm._timePart)), _xlpm._p1, INDEX(_xlpm._parts, 1, 1), _xlpm._spacePos, IFERROR(FIND(" ", _xlpm._p1), 0), IF(_xlpm._spacePos = 0, {#VALUE!,"","",""}, _xlfn.LET(_xlpm._month, CALENDAR.PARSE_MONTH(LEFT(_xlpm._p1, _xlpm._spacePos - 1)), _xlpm._day, INT(VALUE(MID(_xlpm._p1, _xlpm._spacePos + 1, LEN(_xlpm._p1) - _xlpm._spacePos))), _xlfn.HSTACK(_xlpm._year, _xlpm._month, _xlpm._day, _xlpm._time)))), TRUE, {#VALUE!,"","",""})))), _xlpm._result, _xlfn.REDUCE("", _xlpm.LiteraryDate, _xlfn.LAMBDA(_xlpm._acc,_xlpm._current, _xlfn.LET(_xlpm._parts, _xlpm.fnParseDate(_xlpm._current), _xlfn.VSTACK(_xlpm._acc, _xlpm._parts)))), _xlfn.DROP(_xlpm._result, 1)))</definedName>
    <definedName name="CALENDAR.PARSE_LITERARY_YEAR">_xlfn.LAMBDA(_xlpm.LiteraryYear, IF(_xlpm.LiteraryYear = "", "", _xlfn.LET(_xlpm.fnYearValue, _xlfn.LAMBDA(_xlpm._text, _xlfn.LET(_xlpm._char1, LEFT(_xlpm._text, 1), _xlpm._sign, _xlfn.IFS(_xlpm._char1 = "+", 1, _xlpm._char1 = "-", -1, _xlfn.UNICODE(_xlpm._char1) = 8722, -1, TRUE, ""), IF(_xlpm._sign = "", INT(VALUE(_xlpm._text)), _xlpm._sign * INT(VALUE(RIGHT(_xlpm._text, LEN(_xlpm._text) - 1)))))), _xlpm._litYear, SUBSTITUTE(SUBSTITUTE(_xlpm.LiteraryYear, ",", ""), " ", ""), _xlpm._yearCE, _xlfn.IFS(RIGHT(_xlpm._litYear, 3) = "BCE", _xlfn.LET(_xlpm._sYear, LEFT(_xlpm._litYear, LEN(_xlpm._litYear) - 3), 1 - _xlpm.fnYearValue(_xlpm._sYear)), RIGHT(_xlpm._litYear, 2) = "CE", _xlfn.LET(_xlpm._sYear, LEFT(_xlpm._litYear, LEN(_xlpm._litYear) - 2), _xlpm.fnYearValue(_xlpm._sYear)), TRUE, _xlpm.fnYearValue(_xlpm._litYear)), IFERROR(_xlpm._yearCE, {#VALUE!}))))</definedName>
    <definedName name="CALENDAR.PARSE_MIL_DTG">_xlfn.LAMBDA(_xlpm.DTG, IF(_xlpm.DTG = "", {"","","","",""}, _xlfn.LET(_xlpm.fnInvalidChars, _xlfn.LAMBDA(_xlpm._text, _xlfn.LET(_xlpm._charSet, "0123456789ABCDEFGHIJKLMNOPQRSTUVWXYZ", _xlpm._escapeText, SUBSTITUTE(SUBSTITUTE(_xlpm._text, "&amp;", "&amp;amp;"), "&lt;", "&amp;lt;"), _xlpm._xml, "&lt;t&gt;&lt;s&gt;" &amp; _xlpm._escapeText &amp; "&lt;/s&gt;&lt;/t&gt;", _xlpm._xpath, "//s[translate(.,'" &amp; _xlpm._charSet &amp; "','')='']", ISERROR(_xlfn.FILTERXML(_xlpm._xml, _xlpm._xpath)))), _xlpm.fnYear, _xlfn.LAMBDA(_xlpm._sYear, _xlfn.LET(_xlpm._yy, VALUE(_xlpm._sYear), IF(_xlpm._yy &lt; 51, 2000 + _xlpm._yy, 1900 + _xlpm._yy))), _xlpm.fnTime, _xlfn.LAMBDA(_xlpm._hour,_xlpm._minute,_xlpm._second, IF(NOT(CALENDAR.IS_VALID_TIME(_xlpm._hour, _xlpm._minute, _xlpm._second)), {#VALUE!}, (N(_xlpm._hour) / 24) + (N(_xlpm._minute) / 1440) + (N(_xlpm._second) / 86400))), _xlpm.fnParseTZ, _xlfn.LAMBDA(_xlpm._tzChar, _xlfn.LET(_xlpm._code, CODE(_xlpm._tzChar) - 64, _xlfn.IFS(_xlpm._code = 26, 0, _xlpm._code = 10, "", _xlpm._code &lt;= 0, {#VALUE!}, _xlpm._code &lt;= 9, _xlpm._code * 60, _xlpm._code &lt;= 13, (_xlpm._code - 1) * 60, _xlpm._code &lt;= 25, (13 - _xlpm._code) * 60, TRUE, {#VALUE!}))), _xlpm.fnParseFull, _xlfn.LAMBDA(_xlpm._DTG, _xlfn.LET(_xlpm._day, VALUE(LEFT(_xlpm._DTG, 2)), _xlpm._month, CALENDAR.PARSE_MONTH(MID(_xlpm._DTG, 10, 3)), _xlpm._year, _xlpm.fnYear(RIGHT(_xlpm._DTG, 2)), IF(NOT(CALENDAR.IS_VALID_DATE(_xlpm._year, _xlpm._month, _xlpm._day, 0)), {#VALUE!,#VALUE!,#VALUE!,#VALUE!,#VALUE!}, _xlfn.LET(_xlpm._hour, VALUE(MID(_xlpm._DTG, 3, 2)), _xlpm._minute, VALUE(MID(_xlpm._DTG, 5, 2)), _xlpm._second, VALUE(MID(_xlpm._DTG, 7, 2)), _xlpm._time, _xlpm.fnTime(_xlpm._hour, _xlpm._minute, _xlpm._second), _xlpm._tz, _xlpm.fnParseTZ(MID(_xlpm._DTG, 9, 1)), IF(NOT(CALENDAR.IS_VALID_TIME(_xlpm._hour, _xlpm._minute, _xlpm._second)), {#VALUE!,#VALUE!,#VALUE!,#VALUE!,#VALUE!}, _xlfn.HSTACK(_xlpm._year, _xlpm._month, _xlpm._day, _xlpm._time, _xlpm._tz)))))), _xlpm.fnParseShort, _xlfn.LAMBDA(_xlpm._DTG, _xlfn.LET(_xlpm._day, VALUE(LEFT(_xlpm._DTG, 2)), _xlpm._month, CALENDAR.PARSE_MONTH(MID(_xlpm._DTG, 8, 3)), _xlpm._year, _xlpm.fnYear(RIGHT(_xlpm._DTG, 2)), IF(NOT(CALENDAR.IS_VALID_DATE(_xlpm._year, _xlpm._month, _xlpm._day, 0)), {#VALUE!,#VALUE!,#VALUE!,#VALUE!,#VALUE!}, _xlfn.LET(_xlpm._hour, VALUE(MID(_xlpm._DTG, 3, 2)), _xlpm._minute, VALUE(MID(_xlpm._DTG, 5, 2)), _xlpm._tz, _xlpm.fnParseTZ(MID(_xlpm._DTG, 7, 1)), IF(NOT(CALENDAR.IS_VALID_TIME(_xlpm._hour, _xlpm._minute, "")), {#VALUE!,#VALUE!,#VALUE!,#VALUE!,#VALUE!}, _xlfn.HSTACK(_xlpm._year, _xlpm._month, _xlpm._day, TIME(_xlpm._hour, _xlpm._minute, 0), _xlpm._tz)))))), _xlpm.fnParsePlan, _xlfn.LAMBDA(_xlpm._DTG, _xlfn.LET(_xlpm._day, VALUE(LEFT(_xlpm._DTG, 2)), _xlpm._hour, VALUE(MID(_xlpm._DTG, 3, 2)), _xlpm._minute, VALUE(MID(_xlpm._DTG, 5, 2)), _xlpm._tz, _xlpm.fnParseTZ(MID(_xlpm._DTG, 7, 1)), IF(NOT(CALENDAR.IS_VALID_TIME(_xlpm._hour, _xlpm._minute, "")), {#VALUE!,#VALUE!,#VALUE!,#VALUE!,#VALUE!}, _xlfn.HSTACK("", "", _xlpm._day, TIME(_xlpm._hour, _xlpm._minute, 0), _xlpm._tz)))), _xlpm._DTG, SUBSTITUTE(_xlpm.DTG, " ", ""), IF(_xlpm.fnInvalidChars(_xlpm._DTG), {#VALUE!,#VALUE!,#VALUE!,#VALUE!,#VALUE!}, _xlfn.LET(_xlpm._len, LEN(_xlpm._DTG), _xlpm._fmt, _xlfn.IFS(_xlpm._len = 14, 1, _xlpm._len = 12, 2, _xlpm._len = 7, 3, TRUE, 0), IF(_xlpm._fmt = 0, {#VALUE!,#VALUE!,#VALUE!,#VALUE!,#VALUE!}, _xlfn.IFS(_xlpm._fmt = 1, _xlpm.fnParseFull(_xlpm._DTG), _xlpm._fmt = 2, _xlpm.fnParseShort(_xlpm._DTG), _xlpm._fmt = 3, _xlpm.fnParsePlan(_xlpm._DTG))))))))</definedName>
    <definedName name="CALENDAR.PARSE_MONTH">_xlfn.LAMBDA(_xlpm.MonthName, IF(_xlpm.MonthName = "", "", _xlfn.LET(_xlpm._tryMonth, _xlpm.MonthName &amp; " 2000", MONTH(DATEVALUE(_xlpm._tryMonth)))))</definedName>
    <definedName name="CALENDAR.PARSE_US_DATE">_xlfn.LAMBDA(_xlpm.USDate, IF(_xlpm.USDate = "", {"","","",""}, _xlfn.LET(_xlpm.fnInvalidChars, _xlfn.LAMBDA(_xlpm._text, _xlfn.LET(_xlpm._charSet, " ,-./0123456789:AMPTamp_" &amp; _xlfn.UNICHAR(8722), _xlpm._escapeText, SUBSTITUTE(SUBSTITUTE(_xlpm._text, "&amp;", "&amp;amp;"), "&lt;", "&amp;lt;"), _xlpm._xml, "&lt;t&gt;&lt;s&gt;" &amp; _xlpm._escapeText &amp; "&lt;/s&gt;&lt;/t&gt;", _xlpm._xpath, "//s[translate(.,'" &amp; _xlpm._charSet &amp; "','')='']", ISERROR(_xlfn.FILTERXML(_xlpm._xml, _xlpm._xpath)))), _xlpm.fnCountChars, _xlfn.LAMBDA(_xlpm.CharArray,_xlpm.Text, IF(_xlpm.Text = "", 0, _xlfn.LET(_xlpm._removed, _xlfn.REDUCE(_xlpm.Text, _xlpm.CharArray, _xlfn.LAMBDA(_xlpm._acc,_xlpm._curr, SUBSTITUTE(_xlpm._acc, _xlpm._curr, ""))), LEN(_xlpm.Text) - LEN(_xlpm._removed)))), _xlpm.fnFindNthCharPos, _xlfn.LAMBDA(_xlpm.Chars,_xlpm.Text,_xlpm.N,_xlop.StartPos, IF(N(_xlpm.StartPos) &gt; LEN(_xlpm.Text), 0, _xlfn.LET(_xlpm._fromPos, IF(N(_xlpm.StartPos) &lt;= 0, 0, N(_xlpm.StartPos) - 1), _xlpm._text, IF(_xlpm._fromPos = 0, _xlpm.Text, RIGHT(_xlpm.Text, LEN(_xlpm.Text) - _xlpm._fromPos)), _xlpm._charCount, LEN(_xlpm.Chars), _xlpm._n, INT(N(_xlpm.N)), IF((_xlpm._charCount = 0) + (_xlpm._n = 0), 0, _xlfn.LET(_xlpm._chars, MID(_xlpm.Chars, _xlfn.SEQUENCE(1, _xlpm._charCount), 1), _xlpm._findCount, _xlpm.fnCountChars(_xlpm._chars, _xlpm._text), IF(_xlpm._findCount &lt; ABS(_xlpm._n), 0, _xlfn.LET(_xlpm._nth, IF(_xlpm._n &gt; 0, _xlpm._n, _xlpm._findCount + _xlpm._n + 1), _xlpm._nthPos, _xlfn.REDUCE(0, _xlfn.SEQUENCE(1, _xlpm._nth), _xlfn.LAMBDA(_xlpm._acc,_xlpm._curr, IF(_xlpm._acc &lt; 0, -1, _xlfn.LET(_xlpm._nextPosChars, IFERROR(FIND(_xlpm._chars, _xlpm._text, _xlpm._acc + 1), 0), _xlpm._nextPos, MIN(_xlfn._xlws.FILTER(_xlpm._nextPosChars, _xlpm._nextPosChars &gt; 0, 0)), IF(_xlpm._nextPos = 0, -1, _xlpm._nextPos))))), IF(_xlpm._nthPos &gt; 0, _xlpm._nthPos + _xlpm._fromPos, 0)))))))), _xlpm.fnYearValue, _xlfn.LAMBDA(_xlpm._text, _xlfn.LET(_xlpm._char1, LEFT(_xlpm._text, 1), _xlpm._sign, _xlfn.IFS(_xlpm._char1 = "+", 1, _xlpm._char1 = "-", -1, _xlfn.UNICODE(_xlpm._char1) = 8722, -1, TRUE, ""), IF(_xlpm._sign = "", INT(VALUE(_xlpm._text)), _xlpm._sign * INT(VALUE(RIGHT(_xlpm._text, LEN(_xlpm._text) - 1)))))), IF(_xlpm.fnInvalidChars(_xlpm.USDate), {#VALUE!}, _xlfn.LET(_xlpm._pos1, _xlpm.fnFindNthCharPos(",./-_", _xlpm.USDate, 1), _xlpm._pos2, _xlpm.fnFindNthCharPos(",./-_", _xlpm.USDate, 2), _xlpm._pos3, IF(_xlpm._pos2 = 0, 0, _xlpm.fnFindNthCharPos(",./-_T ", _xlpm.USDate, 1, _xlpm._pos2 + 2)), _xlpm._pos4, IF(_xlpm._pos3 = 0, 0, _xlpm.fnFindNthCharPos("0123456789", _xlpm.USDate, 1, MAX(_xlpm._pos2, _xlpm._pos3) + 1)), _xlpm._month, IF(_xlpm._pos1 = 0, #VALUE!, INT(VALUE(LEFT(_xlpm.USDate, _xlpm._pos1 - 1)))), _xlpm._day, IF(_xlpm._pos2 = 0, #VALUE!, INT(VALUE(MID(_xlpm.USDate, _xlpm._pos1 + 1, _xlpm._pos2 - _xlpm._pos1 - 1)))), _xlpm._year, _xlpm.fnYearValue(IF(_xlpm._pos3 = 0, RIGHT(_xlpm.USDate, LEN(_xlpm.USDate) - _xlpm._pos2), MID(_xlpm.USDate, _xlpm._pos2 + 1, _xlpm._pos3 - _xlpm._pos2 - 1))), _xlpm._time, IF(_xlpm._pos4 = 0, "", _xlfn.LET(_xlpm._timePart, RIGHT(_xlpm.USDate, LEN(_xlpm.USDate) - _xlpm._pos4 + 1), DATEVALUE(_xlpm._timePart) + TIMEVALUE(_xlpm._timePart))), _xlfn.HSTACK(_xlpm._year, _xlpm._month, _xlpm._day, _xlpm._time))))))</definedName>
    <definedName name="CALENDAR.PARSE_WEEKDAY">_xlfn.LAMBDA(_xlpm.DayOfWeek,_xlop.NumberScheme, IF(_xlpm.DayOfWeek = "", "", _xlfn.LET(_xlpm.fnMatchIntEng, _xlfn.LAMBDA(_xlpm.DoW, _xlfn.LET(_xlpm._dow, IF(LEN(_xlpm.DayOfWeek) = 3, _xlfn.XMATCH(_xlpm.DayOfWeek, {"Sun";"Mon";"Tue";"Wed";"Thu";"Fri";"Sat"}), _xlfn.XMATCH(_xlpm.DayOfWeek, {"Sunday";"Monday";"Tuesday";"Wednesday";"Thursday";"Friday";"Saturday"})), _xlfn.IFNA(_xlpm._dow, 0))), _xlpm.fnMatchLocalLang, _xlfn.LAMBDA(_xlpm.DoW, _xlfn.LET(_xlpm._days, _xlfn.SEQUENCE(7, 1, 36527), _xlpm._dow, IF(LEN(_xlpm.DayOfWeek) = 3, _xlfn.XMATCH(_xlpm.DayOfWeek, TEXT(_xlpm._days, "ddd")), _xlfn.XMATCH(_xlpm.DayOfWeek, TEXT(_xlpm._days, "dddd"))), _xlfn.IFNA(_xlpm._dow, 0))), _xlpm._tradDoW, _xlfn.LET(_xlpm._idx, _xlpm.fnMatchIntEng(_xlpm.DayOfWeek), IF(_xlpm._idx &gt; 0, _xlpm._idx, _xlpm.fnMatchLocalLang(_xlpm.DayOfWeek))), _xlpm._scheme, INT(N(_xlpm.NumberScheme)), _xlfn.IFS(_xlpm._tradDoW = 0, #VALUE!, _xlpm._scheme &lt;= 1, _xlpm._tradDoW, _xlpm._scheme &gt;= 3, MOD(_xlpm._tradDoW - 2, 7), TRUE, MOD(_xlpm._tradDoW - 2, 7) + 1))))</definedName>
    <definedName name="CALENDAR.QUARTER_DATE_TO_JDN">_xlfn.LAMBDA(_xlpm.FiscalYearCE,_xlpm.Quarter,_xlpm.DayOfQuarter,_xlop.MonthOffset,_xlop.JulianCalendar, IF((_xlpm.FiscalYearCE = "") * (_xlpm.Quarter = "") * (_xlpm.DayOfQuarter = ""), "", IF(NOT(ISNUMBER(_xlpm.FiscalYearCE)) + NOT(ISNUMBER(_xlpm.Quarter)) + NOT(ISNUMBER(_xlpm.DayOfQuarter)), {#VALUE!}, IF(MOD(_xlpm.Quarter, 1) &gt; 0, {#NUM!}, _xlfn.LET(_xlpm._monthOffset, ROUND(N(_xlpm.MonthOffset), 0), IF((_xlpm._monthOffset &lt; -6) + (_xlpm._monthOffset &gt; 3), {#NUM!}, _xlfn.LET(_xlpm._fiscalYearCE, INT(_xlpm.FiscalYearCE), _xlpm._quarter, INT(_xlpm.Quarter), _xlpm._shiftMonth, (_xlpm._quarter - 1) * 3 + _xlpm._monthOffset, _xlpm._yearCE, _xlpm._fiscalYearCE + INT(_xlpm._shiftMonth / 12), _xlpm._month, MOD(_xlpm._shiftMonth, 12) + 1, _xlpm._firstDayOfQuarter, CALENDAR.JULIAN_DAY_NUMBER(_xlpm._yearCE, _xlpm._month, 1, _xlpm.JulianCalendar), _xlpm._firstDayOfQuarter - 1 + INT(_xlpm.DayOfQuarter))))))))</definedName>
    <definedName name="CALENDAR.RESOLVE_DATE">_xlfn.LAMBDA(_xlpm.YearCE,_xlpm.Months,_xlpm.Days,_xlpm.Time,_xlop.Precision,_xlop.JulianCalendar, IF((_xlpm.YearCE = "") * (_xlpm.Months = "") * (_xlpm.Days = "") * (_xlpm.Time = ""), {"","","",""}, IF(NOT(ISNUMBER(_xlpm.YearCE)) + NOT(ISNUMBER(_xlpm.Months)) + NOT(ISNUMBER(_xlpm.Days)), {#VALUE!,#VALUE!,#VALUE!,#VALUE!}, _xlfn.LET(_xlpm._yearCE, INT(_xlpm.YearCE), _xlpm._addYears, _xlpm.YearCE - _xlpm._yearCE, _xlpm._addMonths, _xlpm.Months - 1, _xlpm._addDays, _xlpm.Days - 1, _xlpm._jDate, CALENDAR.ADD_TIMESPAN(_xlpm._yearCE, 1, 1, 0, _xlpm._addYears, _xlpm._addMonths, _xlpm._addDays, _xlpm.Time, 0, _xlpm.JulianCalendar), CALENDAR.CALENDAR_FROM_JDATE(_xlpm._jDate, 0, _xlpm.Precision, _xlpm.JulianCalendar)))))</definedName>
    <definedName name="CALENDAR.SECULAR_DIFFERENCE">_xlfn.LAMBDA(_xlpm.YearCE,_xlpm.Month,_xlpm.Day,_xlop.FromJulianCalendar, _xlfn.LET(_xlpm._day, INT(_xlpm.Day), IF(N(_xlpm.FromJulianCalendar) = 0, _xlfn.LET(_xlpm._JDN_G, CALENDAR.JULIAN_DAY_NUMBER(_xlpm.YearCE, _xlpm.Month, _xlpm._day, 0), IF(ISERROR(_xlpm._JDN_G), {#VALUE!}, IF(_xlpm._JDN_G = "", "", _xlfn.LET(_xlpm._JDN_J, IF((_xlpm.Month = 2) * (_xlpm._day = 29), IF(CALENDAR.IS_LEAP_YEAR(_xlpm.YearCE, 1), CALENDAR.JULIAN_DAY_NUMBER(_xlpm.YearCE, 2, 29, 1), CALENDAR.JULIAN_DAY_NUMBER(_xlpm.YearCE, 2, 28, 1)), CALENDAR.JULIAN_DAY_NUMBER(_xlpm.YearCE, _xlpm.Month, _xlpm._day, 1)), _xlpm._JDN_J - _xlpm._JDN_G)))), _xlfn.LET(_xlpm._date_G, CALENDAR.JULIAN_TO_GREGORIAN(_xlpm.YearCE, _xlpm.Month, _xlpm._day), IF(ISERROR(INDEX(_xlpm._date_G, 1, 1)), {#VALUE!}, IF(INDEX(_xlpm._date_G, 1, 1) = "", "", CALENDAR.SECULAR_DIFFERENCE(INDEX(_xlpm._date_G, 1, 1), INDEX(_xlpm._date_G, 1, 2), INDEX(_xlpm._date_G, 1, 3), 0)))))))</definedName>
    <definedName name="CALENDAR.TIME_DECIMAL_TO_HMS">_xlfn.LAMBDA(_xlpm.Time, IF(_xlpm.Time = "", {"","","",""}, IF(NOT(ISNUMBER(_xlpm.Time)), {#VALUE!,#VALUE!,#VALUE!,#VALUE!}, _xlfn.LET(_xlpm._seconds, ROUND(_xlpm.Time * 86400, 3), IF(_xlpm._seconds = 0, {0,0,0,0}, _xlfn.LET(_xlpm._sign, SIGN(_xlpm._seconds), _xlpm._absSeconds, ABS(_xlpm._seconds), _xlpm._secondPart, MOD(_xlpm._absSeconds, 60), _xlpm._minutes, INT((_xlpm._absSeconds - _xlpm._secondPart) / 60), _xlpm._minutePart, MOD(_xlpm._minutes, 60), _xlpm._hourPart, INT((_xlpm._minutes - _xlpm._minutePart) / 60), _xlfn.HSTACK(_xlpm._sign, _xlpm._hourPart, _xlpm._minutePart, _xlpm._secondPart)))))))</definedName>
    <definedName name="CALENDAR.USDATE_TO_EDATE">_xlfn.LAMBDA(_xlpm.USDate, IF(_xlpm.USDate = "", "", _xlfn.LET(_xlpm._USDate, CALENDAR.PARSE_US_DATE(_xlpm.USDate), _xlpm._time, INDEX(_xlpm._USDate, 1, 4), _xlpm._year, INDEX(_xlpm._USDate, 1, 1), _xlpm._eDate, IF(_xlpm._year = "", 0, DATE(_xlpm._year, INDEX(_xlpm._USDate, 1, 2), INDEX(_xlpm._USDate, 1, 3))), _xlpm._eDate + _xlpm._time)))</definedName>
    <definedName name="CALENDAR.WEEK_DATE_TO_JDN">_xlfn.LAMBDA(_xlpm.YearCE,_xlpm.ISOWeek,_xlpm.ISOWeekDay,_xlop.JulianCalendar, IF((_xlpm.YearCE = "") * (_xlpm.ISOWeek = "") * (_xlpm.ISOWeekDay = ""), "", IF(NOT(ISNUMBER(_xlpm.YearCE)) + NOT(ISNUMBER(_xlpm.ISOWeek)) + NOT(ISNUMBER(_xlpm.ISOWeekDay)), {#VALUE!}, _xlfn.LET(_xlpm._invalid, _xlfn.IFS(MOD(_xlpm.YearCE, 1) &gt; 0, TRUE, MOD(_xlpm.ISOWeek, 1) &gt; 0, TRUE, _xlpm.ISOWeek &lt; 1, TRUE, _xlpm.ISOWeek &gt; 53, TRUE, _xlpm.ISOWeek = 53, (CALENDAR.WEEKS_IN_YEAR(_xlpm.YearCE, _xlpm.JulianCalendar) &lt; 53), TRUE, FALSE), IF(_xlpm._invalid, {#NUM!}, _xlfn.LET(_xlpm._shiftByWeeks, (_xlpm.ISOWeek - 1) * 7, _xlpm._shiftDayOfWeek, MOD(INT(_xlpm.ISOWeekDay) - 1, 7), _xlpm._jdnFirstDayYear, CALENDAR.JULIAN_DAY_NUMBER(_xlpm.YearCE, 1, 1, _xlpm.JulianCalendar), _xlpm._firstWeekDay, CALENDAR.DAY_OF_WEEK(_xlpm._jdnFirstDayYear), _xlpm._yearCorrection, MOD(4 - _xlpm._firstWeekDay, 7) - 3, _xlpm._jdnFirstDayYear + _xlpm._yearCorrection + _xlpm._shiftByWeeks + _xlpm._shiftDayOfWeek))))))</definedName>
    <definedName name="CALENDAR.WEEK_NUMBER">_xlfn.LAMBDA(_xlpm.JDN,_xlop.JulianCalendar, IF(_xlpm.JDN = "", "", IF(NOT(ISNUMBER(_xlpm.JDN)), {#VALUE!}, _xlfn.LET(_xlpm._weekDate, CALENDAR.JDN_TO_WEEK_DATE(_xlpm.JDN, _xlpm.JulianCalendar), _xlfn.CHOOSECOLS(_xlpm._weekDate, 2)))))</definedName>
    <definedName name="CALENDAR.WEEKDAY_NAME">_xlfn.LAMBDA(_xlpm.ISOWeekDay,_xlop.Short,_xlop.InternationalEnglish, IF(_xlpm.ISOWeekDay = "", "", IF(NOT(ISNUMBER(_xlpm.ISOWeekDay)), {#VALUE!}, _xlfn.LET(_xlpm._useShort, N(_xlpm.Short) &lt;&gt; 0, _xlpm._useLocalLang, N(_xlpm.InternationalEnglish) = 0, _xlpm._isoDoW, MOD(INT(_xlpm.ISOWeekDay) - 1, 7) + 1, IF(_xlpm._useLocalLang, _xlfn.LET(_xlpm._y2krefDay, 36527 + _xlpm._isoDoW, _xlpm._fmt, IF(_xlpm._useShort, "ddd", "dddd"), TEXT(_xlpm._y2krefDay, _xlpm._fmt)), IF(_xlpm._useShort, CHOOSE(_xlpm._isoDoW, "Mon", "Tue", "Wed", "Thu", "Fri", "Sat", "Sun"), CHOOSE(_xlpm._isoDoW, "Monday", "Tuesday", "Wednesday", "Thursday", "Friday", "Saturday", "Sunday")))))))</definedName>
    <definedName name="CALENDAR.WEEKDAY_OF_MONTH">_xlfn.LAMBDA(_xlpm.YearCE,_xlpm.Month,_xlpm.WeekOfMonth,_xlpm.ISOWeekDay,_xlop.JulianCalendar, IF((_xlpm.YearCE = "") * (_xlpm.Month = "") * (_xlpm.WeekOfMonth = "") * (_xlpm.ISOWeekDay = ""), "", IF(NOT(ISNUMBER(_xlpm.YearCE)) + NOT(ISNUMBER(_xlpm.Month)) + NOT(ISNUMBER(_xlpm.WeekOfMonth)) + NOT(ISNUMBER(_xlpm.ISOWeekDay)), {#VALUE!}, IF((MOD(_xlpm.YearCE, 1) &gt; 0) + (MOD(_xlpm.Month, 1) &gt; 0) + (MOD(_xlpm.WeekOfMonth, 1) &gt; 0), {#NUM!}, _xlfn.LET(_xlpm._month, _xlpm.Month + N(_xlpm.WeekOfMonth &lt; 1), _xlpm._isoDoW, MOD(INT(_xlpm.ISOWeekDay) - 1, 7) + 1, _xlpm._firstOfMonth, CALENDAR.JULIAN_DAY_NUMBER(_xlpm.YearCE, _xlpm._month, 1, _xlpm.JulianCalendar), _xlpm._firstDoW, CALENDAR.DAY_OF_WEEK(_xlpm._firstOfMonth), _xlpm._firstOfMonth + ((_xlpm.WeekOfMonth - 1) * 7) + MOD(_xlpm._isoDoW - _xlpm._firstDoW, 7))))))</definedName>
    <definedName name="CALENDAR.WEEKS_IN_YEAR">_xlfn.LAMBDA(_xlpm.YearCE,_xlop.JulianCalendar, IF(_xlpm.YearCE = "", "", IF(NOT(ISNUMBER(_xlpm.YearCE)), {#VALUE!},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COMMON_ERA">_xlfn.LAMBDA(_xlpm.Year,_xlpm.BCE, IF(_xlpm.Year = "", "", IF(NOT(ISNUMBER(_xlpm.Year)), {#VALUE!}, _xlfn.LET(_xlpm._year, INT(_xlpm.Year), IF(_xlpm._year &lt; 1, {#NUM!}, IF(N(_xlpm.BCE), 1 - _xlpm._year, _xlpm._year))))))</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4" i="12" l="1" a="1"/>
  <c r="J84" i="12" s="1"/>
  <c r="J89" i="12" a="1"/>
  <c r="J89" i="12" s="1"/>
  <c r="G90" i="12"/>
  <c r="G89" i="12"/>
  <c r="G88" i="12"/>
  <c r="G87" i="12"/>
  <c r="G86" i="12"/>
  <c r="B38" i="11" a="1"/>
  <c r="B38" i="11" s="1"/>
  <c r="B37" i="11" a="1"/>
  <c r="B37" i="11" s="1"/>
  <c r="B36" i="11" a="1"/>
  <c r="B36" i="11" s="1"/>
  <c r="B35" i="11" a="1"/>
  <c r="B35" i="11" s="1"/>
  <c r="B34" i="11" a="1"/>
  <c r="B34" i="11" s="1"/>
  <c r="B33" i="11" a="1"/>
  <c r="B33" i="11" s="1"/>
  <c r="B32" i="11" a="1"/>
  <c r="B32" i="11" s="1"/>
  <c r="C26" i="11" a="1"/>
  <c r="C26" i="11" s="1"/>
  <c r="C25" i="11" a="1"/>
  <c r="C25" i="11" s="1"/>
  <c r="C24" i="11" a="1"/>
  <c r="C24" i="11" s="1"/>
  <c r="C23" i="11" a="1"/>
  <c r="C23" i="11" s="1"/>
  <c r="C22" i="11" a="1"/>
  <c r="C22" i="11" s="1"/>
  <c r="C21" i="11" a="1"/>
  <c r="C21" i="11" s="1"/>
  <c r="C20" i="11" a="1"/>
  <c r="C20" i="11" s="1"/>
  <c r="C19" i="11" a="1"/>
  <c r="C19" i="11" s="1"/>
  <c r="D44" i="21"/>
  <c r="D43" i="21"/>
  <c r="D42" i="21"/>
  <c r="D41" i="21"/>
  <c r="F44" i="21" a="1"/>
  <c r="F44" i="21" s="1"/>
  <c r="E44" i="21" a="1"/>
  <c r="E44" i="21" s="1"/>
  <c r="C44" i="21" a="1"/>
  <c r="C44" i="21" s="1"/>
  <c r="F43" i="21" a="1"/>
  <c r="F43" i="21" s="1"/>
  <c r="E43" i="21" a="1"/>
  <c r="E43" i="21" s="1"/>
  <c r="C43" i="21"/>
  <c r="C43" i="21" a="1"/>
  <c r="F42" i="21" a="1"/>
  <c r="F42" i="21" s="1"/>
  <c r="E42" i="21" a="1"/>
  <c r="E42" i="21" s="1"/>
  <c r="C42" i="21"/>
  <c r="C42" i="21" a="1"/>
  <c r="F41" i="21" a="1"/>
  <c r="F41" i="21" s="1"/>
  <c r="E41" i="21" a="1"/>
  <c r="E41" i="21" s="1"/>
  <c r="C41" i="21" a="1"/>
  <c r="C41" i="21" s="1"/>
  <c r="N35" i="21" a="1"/>
  <c r="N35" i="21" s="1"/>
  <c r="M35" i="21" a="1"/>
  <c r="M35" i="21" s="1"/>
  <c r="C35" i="21" a="1"/>
  <c r="C35" i="21" s="1"/>
  <c r="H35" i="21" s="1"/>
  <c r="I35" i="21" s="1"/>
  <c r="N34" i="21" a="1"/>
  <c r="N34" i="21" s="1"/>
  <c r="M34" i="21" a="1"/>
  <c r="M34" i="21" s="1"/>
  <c r="C34" i="21" a="1"/>
  <c r="C34" i="21" s="1"/>
  <c r="N33" i="21" a="1"/>
  <c r="N33" i="21" s="1"/>
  <c r="M33" i="21" a="1"/>
  <c r="M33" i="21" s="1"/>
  <c r="C33" i="21" a="1"/>
  <c r="C33" i="21" s="1"/>
  <c r="N32" i="21" a="1"/>
  <c r="N32" i="21" s="1"/>
  <c r="M32" i="21" a="1"/>
  <c r="M32" i="21" s="1"/>
  <c r="C32" i="21" a="1"/>
  <c r="C32" i="21" s="1"/>
  <c r="N31" i="21" a="1"/>
  <c r="N31" i="21" s="1"/>
  <c r="M31" i="21" a="1"/>
  <c r="M31" i="21" s="1"/>
  <c r="C31" i="21" a="1"/>
  <c r="C31" i="21" s="1"/>
  <c r="N30" i="21" a="1"/>
  <c r="N30" i="21" s="1"/>
  <c r="M30" i="21" a="1"/>
  <c r="M30" i="21" s="1"/>
  <c r="C30" i="21" a="1"/>
  <c r="C30" i="21" s="1"/>
  <c r="H30" i="21" s="1"/>
  <c r="F24" i="21" a="1"/>
  <c r="F24" i="21" s="1"/>
  <c r="E24" i="21" a="1"/>
  <c r="E24" i="21" s="1"/>
  <c r="C24" i="21" a="1"/>
  <c r="C24" i="21" s="1"/>
  <c r="D24" i="21" s="1"/>
  <c r="F23" i="21" a="1"/>
  <c r="F23" i="21" s="1"/>
  <c r="E23" i="21" a="1"/>
  <c r="E23" i="21" s="1"/>
  <c r="C23" i="21"/>
  <c r="D23" i="21" s="1"/>
  <c r="C23" i="21" a="1"/>
  <c r="F22" i="21" a="1"/>
  <c r="F22" i="21" s="1"/>
  <c r="E22" i="21" a="1"/>
  <c r="E22" i="21" s="1"/>
  <c r="C22" i="21" a="1"/>
  <c r="C22" i="21" s="1"/>
  <c r="D22" i="21" s="1"/>
  <c r="F21" i="21" a="1"/>
  <c r="F21" i="21" s="1"/>
  <c r="E21" i="21" a="1"/>
  <c r="E21" i="21" s="1"/>
  <c r="C21" i="21" a="1"/>
  <c r="C21" i="21" s="1"/>
  <c r="D21" i="21" s="1"/>
  <c r="E14" i="21" a="1"/>
  <c r="E14" i="21" s="1"/>
  <c r="F15" i="21" a="1"/>
  <c r="F15" i="21" s="1"/>
  <c r="E15" i="21" a="1"/>
  <c r="E15" i="21" s="1"/>
  <c r="C15" i="21" a="1"/>
  <c r="C15" i="21" s="1"/>
  <c r="D15" i="21" s="1"/>
  <c r="F14" i="21" a="1"/>
  <c r="F14" i="21" s="1"/>
  <c r="C14" i="21" a="1"/>
  <c r="C14" i="21" s="1"/>
  <c r="D14" i="21" s="1"/>
  <c r="C13" i="21" a="1"/>
  <c r="C13" i="21" s="1"/>
  <c r="D13" i="21" s="1"/>
  <c r="F12" i="21" a="1"/>
  <c r="F12" i="21" s="1"/>
  <c r="E12" i="21" a="1"/>
  <c r="E12" i="21" s="1"/>
  <c r="C12" i="21" a="1"/>
  <c r="C12" i="21" s="1"/>
  <c r="D12" i="21" s="1"/>
  <c r="C6" i="21" a="1"/>
  <c r="C6" i="21" s="1"/>
  <c r="D6" i="21" s="1"/>
  <c r="C5" i="21" a="1"/>
  <c r="C5" i="21" s="1"/>
  <c r="D5" i="21" s="1"/>
  <c r="C4" i="21" a="1"/>
  <c r="C4" i="21" s="1"/>
  <c r="D4" i="21" s="1"/>
  <c r="G170" i="16" a="1"/>
  <c r="G170" i="16" s="1"/>
  <c r="F170" i="16" a="1"/>
  <c r="F170" i="16" s="1"/>
  <c r="G169" i="16" a="1"/>
  <c r="G169" i="16" s="1"/>
  <c r="F169" i="16" a="1"/>
  <c r="F169" i="16" s="1"/>
  <c r="G168" i="16" a="1"/>
  <c r="G168" i="16" s="1"/>
  <c r="F168" i="16" a="1"/>
  <c r="F168" i="16" s="1"/>
  <c r="G167" i="16" a="1"/>
  <c r="G167" i="16" s="1"/>
  <c r="F167" i="16" a="1"/>
  <c r="F167" i="16" s="1"/>
  <c r="B78" i="6" a="1"/>
  <c r="B78" i="6" s="1"/>
  <c r="B77" i="6" a="1"/>
  <c r="B77" i="6" s="1"/>
  <c r="B76" i="6" a="1"/>
  <c r="B76" i="6" s="1"/>
  <c r="B75" i="6" a="1"/>
  <c r="B75" i="6" s="1"/>
  <c r="B74" i="6" a="1"/>
  <c r="B74" i="6" s="1"/>
  <c r="G166" i="16" a="1"/>
  <c r="G166" i="16" s="1"/>
  <c r="F166" i="16" a="1"/>
  <c r="F166" i="16" s="1"/>
  <c r="G165" i="16" a="1"/>
  <c r="G165" i="16" s="1"/>
  <c r="F165" i="16" a="1"/>
  <c r="F165" i="16" s="1"/>
  <c r="G164" i="16" a="1"/>
  <c r="G164" i="16" s="1"/>
  <c r="F164" i="16" a="1"/>
  <c r="F164" i="16" s="1"/>
  <c r="G163" i="16" a="1"/>
  <c r="G163" i="16" s="1"/>
  <c r="F163" i="16" a="1"/>
  <c r="F163" i="16" s="1"/>
  <c r="G162" i="16" a="1"/>
  <c r="G162" i="16" s="1"/>
  <c r="F162" i="16" a="1"/>
  <c r="F162" i="16" s="1"/>
  <c r="G161" i="16" a="1"/>
  <c r="G161" i="16" s="1"/>
  <c r="F161" i="16" a="1"/>
  <c r="F161" i="16" s="1"/>
  <c r="G160" i="16" a="1"/>
  <c r="G160" i="16" s="1"/>
  <c r="F160" i="16" a="1"/>
  <c r="F160" i="16" s="1"/>
  <c r="G159" i="16" a="1"/>
  <c r="G159" i="16" s="1"/>
  <c r="F159" i="16" a="1"/>
  <c r="F159" i="16" s="1"/>
  <c r="G158" i="16" a="1"/>
  <c r="G158" i="16" s="1"/>
  <c r="F158" i="16" a="1"/>
  <c r="F158" i="16" s="1"/>
  <c r="G157" i="16" a="1"/>
  <c r="G157" i="16" s="1"/>
  <c r="F157" i="16" a="1"/>
  <c r="F157" i="16" s="1"/>
  <c r="G156" i="16" a="1"/>
  <c r="G156" i="16" s="1"/>
  <c r="F156" i="16" a="1"/>
  <c r="F156" i="16" s="1"/>
  <c r="G155" i="16" a="1"/>
  <c r="G155" i="16" s="1"/>
  <c r="F155" i="16" a="1"/>
  <c r="F155" i="16" s="1"/>
  <c r="G154" i="16" a="1"/>
  <c r="G154" i="16" s="1"/>
  <c r="F154" i="16" a="1"/>
  <c r="F154" i="16" s="1"/>
  <c r="G153" i="16" a="1"/>
  <c r="G153" i="16" s="1"/>
  <c r="F153" i="16" a="1"/>
  <c r="F153" i="16" s="1"/>
  <c r="C147" i="16" a="1"/>
  <c r="C147" i="16" s="1"/>
  <c r="D147" i="16" s="1" a="1"/>
  <c r="D147" i="16" s="1"/>
  <c r="H147" i="16" s="1" a="1"/>
  <c r="H147" i="16" s="1"/>
  <c r="C146" i="16" a="1"/>
  <c r="C146" i="16" s="1"/>
  <c r="D146" i="16" s="1" a="1"/>
  <c r="D146" i="16" s="1"/>
  <c r="H146" i="16" s="1" a="1"/>
  <c r="H146" i="16" s="1"/>
  <c r="C145" i="16" a="1"/>
  <c r="C145" i="16" s="1"/>
  <c r="C144" i="16" a="1"/>
  <c r="C144" i="16" s="1"/>
  <c r="C143" i="16" a="1"/>
  <c r="C143" i="16" s="1"/>
  <c r="C142" i="16" a="1"/>
  <c r="C142" i="16" s="1"/>
  <c r="F142" i="16" s="1" a="1"/>
  <c r="F142" i="16" s="1"/>
  <c r="L142" i="16" s="1" a="1"/>
  <c r="C141" i="16" a="1"/>
  <c r="C141" i="16" s="1"/>
  <c r="C140" i="16" a="1"/>
  <c r="C140" i="16" s="1"/>
  <c r="T147" i="16" a="1"/>
  <c r="T147" i="16" s="1"/>
  <c r="S147" i="16" a="1"/>
  <c r="S147" i="16" s="1"/>
  <c r="T146" i="16" a="1"/>
  <c r="T146" i="16" s="1"/>
  <c r="S146" i="16" a="1"/>
  <c r="S146" i="16" s="1"/>
  <c r="T145" i="16" a="1"/>
  <c r="T145" i="16" s="1"/>
  <c r="S145" i="16" a="1"/>
  <c r="S145" i="16" s="1"/>
  <c r="T144" i="16" a="1"/>
  <c r="T144" i="16" s="1"/>
  <c r="S144" i="16" a="1"/>
  <c r="S144" i="16" s="1"/>
  <c r="T143" i="16" a="1"/>
  <c r="T143" i="16" s="1"/>
  <c r="S143" i="16" a="1"/>
  <c r="S143" i="16" s="1"/>
  <c r="T142" i="16" a="1"/>
  <c r="T142" i="16" s="1"/>
  <c r="S142" i="16" a="1"/>
  <c r="S142" i="16" s="1"/>
  <c r="T141" i="16" a="1"/>
  <c r="T141" i="16" s="1"/>
  <c r="S141" i="16" a="1"/>
  <c r="S141" i="16" s="1"/>
  <c r="T140" i="16" a="1"/>
  <c r="T140" i="16" s="1"/>
  <c r="S140" i="16" a="1"/>
  <c r="S140" i="16" s="1"/>
  <c r="U134" i="16" a="1"/>
  <c r="U134" i="16" s="1"/>
  <c r="T134" i="16" a="1"/>
  <c r="T134" i="16" s="1"/>
  <c r="C134" i="16" a="1"/>
  <c r="C134" i="16" s="1"/>
  <c r="F134" i="16" s="1" a="1"/>
  <c r="F134" i="16" s="1"/>
  <c r="K134" i="16" s="1" a="1"/>
  <c r="U133" i="16" a="1"/>
  <c r="U133" i="16" s="1"/>
  <c r="T133" i="16" a="1"/>
  <c r="T133" i="16" s="1"/>
  <c r="C133" i="16" a="1"/>
  <c r="C133" i="16" s="1"/>
  <c r="U132" i="16" a="1"/>
  <c r="U132" i="16" s="1"/>
  <c r="T132" i="16" a="1"/>
  <c r="T132" i="16" s="1"/>
  <c r="C132" i="16" a="1"/>
  <c r="C132" i="16" s="1"/>
  <c r="F132" i="16" s="1" a="1"/>
  <c r="F132" i="16" s="1"/>
  <c r="K132" i="16" s="1" a="1"/>
  <c r="U131" i="16" a="1"/>
  <c r="U131" i="16" s="1"/>
  <c r="T131" i="16" a="1"/>
  <c r="T131" i="16" s="1"/>
  <c r="C131" i="16" a="1"/>
  <c r="C131" i="16" s="1"/>
  <c r="U130" i="16" a="1"/>
  <c r="U130" i="16" s="1"/>
  <c r="T130" i="16" a="1"/>
  <c r="T130" i="16" s="1"/>
  <c r="C130" i="16" a="1"/>
  <c r="C130" i="16" s="1"/>
  <c r="F130" i="16" s="1" a="1"/>
  <c r="F130" i="16" s="1"/>
  <c r="K130" i="16" s="1" a="1"/>
  <c r="U129" i="16" a="1"/>
  <c r="U129" i="16" s="1"/>
  <c r="T129" i="16" a="1"/>
  <c r="T129" i="16" s="1"/>
  <c r="C129" i="16" a="1"/>
  <c r="C129" i="16" s="1"/>
  <c r="U128" i="16" a="1"/>
  <c r="U128" i="16" s="1"/>
  <c r="T128" i="16" a="1"/>
  <c r="T128" i="16" s="1"/>
  <c r="C128" i="16" a="1"/>
  <c r="C128" i="16" s="1"/>
  <c r="U127" i="16" a="1"/>
  <c r="U127" i="16" s="1"/>
  <c r="T127" i="16" a="1"/>
  <c r="T127" i="16" s="1"/>
  <c r="C127" i="16" a="1"/>
  <c r="C127" i="16" s="1"/>
  <c r="C75" i="16" a="1"/>
  <c r="C75" i="16" s="1"/>
  <c r="C74" i="16" a="1"/>
  <c r="C74" i="16" s="1"/>
  <c r="F74" i="16" s="1" a="1"/>
  <c r="F74" i="16" s="1"/>
  <c r="H74" i="16" s="1"/>
  <c r="C73" i="16" a="1"/>
  <c r="C73" i="16" s="1"/>
  <c r="E73" i="16" s="1"/>
  <c r="C72" i="16" a="1"/>
  <c r="C72" i="16" s="1"/>
  <c r="G72" i="16" s="1" a="1"/>
  <c r="G72" i="16" s="1"/>
  <c r="C71" i="16" a="1"/>
  <c r="C71" i="16" s="1"/>
  <c r="C70" i="16" a="1"/>
  <c r="C70" i="16" s="1"/>
  <c r="F70" i="16" s="1" a="1"/>
  <c r="F70" i="16" s="1"/>
  <c r="H70" i="16" s="1"/>
  <c r="C86" i="16" a="1"/>
  <c r="C86" i="16" s="1"/>
  <c r="C85" i="16" a="1"/>
  <c r="C85" i="16" s="1"/>
  <c r="D85" i="16" s="1" a="1"/>
  <c r="D85" i="16" s="1"/>
  <c r="H85" i="16" s="1" a="1"/>
  <c r="H85" i="16" s="1"/>
  <c r="C84" i="16" a="1"/>
  <c r="C84" i="16" s="1"/>
  <c r="F84" i="16" s="1" a="1"/>
  <c r="F84" i="16" s="1"/>
  <c r="L84" i="16" s="1" a="1"/>
  <c r="S84" i="16" s="1"/>
  <c r="C83" i="16" a="1"/>
  <c r="C83" i="16" s="1"/>
  <c r="C82" i="16" a="1"/>
  <c r="C82" i="16" s="1"/>
  <c r="C81" i="16" a="1"/>
  <c r="C81" i="16" s="1"/>
  <c r="F81" i="16" s="1" a="1"/>
  <c r="F81" i="16" s="1"/>
  <c r="L81" i="16" s="1" a="1"/>
  <c r="S81" i="16" s="1"/>
  <c r="C97" i="16" a="1"/>
  <c r="C97" i="16" s="1"/>
  <c r="F97" i="16" s="1" a="1"/>
  <c r="F97" i="16" s="1"/>
  <c r="K97" i="16" s="1" a="1"/>
  <c r="K97" i="16" s="1"/>
  <c r="C96" i="16" a="1"/>
  <c r="C96" i="16" s="1"/>
  <c r="F96" i="16" s="1" a="1"/>
  <c r="F96" i="16" s="1"/>
  <c r="K96" i="16" s="1" a="1"/>
  <c r="C95" i="16" a="1"/>
  <c r="C95" i="16" s="1"/>
  <c r="F95" i="16" s="1" a="1"/>
  <c r="F95" i="16" s="1"/>
  <c r="K95" i="16" s="1" a="1"/>
  <c r="K95" i="16" s="1"/>
  <c r="C94" i="16" a="1"/>
  <c r="C94" i="16" s="1"/>
  <c r="D94" i="16" s="1" a="1"/>
  <c r="D94" i="16" s="1"/>
  <c r="H94" i="16" s="1" a="1"/>
  <c r="H94" i="16" s="1"/>
  <c r="C93" i="16" a="1"/>
  <c r="C93" i="16" s="1"/>
  <c r="F93" i="16" s="1" a="1"/>
  <c r="F93" i="16" s="1"/>
  <c r="K93" i="16" s="1" a="1"/>
  <c r="K93" i="16" s="1"/>
  <c r="C92" i="16" a="1"/>
  <c r="C92" i="16" s="1"/>
  <c r="F92" i="16" s="1" a="1"/>
  <c r="F92" i="16" s="1"/>
  <c r="K92" i="16" s="1" a="1"/>
  <c r="C121" i="16" a="1"/>
  <c r="C121" i="16" s="1"/>
  <c r="F121" i="16" s="1" a="1"/>
  <c r="F121" i="16" s="1"/>
  <c r="L121" i="16" s="1" a="1"/>
  <c r="C120" i="16" a="1"/>
  <c r="C120" i="16" s="1"/>
  <c r="F120" i="16" s="1" a="1"/>
  <c r="F120" i="16" s="1"/>
  <c r="L120" i="16" s="1" a="1"/>
  <c r="C119" i="16" a="1"/>
  <c r="C119" i="16" s="1"/>
  <c r="F119" i="16" s="1" a="1"/>
  <c r="F119" i="16" s="1"/>
  <c r="L119" i="16" s="1" a="1"/>
  <c r="C118" i="16" a="1"/>
  <c r="C118" i="16" s="1"/>
  <c r="D118" i="16" s="1" a="1"/>
  <c r="D118" i="16" s="1"/>
  <c r="H118" i="16" s="1" a="1"/>
  <c r="H118" i="16" s="1"/>
  <c r="C117" i="16" a="1"/>
  <c r="C117" i="16" s="1"/>
  <c r="F117" i="16" s="1" a="1"/>
  <c r="F117" i="16" s="1"/>
  <c r="L117" i="16" s="1" a="1"/>
  <c r="C116" i="16" a="1"/>
  <c r="C116" i="16" s="1"/>
  <c r="D116" i="16" s="1" a="1"/>
  <c r="D116" i="16" s="1"/>
  <c r="H116" i="16" s="1" a="1"/>
  <c r="H116" i="16" s="1"/>
  <c r="C115" i="16" a="1"/>
  <c r="C115" i="16" s="1"/>
  <c r="D115" i="16" s="1" a="1"/>
  <c r="D115" i="16" s="1"/>
  <c r="H115" i="16" s="1" a="1"/>
  <c r="H115" i="16" s="1"/>
  <c r="C114" i="16" a="1"/>
  <c r="C114" i="16" s="1"/>
  <c r="F114" i="16" s="1" a="1"/>
  <c r="F114" i="16" s="1"/>
  <c r="L114" i="16" s="1" a="1"/>
  <c r="C108" i="16"/>
  <c r="D108" i="16" s="1" a="1"/>
  <c r="D108" i="16" s="1"/>
  <c r="C107" i="16"/>
  <c r="D107" i="16" s="1" a="1"/>
  <c r="D107" i="16" s="1"/>
  <c r="C106" i="16"/>
  <c r="D106" i="16" s="1" a="1"/>
  <c r="D106" i="16" s="1"/>
  <c r="C105" i="16"/>
  <c r="D105" i="16" s="1" a="1"/>
  <c r="D105" i="16" s="1"/>
  <c r="C104" i="16"/>
  <c r="D104" i="16" s="1" a="1"/>
  <c r="D104" i="16" s="1"/>
  <c r="C103" i="16"/>
  <c r="D103" i="16" s="1" a="1"/>
  <c r="D103" i="16" s="1"/>
  <c r="C42" i="16" a="1"/>
  <c r="C42" i="16" s="1"/>
  <c r="C41" i="16" a="1"/>
  <c r="C41" i="16" s="1"/>
  <c r="C40" i="16" a="1"/>
  <c r="C40" i="16" s="1"/>
  <c r="C39" i="16" a="1"/>
  <c r="C39" i="16" s="1"/>
  <c r="C38" i="16" a="1"/>
  <c r="C38" i="16" s="1"/>
  <c r="C37" i="16" a="1"/>
  <c r="C37" i="16" s="1"/>
  <c r="H108" i="16" a="1"/>
  <c r="H108" i="16" s="1"/>
  <c r="G108" i="16" a="1"/>
  <c r="G108" i="16" s="1"/>
  <c r="H107" i="16" a="1"/>
  <c r="H107" i="16" s="1"/>
  <c r="G107" i="16" a="1"/>
  <c r="G107" i="16" s="1"/>
  <c r="H106" i="16" a="1"/>
  <c r="H106" i="16" s="1"/>
  <c r="G106" i="16" a="1"/>
  <c r="G106" i="16" s="1"/>
  <c r="H105" i="16" a="1"/>
  <c r="H105" i="16" s="1"/>
  <c r="G105" i="16" a="1"/>
  <c r="G105" i="16" s="1"/>
  <c r="H104" i="16" a="1"/>
  <c r="H104" i="16" s="1"/>
  <c r="G104" i="16" a="1"/>
  <c r="G104" i="16" s="1"/>
  <c r="H103" i="16" a="1"/>
  <c r="H103" i="16" s="1"/>
  <c r="G103" i="16" a="1"/>
  <c r="G103" i="16" s="1"/>
  <c r="W117" i="16" a="1"/>
  <c r="W117" i="16" s="1"/>
  <c r="W116" i="16" a="1"/>
  <c r="W116" i="16" s="1"/>
  <c r="W115" i="16" a="1"/>
  <c r="W115" i="16" s="1"/>
  <c r="W114" i="16" a="1"/>
  <c r="W114" i="16" s="1"/>
  <c r="V117" i="16" a="1"/>
  <c r="V117" i="16" s="1"/>
  <c r="V116" i="16" a="1"/>
  <c r="V116" i="16" s="1"/>
  <c r="V115" i="16" a="1"/>
  <c r="V115" i="16" s="1"/>
  <c r="V114" i="16" a="1"/>
  <c r="V114" i="16" s="1"/>
  <c r="U97" i="16" a="1"/>
  <c r="U97" i="16" s="1"/>
  <c r="U96" i="16" a="1"/>
  <c r="U96" i="16" s="1"/>
  <c r="U95" i="16" a="1"/>
  <c r="U95" i="16" s="1"/>
  <c r="U94" i="16" a="1"/>
  <c r="U94" i="16" s="1"/>
  <c r="U93" i="16" a="1"/>
  <c r="U93" i="16" s="1"/>
  <c r="U92" i="16" a="1"/>
  <c r="U92" i="16" s="1"/>
  <c r="T97" i="16" a="1"/>
  <c r="T97" i="16" s="1"/>
  <c r="T96" i="16" a="1"/>
  <c r="T96" i="16" s="1"/>
  <c r="T95" i="16" a="1"/>
  <c r="T95" i="16" s="1"/>
  <c r="T94" i="16" a="1"/>
  <c r="T94" i="16" s="1"/>
  <c r="T93" i="16" a="1"/>
  <c r="T93" i="16" s="1"/>
  <c r="T92" i="16" a="1"/>
  <c r="T92" i="16" s="1"/>
  <c r="R97" i="16"/>
  <c r="R96" i="16"/>
  <c r="R95" i="16"/>
  <c r="R94" i="16"/>
  <c r="R93" i="16"/>
  <c r="R92" i="16"/>
  <c r="U86" i="16"/>
  <c r="U85" i="16"/>
  <c r="U84" i="16"/>
  <c r="U83" i="16"/>
  <c r="U82" i="16"/>
  <c r="U81" i="16"/>
  <c r="X86" i="16" a="1"/>
  <c r="X86" i="16" s="1"/>
  <c r="W86" i="16" a="1"/>
  <c r="W86" i="16" s="1"/>
  <c r="X85" i="16" a="1"/>
  <c r="X85" i="16" s="1"/>
  <c r="W85" i="16" a="1"/>
  <c r="W85" i="16" s="1"/>
  <c r="X84" i="16" a="1"/>
  <c r="X84" i="16" s="1"/>
  <c r="W84" i="16" a="1"/>
  <c r="W84" i="16" s="1"/>
  <c r="X83" i="16" a="1"/>
  <c r="X83" i="16" s="1"/>
  <c r="W83" i="16" a="1"/>
  <c r="W83" i="16" s="1"/>
  <c r="X82" i="16" a="1"/>
  <c r="X82" i="16" s="1"/>
  <c r="W82" i="16" a="1"/>
  <c r="W82" i="16" s="1"/>
  <c r="L75" i="16" a="1"/>
  <c r="L75" i="16" s="1"/>
  <c r="K75" i="16" a="1"/>
  <c r="K75" i="16" s="1"/>
  <c r="L74" i="16" a="1"/>
  <c r="L74" i="16" s="1"/>
  <c r="K74" i="16" a="1"/>
  <c r="K74" i="16" s="1"/>
  <c r="L73" i="16" a="1"/>
  <c r="L73" i="16" s="1"/>
  <c r="K73" i="16" a="1"/>
  <c r="K73" i="16" s="1"/>
  <c r="L72" i="16" a="1"/>
  <c r="L72" i="16" s="1"/>
  <c r="K72" i="16" a="1"/>
  <c r="K72" i="16" s="1"/>
  <c r="L71" i="16" a="1"/>
  <c r="L71" i="16" s="1"/>
  <c r="K71" i="16" a="1"/>
  <c r="K71"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F6" i="21" a="1"/>
  <c r="F6" i="21" s="1"/>
  <c r="E6" i="21" a="1"/>
  <c r="E6" i="21" s="1"/>
  <c r="F5" i="21" a="1"/>
  <c r="F5" i="21" s="1"/>
  <c r="E5" i="21" a="1"/>
  <c r="E5" i="21" s="1"/>
  <c r="F4" i="21" a="1"/>
  <c r="F4" i="21" s="1"/>
  <c r="E4" i="21" a="1"/>
  <c r="E4" i="21" s="1"/>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C48" i="16"/>
  <c r="E48" i="16" a="1"/>
  <c r="E48" i="16" s="1"/>
  <c r="D48" i="16" a="1"/>
  <c r="D48" i="16" s="1"/>
  <c r="F42" i="16" a="1"/>
  <c r="F42" i="16" s="1"/>
  <c r="E42" i="16" a="1"/>
  <c r="E42" i="16" s="1"/>
  <c r="D42" i="16"/>
  <c r="F41" i="16" a="1"/>
  <c r="F41" i="16" s="1"/>
  <c r="E41" i="16" a="1"/>
  <c r="E41" i="16" s="1"/>
  <c r="D41" i="16"/>
  <c r="F40" i="16" a="1"/>
  <c r="F40" i="16" s="1"/>
  <c r="E40" i="16" a="1"/>
  <c r="E40" i="16" s="1"/>
  <c r="D40" i="16"/>
  <c r="F39" i="16" a="1"/>
  <c r="F39" i="16" s="1"/>
  <c r="E39" i="16" a="1"/>
  <c r="E39" i="16" s="1"/>
  <c r="D39" i="16"/>
  <c r="F38" i="16" a="1"/>
  <c r="F38" i="16" s="1"/>
  <c r="E38" i="16" a="1"/>
  <c r="E38" i="16" s="1"/>
  <c r="D38" i="16"/>
  <c r="F37" i="16" a="1"/>
  <c r="F37" i="16" s="1"/>
  <c r="E37" i="16" a="1"/>
  <c r="E37" i="16" s="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D37" i="16"/>
  <c r="W81" i="16" a="1"/>
  <c r="W81" i="16" s="1"/>
  <c r="F39" i="6"/>
  <c r="E19" i="18" a="1"/>
  <c r="E19" i="18" s="1"/>
  <c r="E18" i="18" a="1"/>
  <c r="E18" i="18" s="1"/>
  <c r="F32" i="18" a="1"/>
  <c r="F32" i="18" s="1"/>
  <c r="G32" i="18" s="1" a="1"/>
  <c r="G32" i="18" s="1"/>
  <c r="E46" i="18" a="1"/>
  <c r="E46" i="18" s="1"/>
  <c r="G46" i="18" s="1" a="1"/>
  <c r="G46" i="18" s="1"/>
  <c r="E45" i="18" a="1"/>
  <c r="E45" i="18" s="1"/>
  <c r="G45" i="18" s="1" a="1"/>
  <c r="G45" i="18" s="1"/>
  <c r="E44" i="18" a="1"/>
  <c r="E44" i="18" s="1"/>
  <c r="G44" i="18" s="1" a="1"/>
  <c r="G44" i="18" s="1"/>
  <c r="E43" i="18" a="1"/>
  <c r="E43" i="18" s="1"/>
  <c r="G43" i="18" s="1" a="1"/>
  <c r="G43" i="18" s="1"/>
  <c r="E42" i="18" a="1"/>
  <c r="E42" i="18" s="1"/>
  <c r="G42" i="18" s="1" a="1"/>
  <c r="G42" i="18" s="1"/>
  <c r="E41" i="18" a="1"/>
  <c r="E41" i="18" s="1"/>
  <c r="G41" i="18" s="1" a="1"/>
  <c r="G41" i="18" s="1"/>
  <c r="E40" i="18" a="1"/>
  <c r="E40" i="18" s="1"/>
  <c r="G40" i="18" s="1" a="1"/>
  <c r="G40" i="18" s="1"/>
  <c r="E39" i="18" a="1"/>
  <c r="E39" i="18" s="1"/>
  <c r="G39" i="18" s="1" a="1"/>
  <c r="G39" i="18" s="1"/>
  <c r="E38" i="18" a="1"/>
  <c r="E38" i="18" s="1"/>
  <c r="G38" i="18" s="1" a="1"/>
  <c r="G38" i="18" s="1"/>
  <c r="D38" i="18" a="1"/>
  <c r="D38"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7" i="18" a="1"/>
  <c r="E17" i="18" s="1"/>
  <c r="E16" i="18" a="1"/>
  <c r="E16" i="18" s="1"/>
  <c r="E14" i="18" a="1"/>
  <c r="E14" i="18" s="1"/>
  <c r="E15" i="18" a="1"/>
  <c r="E15" i="18" s="1"/>
  <c r="A20" i="19" a="1"/>
  <c r="A20" i="19" s="1"/>
  <c r="E4" i="18" a="1"/>
  <c r="E4" i="18" s="1"/>
  <c r="E5" i="18" a="1"/>
  <c r="E5" i="18" s="1"/>
  <c r="E6" i="18" a="1"/>
  <c r="E6" i="18" s="1"/>
  <c r="E7" i="18" a="1"/>
  <c r="E7" i="18" s="1"/>
  <c r="E8" i="18" a="1"/>
  <c r="E8" i="18" s="1"/>
  <c r="E9" i="18" a="1"/>
  <c r="E9" i="18" s="1"/>
  <c r="E10" i="18" a="1"/>
  <c r="E10" i="18" s="1"/>
  <c r="E11" i="18" a="1"/>
  <c r="E11" i="18" s="1"/>
  <c r="E12" i="18" a="1"/>
  <c r="E12" i="18" s="1"/>
  <c r="E13" i="18" a="1"/>
  <c r="E13" i="18" s="1"/>
  <c r="O13" i="19"/>
  <c r="P13" i="19" s="1"/>
  <c r="O12" i="19"/>
  <c r="P12" i="19" s="1"/>
  <c r="O11" i="19"/>
  <c r="P11" i="19" s="1"/>
  <c r="O10" i="19"/>
  <c r="P10" i="19" s="1"/>
  <c r="O9" i="19"/>
  <c r="P9" i="19" s="1"/>
  <c r="O8" i="19"/>
  <c r="P8" i="19" s="1"/>
  <c r="O7" i="19"/>
  <c r="P7" i="19" s="1"/>
  <c r="O6" i="19"/>
  <c r="P6" i="19" s="1"/>
  <c r="O5" i="19"/>
  <c r="P5" i="19" s="1"/>
  <c r="O4" i="19"/>
  <c r="P4" i="19" s="1"/>
  <c r="J20" i="19" a="1"/>
  <c r="J20" i="19" s="1"/>
  <c r="I20" i="19" a="1"/>
  <c r="I20" i="19" s="1"/>
  <c r="H20" i="19" a="1"/>
  <c r="H20" i="19" s="1"/>
  <c r="G20" i="19" a="1"/>
  <c r="G20" i="19" s="1"/>
  <c r="D16" i="19" a="1"/>
  <c r="D16" i="19" s="1"/>
  <c r="D18" i="14" a="1"/>
  <c r="D18" i="14" s="1"/>
  <c r="D17" i="14" a="1"/>
  <c r="D17" i="14" s="1"/>
  <c r="D16" i="14" a="1"/>
  <c r="D16" i="14" s="1"/>
  <c r="D15" i="14" a="1"/>
  <c r="D15" i="14" s="1"/>
  <c r="D14" i="14" a="1"/>
  <c r="D14" i="14" s="1"/>
  <c r="B8" i="14" a="1"/>
  <c r="B8" i="14" s="1"/>
  <c r="B7" i="14" a="1"/>
  <c r="B7" i="14" s="1"/>
  <c r="B6" i="14" a="1"/>
  <c r="B6" i="14" s="1"/>
  <c r="B5" i="14" a="1"/>
  <c r="B5" i="14" s="1"/>
  <c r="B4" i="14" a="1"/>
  <c r="B4" i="14" s="1"/>
  <c r="C48" i="13" a="1"/>
  <c r="C48" i="13" s="1"/>
  <c r="C47" i="13" a="1"/>
  <c r="C47" i="13" s="1"/>
  <c r="C46" i="13" a="1"/>
  <c r="C46" i="13" s="1"/>
  <c r="C45" i="13" a="1"/>
  <c r="C45" i="13" s="1"/>
  <c r="C44" i="13" a="1"/>
  <c r="C44" i="13" s="1"/>
  <c r="C38" i="13" a="1"/>
  <c r="C38" i="13" s="1"/>
  <c r="C37" i="13" a="1"/>
  <c r="C37" i="13" s="1"/>
  <c r="C36" i="13" a="1"/>
  <c r="C36" i="13" s="1"/>
  <c r="C35" i="13" a="1"/>
  <c r="C35" i="13" s="1"/>
  <c r="C34" i="13" a="1"/>
  <c r="C34" i="13" s="1"/>
  <c r="B28" i="13" a="1"/>
  <c r="B28" i="13" s="1"/>
  <c r="B27" i="13" a="1"/>
  <c r="B27" i="13" s="1"/>
  <c r="B26" i="13" a="1"/>
  <c r="B26" i="13" s="1"/>
  <c r="B25" i="13" a="1"/>
  <c r="B25" i="13" s="1"/>
  <c r="B24" i="13" a="1"/>
  <c r="B24" i="13" s="1"/>
  <c r="C18" i="13" a="1"/>
  <c r="C18" i="13" s="1"/>
  <c r="C17" i="13" a="1"/>
  <c r="C17" i="13" s="1"/>
  <c r="C16" i="13" a="1"/>
  <c r="C16" i="13" s="1"/>
  <c r="C15" i="13" a="1"/>
  <c r="C15" i="13" s="1"/>
  <c r="C14" i="13" a="1"/>
  <c r="C14" i="13" s="1"/>
  <c r="F8" i="13" a="1"/>
  <c r="F8" i="13" s="1"/>
  <c r="F7" i="13" a="1"/>
  <c r="F7" i="13" s="1"/>
  <c r="F6" i="13" a="1"/>
  <c r="F6" i="13" s="1"/>
  <c r="F5" i="13" a="1"/>
  <c r="F5" i="13" s="1"/>
  <c r="F4" i="13" a="1"/>
  <c r="F4" i="13" s="1"/>
  <c r="G50" i="8" a="1"/>
  <c r="G50" i="8" s="1"/>
  <c r="G49" i="8" a="1"/>
  <c r="G49" i="8" s="1"/>
  <c r="G48" i="8" a="1"/>
  <c r="G48" i="8" s="1"/>
  <c r="G47" i="8" a="1"/>
  <c r="G47" i="8" s="1"/>
  <c r="G46" i="8" a="1"/>
  <c r="G46" i="8" s="1"/>
  <c r="F40" i="8" a="1"/>
  <c r="F40" i="8" s="1"/>
  <c r="F39" i="8" a="1"/>
  <c r="F39" i="8" s="1"/>
  <c r="F38" i="8" a="1"/>
  <c r="F38" i="8" s="1"/>
  <c r="F37" i="8" a="1"/>
  <c r="F37" i="8" s="1"/>
  <c r="F36" i="8" a="1"/>
  <c r="F36" i="8" s="1"/>
  <c r="D30" i="8" a="1"/>
  <c r="D30" i="8" s="1"/>
  <c r="D29" i="8" a="1"/>
  <c r="D29" i="8" s="1"/>
  <c r="D28" i="8" a="1"/>
  <c r="D28" i="8" s="1"/>
  <c r="D27" i="8" a="1"/>
  <c r="D27" i="8" s="1"/>
  <c r="D26" i="8" a="1"/>
  <c r="D26" i="8" s="1"/>
  <c r="C20" i="8" a="1"/>
  <c r="C20" i="8" s="1"/>
  <c r="C19" i="8" a="1"/>
  <c r="C19" i="8" s="1"/>
  <c r="C18" i="8" a="1"/>
  <c r="C18" i="8" s="1"/>
  <c r="C17" i="8" a="1"/>
  <c r="C17" i="8" s="1"/>
  <c r="C16" i="8" a="1"/>
  <c r="C16" i="8" s="1"/>
  <c r="C10" i="8" a="1"/>
  <c r="C10" i="8" s="1"/>
  <c r="C9" i="8" a="1"/>
  <c r="C9" i="8" s="1"/>
  <c r="C8" i="8" a="1"/>
  <c r="C8" i="8" s="1"/>
  <c r="C7" i="8" a="1"/>
  <c r="C7" i="8" s="1"/>
  <c r="C6" i="8" a="1"/>
  <c r="C6" i="8" s="1"/>
  <c r="C5" i="8" a="1"/>
  <c r="C5" i="8" s="1"/>
  <c r="C4" i="8" a="1"/>
  <c r="C4" i="8" s="1"/>
  <c r="J90" i="12" a="1"/>
  <c r="J90" i="12" s="1"/>
  <c r="J88" i="12" a="1"/>
  <c r="J88" i="12" s="1"/>
  <c r="J87" i="12" a="1"/>
  <c r="J87" i="12" s="1"/>
  <c r="J86" i="12" a="1"/>
  <c r="J86" i="12" s="1"/>
  <c r="J85" i="12" a="1"/>
  <c r="J85" i="12" s="1"/>
  <c r="H78" i="12" a="1"/>
  <c r="H78" i="12" s="1"/>
  <c r="H77" i="12" a="1"/>
  <c r="H77" i="12" s="1"/>
  <c r="H76" i="12" a="1"/>
  <c r="H76" i="12" s="1"/>
  <c r="H75" i="12" a="1"/>
  <c r="H75" i="12" s="1"/>
  <c r="H74" i="12" a="1"/>
  <c r="H74" i="12" s="1"/>
  <c r="H73" i="12" a="1"/>
  <c r="H73" i="12" s="1"/>
  <c r="H72" i="12" a="1"/>
  <c r="H72" i="12" s="1"/>
  <c r="H71" i="12" a="1"/>
  <c r="H71" i="12" s="1"/>
  <c r="H70" i="12" a="1"/>
  <c r="H70" i="12" s="1"/>
  <c r="I64" i="12" a="1"/>
  <c r="I64" i="12" s="1"/>
  <c r="I63" i="12" a="1"/>
  <c r="I63" i="12" s="1"/>
  <c r="I62" i="12" a="1"/>
  <c r="I62" i="12" s="1"/>
  <c r="I61" i="12" a="1"/>
  <c r="I61" i="12" s="1"/>
  <c r="I60" i="12" a="1"/>
  <c r="I60" i="12" s="1"/>
  <c r="I59" i="12" a="1"/>
  <c r="I59" i="12" s="1"/>
  <c r="I58" i="12" a="1"/>
  <c r="I58" i="12" s="1"/>
  <c r="I57" i="12" a="1"/>
  <c r="I57" i="12" s="1"/>
  <c r="I56" i="12" a="1"/>
  <c r="I56" i="12" s="1"/>
  <c r="C50" i="12" a="1"/>
  <c r="C50" i="12" s="1"/>
  <c r="C49" i="12" a="1"/>
  <c r="C49" i="12" s="1"/>
  <c r="C48" i="12" a="1"/>
  <c r="C48" i="12" s="1"/>
  <c r="C47" i="12" a="1"/>
  <c r="C47" i="12" s="1"/>
  <c r="C46" i="12" a="1"/>
  <c r="C46" i="12" s="1"/>
  <c r="C45" i="12" a="1"/>
  <c r="C45" i="12" s="1"/>
  <c r="C44" i="12" a="1"/>
  <c r="C44" i="12" s="1"/>
  <c r="C43" i="12" a="1"/>
  <c r="C43" i="12" s="1"/>
  <c r="I37" i="12" a="1"/>
  <c r="I37" i="12" s="1"/>
  <c r="I36" i="12" a="1"/>
  <c r="I36" i="12" s="1"/>
  <c r="I35" i="12" a="1"/>
  <c r="I35" i="12" s="1"/>
  <c r="I34" i="12" a="1"/>
  <c r="I34" i="12" s="1"/>
  <c r="I33" i="12" a="1"/>
  <c r="I33" i="12" s="1"/>
  <c r="I32" i="12" a="1"/>
  <c r="I32" i="12" s="1"/>
  <c r="I31" i="12" a="1"/>
  <c r="I31" i="12" s="1"/>
  <c r="B12" i="12" a="1"/>
  <c r="B12" i="12" s="1"/>
  <c r="C12" i="12" s="1" a="1"/>
  <c r="C12" i="12" s="1"/>
  <c r="F12" i="12" s="1" a="1"/>
  <c r="F12" i="12" s="1"/>
  <c r="B11" i="12" a="1"/>
  <c r="B11" i="12" s="1"/>
  <c r="C11" i="12" s="1" a="1"/>
  <c r="C11" i="12" s="1"/>
  <c r="F11" i="12" s="1" a="1"/>
  <c r="F11" i="12" s="1"/>
  <c r="B10" i="12" a="1"/>
  <c r="B10" i="12" s="1"/>
  <c r="C10" i="12" s="1" a="1"/>
  <c r="C10" i="12" s="1"/>
  <c r="F10" i="12" s="1" a="1"/>
  <c r="F10" i="12" s="1"/>
  <c r="B9" i="12" a="1"/>
  <c r="B9" i="12" s="1"/>
  <c r="C9" i="12" s="1" a="1"/>
  <c r="C9" i="12" s="1"/>
  <c r="F9" i="12" s="1" a="1"/>
  <c r="F9" i="12" s="1"/>
  <c r="B8" i="12" a="1"/>
  <c r="B8" i="12" s="1"/>
  <c r="C8" i="12" s="1" a="1"/>
  <c r="C8" i="12" s="1"/>
  <c r="F8" i="12" s="1" a="1"/>
  <c r="F8" i="12" s="1"/>
  <c r="B7" i="12" a="1"/>
  <c r="B7" i="12" s="1"/>
  <c r="C7" i="12" s="1" a="1"/>
  <c r="C7" i="12" s="1"/>
  <c r="F7" i="12" s="1" a="1"/>
  <c r="F7" i="12" s="1"/>
  <c r="B6" i="12" a="1"/>
  <c r="B6" i="12" s="1"/>
  <c r="C6" i="12" s="1" a="1"/>
  <c r="C6" i="12" s="1"/>
  <c r="F6" i="12" s="1" a="1"/>
  <c r="F6" i="12" s="1"/>
  <c r="C5" i="12" a="1"/>
  <c r="C5" i="12" s="1"/>
  <c r="F5" i="12" s="1" a="1"/>
  <c r="F5" i="12" s="1"/>
  <c r="C4" i="12" a="1"/>
  <c r="C4" i="12" s="1"/>
  <c r="F4" i="12" s="1" a="1"/>
  <c r="F4" i="12" s="1"/>
  <c r="D25" i="12" a="1"/>
  <c r="D25" i="12" s="1"/>
  <c r="D24" i="12" a="1"/>
  <c r="D24" i="12" s="1"/>
  <c r="D23" i="12" a="1"/>
  <c r="D23" i="12" s="1"/>
  <c r="D22" i="12" a="1"/>
  <c r="D22" i="12" s="1"/>
  <c r="D21" i="12" a="1"/>
  <c r="D21" i="12" s="1"/>
  <c r="D20" i="12" a="1"/>
  <c r="D20" i="12" s="1"/>
  <c r="D19" i="12" a="1"/>
  <c r="D19" i="12" s="1"/>
  <c r="D18" i="12" a="1"/>
  <c r="D18" i="12" s="1"/>
  <c r="B97" i="11" a="1"/>
  <c r="B97" i="11" s="1"/>
  <c r="B96" i="11" a="1"/>
  <c r="B96" i="11" s="1"/>
  <c r="B95" i="11" a="1"/>
  <c r="B95" i="11" s="1"/>
  <c r="B94" i="11" a="1"/>
  <c r="B94" i="11" s="1"/>
  <c r="B93" i="11" a="1"/>
  <c r="B93" i="11" s="1"/>
  <c r="B92" i="11" a="1"/>
  <c r="B92" i="11" s="1"/>
  <c r="B91" i="11" a="1"/>
  <c r="B91" i="11" s="1"/>
  <c r="B85" i="11" a="1"/>
  <c r="B85" i="11" s="1"/>
  <c r="B84" i="11" a="1"/>
  <c r="B84" i="11" s="1"/>
  <c r="B83" i="11" a="1"/>
  <c r="B83" i="11" s="1"/>
  <c r="B82" i="11" a="1"/>
  <c r="B82" i="11" s="1"/>
  <c r="B81" i="11" a="1"/>
  <c r="B81" i="11" s="1"/>
  <c r="B80" i="11" a="1"/>
  <c r="B80" i="11" s="1"/>
  <c r="B79" i="11" a="1"/>
  <c r="B79" i="11" s="1"/>
  <c r="B78" i="11" a="1"/>
  <c r="B78" i="11" s="1"/>
  <c r="B77" i="11" a="1"/>
  <c r="B77" i="11" s="1"/>
  <c r="B71" i="11" a="1"/>
  <c r="B71" i="11" s="1"/>
  <c r="B70" i="11" a="1"/>
  <c r="B70" i="11" s="1"/>
  <c r="B69" i="11" a="1"/>
  <c r="B69" i="11" s="1"/>
  <c r="B68" i="11" a="1"/>
  <c r="B68" i="11" s="1"/>
  <c r="B67" i="11" a="1"/>
  <c r="B67" i="11" s="1"/>
  <c r="B66" i="11" a="1"/>
  <c r="B66" i="11" s="1"/>
  <c r="B65" i="11" a="1"/>
  <c r="B65" i="11" s="1"/>
  <c r="B64" i="11" a="1"/>
  <c r="B64" i="11" s="1"/>
  <c r="B63" i="11" a="1"/>
  <c r="B63" i="11" s="1"/>
  <c r="B62" i="11" a="1"/>
  <c r="B62" i="11" s="1"/>
  <c r="B61" i="11" a="1"/>
  <c r="B61" i="11" s="1"/>
  <c r="B60" i="11" a="1"/>
  <c r="B60" i="11" s="1"/>
  <c r="B59" i="11" a="1"/>
  <c r="B59" i="11" s="1"/>
  <c r="B53" i="11" a="1"/>
  <c r="B53" i="11" s="1"/>
  <c r="B52" i="11" a="1"/>
  <c r="B52" i="11" s="1"/>
  <c r="B51" i="11" a="1"/>
  <c r="B51" i="11" s="1"/>
  <c r="B50" i="11" a="1"/>
  <c r="B50" i="11" s="1"/>
  <c r="B49" i="11" a="1"/>
  <c r="B49" i="11" s="1"/>
  <c r="B48" i="11" a="1"/>
  <c r="B48" i="11" s="1"/>
  <c r="B47" i="11" a="1"/>
  <c r="B47" i="11" s="1"/>
  <c r="B46" i="11" a="1"/>
  <c r="B46" i="11" s="1"/>
  <c r="B45" i="11" a="1"/>
  <c r="B45" i="11" s="1"/>
  <c r="B44" i="11" a="1"/>
  <c r="B44" i="11" s="1"/>
  <c r="C13" i="11" a="1"/>
  <c r="C13" i="11" s="1"/>
  <c r="C12" i="11" a="1"/>
  <c r="C12" i="11" s="1"/>
  <c r="C11" i="11" a="1"/>
  <c r="C11" i="11" s="1"/>
  <c r="C10" i="11" a="1"/>
  <c r="C10" i="11" s="1"/>
  <c r="C9" i="11" a="1"/>
  <c r="C9" i="11" s="1"/>
  <c r="C8" i="11" a="1"/>
  <c r="C8" i="11" s="1"/>
  <c r="C7" i="11" a="1"/>
  <c r="C7" i="11" s="1"/>
  <c r="C6" i="11" a="1"/>
  <c r="C6" i="11" s="1"/>
  <c r="C5" i="11" a="1"/>
  <c r="C5" i="11" s="1"/>
  <c r="C4" i="11" a="1"/>
  <c r="C4" i="11" s="1"/>
  <c r="W121" i="16" a="1"/>
  <c r="W121" i="16" s="1"/>
  <c r="V121" i="16" a="1"/>
  <c r="V121" i="16" s="1"/>
  <c r="W120" i="16" a="1"/>
  <c r="W120" i="16" s="1"/>
  <c r="V120" i="16" a="1"/>
  <c r="V120" i="16" s="1"/>
  <c r="W119" i="16" a="1"/>
  <c r="W119" i="16" s="1"/>
  <c r="V119" i="16" a="1"/>
  <c r="V119" i="16" s="1"/>
  <c r="W118" i="16" a="1"/>
  <c r="W118" i="16" s="1"/>
  <c r="V118" i="16" a="1"/>
  <c r="V118" i="16" s="1"/>
  <c r="C26" i="16"/>
  <c r="C15" i="16"/>
  <c r="C4" i="16"/>
  <c r="X81" i="16" a="1"/>
  <c r="X81" i="16" s="1"/>
  <c r="L70" i="16" a="1"/>
  <c r="L70" i="16" s="1"/>
  <c r="K70" i="16" a="1"/>
  <c r="K70" i="16" s="1"/>
  <c r="G99" i="6" a="1"/>
  <c r="G99" i="6" s="1"/>
  <c r="G98" i="6" a="1"/>
  <c r="G98" i="6" s="1"/>
  <c r="G97" i="6" a="1"/>
  <c r="G97" i="6" s="1"/>
  <c r="G96" i="6" a="1"/>
  <c r="G96" i="6" s="1"/>
  <c r="G95" i="6" a="1"/>
  <c r="G95" i="6" s="1"/>
  <c r="G94" i="6" a="1"/>
  <c r="G94" i="6" s="1"/>
  <c r="K88" i="6" a="1"/>
  <c r="K88" i="6" s="1"/>
  <c r="L88" i="6" s="1" a="1"/>
  <c r="L88" i="6" s="1"/>
  <c r="K87" i="6" a="1"/>
  <c r="K87" i="6" s="1"/>
  <c r="L87" i="6" s="1" a="1"/>
  <c r="L87" i="6" s="1"/>
  <c r="K86" i="6" a="1"/>
  <c r="K86" i="6" s="1"/>
  <c r="L86" i="6" s="1" a="1"/>
  <c r="L86" i="6" s="1"/>
  <c r="K85" i="6" a="1"/>
  <c r="K85" i="6" s="1"/>
  <c r="L85" i="6" s="1" a="1"/>
  <c r="L85" i="6" s="1"/>
  <c r="K84" i="6" a="1"/>
  <c r="K84" i="6" s="1"/>
  <c r="L84" i="6" s="1" a="1"/>
  <c r="L84" i="6" s="1"/>
  <c r="E68" i="6" a="1"/>
  <c r="E68" i="6" s="1"/>
  <c r="E67" i="6" a="1"/>
  <c r="E67" i="6" s="1"/>
  <c r="E66" i="6" a="1"/>
  <c r="E66" i="6" s="1"/>
  <c r="E65" i="6" a="1"/>
  <c r="E65" i="6" s="1"/>
  <c r="E64" i="6" a="1"/>
  <c r="E64" i="6" s="1"/>
  <c r="G58" i="6" a="1"/>
  <c r="G58" i="6" s="1"/>
  <c r="G57" i="6" a="1"/>
  <c r="G57" i="6" s="1"/>
  <c r="G56" i="6" a="1"/>
  <c r="G56" i="6" s="1"/>
  <c r="G55" i="6" a="1"/>
  <c r="G55" i="6" s="1"/>
  <c r="C49" i="6" a="1"/>
  <c r="C49" i="6" s="1"/>
  <c r="C48" i="6" a="1"/>
  <c r="C48" i="6" s="1"/>
  <c r="C47" i="6" a="1"/>
  <c r="C47" i="6" s="1"/>
  <c r="C46" i="6" a="1"/>
  <c r="C46" i="6" s="1"/>
  <c r="C45" i="6" a="1"/>
  <c r="C45" i="6" s="1"/>
  <c r="C44" i="6" a="1"/>
  <c r="C44" i="6" s="1"/>
  <c r="C43" i="6" a="1"/>
  <c r="C43" i="6" s="1"/>
  <c r="C42" i="6" a="1"/>
  <c r="C42" i="6" s="1"/>
  <c r="B36" i="6" a="1"/>
  <c r="B36" i="6" s="1"/>
  <c r="B35" i="6" a="1"/>
  <c r="B35" i="6" s="1"/>
  <c r="B34" i="6" a="1"/>
  <c r="B34" i="6" s="1"/>
  <c r="B33" i="6" a="1"/>
  <c r="B33" i="6" s="1"/>
  <c r="B32" i="6" a="1"/>
  <c r="B32" i="6" s="1"/>
  <c r="B31" i="6" a="1"/>
  <c r="B31" i="6" s="1"/>
  <c r="B30" i="6" a="1"/>
  <c r="B30" i="6" s="1"/>
  <c r="B29" i="6" a="1"/>
  <c r="B29" i="6" s="1"/>
  <c r="D23" i="6" a="1"/>
  <c r="D23" i="6" s="1"/>
  <c r="D22" i="6" a="1"/>
  <c r="D22" i="6" s="1"/>
  <c r="D21" i="6" a="1"/>
  <c r="D21" i="6" s="1"/>
  <c r="D20" i="6" a="1"/>
  <c r="D20" i="6" s="1"/>
  <c r="D19" i="6" a="1"/>
  <c r="D19" i="6" s="1"/>
  <c r="D18" i="6" a="1"/>
  <c r="D18" i="6" s="1"/>
  <c r="D17" i="6" a="1"/>
  <c r="D17" i="6" s="1"/>
  <c r="C11" i="6" a="1"/>
  <c r="C11" i="6" s="1"/>
  <c r="C10" i="6" a="1"/>
  <c r="C10" i="6" s="1"/>
  <c r="C9" i="6" a="1"/>
  <c r="C9" i="6" s="1"/>
  <c r="C8" i="6" a="1"/>
  <c r="C8" i="6" s="1"/>
  <c r="C7" i="6" a="1"/>
  <c r="C7" i="6" s="1"/>
  <c r="C6" i="6" a="1"/>
  <c r="C6" i="6" s="1"/>
  <c r="C5" i="6" a="1"/>
  <c r="C5" i="6" s="1"/>
  <c r="C4" i="6" a="1"/>
  <c r="C4" i="6" s="1"/>
  <c r="B91" i="4" a="1"/>
  <c r="B91" i="4" s="1"/>
  <c r="D91" i="4" s="1" a="1"/>
  <c r="D91" i="4" s="1"/>
  <c r="B90" i="4" a="1"/>
  <c r="B90" i="4" s="1"/>
  <c r="D90" i="4" s="1" a="1"/>
  <c r="D90" i="4" s="1"/>
  <c r="B89" i="4" a="1"/>
  <c r="B89" i="4" s="1"/>
  <c r="D89" i="4" s="1" a="1"/>
  <c r="D89" i="4" s="1"/>
  <c r="B88" i="4" a="1"/>
  <c r="B88" i="4" s="1"/>
  <c r="D88" i="4" s="1" a="1"/>
  <c r="D88" i="4" s="1"/>
  <c r="B87" i="4" a="1"/>
  <c r="B87" i="4" s="1"/>
  <c r="D87" i="4" s="1" a="1"/>
  <c r="D87" i="4" s="1"/>
  <c r="B86" i="4" a="1"/>
  <c r="B86" i="4" s="1"/>
  <c r="D86" i="4" s="1" a="1"/>
  <c r="D86" i="4" s="1"/>
  <c r="B85" i="4" a="1"/>
  <c r="B85" i="4" s="1"/>
  <c r="D85" i="4" s="1" a="1"/>
  <c r="D85" i="4" s="1"/>
  <c r="D84" i="4" a="1"/>
  <c r="D84" i="4" s="1"/>
  <c r="B78" i="4" a="1"/>
  <c r="B78" i="4" s="1"/>
  <c r="D78" i="4" s="1" a="1"/>
  <c r="D78" i="4" s="1"/>
  <c r="I78" i="4" s="1" a="1"/>
  <c r="I78" i="4" s="1"/>
  <c r="B77" i="4" a="1"/>
  <c r="B77" i="4" s="1"/>
  <c r="D77" i="4" s="1" a="1"/>
  <c r="D77" i="4" s="1"/>
  <c r="I77" i="4" s="1" a="1"/>
  <c r="I77" i="4" s="1"/>
  <c r="B76" i="4" a="1"/>
  <c r="B76" i="4" s="1"/>
  <c r="D76" i="4" s="1" a="1"/>
  <c r="D76" i="4" s="1"/>
  <c r="I76" i="4" s="1" a="1"/>
  <c r="I76" i="4" s="1"/>
  <c r="B75" i="4" a="1"/>
  <c r="B75" i="4" s="1"/>
  <c r="D75" i="4" s="1" a="1"/>
  <c r="D75" i="4" s="1"/>
  <c r="I75" i="4" s="1" a="1"/>
  <c r="I75" i="4" s="1"/>
  <c r="B74" i="4" a="1"/>
  <c r="B74" i="4" s="1"/>
  <c r="D74" i="4" s="1" a="1"/>
  <c r="D74" i="4" s="1"/>
  <c r="I74" i="4" s="1" a="1"/>
  <c r="I74" i="4" s="1"/>
  <c r="B73" i="4" a="1"/>
  <c r="B73" i="4" s="1"/>
  <c r="D73" i="4" s="1" a="1"/>
  <c r="D73" i="4" s="1"/>
  <c r="I73" i="4" s="1" a="1"/>
  <c r="I73" i="4" s="1"/>
  <c r="B72" i="4" a="1"/>
  <c r="B72" i="4" s="1"/>
  <c r="D72" i="4" s="1" a="1"/>
  <c r="D72" i="4" s="1"/>
  <c r="I72" i="4" s="1" a="1"/>
  <c r="I72" i="4" s="1"/>
  <c r="B71" i="4" a="1"/>
  <c r="B71" i="4" s="1"/>
  <c r="D71" i="4" s="1" a="1"/>
  <c r="D71" i="4" s="1"/>
  <c r="I71" i="4" s="1" a="1"/>
  <c r="I71" i="4" s="1"/>
  <c r="C65" i="4" a="1"/>
  <c r="C65" i="4" s="1"/>
  <c r="C64" i="4" a="1"/>
  <c r="C64" i="4" s="1"/>
  <c r="C63" i="4" a="1"/>
  <c r="C63" i="4" s="1"/>
  <c r="C62" i="4" a="1"/>
  <c r="C62" i="4" s="1"/>
  <c r="C61" i="4" a="1"/>
  <c r="C61" i="4" s="1"/>
  <c r="C60" i="4" a="1"/>
  <c r="C60" i="4" s="1"/>
  <c r="C59" i="4" a="1"/>
  <c r="C59" i="4" s="1"/>
  <c r="C58" i="4" a="1"/>
  <c r="C58" i="4" s="1"/>
  <c r="C57" i="4" a="1"/>
  <c r="C57" i="4" s="1"/>
  <c r="C56" i="4" a="1"/>
  <c r="C56" i="4" s="1"/>
  <c r="C55" i="4" a="1"/>
  <c r="C55" i="4" s="1"/>
  <c r="C54" i="4" a="1"/>
  <c r="C54" i="4" s="1"/>
  <c r="F48" i="4" a="1"/>
  <c r="F48" i="4" s="1"/>
  <c r="G48" i="4" s="1" a="1"/>
  <c r="G48" i="4" s="1"/>
  <c r="J48" i="4" s="1"/>
  <c r="F47" i="4" a="1"/>
  <c r="F47" i="4" s="1"/>
  <c r="G47" i="4" s="1" a="1"/>
  <c r="G47" i="4" s="1"/>
  <c r="J47" i="4" s="1"/>
  <c r="F46" i="4" a="1"/>
  <c r="F46" i="4" s="1"/>
  <c r="G46" i="4" s="1" a="1"/>
  <c r="G46" i="4" s="1"/>
  <c r="J46" i="4" s="1"/>
  <c r="F45" i="4" a="1"/>
  <c r="F45" i="4" s="1"/>
  <c r="G45" i="4" s="1" a="1"/>
  <c r="G45" i="4" s="1"/>
  <c r="F44" i="4" a="1"/>
  <c r="F44" i="4" s="1"/>
  <c r="G44" i="4" s="1" a="1"/>
  <c r="G44" i="4" s="1"/>
  <c r="J44" i="4" s="1"/>
  <c r="F43" i="4" a="1"/>
  <c r="F43" i="4" s="1"/>
  <c r="G43" i="4" s="1" a="1"/>
  <c r="G43" i="4" s="1"/>
  <c r="J43" i="4" s="1"/>
  <c r="B37" i="4" a="1"/>
  <c r="B37" i="4" s="1"/>
  <c r="C37" i="4" s="1" a="1"/>
  <c r="C37" i="4" s="1"/>
  <c r="B36" i="4" a="1"/>
  <c r="B36" i="4" s="1"/>
  <c r="C36" i="4" s="1" a="1"/>
  <c r="C36" i="4" s="1"/>
  <c r="B35" i="4" a="1"/>
  <c r="B35" i="4" s="1"/>
  <c r="C35" i="4" s="1" a="1"/>
  <c r="C35" i="4" s="1"/>
  <c r="B34" i="4" a="1"/>
  <c r="B34" i="4" s="1"/>
  <c r="C34" i="4" s="1" a="1"/>
  <c r="C34" i="4" s="1"/>
  <c r="B33" i="4" a="1"/>
  <c r="B33" i="4" s="1"/>
  <c r="C33" i="4" s="1" a="1"/>
  <c r="C33" i="4" s="1"/>
  <c r="B32" i="4" a="1"/>
  <c r="B32" i="4" s="1"/>
  <c r="C32" i="4" s="1" a="1"/>
  <c r="C32" i="4" s="1"/>
  <c r="B31" i="4" a="1"/>
  <c r="B31" i="4" s="1"/>
  <c r="C31" i="4" s="1" a="1"/>
  <c r="C31" i="4" s="1"/>
  <c r="C30" i="4" a="1"/>
  <c r="C30" i="4" s="1"/>
  <c r="C29" i="4" a="1"/>
  <c r="C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E29" i="19"/>
  <c r="D29" i="19"/>
  <c r="C29" i="19"/>
  <c r="B29" i="19"/>
  <c r="E28" i="19"/>
  <c r="D28" i="19"/>
  <c r="C28" i="19"/>
  <c r="B28" i="19"/>
  <c r="E27" i="19"/>
  <c r="D27" i="19"/>
  <c r="C27" i="19"/>
  <c r="B27" i="19"/>
  <c r="E26" i="19"/>
  <c r="D26" i="19"/>
  <c r="C26" i="19"/>
  <c r="B26" i="19"/>
  <c r="E25" i="19"/>
  <c r="D25" i="19"/>
  <c r="C25" i="19"/>
  <c r="B25" i="19"/>
  <c r="E24" i="19"/>
  <c r="D24" i="19"/>
  <c r="C24" i="19"/>
  <c r="B24" i="19"/>
  <c r="E23" i="19"/>
  <c r="D23" i="19"/>
  <c r="C23" i="19"/>
  <c r="B23" i="19"/>
  <c r="E22" i="19"/>
  <c r="D22" i="19"/>
  <c r="C22" i="19"/>
  <c r="B22" i="19"/>
  <c r="E21" i="19"/>
  <c r="D21" i="19"/>
  <c r="C21" i="19"/>
  <c r="B21" i="19"/>
  <c r="E20" i="19"/>
  <c r="D20" i="19"/>
  <c r="C20" i="19"/>
  <c r="B20" i="19"/>
  <c r="E132" i="3" a="1"/>
  <c r="E132" i="3" s="1"/>
  <c r="E131" i="3" a="1"/>
  <c r="E131" i="3" s="1"/>
  <c r="E130" i="3" a="1"/>
  <c r="E130" i="3" s="1"/>
  <c r="E129" i="3" a="1"/>
  <c r="E129" i="3" s="1"/>
  <c r="E128" i="3" a="1"/>
  <c r="E128" i="3" s="1"/>
  <c r="E127" i="3" a="1"/>
  <c r="E127" i="3" s="1"/>
  <c r="E126" i="3" a="1"/>
  <c r="E126" i="3" s="1"/>
  <c r="E125" i="3" a="1"/>
  <c r="E125" i="3" s="1"/>
  <c r="E124" i="3" a="1"/>
  <c r="E124" i="3" s="1"/>
  <c r="E123" i="3" a="1"/>
  <c r="E123" i="3" s="1"/>
  <c r="E122" i="3" a="1"/>
  <c r="E122" i="3" s="1"/>
  <c r="E121" i="3" a="1"/>
  <c r="E121"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E110" i="3" a="1"/>
  <c r="E110" i="3" s="1"/>
  <c r="E109" i="3" a="1"/>
  <c r="E109" i="3" s="1"/>
  <c r="E108" i="3" a="1"/>
  <c r="E108" i="3" s="1"/>
  <c r="E107" i="3" a="1"/>
  <c r="E107" i="3" s="1"/>
  <c r="D101" i="3" a="1"/>
  <c r="D101" i="3" s="1"/>
  <c r="D100" i="3" a="1"/>
  <c r="D100" i="3" s="1"/>
  <c r="D99" i="3" a="1"/>
  <c r="D99" i="3" s="1"/>
  <c r="D98" i="3" a="1"/>
  <c r="D98" i="3" s="1"/>
  <c r="D92" i="3" a="1"/>
  <c r="D92" i="3" s="1"/>
  <c r="D91" i="3" a="1"/>
  <c r="D91" i="3" s="1"/>
  <c r="D90" i="3" a="1"/>
  <c r="D90" i="3" s="1"/>
  <c r="D89" i="3" a="1"/>
  <c r="D89" i="3" s="1"/>
  <c r="D83" i="3" a="1"/>
  <c r="D83" i="3" s="1"/>
  <c r="D82" i="3" a="1"/>
  <c r="D82" i="3" s="1"/>
  <c r="D81" i="3" a="1"/>
  <c r="D81" i="3" s="1"/>
  <c r="D80" i="3" a="1"/>
  <c r="D80" i="3" s="1"/>
  <c r="D79" i="3" a="1"/>
  <c r="D79" i="3" s="1"/>
  <c r="D78" i="3" a="1"/>
  <c r="D78" i="3" s="1"/>
  <c r="D77" i="3" a="1"/>
  <c r="D77" i="3" s="1"/>
  <c r="C71" i="3" a="1"/>
  <c r="C71" i="3" s="1"/>
  <c r="C70" i="3" a="1"/>
  <c r="C70" i="3" s="1"/>
  <c r="C69" i="3" a="1"/>
  <c r="C69" i="3" s="1"/>
  <c r="C68" i="3" a="1"/>
  <c r="C68" i="3" s="1"/>
  <c r="C67" i="3" a="1"/>
  <c r="C67" i="3" s="1"/>
  <c r="C66" i="3" a="1"/>
  <c r="C66" i="3" s="1"/>
  <c r="C65" i="3" a="1"/>
  <c r="C65" i="3" s="1"/>
  <c r="C59" i="3" a="1"/>
  <c r="C59" i="3" s="1"/>
  <c r="C58" i="3" a="1"/>
  <c r="C58" i="3" s="1"/>
  <c r="C57" i="3" a="1"/>
  <c r="C57" i="3" s="1"/>
  <c r="C56" i="3" a="1"/>
  <c r="C56" i="3" s="1"/>
  <c r="C55" i="3" a="1"/>
  <c r="C55" i="3" s="1"/>
  <c r="C54" i="3" a="1"/>
  <c r="C54" i="3" s="1"/>
  <c r="C53" i="3" a="1"/>
  <c r="C53" i="3" s="1"/>
  <c r="E47" i="3" a="1"/>
  <c r="E47" i="3" s="1"/>
  <c r="E46" i="3" a="1"/>
  <c r="E46" i="3" s="1"/>
  <c r="E45" i="3" a="1"/>
  <c r="E45" i="3" s="1"/>
  <c r="E44" i="3" a="1"/>
  <c r="E44" i="3" s="1"/>
  <c r="E43" i="3" a="1"/>
  <c r="E43" i="3" s="1"/>
  <c r="E42" i="3" a="1"/>
  <c r="E42" i="3" s="1"/>
  <c r="E41" i="3" a="1"/>
  <c r="E41" i="3" s="1"/>
  <c r="E40" i="3" a="1"/>
  <c r="E40" i="3" s="1"/>
  <c r="D34" i="3" a="1"/>
  <c r="D34" i="3" s="1"/>
  <c r="D33" i="3" a="1"/>
  <c r="D33" i="3" s="1"/>
  <c r="D32" i="3" a="1"/>
  <c r="D32" i="3" s="1"/>
  <c r="D31" i="3" a="1"/>
  <c r="D31" i="3" s="1"/>
  <c r="D30" i="3" a="1"/>
  <c r="D30" i="3" s="1"/>
  <c r="D29" i="3" a="1"/>
  <c r="D29" i="3" s="1"/>
  <c r="D28" i="3" a="1"/>
  <c r="D28" i="3" s="1"/>
  <c r="D27" i="3" a="1"/>
  <c r="D27" i="3" s="1"/>
  <c r="C21" i="3" a="1"/>
  <c r="C21" i="3" s="1"/>
  <c r="C20" i="3" a="1"/>
  <c r="C20" i="3" s="1"/>
  <c r="C19" i="3" a="1"/>
  <c r="C19" i="3" s="1"/>
  <c r="C18" i="3" a="1"/>
  <c r="C18" i="3" s="1"/>
  <c r="C17" i="3" a="1"/>
  <c r="C17" i="3" s="1"/>
  <c r="C11" i="3" a="1"/>
  <c r="C11" i="3" s="1"/>
  <c r="C10" i="3" a="1"/>
  <c r="C10" i="3" s="1"/>
  <c r="C9" i="3" a="1"/>
  <c r="C9" i="3" s="1"/>
  <c r="C8" i="3" a="1"/>
  <c r="C8" i="3" s="1"/>
  <c r="C7" i="3" a="1"/>
  <c r="C7" i="3" s="1"/>
  <c r="C6" i="3" a="1"/>
  <c r="C6" i="3" s="1"/>
  <c r="C5" i="3" a="1"/>
  <c r="C5" i="3" s="1"/>
  <c r="C4" i="3" a="1"/>
  <c r="C4" i="3" s="1"/>
  <c r="D44" i="1" a="1"/>
  <c r="D44" i="1" s="1"/>
  <c r="D43" i="1" a="1"/>
  <c r="D43" i="1" s="1"/>
  <c r="D42" i="1" a="1"/>
  <c r="D42" i="1" s="1"/>
  <c r="D41" i="1" a="1"/>
  <c r="D41" i="1" s="1"/>
  <c r="D40" i="1" a="1"/>
  <c r="D40" i="1" s="1"/>
  <c r="D39" i="1" a="1"/>
  <c r="D39" i="1" s="1"/>
  <c r="D38" i="1" a="1"/>
  <c r="D38" i="1" s="1"/>
  <c r="D37" i="1" a="1"/>
  <c r="D37" i="1" s="1"/>
  <c r="D36" i="1" a="1"/>
  <c r="D36" i="1" s="1"/>
  <c r="D35" i="1" a="1"/>
  <c r="D35" i="1" s="1"/>
  <c r="E29" i="1" a="1"/>
  <c r="E29" i="1" s="1"/>
  <c r="E28" i="1" a="1"/>
  <c r="E28" i="1" s="1"/>
  <c r="E27" i="1" a="1"/>
  <c r="E27" i="1" s="1"/>
  <c r="E26" i="1" a="1"/>
  <c r="E26" i="1" s="1"/>
  <c r="E25" i="1" a="1"/>
  <c r="E25" i="1" s="1"/>
  <c r="E24" i="1" a="1"/>
  <c r="E24" i="1" s="1"/>
  <c r="E23" i="1" a="1"/>
  <c r="E23" i="1" s="1"/>
  <c r="E22" i="1" a="1"/>
  <c r="E22" i="1" s="1"/>
  <c r="E21" i="1" a="1"/>
  <c r="E21" i="1" s="1"/>
  <c r="E20" i="1" a="1"/>
  <c r="E20" i="1" s="1"/>
  <c r="C14" i="1" a="1"/>
  <c r="C14" i="1" s="1"/>
  <c r="C13" i="1" a="1"/>
  <c r="C13" i="1" s="1"/>
  <c r="C12" i="1" a="1"/>
  <c r="C12" i="1" s="1"/>
  <c r="C11" i="1" a="1"/>
  <c r="C11" i="1" s="1"/>
  <c r="C10" i="1" a="1"/>
  <c r="C10" i="1" s="1"/>
  <c r="C9" i="1" a="1"/>
  <c r="C9" i="1" s="1"/>
  <c r="C8" i="1" a="1"/>
  <c r="C8" i="1" s="1"/>
  <c r="C7" i="1" a="1"/>
  <c r="C7" i="1" s="1"/>
  <c r="C6" i="1" a="1"/>
  <c r="C6" i="1" s="1"/>
  <c r="C5" i="1" a="1"/>
  <c r="C5" i="1" s="1"/>
  <c r="C4" i="1" a="1"/>
  <c r="C4" i="1" s="1"/>
  <c r="H42" i="21" l="1" a="1"/>
  <c r="H42" i="21" s="1"/>
  <c r="I42" i="21" s="1"/>
  <c r="H44" i="21" a="1"/>
  <c r="H44" i="21" s="1"/>
  <c r="I44" i="21" s="1"/>
  <c r="H43" i="21" a="1"/>
  <c r="H43" i="21" s="1"/>
  <c r="I43" i="21" s="1"/>
  <c r="H41" i="21" a="1"/>
  <c r="H41" i="21" s="1"/>
  <c r="I41" i="21" s="1"/>
  <c r="Q33" i="21" a="1"/>
  <c r="Q33" i="21" s="1"/>
  <c r="Q32" i="21" a="1"/>
  <c r="Q32" i="21" s="1"/>
  <c r="Q34" i="21" a="1"/>
  <c r="Q34" i="21" s="1"/>
  <c r="Q35" i="21" a="1"/>
  <c r="Q35" i="21" s="1"/>
  <c r="Q31" i="21" a="1"/>
  <c r="Q31" i="21" s="1"/>
  <c r="Q30" i="21" a="1"/>
  <c r="Q30" i="21" s="1"/>
  <c r="J35" i="21"/>
  <c r="K35" i="21"/>
  <c r="I30" i="21"/>
  <c r="K30" i="21" s="1"/>
  <c r="H31" i="21"/>
  <c r="I31" i="21" s="1"/>
  <c r="H32" i="21"/>
  <c r="I32" i="21" s="1"/>
  <c r="K32" i="21" s="1"/>
  <c r="H33" i="21"/>
  <c r="I33" i="21" s="1"/>
  <c r="H34" i="21"/>
  <c r="I34" i="21" s="1"/>
  <c r="K34" i="21" s="1"/>
  <c r="D35" i="21"/>
  <c r="E35" i="21" s="1"/>
  <c r="G35" i="21" s="1"/>
  <c r="D31" i="21"/>
  <c r="E31" i="21" s="1"/>
  <c r="G31" i="21" s="1"/>
  <c r="D32" i="21"/>
  <c r="E32" i="21" s="1"/>
  <c r="G32" i="21" s="1"/>
  <c r="D33" i="21"/>
  <c r="E33" i="21" s="1"/>
  <c r="G33" i="21" s="1"/>
  <c r="D34" i="21"/>
  <c r="E34" i="21" s="1"/>
  <c r="G34" i="21" s="1"/>
  <c r="D30" i="21"/>
  <c r="E30" i="21" s="1"/>
  <c r="G30" i="21" s="1"/>
  <c r="H22" i="21" a="1"/>
  <c r="H22" i="21" s="1"/>
  <c r="I22" i="21" s="1"/>
  <c r="H24" i="21" a="1"/>
  <c r="H24" i="21" s="1"/>
  <c r="I24" i="21" s="1"/>
  <c r="H21" i="21" a="1"/>
  <c r="H21" i="21" s="1"/>
  <c r="I21" i="21" s="1"/>
  <c r="H23" i="21" a="1"/>
  <c r="H23" i="21" s="1"/>
  <c r="I23" i="21" s="1"/>
  <c r="H15" i="21" a="1"/>
  <c r="H15" i="21" s="1"/>
  <c r="I15" i="21" s="1"/>
  <c r="H12" i="21" a="1"/>
  <c r="H12" i="21" s="1"/>
  <c r="I12" i="21" s="1"/>
  <c r="H14" i="21" a="1"/>
  <c r="H14" i="21" s="1"/>
  <c r="I14" i="21" s="1"/>
  <c r="H6" i="21" a="1"/>
  <c r="H6" i="21" s="1"/>
  <c r="I6" i="21" s="1"/>
  <c r="H4" i="21" a="1"/>
  <c r="H4" i="21" s="1"/>
  <c r="I4" i="21" s="1"/>
  <c r="H5" i="21" a="1"/>
  <c r="H5" i="21" s="1"/>
  <c r="I5" i="21" s="1"/>
  <c r="H167" i="16" a="1"/>
  <c r="H167" i="16" s="1"/>
  <c r="H169" i="16" a="1"/>
  <c r="H169" i="16" s="1"/>
  <c r="H170" i="16" a="1"/>
  <c r="H170" i="16" s="1"/>
  <c r="H155" i="16" a="1"/>
  <c r="H155" i="16" s="1"/>
  <c r="H159" i="16" a="1"/>
  <c r="H159" i="16" s="1"/>
  <c r="H163" i="16" a="1"/>
  <c r="H163" i="16" s="1"/>
  <c r="H168" i="16" a="1"/>
  <c r="H168" i="16" s="1"/>
  <c r="H153" i="16" a="1"/>
  <c r="H153" i="16" s="1"/>
  <c r="H157" i="16" a="1"/>
  <c r="H157" i="16" s="1"/>
  <c r="H165" i="16" a="1"/>
  <c r="H165" i="16" s="1"/>
  <c r="H154" i="16" a="1"/>
  <c r="H154" i="16" s="1"/>
  <c r="H158" i="16" a="1"/>
  <c r="H158" i="16" s="1"/>
  <c r="H162" i="16" a="1"/>
  <c r="H162" i="16" s="1"/>
  <c r="H166" i="16" a="1"/>
  <c r="H166" i="16" s="1"/>
  <c r="H156" i="16" a="1"/>
  <c r="H156" i="16" s="1"/>
  <c r="H160" i="16" a="1"/>
  <c r="H160" i="16" s="1"/>
  <c r="H164" i="16" a="1"/>
  <c r="H164" i="16" s="1"/>
  <c r="H161" i="16" a="1"/>
  <c r="H161" i="16" s="1"/>
  <c r="F74" i="6" a="1"/>
  <c r="F74" i="6" s="1"/>
  <c r="F75" i="6" a="1"/>
  <c r="F75" i="6" s="1"/>
  <c r="F76" i="6" a="1"/>
  <c r="F76" i="6" s="1"/>
  <c r="F77" i="6" a="1"/>
  <c r="F77" i="6" s="1"/>
  <c r="F78" i="6" a="1"/>
  <c r="F78" i="6" s="1"/>
  <c r="D142" i="16" a="1"/>
  <c r="D142" i="16" s="1"/>
  <c r="H142" i="16" s="1" a="1"/>
  <c r="H142" i="16" s="1"/>
  <c r="F147" i="16" a="1"/>
  <c r="F147" i="16" s="1"/>
  <c r="L147" i="16" s="1" a="1"/>
  <c r="P147" i="16" s="1"/>
  <c r="R147" i="16" s="1"/>
  <c r="W147" i="16" a="1"/>
  <c r="W147" i="16" s="1"/>
  <c r="W143" i="16" a="1"/>
  <c r="W143" i="16" s="1"/>
  <c r="W144" i="16" a="1"/>
  <c r="W144" i="16" s="1"/>
  <c r="W145" i="16" a="1"/>
  <c r="W145" i="16" s="1"/>
  <c r="W140" i="16" a="1"/>
  <c r="W140" i="16" s="1"/>
  <c r="W141" i="16" a="1"/>
  <c r="W141" i="16" s="1"/>
  <c r="W142" i="16" a="1"/>
  <c r="W142" i="16" s="1"/>
  <c r="W146" i="16" a="1"/>
  <c r="W146" i="16" s="1"/>
  <c r="F143" i="16" a="1"/>
  <c r="F143" i="16" s="1"/>
  <c r="L143" i="16" s="1" a="1"/>
  <c r="D143" i="16" a="1"/>
  <c r="D143" i="16" s="1"/>
  <c r="H143" i="16" s="1" a="1"/>
  <c r="H143" i="16" s="1"/>
  <c r="D144" i="16" a="1"/>
  <c r="D144" i="16" s="1"/>
  <c r="H144" i="16" s="1" a="1"/>
  <c r="H144" i="16" s="1"/>
  <c r="F144" i="16" a="1"/>
  <c r="F144" i="16" s="1"/>
  <c r="L144" i="16" s="1" a="1"/>
  <c r="L142" i="16"/>
  <c r="F145" i="16" a="1"/>
  <c r="F145" i="16" s="1"/>
  <c r="L145" i="16" s="1" a="1"/>
  <c r="D145" i="16" a="1"/>
  <c r="D145" i="16" s="1"/>
  <c r="H145" i="16" s="1" a="1"/>
  <c r="H145" i="16" s="1"/>
  <c r="D141" i="16" a="1"/>
  <c r="D141" i="16" s="1"/>
  <c r="H141" i="16" s="1" a="1"/>
  <c r="H141" i="16" s="1"/>
  <c r="F141" i="16" a="1"/>
  <c r="F141" i="16" s="1"/>
  <c r="L141" i="16" s="1" a="1"/>
  <c r="F146" i="16" a="1"/>
  <c r="F146" i="16" s="1"/>
  <c r="L146" i="16" s="1" a="1"/>
  <c r="F140" i="16" a="1"/>
  <c r="F140" i="16" s="1"/>
  <c r="L140" i="16" s="1" a="1"/>
  <c r="D140" i="16" a="1"/>
  <c r="D140" i="16" s="1"/>
  <c r="H140" i="16" s="1" a="1"/>
  <c r="H140" i="16" s="1"/>
  <c r="W128" i="16" a="1"/>
  <c r="W128" i="16" s="1"/>
  <c r="D128" i="16" a="1"/>
  <c r="D128" i="16" s="1"/>
  <c r="H128" i="16" s="1" a="1"/>
  <c r="F128" i="16" a="1"/>
  <c r="F128" i="16" s="1"/>
  <c r="K128" i="16" s="1" a="1"/>
  <c r="K130" i="16"/>
  <c r="K132" i="16"/>
  <c r="K134" i="16"/>
  <c r="F129" i="16" a="1"/>
  <c r="F129" i="16" s="1"/>
  <c r="K129" i="16" s="1" a="1"/>
  <c r="D129" i="16" a="1"/>
  <c r="D129" i="16" s="1"/>
  <c r="H129" i="16" s="1" a="1"/>
  <c r="D131" i="16" a="1"/>
  <c r="D131" i="16" s="1"/>
  <c r="H131" i="16" s="1" a="1"/>
  <c r="F131" i="16" a="1"/>
  <c r="F131" i="16" s="1"/>
  <c r="K131" i="16" s="1" a="1"/>
  <c r="F133" i="16" a="1"/>
  <c r="F133" i="16" s="1"/>
  <c r="K133" i="16" s="1" a="1"/>
  <c r="D133" i="16" a="1"/>
  <c r="D133" i="16" s="1"/>
  <c r="H133" i="16" s="1" a="1"/>
  <c r="D130" i="16" a="1"/>
  <c r="D130" i="16" s="1"/>
  <c r="H130" i="16" s="1" a="1"/>
  <c r="P130" i="16" s="1"/>
  <c r="S130" i="16" s="1"/>
  <c r="D132" i="16" a="1"/>
  <c r="D132" i="16" s="1"/>
  <c r="H132" i="16" s="1" a="1"/>
  <c r="P132" i="16" s="1"/>
  <c r="S132" i="16" s="1"/>
  <c r="D134" i="16" a="1"/>
  <c r="D134" i="16" s="1"/>
  <c r="H134" i="16" s="1" a="1"/>
  <c r="W130" i="16" a="1"/>
  <c r="W130" i="16" s="1"/>
  <c r="W129" i="16" a="1"/>
  <c r="W129" i="16" s="1"/>
  <c r="W134" i="16" a="1"/>
  <c r="W134" i="16" s="1"/>
  <c r="W132" i="16" a="1"/>
  <c r="W132" i="16" s="1"/>
  <c r="W133" i="16" a="1"/>
  <c r="W133" i="16" s="1"/>
  <c r="W131" i="16" a="1"/>
  <c r="W131" i="16" s="1"/>
  <c r="W127" i="16" a="1"/>
  <c r="W127" i="16" s="1"/>
  <c r="F127" i="16" a="1"/>
  <c r="F127" i="16" s="1"/>
  <c r="K127" i="16" s="1" a="1"/>
  <c r="D127" i="16" a="1"/>
  <c r="D127" i="16" s="1"/>
  <c r="H127" i="16" s="1" a="1"/>
  <c r="Y115" i="16" a="1"/>
  <c r="Y115" i="16" s="1"/>
  <c r="Y120" i="16" a="1"/>
  <c r="Y120" i="16" s="1"/>
  <c r="E105" i="16"/>
  <c r="Y117" i="16" a="1"/>
  <c r="Y117" i="16" s="1"/>
  <c r="Y119" i="16" a="1"/>
  <c r="Y119" i="16" s="1"/>
  <c r="Y121" i="16" a="1"/>
  <c r="Y121" i="16" s="1"/>
  <c r="Y114" i="16" a="1"/>
  <c r="Y114" i="16" s="1"/>
  <c r="Y118" i="16" a="1"/>
  <c r="Y118" i="16" s="1"/>
  <c r="Y116" i="16" a="1"/>
  <c r="Y116" i="16" s="1"/>
  <c r="E104" i="16"/>
  <c r="F104" i="16"/>
  <c r="F105" i="16"/>
  <c r="G40" i="16" a="1"/>
  <c r="G40" i="16" s="1"/>
  <c r="G38" i="16" a="1"/>
  <c r="G38" i="16" s="1"/>
  <c r="G37" i="16" a="1"/>
  <c r="G37" i="16" s="1"/>
  <c r="I103" i="16" a="1"/>
  <c r="I103" i="16" s="1"/>
  <c r="G39" i="16" a="1"/>
  <c r="G39" i="16" s="1"/>
  <c r="G42" i="16" a="1"/>
  <c r="G42" i="16" s="1"/>
  <c r="G41" i="16" a="1"/>
  <c r="G41" i="16" s="1"/>
  <c r="I104" i="16" a="1"/>
  <c r="I104" i="16" s="1"/>
  <c r="I108" i="16" a="1"/>
  <c r="I108" i="16" s="1"/>
  <c r="I106" i="16" a="1"/>
  <c r="I106" i="16" s="1"/>
  <c r="I105" i="16" a="1"/>
  <c r="I105" i="16" s="1"/>
  <c r="E108" i="16"/>
  <c r="I107" i="16" a="1"/>
  <c r="I107" i="16" s="1"/>
  <c r="E106" i="16"/>
  <c r="F107" i="16"/>
  <c r="R114" i="16"/>
  <c r="F118" i="16" a="1"/>
  <c r="F118" i="16" s="1"/>
  <c r="L118" i="16" s="1" a="1"/>
  <c r="P118" i="16" s="1"/>
  <c r="U118" i="16" s="1"/>
  <c r="R120" i="16"/>
  <c r="R117" i="16"/>
  <c r="R115" i="16"/>
  <c r="R121" i="16"/>
  <c r="R118" i="16"/>
  <c r="R116" i="16"/>
  <c r="R119" i="16"/>
  <c r="L114" i="16"/>
  <c r="F116" i="16" a="1"/>
  <c r="F116" i="16" s="1"/>
  <c r="L116" i="16" s="1" a="1"/>
  <c r="D114" i="16" a="1"/>
  <c r="D114" i="16" s="1"/>
  <c r="H114" i="16" s="1" a="1"/>
  <c r="D117" i="16" a="1"/>
  <c r="D117" i="16" s="1"/>
  <c r="H117" i="16" s="1" a="1"/>
  <c r="H117" i="16" s="1"/>
  <c r="D121" i="16" a="1"/>
  <c r="D121" i="16" s="1"/>
  <c r="H121" i="16" s="1" a="1"/>
  <c r="L117" i="16"/>
  <c r="L119" i="16"/>
  <c r="L120" i="16"/>
  <c r="L121" i="16"/>
  <c r="D119" i="16" a="1"/>
  <c r="D119" i="16" s="1"/>
  <c r="H119" i="16" s="1" a="1"/>
  <c r="H119" i="16" s="1"/>
  <c r="F115" i="16" a="1"/>
  <c r="F115" i="16" s="1"/>
  <c r="L115" i="16" s="1" a="1"/>
  <c r="P115" i="16" s="1"/>
  <c r="U115" i="16" s="1"/>
  <c r="D120" i="16" a="1"/>
  <c r="D120" i="16" s="1"/>
  <c r="H120" i="16" s="1" a="1"/>
  <c r="H120" i="16" s="1"/>
  <c r="W95" i="16" a="1"/>
  <c r="W95" i="16" s="1"/>
  <c r="W96" i="16" a="1"/>
  <c r="W96" i="16" s="1"/>
  <c r="W93" i="16" a="1"/>
  <c r="W93" i="16" s="1"/>
  <c r="W97" i="16" a="1"/>
  <c r="W97" i="16" s="1"/>
  <c r="W92" i="16" a="1"/>
  <c r="W92" i="16" s="1"/>
  <c r="K96" i="16"/>
  <c r="P96" i="16"/>
  <c r="P93" i="16"/>
  <c r="O94" i="16"/>
  <c r="P97" i="16"/>
  <c r="P95" i="16"/>
  <c r="K92" i="16"/>
  <c r="P92" i="16"/>
  <c r="D96" i="16" a="1"/>
  <c r="D96" i="16" s="1"/>
  <c r="H96" i="16" s="1" a="1"/>
  <c r="D92" i="16" a="1"/>
  <c r="D92" i="16" s="1"/>
  <c r="H92" i="16" s="1" a="1"/>
  <c r="F94" i="16" a="1"/>
  <c r="F94" i="16" s="1"/>
  <c r="K94" i="16" s="1" a="1"/>
  <c r="G74" i="16" a="1"/>
  <c r="G74" i="16" s="1"/>
  <c r="I74" i="16" s="1"/>
  <c r="D73" i="16"/>
  <c r="F73" i="16" a="1"/>
  <c r="F73" i="16" s="1"/>
  <c r="H73" i="16" s="1"/>
  <c r="G73" i="16" a="1"/>
  <c r="G73" i="16" s="1"/>
  <c r="I73" i="16" s="1"/>
  <c r="D93" i="16" a="1"/>
  <c r="D93" i="16" s="1"/>
  <c r="H93" i="16" s="1" a="1"/>
  <c r="D95" i="16" a="1"/>
  <c r="D95" i="16" s="1"/>
  <c r="H95" i="16" s="1" a="1"/>
  <c r="D97" i="16" a="1"/>
  <c r="D97" i="16" s="1"/>
  <c r="H97" i="16" s="1" a="1"/>
  <c r="R85" i="16"/>
  <c r="G70" i="16" a="1"/>
  <c r="G70" i="16" s="1"/>
  <c r="I70" i="16" s="1"/>
  <c r="D72" i="16"/>
  <c r="E72" i="16"/>
  <c r="F72" i="16" a="1"/>
  <c r="F72" i="16" s="1"/>
  <c r="H72" i="16" s="1"/>
  <c r="D74" i="16"/>
  <c r="E74" i="16"/>
  <c r="I72" i="16"/>
  <c r="E71" i="16"/>
  <c r="E75" i="16"/>
  <c r="D75" i="16"/>
  <c r="F71" i="16" a="1"/>
  <c r="F71" i="16" s="1"/>
  <c r="H71" i="16" s="1"/>
  <c r="F75" i="16" a="1"/>
  <c r="F75" i="16" s="1"/>
  <c r="H75" i="16" s="1"/>
  <c r="G71" i="16" a="1"/>
  <c r="G71" i="16" s="1"/>
  <c r="I71" i="16" s="1"/>
  <c r="G75" i="16" a="1"/>
  <c r="G75" i="16" s="1"/>
  <c r="I75" i="16" s="1"/>
  <c r="D71" i="16"/>
  <c r="AA86" i="16" a="1"/>
  <c r="AA86" i="16" s="1"/>
  <c r="AA85" i="16" a="1"/>
  <c r="AA85" i="16" s="1"/>
  <c r="AA81" i="16" a="1"/>
  <c r="AA81" i="16" s="1"/>
  <c r="AA82" i="16" a="1"/>
  <c r="AA82" i="16" s="1"/>
  <c r="AA83" i="16" a="1"/>
  <c r="AA83" i="16" s="1"/>
  <c r="L84" i="16"/>
  <c r="AA84" i="16" a="1"/>
  <c r="AA84" i="16" s="1"/>
  <c r="D82" i="16" a="1"/>
  <c r="D82" i="16" s="1"/>
  <c r="H82" i="16" s="1" a="1"/>
  <c r="F85" i="16" a="1"/>
  <c r="F85" i="16" s="1"/>
  <c r="L85" i="16" s="1" a="1"/>
  <c r="S85" i="16" s="1"/>
  <c r="D86" i="16" a="1"/>
  <c r="D86" i="16" s="1"/>
  <c r="H86" i="16" s="1" a="1"/>
  <c r="F82" i="16" a="1"/>
  <c r="F82" i="16" s="1"/>
  <c r="L82" i="16" s="1" a="1"/>
  <c r="S82" i="16" s="1"/>
  <c r="D83" i="16" a="1"/>
  <c r="D83" i="16" s="1"/>
  <c r="H83" i="16" s="1" a="1"/>
  <c r="F86" i="16" a="1"/>
  <c r="F86" i="16" s="1"/>
  <c r="L86" i="16" s="1" a="1"/>
  <c r="S86" i="16" s="1"/>
  <c r="F83" i="16" a="1"/>
  <c r="F83" i="16" s="1"/>
  <c r="L83" i="16" s="1" a="1"/>
  <c r="S83" i="16" s="1"/>
  <c r="D84" i="16" a="1"/>
  <c r="D84" i="16" s="1"/>
  <c r="H84" i="16" s="1" a="1"/>
  <c r="D81" i="16" a="1"/>
  <c r="D81" i="16" s="1"/>
  <c r="N70" i="16" a="1"/>
  <c r="N70" i="16" s="1"/>
  <c r="N73" i="16" a="1"/>
  <c r="N73" i="16" s="1"/>
  <c r="N75" i="16" a="1"/>
  <c r="N75" i="16" s="1"/>
  <c r="N72" i="16" a="1"/>
  <c r="N72" i="16" s="1"/>
  <c r="N74" i="16" a="1"/>
  <c r="N74" i="16" s="1"/>
  <c r="N71" i="16" a="1"/>
  <c r="N71" i="16" s="1"/>
  <c r="D70" i="16"/>
  <c r="E70" i="16"/>
  <c r="F48" i="16" a="1"/>
  <c r="F48" i="16" s="1"/>
  <c r="G48" i="16" s="1"/>
  <c r="F59" i="16" a="1"/>
  <c r="F59" i="16" s="1"/>
  <c r="G59" i="16" s="1"/>
  <c r="F64" i="16" a="1"/>
  <c r="F64" i="16" s="1"/>
  <c r="G64" i="16" s="1"/>
  <c r="F60" i="16" a="1"/>
  <c r="F60" i="16" s="1"/>
  <c r="G60" i="16" s="1"/>
  <c r="F63" i="16" a="1"/>
  <c r="F63" i="16" s="1"/>
  <c r="G63" i="16" s="1"/>
  <c r="F61" i="16" a="1"/>
  <c r="F61" i="16" s="1"/>
  <c r="G61" i="16" s="1"/>
  <c r="F62" i="16" a="1"/>
  <c r="F62" i="16" s="1"/>
  <c r="G62" i="16" s="1"/>
  <c r="F53" i="16" a="1"/>
  <c r="F53" i="16" s="1"/>
  <c r="G53" i="16" s="1"/>
  <c r="F51" i="16" a="1"/>
  <c r="F51" i="16" s="1"/>
  <c r="G51" i="16" s="1"/>
  <c r="F52" i="16" a="1"/>
  <c r="F52" i="16" s="1"/>
  <c r="G52" i="16" s="1"/>
  <c r="F49" i="16" a="1"/>
  <c r="F49" i="16" s="1"/>
  <c r="G49" i="16" s="1"/>
  <c r="F50" i="16" a="1"/>
  <c r="F50" i="16" s="1"/>
  <c r="G50" i="16" s="1"/>
  <c r="F26" i="16" a="1"/>
  <c r="F26" i="16" s="1"/>
  <c r="G26" i="16" s="1"/>
  <c r="F17" i="16" a="1"/>
  <c r="F17" i="16" s="1"/>
  <c r="G17" i="16" s="1"/>
  <c r="F15" i="16" a="1"/>
  <c r="F15" i="16" s="1"/>
  <c r="G15" i="16" s="1"/>
  <c r="F30" i="16" a="1"/>
  <c r="F30" i="16" s="1"/>
  <c r="G30" i="16" s="1"/>
  <c r="F28" i="16" a="1"/>
  <c r="F28" i="16" s="1"/>
  <c r="G28" i="16" s="1"/>
  <c r="F27" i="16" a="1"/>
  <c r="F27" i="16" s="1"/>
  <c r="G27" i="16" s="1"/>
  <c r="F31" i="16" a="1"/>
  <c r="F31" i="16" s="1"/>
  <c r="G31" i="16" s="1"/>
  <c r="F29" i="16" a="1"/>
  <c r="F29" i="16" s="1"/>
  <c r="G29" i="16" s="1"/>
  <c r="F16" i="16" a="1"/>
  <c r="F16" i="16" s="1"/>
  <c r="G16" i="16" s="1"/>
  <c r="F19" i="16" a="1"/>
  <c r="F19" i="16" s="1"/>
  <c r="G19" i="16" s="1"/>
  <c r="F20" i="16" a="1"/>
  <c r="F20" i="16" s="1"/>
  <c r="G20" i="16" s="1"/>
  <c r="F18" i="16" a="1"/>
  <c r="F18" i="16" s="1"/>
  <c r="G18" i="16" s="1"/>
  <c r="F4" i="16" a="1"/>
  <c r="F4" i="16" s="1"/>
  <c r="G4" i="16" s="1"/>
  <c r="F9" i="16" a="1"/>
  <c r="F9" i="16" s="1"/>
  <c r="G9" i="16" s="1"/>
  <c r="F5" i="16" a="1"/>
  <c r="F5" i="16" s="1"/>
  <c r="G5" i="16" s="1"/>
  <c r="F8" i="16" a="1"/>
  <c r="F8" i="16" s="1"/>
  <c r="G8" i="16" s="1"/>
  <c r="F6" i="16" a="1"/>
  <c r="F6" i="16" s="1"/>
  <c r="G6" i="16" s="1"/>
  <c r="F7" i="16" a="1"/>
  <c r="F7" i="16" s="1"/>
  <c r="G7" i="16" s="1"/>
  <c r="L81" i="16"/>
  <c r="N20" i="19" a="1"/>
  <c r="N20" i="19" s="1"/>
  <c r="O20" i="19" a="1"/>
  <c r="O20" i="19" s="1"/>
  <c r="O22" i="19" a="1"/>
  <c r="O22" i="19" s="1"/>
  <c r="L20" i="19" a="1"/>
  <c r="L20" i="19" s="1"/>
  <c r="L23" i="19" a="1"/>
  <c r="L23" i="19" s="1"/>
  <c r="L25" i="19" a="1"/>
  <c r="L25" i="19" s="1"/>
  <c r="M20" i="19" a="1"/>
  <c r="M20" i="19" s="1"/>
  <c r="L21" i="19" a="1"/>
  <c r="L21" i="19" s="1"/>
  <c r="L27" i="19" a="1"/>
  <c r="L27" i="19" s="1"/>
  <c r="L29" i="19" a="1"/>
  <c r="L29" i="19" s="1"/>
  <c r="O28" i="19" a="1"/>
  <c r="O28" i="19" s="1"/>
  <c r="M22" i="19" a="1"/>
  <c r="M22" i="19" s="1"/>
  <c r="M24" i="19" a="1"/>
  <c r="M24" i="19" s="1"/>
  <c r="N22" i="19" a="1"/>
  <c r="N22" i="19" s="1"/>
  <c r="N24" i="19" a="1"/>
  <c r="N24" i="19" s="1"/>
  <c r="N26" i="19" a="1"/>
  <c r="N26" i="19" s="1"/>
  <c r="N28" i="19" a="1"/>
  <c r="N28" i="19" s="1"/>
  <c r="M21" i="19" a="1"/>
  <c r="M21" i="19" s="1"/>
  <c r="M23" i="19" a="1"/>
  <c r="M23" i="19" s="1"/>
  <c r="M25" i="19" a="1"/>
  <c r="M25" i="19" s="1"/>
  <c r="M27" i="19" a="1"/>
  <c r="M27" i="19" s="1"/>
  <c r="M29" i="19" a="1"/>
  <c r="M29" i="19" s="1"/>
  <c r="O24" i="19" a="1"/>
  <c r="O24" i="19" s="1"/>
  <c r="N21" i="19" a="1"/>
  <c r="N21" i="19" s="1"/>
  <c r="N23" i="19" a="1"/>
  <c r="N23" i="19" s="1"/>
  <c r="N25" i="19" a="1"/>
  <c r="N25" i="19" s="1"/>
  <c r="N27" i="19" a="1"/>
  <c r="N27" i="19" s="1"/>
  <c r="N29" i="19" a="1"/>
  <c r="N29" i="19" s="1"/>
  <c r="M26" i="19" a="1"/>
  <c r="M26" i="19" s="1"/>
  <c r="O21" i="19" a="1"/>
  <c r="O21" i="19" s="1"/>
  <c r="O23" i="19" a="1"/>
  <c r="O23" i="19" s="1"/>
  <c r="O25" i="19" a="1"/>
  <c r="O25" i="19" s="1"/>
  <c r="O27" i="19" a="1"/>
  <c r="O27" i="19" s="1"/>
  <c r="O29" i="19" a="1"/>
  <c r="O29" i="19" s="1"/>
  <c r="O26" i="19" a="1"/>
  <c r="O26" i="19" s="1"/>
  <c r="L22" i="19" a="1"/>
  <c r="L22" i="19" s="1"/>
  <c r="L24" i="19" a="1"/>
  <c r="L24" i="19" s="1"/>
  <c r="L26" i="19" a="1"/>
  <c r="L26" i="19" s="1"/>
  <c r="L28" i="19" a="1"/>
  <c r="L28" i="19" s="1"/>
  <c r="M28" i="19" a="1"/>
  <c r="M28" i="19" s="1"/>
  <c r="J34" i="21" l="1"/>
  <c r="J32" i="21"/>
  <c r="L32" i="21" s="1"/>
  <c r="R32" i="21" s="1"/>
  <c r="F32" i="21"/>
  <c r="J30" i="21"/>
  <c r="F31" i="21"/>
  <c r="J33" i="21"/>
  <c r="K33" i="21"/>
  <c r="J31" i="21"/>
  <c r="K31" i="21"/>
  <c r="F33" i="21"/>
  <c r="F34" i="21"/>
  <c r="L34" i="21" s="1"/>
  <c r="R34" i="21" s="1"/>
  <c r="F35" i="21"/>
  <c r="L35" i="21" s="1"/>
  <c r="R35" i="21" s="1"/>
  <c r="F30" i="21"/>
  <c r="P142" i="16"/>
  <c r="R142" i="16" s="1"/>
  <c r="L147" i="16"/>
  <c r="Q147" i="16" s="1"/>
  <c r="Z147" i="16" s="1"/>
  <c r="P141" i="16"/>
  <c r="R141" i="16" s="1"/>
  <c r="L141" i="16"/>
  <c r="L146" i="16"/>
  <c r="P146" i="16"/>
  <c r="R146" i="16" s="1"/>
  <c r="L143" i="16"/>
  <c r="P143" i="16"/>
  <c r="R143" i="16" s="1"/>
  <c r="P144" i="16"/>
  <c r="R144" i="16" s="1"/>
  <c r="L144" i="16"/>
  <c r="P145" i="16"/>
  <c r="R145" i="16" s="1"/>
  <c r="L145" i="16"/>
  <c r="L140" i="16"/>
  <c r="P140" i="16"/>
  <c r="R140" i="16" s="1"/>
  <c r="O132" i="16"/>
  <c r="O131" i="16"/>
  <c r="K131" i="16"/>
  <c r="P131" i="16"/>
  <c r="S131" i="16" s="1"/>
  <c r="H131" i="16"/>
  <c r="Q131" i="16" s="1" a="1"/>
  <c r="Q131" i="16" s="1"/>
  <c r="H134" i="16"/>
  <c r="N134" i="16" s="1"/>
  <c r="H129" i="16"/>
  <c r="Q129" i="16" s="1" a="1"/>
  <c r="Q129" i="16" s="1"/>
  <c r="H132" i="16"/>
  <c r="N132" i="16" s="1"/>
  <c r="P129" i="16"/>
  <c r="S129" i="16" s="1"/>
  <c r="O129" i="16"/>
  <c r="K129" i="16"/>
  <c r="H130" i="16"/>
  <c r="Q130" i="16" s="1" a="1"/>
  <c r="Q130" i="16" s="1"/>
  <c r="O130" i="16"/>
  <c r="H133" i="16"/>
  <c r="Q133" i="16" s="1" a="1"/>
  <c r="Q133" i="16" s="1"/>
  <c r="O134" i="16"/>
  <c r="K128" i="16"/>
  <c r="O128" i="16"/>
  <c r="P128" i="16"/>
  <c r="K133" i="16"/>
  <c r="P133" i="16"/>
  <c r="O133" i="16"/>
  <c r="P134" i="16"/>
  <c r="S134" i="16" s="1"/>
  <c r="H128" i="16"/>
  <c r="Q128" i="16" s="1" a="1"/>
  <c r="Q128" i="16" s="1"/>
  <c r="H127" i="16"/>
  <c r="Q127" i="16" s="1" a="1"/>
  <c r="Q127" i="16" s="1"/>
  <c r="K127" i="16"/>
  <c r="P127" i="16"/>
  <c r="O127" i="16"/>
  <c r="L105" i="16"/>
  <c r="F103" i="16"/>
  <c r="E103" i="16"/>
  <c r="E107" i="16"/>
  <c r="L107" i="16" s="1"/>
  <c r="F108" i="16"/>
  <c r="L108" i="16" s="1"/>
  <c r="F106" i="16"/>
  <c r="L106" i="16" s="1"/>
  <c r="L104" i="16"/>
  <c r="H114" i="16"/>
  <c r="P114" i="16"/>
  <c r="U114" i="16" s="1"/>
  <c r="Q115" i="16"/>
  <c r="T115" i="16" s="1"/>
  <c r="L118" i="16"/>
  <c r="Q118" i="16"/>
  <c r="T118" i="16" s="1"/>
  <c r="L116" i="16"/>
  <c r="P116" i="16"/>
  <c r="H121" i="16"/>
  <c r="P117" i="16"/>
  <c r="U117" i="16" s="1"/>
  <c r="P119" i="16"/>
  <c r="U119" i="16" s="1"/>
  <c r="P121" i="16"/>
  <c r="U121" i="16" s="1"/>
  <c r="P120" i="16"/>
  <c r="L115" i="16"/>
  <c r="W94" i="16" a="1"/>
  <c r="W94" i="16" s="1"/>
  <c r="H96" i="16"/>
  <c r="N96" i="16" s="1"/>
  <c r="O96" i="16"/>
  <c r="H97" i="16"/>
  <c r="N97" i="16" s="1"/>
  <c r="O97" i="16"/>
  <c r="H95" i="16"/>
  <c r="N95" i="16" s="1"/>
  <c r="O95" i="16"/>
  <c r="H93" i="16"/>
  <c r="N93" i="16" s="1"/>
  <c r="O93" i="16"/>
  <c r="K94" i="16"/>
  <c r="N94" i="16" s="1"/>
  <c r="P94" i="16"/>
  <c r="H81" i="16" a="1"/>
  <c r="H81" i="16" s="1"/>
  <c r="P81" i="16" s="1"/>
  <c r="H92" i="16"/>
  <c r="N92" i="16" s="1"/>
  <c r="O92" i="16"/>
  <c r="J73" i="16"/>
  <c r="O73" i="16" s="1"/>
  <c r="J70" i="16"/>
  <c r="O70" i="16" s="1"/>
  <c r="J72" i="16"/>
  <c r="O72" i="16" s="1"/>
  <c r="J75" i="16"/>
  <c r="O75" i="16" s="1"/>
  <c r="H86" i="16"/>
  <c r="R86" i="16"/>
  <c r="H83" i="16"/>
  <c r="R83" i="16"/>
  <c r="H84" i="16"/>
  <c r="P84" i="16" s="1"/>
  <c r="R84" i="16"/>
  <c r="H82" i="16"/>
  <c r="R82" i="16"/>
  <c r="J74" i="16"/>
  <c r="O74" i="16" s="1"/>
  <c r="J71" i="16"/>
  <c r="O71" i="16" s="1"/>
  <c r="Q86" i="16"/>
  <c r="L86" i="16"/>
  <c r="Q83" i="16"/>
  <c r="L83" i="16"/>
  <c r="Q84" i="16"/>
  <c r="L82" i="16"/>
  <c r="Q82" i="16"/>
  <c r="L85" i="16"/>
  <c r="P85" i="16" s="1"/>
  <c r="Q85" i="16"/>
  <c r="K38" i="16"/>
  <c r="K42" i="16"/>
  <c r="K40" i="16"/>
  <c r="K39" i="16"/>
  <c r="K37" i="16"/>
  <c r="K41" i="16"/>
  <c r="Q20" i="19" a="1"/>
  <c r="Q20" i="19" s="1"/>
  <c r="L30" i="21" l="1"/>
  <c r="R30" i="21" s="1"/>
  <c r="L31" i="21"/>
  <c r="R31" i="21" s="1"/>
  <c r="L33" i="21"/>
  <c r="R33" i="21" s="1"/>
  <c r="Q142" i="16"/>
  <c r="Z142" i="16" s="1"/>
  <c r="Q140" i="16"/>
  <c r="Z140" i="16" s="1"/>
  <c r="Q146" i="16"/>
  <c r="Z146" i="16" s="1"/>
  <c r="Q145" i="16"/>
  <c r="Z145" i="16" s="1"/>
  <c r="Q141" i="16"/>
  <c r="Z141" i="16" s="1"/>
  <c r="Q143" i="16"/>
  <c r="Z143" i="16" s="1"/>
  <c r="Q144" i="16"/>
  <c r="Z144" i="16" s="1"/>
  <c r="R132" i="16"/>
  <c r="Z132" i="16" s="1"/>
  <c r="N129" i="16"/>
  <c r="R129" i="16" s="1"/>
  <c r="Z129" i="16" s="1"/>
  <c r="Q132" i="16" a="1"/>
  <c r="Q132" i="16" s="1"/>
  <c r="N130" i="16"/>
  <c r="R130" i="16" s="1"/>
  <c r="Z130" i="16" s="1"/>
  <c r="R134" i="16"/>
  <c r="Z134" i="16" s="1"/>
  <c r="N128" i="16"/>
  <c r="R128" i="16" s="1"/>
  <c r="Q134" i="16" a="1"/>
  <c r="Q134" i="16" s="1"/>
  <c r="S133" i="16"/>
  <c r="N131" i="16"/>
  <c r="R131" i="16" s="1"/>
  <c r="Z131" i="16" s="1"/>
  <c r="N133" i="16"/>
  <c r="R133" i="16" s="1"/>
  <c r="S128" i="16"/>
  <c r="N127" i="16"/>
  <c r="R127" i="16" s="1"/>
  <c r="S127" i="16"/>
  <c r="L103" i="16"/>
  <c r="S115" i="16"/>
  <c r="AC115" i="16" s="1"/>
  <c r="Q114" i="16"/>
  <c r="Q119" i="16"/>
  <c r="T119" i="16" s="1"/>
  <c r="S118" i="16"/>
  <c r="AC118" i="16" s="1"/>
  <c r="Q121" i="16"/>
  <c r="T121" i="16" s="1"/>
  <c r="Q117" i="16"/>
  <c r="Q120" i="16"/>
  <c r="U120" i="16"/>
  <c r="Q116" i="16"/>
  <c r="T116" i="16" s="1"/>
  <c r="U116" i="16"/>
  <c r="Q92" i="16"/>
  <c r="X92" i="16" s="1"/>
  <c r="Q96" i="16"/>
  <c r="X96" i="16" s="1"/>
  <c r="Q93" i="16"/>
  <c r="X93" i="16" s="1"/>
  <c r="Q97" i="16"/>
  <c r="X97" i="16" s="1"/>
  <c r="Q94" i="16"/>
  <c r="X94" i="16" s="1"/>
  <c r="Q95" i="16"/>
  <c r="X95" i="16" s="1"/>
  <c r="Q81" i="16"/>
  <c r="R81" i="16"/>
  <c r="P82" i="16"/>
  <c r="T82" i="16" s="1"/>
  <c r="T85" i="16"/>
  <c r="T84" i="16"/>
  <c r="P86" i="16"/>
  <c r="T86" i="16" s="1"/>
  <c r="P83" i="16"/>
  <c r="T83" i="16" s="1"/>
  <c r="Z133" i="16" l="1"/>
  <c r="Z128" i="16"/>
  <c r="Z127" i="16"/>
  <c r="S121" i="16"/>
  <c r="AC121" i="16" s="1"/>
  <c r="T114" i="16"/>
  <c r="S114" i="16"/>
  <c r="S119" i="16"/>
  <c r="AC119" i="16" s="1"/>
  <c r="S117" i="16"/>
  <c r="T117" i="16"/>
  <c r="T120" i="16"/>
  <c r="S120" i="16"/>
  <c r="S116" i="16"/>
  <c r="AC116" i="16" s="1"/>
  <c r="S94" i="16"/>
  <c r="S92" i="16"/>
  <c r="S97" i="16"/>
  <c r="T81" i="16"/>
  <c r="AB81" i="16" s="1"/>
  <c r="S95" i="16"/>
  <c r="S93" i="16"/>
  <c r="S96" i="16"/>
  <c r="AB86" i="16"/>
  <c r="V86" i="16"/>
  <c r="AB82" i="16"/>
  <c r="V82" i="16"/>
  <c r="AB85" i="16"/>
  <c r="V85" i="16"/>
  <c r="AB84" i="16"/>
  <c r="V84" i="16"/>
  <c r="AB83" i="16"/>
  <c r="V83" i="16"/>
  <c r="AC120" i="16" l="1"/>
  <c r="AC117" i="16"/>
  <c r="AC114" i="16"/>
  <c r="V81" i="16"/>
  <c r="E13" i="21" a="1"/>
  <c r="E13" i="21" s="1"/>
  <c r="F13" i="21" a="1"/>
  <c r="F13" i="21" s="1"/>
  <c r="H13" i="21" l="1" a="1"/>
  <c r="H13" i="21" s="1"/>
  <c r="I13"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<sst xmlns="http://schemas.openxmlformats.org/spreadsheetml/2006/main" count="826" uniqueCount="387">
  <si>
    <t>IS_LEAP_YEAR(YearCE)</t>
  </si>
  <si>
    <t>YearCE</t>
  </si>
  <si>
    <t>Returns</t>
  </si>
  <si>
    <t>Text</t>
  </si>
  <si>
    <t>IS_VALID_DATE(YearCE, Month, Day, [JulianCalendar]))</t>
  </si>
  <si>
    <t>Month</t>
  </si>
  <si>
    <t>Day</t>
  </si>
  <si>
    <t>JulianCalendar</t>
  </si>
  <si>
    <t>Year</t>
  </si>
  <si>
    <t>BCE</t>
  </si>
  <si>
    <t>JULIAN_DAY_NUMBER(Year, Month, Day, [JulianCalendar])</t>
  </si>
  <si>
    <t>YEAR_COMMON_ERA(Year, BCE)</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</si>
  <si>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</si>
  <si>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</si>
  <si>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</si>
  <si>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</si>
  <si>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</si>
  <si>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</si>
  <si>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</si>
  <si>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</si>
  <si>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</si>
  <si>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NumberScheme</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</si>
  <si>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</si>
  <si>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</si>
  <si>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</si>
  <si>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</si>
  <si>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</si>
  <si>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</si>
  <si>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</si>
  <si>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</si>
  <si>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</si>
  <si>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</si>
  <si>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</si>
  <si>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</si>
  <si>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</si>
  <si>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</si>
  <si>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JDN_UTC_TO_JDATE(JDN, [TimeUTC])</t>
  </si>
  <si>
    <t>TimeUTC</t>
  </si>
  <si>
    <t>JDN_LOCAL_TO_JDATE(LocalJDN, LocalTime, TimeZoneOffset)</t>
  </si>
  <si>
    <t>LocalJDN</t>
  </si>
  <si>
    <t>LocalTime</t>
  </si>
  <si>
    <t>TimeZoneOffset</t>
  </si>
  <si>
    <t>JDATE_TO_JDN_UTC(Jdate)</t>
  </si>
  <si>
    <t>JDate</t>
  </si>
  <si>
    <t>Out: JDN</t>
  </si>
  <si>
    <t>Out: UTC</t>
  </si>
  <si>
    <t>JDATE_TO_JDN_LOCAL(JDate, TimeZoneOffset)</t>
  </si>
  <si>
    <t>Out: LocalJDN</t>
  </si>
  <si>
    <t>Out: LocalTime</t>
  </si>
  <si>
    <t>Out: ToD</t>
  </si>
  <si>
    <t>Out: TZO</t>
  </si>
  <si>
    <t>2023-02-28T08:45</t>
  </si>
  <si>
    <t>Result</t>
  </si>
  <si>
    <t>Precision</t>
  </si>
  <si>
    <t>NoZulu</t>
  </si>
  <si>
    <t>InternationalEnglish</t>
  </si>
  <si>
    <t>January</t>
  </si>
  <si>
    <t>Jan</t>
  </si>
  <si>
    <t>February</t>
  </si>
  <si>
    <t>May</t>
  </si>
  <si>
    <t>Janu</t>
  </si>
  <si>
    <t>PARSE_LITERARY_DATE(LiteraryDate)</t>
  </si>
  <si>
    <t>LiteraryDate</t>
  </si>
  <si>
    <t>Out: Year</t>
  </si>
  <si>
    <t>Out: Time</t>
  </si>
  <si>
    <t>January 25, 2000</t>
  </si>
  <si>
    <t>Feb 1, 2020, 10 am</t>
  </si>
  <si>
    <t>Nov 20, 4 pm</t>
  </si>
  <si>
    <t>Mar, 2023</t>
  </si>
  <si>
    <t>Mar 2023</t>
  </si>
  <si>
    <t>Nov, 4</t>
  </si>
  <si>
    <t>Mar, 5 pm</t>
  </si>
  <si>
    <t>PARSE_US_DATE(USDate)</t>
  </si>
  <si>
    <t>USDate</t>
  </si>
  <si>
    <t>1/10/2023</t>
  </si>
  <si>
    <t>1-10-2023</t>
  </si>
  <si>
    <t>1-10-2023 4 pm</t>
  </si>
  <si>
    <t>ISODate</t>
  </si>
  <si>
    <t>PARSE_ISO_DATE(ISODate)</t>
  </si>
  <si>
    <t>−0327-10-01</t>
  </si>
  <si>
    <t>2000-02-29</t>
  </si>
  <si>
    <t>1900-02-29</t>
  </si>
  <si>
    <t>2100-02-29</t>
  </si>
  <si>
    <t>Out: TZ</t>
  </si>
  <si>
    <t>2000-02-29T06</t>
  </si>
  <si>
    <t>2000-02-01T36:30:20+09:30</t>
  </si>
  <si>
    <t>2000-02-29T18Z</t>
  </si>
  <si>
    <t>Time</t>
  </si>
  <si>
    <t>AddMonths</t>
  </si>
  <si>
    <t>AddDays</t>
  </si>
  <si>
    <t>AddTime</t>
  </si>
  <si>
    <t>Out: TimeOfday</t>
  </si>
  <si>
    <t>AddYears</t>
  </si>
  <si>
    <t>JULIAN_DATE(YearCE, Month, Day, Time, [TimeZoneOffset], [JulianCalendar])</t>
  </si>
  <si>
    <t>Out: JDate</t>
  </si>
  <si>
    <t>Months</t>
  </si>
  <si>
    <t>Days</t>
  </si>
  <si>
    <t>IS_VALID_TIME(Hour, Minute, Second)</t>
  </si>
  <si>
    <t>Hour</t>
  </si>
  <si>
    <t>Minute</t>
  </si>
  <si>
    <t>Second</t>
  </si>
  <si>
    <t>12 15 30 45 B MAY 23</t>
  </si>
  <si>
    <t>DTG</t>
  </si>
  <si>
    <t>05064515KJUN00</t>
  </si>
  <si>
    <t>150745IDEC23</t>
  </si>
  <si>
    <t>150600Z</t>
  </si>
  <si>
    <t>150745IDEC84</t>
  </si>
  <si>
    <t>FORMAT_MIL_DTG(Year, Month, Day, Time, [TimeZoneOffset], [Short])</t>
  </si>
  <si>
    <t>PARSE_MIL_DTG(DTG)</t>
  </si>
  <si>
    <t>ADD_TIMESPAN(YearCE, Month, Day, Time, AddYears, AddMonths, AddDays, AddTime, [TimeZoneOffset], [JulianCalendar])</t>
  </si>
  <si>
    <t>2023-10-23T23:59:59.999+09:30</t>
  </si>
  <si>
    <t>2023-10-23T24:00Z</t>
  </si>
  <si>
    <t>2023-10-23T24:00+09:30</t>
  </si>
  <si>
    <t>GREGORIAN_TO_JULIAN(YearCE, Month, Day)</t>
  </si>
  <si>
    <t>JULIAN_TO_GREGORIAN(YearCE, Month, Day)</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</si>
  <si>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</si>
  <si>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</si>
  <si>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</si>
  <si>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ISODATE_TO_JDN_LOCAL(ISODate, [FromJulianCalendar])</t>
  </si>
  <si>
    <t>ISODATE_TO_JDATE(ISODate, [FromJulianCalendar])</t>
  </si>
  <si>
    <t>IncludeTimeZoneOffset</t>
  </si>
  <si>
    <t>Out: EDate</t>
  </si>
  <si>
    <t>Out: TimeZoneOffset</t>
  </si>
  <si>
    <t>1900-02-29T00:00+09:30</t>
  </si>
  <si>
    <t>JDN_LOCAL_TO_ISODATE(LocalJDN, LocalTime, [TimeZoneOffset], [Precision], [NoZulu], [ToJulianCalendar])</t>
  </si>
  <si>
    <t>ToJulianCalendar</t>
  </si>
  <si>
    <t>FORMAT_ISO_DATE(YearCE, Month, Day, [Time], [TimeZoneOffset], [Precision], [NoZulu], [JulianCalendar])</t>
  </si>
  <si>
    <t>CALENDAR_FROM_JDATE(JDate, [TimeZoneOffset], [Precision], [JulianCalendar])</t>
  </si>
  <si>
    <t>RESOLVE_DATE (YearCE, Months, Days, Time, [Precision], [JulianCalendar])</t>
  </si>
  <si>
    <t>FORMAT_LITERARY_YEAR(YearCE, AlwaysShowEra])</t>
  </si>
  <si>
    <t>AlwaysShowEra</t>
  </si>
  <si>
    <t>2000-02-01T23:59:59.999+09:30</t>
  </si>
  <si>
    <t>Jan 20</t>
  </si>
  <si>
    <t>PARSE_LITERARY_YEAR(LiteraryYear)</t>
  </si>
  <si>
    <t>LiteraryYear</t>
  </si>
  <si>
    <t>1987</t>
  </si>
  <si>
    <t>400 CE</t>
  </si>
  <si>
    <t>354 BCE</t>
  </si>
  <si>
    <t>0 CE</t>
  </si>
  <si>
    <t>0 BCE</t>
  </si>
  <si>
    <t>Mar 20 CE</t>
  </si>
  <si>
    <t>Mar 25, 45 BCE, 12:45:12.567</t>
  </si>
  <si>
    <t>1-10-2023_12:59:59.999 pm</t>
  </si>
  <si>
    <t>12.31.-406 24:00</t>
  </si>
  <si>
    <t>12.31.2023T24:00</t>
  </si>
  <si>
    <t>FORMAT_LITERARY_DATE(YearCE, Month, Day, [Time], [Short], [InternationalEnglish], [AlwaysShowEra], [JulianCalendar])</t>
  </si>
  <si>
    <t>Jul 25, -600</t>
  </si>
  <si>
    <t>+354</t>
  </si>
  <si>
    <t>-354</t>
  </si>
  <si>
    <t>−354</t>
  </si>
  <si>
    <t>1/10/−2023 12:59:59.999 pm</t>
  </si>
  <si>
    <t>FORMAT_US_DATE(YearCE, Month, Day, [Time], [Separator], [Precision], [JulianCalendar])</t>
  </si>
  <si>
    <t>Separator</t>
  </si>
  <si>
    <t>.</t>
  </si>
  <si>
    <t>-</t>
  </si>
  <si>
    <t>ISODATE_TO_EDATE(ISODate, [IncludeTimeZoneOffset], [FromJulianCalendar])</t>
  </si>
  <si>
    <t>JDATE_TO_ISODATE(JDate, [TimeZoneOffset], [Precision], [NoZulu], [ToJulianCalendar])</t>
  </si>
  <si>
    <t>EDATE_TO_ISODATE(EDate, [TimeZoneOffset], [Precision], [NoZulu], [ToJulianCalendar])</t>
  </si>
  <si>
    <t>EDate</t>
  </si>
  <si>
    <t>EDATE_TO_JDATE(EDate, [TimeZoneOffset])</t>
  </si>
  <si>
    <t>EDATE_TO_JDN_LOCAL(EDate)</t>
  </si>
  <si>
    <t>JDN_LOCAL_TO_EDATE(LocalJDN, LocalTime)</t>
  </si>
  <si>
    <t>JDATE_TO_EDATE(JDate, TimeZoneOffset)</t>
  </si>
  <si>
    <t>EDATE_TO_USDATE(EDate, [Separator], [Precision])</t>
  </si>
  <si>
    <t>USDATE_TO_EDATE(USDate)</t>
  </si>
  <si>
    <t>4/23/2023 2:03:15 PM</t>
  </si>
  <si>
    <t>11/28/2023 12:00 AM</t>
  </si>
  <si>
    <t>4.23.2023 2:03 PM</t>
  </si>
  <si>
    <t>3-14-2100 12:00 AM</t>
  </si>
  <si>
    <t>Date1</t>
  </si>
  <si>
    <t>Date2</t>
  </si>
  <si>
    <t>JDate1</t>
  </si>
  <si>
    <t>JDate2</t>
  </si>
  <si>
    <t>DAYS_IN_YEAR(YearCE, [JulianCalendar])</t>
  </si>
  <si>
    <t>DAYS_IN_MONTH(Month, [YearCE], [JulianCalendar])</t>
  </si>
  <si>
    <t>WEEKS_IN_YEAR(YearCE, [JulianCalendar])</t>
  </si>
  <si>
    <t>WEEK_NUMBER(JDN, [JulianCalendar])</t>
  </si>
  <si>
    <t>CONVERT_WEEKDAY_NUMBER(DayOfWeek, [ISOtoTraditional])</t>
  </si>
  <si>
    <t>ISOtoTraditional</t>
  </si>
  <si>
    <t>Last Sunday of June 2023</t>
  </si>
  <si>
    <t>Out: ISOWeek</t>
  </si>
  <si>
    <t>DAY_OF_WEEK(JDN)</t>
  </si>
  <si>
    <t>ISOWeekDay</t>
  </si>
  <si>
    <t>WEEKDAY_OF_MONTH(YearCE, Month, WeekOfMonth, ISOWeekDay, [JulianCalendar])</t>
  </si>
  <si>
    <t>Last Monday of Feb 2023</t>
  </si>
  <si>
    <t>Second to last Friday of Feb 2023</t>
  </si>
  <si>
    <t>In Julian calendar is a Sat</t>
  </si>
  <si>
    <t>In Julian calendar is a Sun</t>
  </si>
  <si>
    <t>In Julian calendar is a Mon</t>
  </si>
  <si>
    <t>In Julian calendar is a Fri</t>
  </si>
  <si>
    <t>Out: ISODayOfWeek</t>
  </si>
  <si>
    <t>WEEK_DATE_TO_JDN(YearCE, ISOWeek, ISOWeekDay, [JulianCalendar])</t>
  </si>
  <si>
    <t>Check</t>
  </si>
  <si>
    <t>Sign</t>
  </si>
  <si>
    <t>Out: Months</t>
  </si>
  <si>
    <t>DeltaYear</t>
  </si>
  <si>
    <t>DeltaWeek</t>
  </si>
  <si>
    <t>Out: Weeks</t>
  </si>
  <si>
    <t>JDN_TO_ORDINAL_DATE(JDN, [JulianCalendar])</t>
  </si>
  <si>
    <t>Out: Ordinal Day</t>
  </si>
  <si>
    <t>DeltaDay</t>
  </si>
  <si>
    <t>Out: Days in Year</t>
  </si>
  <si>
    <t>ORDINAL_DATE_TO_JDN(YearCE, OrdinalDay, [JulianCalendar])</t>
  </si>
  <si>
    <t>OrdinalDay</t>
  </si>
  <si>
    <t>Out: ISO Weeks in Year</t>
  </si>
  <si>
    <t>JDN_TO_WEEK_DATE(JDN, [JulianCalendar])</t>
  </si>
  <si>
    <t>Month Offset</t>
  </si>
  <si>
    <t>DAYS IN QUARTER</t>
  </si>
  <si>
    <t>Jul</t>
  </si>
  <si>
    <t>Aug</t>
  </si>
  <si>
    <t>Sep</t>
  </si>
  <si>
    <t>Oct</t>
  </si>
  <si>
    <t>Nov</t>
  </si>
  <si>
    <t>Dec</t>
  </si>
  <si>
    <t>Feb</t>
  </si>
  <si>
    <t>Mar</t>
  </si>
  <si>
    <t>Apr</t>
  </si>
  <si>
    <t>Start Month</t>
  </si>
  <si>
    <t>Quarter Days</t>
  </si>
  <si>
    <t>Sequence:</t>
  </si>
  <si>
    <t>M1</t>
  </si>
  <si>
    <t>M2</t>
  </si>
  <si>
    <t>M3</t>
  </si>
  <si>
    <t>M4</t>
  </si>
  <si>
    <t>M5</t>
  </si>
  <si>
    <t>M6</t>
  </si>
  <si>
    <t>M7</t>
  </si>
  <si>
    <t>M8</t>
  </si>
  <si>
    <t>M9</t>
  </si>
  <si>
    <t>M10</t>
  </si>
  <si>
    <t>M11</t>
  </si>
  <si>
    <t>M12</t>
  </si>
  <si>
    <t>Quarter With Feb</t>
  </si>
  <si>
    <t>Feb In Next Year</t>
  </si>
  <si>
    <t>Mapping</t>
  </si>
  <si>
    <t>Quarter</t>
  </si>
  <si>
    <t>MonthOffset</t>
  </si>
  <si>
    <t>QUARTER_DATE_TO_JDN(FiscalYearCE, Quarter, DayOfQuarter, [MonthOffset], [JulianCalendar])</t>
  </si>
  <si>
    <t>FiscalYearCE</t>
  </si>
  <si>
    <t>DAYS_IN_QUARTER(Quarter, [FiscalYearCE], [MonthOffset], [JulianCalendar])</t>
  </si>
  <si>
    <t>DayOfQuarter</t>
  </si>
  <si>
    <t>Out:JDN</t>
  </si>
  <si>
    <t>JDN_TO_QUARTER_DATE(JDN, [MonthOffset], [JulianCalendar])</t>
  </si>
  <si>
    <t/>
  </si>
  <si>
    <t>Out: FiscalYearCE</t>
  </si>
  <si>
    <t>Out: Quarter</t>
  </si>
  <si>
    <t>Out: DayOfQuarter</t>
  </si>
  <si>
    <t>Out: DaysInQuarter</t>
  </si>
  <si>
    <t>Out:Days</t>
  </si>
  <si>
    <t>DeltaQuarter</t>
  </si>
  <si>
    <t>DiffQuarters</t>
  </si>
  <si>
    <t>SimpleDiff</t>
  </si>
  <si>
    <t>xlDiff</t>
  </si>
  <si>
    <t>Out: Hour</t>
  </si>
  <si>
    <t>Out: Minute</t>
  </si>
  <si>
    <t>Out: Second</t>
  </si>
  <si>
    <t>DELTA_HOURS(JDate1, JDate2)</t>
  </si>
  <si>
    <t>DELTA_MINUTES(JDate1, JDate2)</t>
  </si>
  <si>
    <t>DELTA_SECONDS(JDate1, JDate2)</t>
  </si>
  <si>
    <t>Out: Hours</t>
  </si>
  <si>
    <t>Out: Mintues</t>
  </si>
  <si>
    <t>Out: Seconds</t>
  </si>
  <si>
    <t>Out: Sign</t>
  </si>
  <si>
    <t>DELTA_DAYS(JDate1, JDate2)</t>
  </si>
  <si>
    <t>DELTA_WEEKS(JDate1, JDate2)</t>
  </si>
  <si>
    <t>DELTA_MONTHS(JDate1, JDate2, [TimeZoneOffset], [JulianCalendar])</t>
  </si>
  <si>
    <t>xlDeltaYear</t>
  </si>
  <si>
    <t>xlDeltaMonth</t>
  </si>
  <si>
    <t>DELTA_QUARTERS(JDate1, JDate2, [TimeZoneOffset], [MonthOffset], [JulianCalendar])</t>
  </si>
  <si>
    <t>SimpleHoursOff</t>
  </si>
  <si>
    <t>DELTA_YEARS(JDate1, JDate2, [TimeZoneOffset], [JulianCalendar])</t>
  </si>
  <si>
    <t>Out: Quarters</t>
  </si>
  <si>
    <t>Out: Years</t>
  </si>
  <si>
    <t>Out: Week</t>
  </si>
  <si>
    <t>DELTA_WEEK_DAYS(JDate1, JDate2)</t>
  </si>
  <si>
    <t>Out: Days</t>
  </si>
  <si>
    <t>DELTA_HOUR_MIN_SEC(JDate1, JDate2)</t>
  </si>
  <si>
    <t>xlDiffDays</t>
  </si>
  <si>
    <t>DELTA_YEAR_WEEK_DAYS(JDate1, JDate2, [TimeZoneOffset], [JulianCalendar])</t>
  </si>
  <si>
    <t>DELTA_MONTH_DAYS(JDate1, JDate2, [TimeZoneOffset], [JulianCalendar])</t>
  </si>
  <si>
    <t>DiffMonths</t>
  </si>
  <si>
    <t>DiffDays</t>
  </si>
  <si>
    <t>DELTA_QUARTER_DAYS(JDate1, JDate2, [TimeZoneOffset], [MonthOffset], [JulianCalendar])</t>
  </si>
  <si>
    <t>JDN_Start</t>
  </si>
  <si>
    <t>LocalTime_Start</t>
  </si>
  <si>
    <t>JDN_End</t>
  </si>
  <si>
    <t>LocalTime_End</t>
  </si>
  <si>
    <t>Qdate_Y_Start</t>
  </si>
  <si>
    <t>Qdate_Q_Start</t>
  </si>
  <si>
    <t>Qdate_D_Start</t>
  </si>
  <si>
    <t>Qdate_N_Start</t>
  </si>
  <si>
    <t>Qdate_Y_End</t>
  </si>
  <si>
    <t>Qdate_Q_End</t>
  </si>
  <si>
    <t>Qdate_D_End</t>
  </si>
  <si>
    <t>Qdate_N_End</t>
  </si>
  <si>
    <t>DeltaDays</t>
  </si>
  <si>
    <t>H</t>
  </si>
  <si>
    <t>N</t>
  </si>
  <si>
    <t>S</t>
  </si>
  <si>
    <t>HMS</t>
  </si>
  <si>
    <t>D</t>
  </si>
  <si>
    <t>W</t>
  </si>
  <si>
    <t>M</t>
  </si>
  <si>
    <t>Units</t>
  </si>
  <si>
    <t>Q</t>
  </si>
  <si>
    <t>Out: 1</t>
  </si>
  <si>
    <t>Out: 2</t>
  </si>
  <si>
    <t>Out: 3</t>
  </si>
  <si>
    <t>Out: 4</t>
  </si>
  <si>
    <t>Y</t>
  </si>
  <si>
    <t>WD</t>
  </si>
  <si>
    <t>YWD</t>
  </si>
  <si>
    <t>MD</t>
  </si>
  <si>
    <t>QD</t>
  </si>
  <si>
    <t>DHMS</t>
  </si>
  <si>
    <t>TIME_DECIMAL_TO_HMS(Time)</t>
  </si>
  <si>
    <t>Out: Minutes</t>
  </si>
  <si>
    <t>HMS_TO_TIME_DECIMAL = LAMBDA(Sign, Hours, Minutes, Seconds,</t>
  </si>
  <si>
    <t>DaysInMonth_Start</t>
  </si>
  <si>
    <t>DaysInMonth_End</t>
  </si>
  <si>
    <t>Partial_Start</t>
  </si>
  <si>
    <t>Partial_End</t>
  </si>
  <si>
    <t>QDateY_Start</t>
  </si>
  <si>
    <t>QDateQ_Start</t>
  </si>
  <si>
    <t>QDateD_Start</t>
  </si>
  <si>
    <t>QDateN_Start</t>
  </si>
  <si>
    <t>QDateY_End</t>
  </si>
  <si>
    <t>QDateQ_End</t>
  </si>
  <si>
    <t>QDateD_End</t>
  </si>
  <si>
    <t>QDateN_End</t>
  </si>
  <si>
    <t>PartialQuarter_Start</t>
  </si>
  <si>
    <t>PartialQuarter_End</t>
  </si>
  <si>
    <t>ODateY_Start</t>
  </si>
  <si>
    <t>ODateD_Start</t>
  </si>
  <si>
    <t>ODateY_End</t>
  </si>
  <si>
    <t>ODateD_End</t>
  </si>
  <si>
    <t>PartialYear_Start</t>
  </si>
  <si>
    <t>PartialYear_End</t>
  </si>
  <si>
    <t>DiffYears</t>
  </si>
  <si>
    <t>ODateN_Start</t>
  </si>
  <si>
    <t>ODateN_End</t>
  </si>
  <si>
    <t>WDateY_Start</t>
  </si>
  <si>
    <t>WDateW_Start</t>
  </si>
  <si>
    <t>WDateD_Start</t>
  </si>
  <si>
    <t>WDateN_Start</t>
  </si>
  <si>
    <t>WDateY_End</t>
  </si>
  <si>
    <t>WDateW_End</t>
  </si>
  <si>
    <t>WDateD_End</t>
  </si>
  <si>
    <t>WDateN_End</t>
  </si>
  <si>
    <t>DeltaDay1</t>
  </si>
  <si>
    <t>DeltaWeek1</t>
  </si>
  <si>
    <t>DateY_Start</t>
  </si>
  <si>
    <t>DateM_Start</t>
  </si>
  <si>
    <t>DateD_Start</t>
  </si>
  <si>
    <t>DateY_End</t>
  </si>
  <si>
    <t>DateM_End</t>
  </si>
  <si>
    <t>DateD_End</t>
  </si>
  <si>
    <t>DeltaMonth</t>
  </si>
  <si>
    <t>YMD</t>
  </si>
  <si>
    <t>YQD</t>
  </si>
  <si>
    <t>YMDHMS</t>
  </si>
  <si>
    <t>DELTA_INTERVAL(Units, JDate1, JDate2, [TimeZoneOffset], [MonthOffset], [JulianCalendar])</t>
  </si>
  <si>
    <t>Out: 5</t>
  </si>
  <si>
    <t>Out: 6</t>
  </si>
  <si>
    <t>Out: 7</t>
  </si>
  <si>
    <t>EXTENT_OF_DAYS(JDate1, JDate2, [TimeZoneOffset])</t>
  </si>
  <si>
    <t>xlExtent</t>
  </si>
  <si>
    <t>EXTENT_OF_WEEKS(JDate1, JDate2, [TimeZoneOffset])</t>
  </si>
  <si>
    <t>EXTENT_OF_MONTHS(JDate1, JDate2, [TimeZoneOffset], [JulianCalendar])</t>
  </si>
  <si>
    <t>EXTENT_OF_QUARTERS(JDate1, JDate2, [TimeZoneOffset], [MonthOffset], [JulianCalendar])</t>
  </si>
  <si>
    <t>FiscalYr_Start</t>
  </si>
  <si>
    <t>Quarter_Start</t>
  </si>
  <si>
    <t>Date_Start</t>
  </si>
  <si>
    <t>MonthShift_Start</t>
  </si>
  <si>
    <t>Date_End</t>
  </si>
  <si>
    <t>MonthShift_End</t>
  </si>
  <si>
    <t>FiscalYr_End</t>
  </si>
  <si>
    <t>Quarter_End</t>
  </si>
  <si>
    <t>QuarterDiff</t>
  </si>
  <si>
    <t>EXTENT_OF_YEARS(JDate1, JDate2, [TimeZoneOffset], [JulianCalendar])</t>
  </si>
  <si>
    <t>PARSE_DAY_OF_WEEK(DayOfWeek, [NumberScheme])</t>
  </si>
  <si>
    <t>PARSE_MONTH(MonthName)</t>
  </si>
  <si>
    <t>WEEKDAY_NAME(ISOWeekDay, [Short], [InternationalEnglish])</t>
  </si>
  <si>
    <t>MONTH_NAME(Month, [Short], [InternationalEnglish])</t>
  </si>
  <si>
    <t>TimeSign</t>
  </si>
  <si>
    <t>xlTime</t>
  </si>
  <si>
    <t>Out: DTG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</si>
</sst>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s].000"/>
    <numFmt numFmtId="175" formatCode="d/mm/yyyy\ h:mm:ss"/>
    <numFmt numFmtId="176" formatCode="ddd"/>
    <numFmt numFmtId="177" formatCode="ddd\ d/mm/yyyy\ hh:mm:ss"/>
    <numFmt numFmtId="178" formatCode="0.000000000"/>
    <numFmt numFmtId="179" formatCode="[h]:mm:ss.000"/>
    <numFmt numFmtId="180" formatCode="0.00000000000000000"/>
  </numFmts>
  <fonts count="4"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rgb="FFFFC000"/>
        <bgColor indexed="64"/>
      </patternFill>
    </fill>
    <fill>
      <patternFill patternType="solid">
        <fgColor theme="9"/>
        <bgColor indexed="64"/>
      </patternFill>
    </fill>
    <fill>
      <patternFill patternType="solid">
        <fgColor theme="8" tint="0.39997558519241921"/>
        <bgColor indexed="64"/>
      </patternFill>
    </fill>
    <fill>
      <patternFill patternType="solid">
        <fgColor theme="2"/>
        <bgColor indexed="64"/>
      </patternFill>
    </fill>
  </fills>
  <borders count="32">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right style="thin">
        <color theme="1"/>
      </right>
      <top/>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s>
  <cellStyleXfs count="2">
    <xf numFmtId="0" fontId="0" fillId="0" borderId="0"/>
    <xf numFmtId="0" fontId="1" fillId="0" borderId="1" applyNumberFormat="0" applyFill="0" applyAlignment="0" applyProtection="0"/>
  </cellStyleXfs>
  <cellXfs count="272">
    <xf numFmtId="0" fontId="0" fillId="0" borderId="0" xfId="0"/>
    <xf numFmtId="0" fontId="1" fillId="0" borderId="0" xfId="1" applyBorder="1" applyAlignment="1"/>
    <xf numFmtId="164" fontId="0" fillId="0" borderId="0" xfId="0" applyNumberForma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165" fontId="0" fillId="3" borderId="3" xfId="0" applyNumberFormat="1" applyFill="1" applyBorder="1"/>
    <xf numFmtId="165" fontId="0" fillId="0" borderId="3" xfId="0" applyNumberFormat="1" applyBorder="1"/>
    <xf numFmtId="165" fontId="0" fillId="3" borderId="6" xfId="0" applyNumberFormat="1" applyFill="1" applyBorder="1"/>
    <xf numFmtId="0" fontId="0" fillId="3" borderId="4" xfId="0" applyFill="1" applyBorder="1" applyAlignment="1">
      <alignment wrapText="1"/>
    </xf>
    <xf numFmtId="2" fontId="0" fillId="3" borderId="4" xfId="0" applyNumberFormat="1" applyFill="1" applyBorder="1"/>
    <xf numFmtId="2" fontId="0" fillId="3" borderId="5" xfId="0" applyNumberFormat="1" applyFill="1" applyBorder="1"/>
    <xf numFmtId="164" fontId="0" fillId="3" borderId="5" xfId="0" applyNumberFormat="1" applyFill="1" applyBorder="1"/>
    <xf numFmtId="2" fontId="0" fillId="3" borderId="7" xfId="0" applyNumberFormat="1" applyFill="1" applyBorder="1"/>
    <xf numFmtId="0" fontId="3" fillId="2" borderId="4" xfId="0" applyFont="1" applyFill="1" applyBorder="1" applyAlignment="1">
      <alignment horizontal="center"/>
    </xf>
    <xf numFmtId="164" fontId="0" fillId="0" borderId="10" xfId="0" applyNumberFormat="1" applyBorder="1"/>
    <xf numFmtId="2" fontId="0" fillId="3" borderId="3" xfId="0" applyNumberFormat="1" applyFill="1" applyBorder="1"/>
    <xf numFmtId="1" fontId="0" fillId="0" borderId="9" xfId="0" applyNumberFormat="1" applyBorder="1"/>
    <xf numFmtId="2" fontId="0" fillId="3" borderId="2" xfId="0" applyNumberFormat="1" applyFill="1" applyBorder="1"/>
    <xf numFmtId="2" fontId="0" fillId="0" borderId="2" xfId="0" applyNumberFormat="1" applyBorder="1"/>
    <xf numFmtId="2" fontId="0" fillId="0" borderId="8"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2" fontId="0" fillId="0" borderId="5" xfId="0" applyNumberFormat="1" applyBorder="1"/>
    <xf numFmtId="0" fontId="0" fillId="0" borderId="6" xfId="0" applyBorder="1"/>
    <xf numFmtId="1" fontId="0" fillId="0" borderId="6" xfId="0" applyNumberFormat="1" applyBorder="1"/>
    <xf numFmtId="166" fontId="0" fillId="0" borderId="7" xfId="0" applyNumberFormat="1" applyBorder="1"/>
    <xf numFmtId="0" fontId="0" fillId="3" borderId="9" xfId="0" applyFill="1" applyBorder="1"/>
    <xf numFmtId="1" fontId="0" fillId="3" borderId="9" xfId="0" applyNumberFormat="1" applyFill="1" applyBorder="1"/>
    <xf numFmtId="166" fontId="0" fillId="3" borderId="2" xfId="0" applyNumberFormat="1" applyFill="1" applyBorder="1"/>
    <xf numFmtId="166" fontId="0" fillId="0" borderId="5" xfId="0" applyNumberFormat="1" applyBorder="1"/>
    <xf numFmtId="166" fontId="0" fillId="3" borderId="8"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1" fontId="0" fillId="3" borderId="4" xfId="0" applyNumberFormat="1" applyFill="1" applyBorder="1"/>
    <xf numFmtId="1" fontId="0" fillId="0" borderId="4" xfId="0" applyNumberFormat="1" applyBorder="1"/>
    <xf numFmtId="0" fontId="0" fillId="3" borderId="5" xfId="0" quotePrefix="1" applyFill="1" applyBorder="1"/>
    <xf numFmtId="1" fontId="0" fillId="3" borderId="7" xfId="0" applyNumberFormat="1" applyFill="1" applyBorder="1"/>
    <xf numFmtId="0" fontId="0" fillId="0" borderId="8" xfId="0" quotePrefix="1" applyBorder="1"/>
    <xf numFmtId="1" fontId="0" fillId="0" borderId="10" xfId="0" applyNumberFormat="1" applyBorder="1"/>
    <xf numFmtId="166" fontId="0" fillId="3" borderId="7" xfId="0" applyNumberFormat="1" applyFill="1" applyBorder="1"/>
    <xf numFmtId="166" fontId="0" fillId="0" borderId="10" xfId="0" applyNumberFormat="1" applyBorder="1"/>
    <xf numFmtId="14" fontId="0" fillId="3" borderId="3" xfId="0" quotePrefix="1" applyNumberFormat="1" applyFill="1" applyBorder="1"/>
    <xf numFmtId="0" fontId="0" fillId="0" borderId="3" xfId="0" quotePrefix="1" applyBorder="1"/>
    <xf numFmtId="0" fontId="0" fillId="3" borderId="6" xfId="0" quotePrefix="1" applyFill="1" applyBorder="1"/>
    <xf numFmtId="0" fontId="0" fillId="0" borderId="9" xfId="0" quotePrefix="1" applyBorder="1"/>
    <xf numFmtId="167" fontId="0" fillId="0" borderId="0" xfId="0" applyNumberFormat="1"/>
    <xf numFmtId="14" fontId="0" fillId="3" borderId="5" xfId="0" quotePrefix="1" applyNumberFormat="1" applyFill="1" applyBorder="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0" fontId="0" fillId="3" borderId="8" xfId="0" applyFill="1" applyBorder="1"/>
    <xf numFmtId="164" fontId="0" fillId="3" borderId="3" xfId="0" applyNumberFormat="1" applyFill="1" applyBorder="1"/>
    <xf numFmtId="164" fontId="0" fillId="0" borderId="3" xfId="0" applyNumberFormat="1" applyBorder="1"/>
    <xf numFmtId="164" fontId="0" fillId="0" borderId="6" xfId="0" applyNumberFormat="1" applyBorder="1"/>
    <xf numFmtId="164" fontId="0" fillId="3" borderId="9" xfId="0" applyNumberFormat="1" applyFill="1" applyBorder="1"/>
    <xf numFmtId="22" fontId="0" fillId="0" borderId="0" xfId="0" applyNumberFormat="1"/>
    <xf numFmtId="1" fontId="0" fillId="3" borderId="2" xfId="0" applyNumberFormat="1" applyFill="1" applyBorder="1"/>
    <xf numFmtId="2" fontId="0" fillId="0" borderId="3" xfId="0" applyNumberFormat="1" applyBorder="1"/>
    <xf numFmtId="2" fontId="0" fillId="0" borderId="6" xfId="0" applyNumberFormat="1" applyBorder="1"/>
    <xf numFmtId="2" fontId="0" fillId="3" borderId="9" xfId="0" applyNumberFormat="1" applyFill="1" applyBorder="1"/>
    <xf numFmtId="1" fontId="0" fillId="0" borderId="5" xfId="0" applyNumberFormat="1" applyBorder="1"/>
    <xf numFmtId="1" fontId="0" fillId="3" borderId="8" xfId="0" applyNumberFormat="1" applyFill="1" applyBorder="1"/>
    <xf numFmtId="2" fontId="0" fillId="0" borderId="4" xfId="0" applyNumberFormat="1" applyBorder="1"/>
    <xf numFmtId="2" fontId="0" fillId="0" borderId="7" xfId="0" applyNumberFormat="1" applyBorder="1"/>
    <xf numFmtId="2" fontId="0" fillId="3" borderId="10" xfId="0" applyNumberFormat="1" applyFill="1" applyBorder="1"/>
    <xf numFmtId="18" fontId="0" fillId="0" borderId="0" xfId="0" applyNumberFormat="1"/>
    <xf numFmtId="171" fontId="0" fillId="0" borderId="0" xfId="0" applyNumberFormat="1"/>
    <xf numFmtId="168" fontId="0" fillId="0" borderId="9" xfId="0" applyNumberFormat="1" applyBorder="1"/>
    <xf numFmtId="168" fontId="0" fillId="3" borderId="3" xfId="0" applyNumberFormat="1" applyFill="1" applyBorder="1"/>
    <xf numFmtId="168" fontId="0" fillId="0" borderId="3" xfId="0" applyNumberFormat="1" applyBorder="1"/>
    <xf numFmtId="168" fontId="0" fillId="3" borderId="6" xfId="0" applyNumberFormat="1" applyFill="1" applyBorder="1"/>
    <xf numFmtId="173" fontId="0" fillId="3" borderId="3" xfId="0" quotePrefix="1" applyNumberFormat="1" applyFill="1" applyBorder="1"/>
    <xf numFmtId="173" fontId="0" fillId="0" borderId="3" xfId="0" quotePrefix="1" applyNumberFormat="1" applyBorder="1"/>
    <xf numFmtId="173" fontId="0" fillId="3" borderId="6" xfId="0" quotePrefix="1" applyNumberFormat="1" applyFill="1" applyBorder="1"/>
    <xf numFmtId="173" fontId="0" fillId="0" borderId="9" xfId="0" quotePrefix="1" applyNumberFormat="1" applyBorder="1"/>
    <xf numFmtId="0" fontId="0" fillId="3" borderId="3" xfId="0" quotePrefix="1" applyFill="1" applyBorder="1"/>
    <xf numFmtId="174" fontId="0" fillId="0" borderId="0" xfId="0" applyNumberFormat="1"/>
    <xf numFmtId="21" fontId="0" fillId="0" borderId="0" xfId="0" applyNumberFormat="1"/>
    <xf numFmtId="170" fontId="0" fillId="3" borderId="4" xfId="0" applyNumberFormat="1" applyFill="1" applyBorder="1"/>
    <xf numFmtId="170" fontId="0" fillId="0" borderId="4" xfId="0" applyNumberFormat="1" applyBorder="1"/>
    <xf numFmtId="170" fontId="0" fillId="0" borderId="7" xfId="0" applyNumberFormat="1" applyBorder="1"/>
    <xf numFmtId="170" fontId="0" fillId="3" borderId="10" xfId="0" applyNumberFormat="1" applyFill="1" applyBorder="1"/>
    <xf numFmtId="171" fontId="0" fillId="0" borderId="4" xfId="0" applyNumberFormat="1" applyBorder="1"/>
    <xf numFmtId="172" fontId="0" fillId="3" borderId="4" xfId="0" applyNumberFormat="1" applyFill="1" applyBorder="1"/>
    <xf numFmtId="172" fontId="0" fillId="0" borderId="4" xfId="0" applyNumberFormat="1" applyBorder="1"/>
    <xf numFmtId="172" fontId="0" fillId="0" borderId="7" xfId="0" applyNumberFormat="1" applyBorder="1"/>
    <xf numFmtId="172" fontId="0" fillId="3" borderId="10" xfId="0" applyNumberFormat="1" applyFill="1" applyBorder="1"/>
    <xf numFmtId="172" fontId="0" fillId="3" borderId="9" xfId="0" applyNumberFormat="1" applyFill="1" applyBorder="1"/>
    <xf numFmtId="0" fontId="0" fillId="3" borderId="8" xfId="0" quotePrefix="1" applyFill="1" applyBorder="1"/>
    <xf numFmtId="0" fontId="0" fillId="3" borderId="9" xfId="0" quotePrefix="1" applyFill="1" applyBorder="1"/>
    <xf numFmtId="0" fontId="3" fillId="2" borderId="4" xfId="0" applyFont="1" applyFill="1" applyBorder="1" applyAlignment="1">
      <alignment horizontal="left"/>
    </xf>
    <xf numFmtId="171" fontId="0" fillId="3" borderId="5" xfId="0" quotePrefix="1" applyNumberFormat="1" applyFill="1" applyBorder="1"/>
    <xf numFmtId="169" fontId="0" fillId="3" borderId="5" xfId="0" quotePrefix="1" applyNumberFormat="1" applyFill="1" applyBorder="1"/>
    <xf numFmtId="169" fontId="0" fillId="0" borderId="8" xfId="0" quotePrefix="1" applyNumberFormat="1" applyBorder="1"/>
    <xf numFmtId="169" fontId="0" fillId="0" borderId="2" xfId="0" quotePrefix="1" applyNumberFormat="1" applyBorder="1"/>
    <xf numFmtId="173" fontId="0" fillId="3" borderId="2" xfId="0" quotePrefix="1" applyNumberFormat="1" applyFill="1" applyBorder="1"/>
    <xf numFmtId="173" fontId="0" fillId="0" borderId="2" xfId="0" quotePrefix="1" applyNumberFormat="1" applyBorder="1"/>
    <xf numFmtId="173" fontId="0" fillId="3" borderId="5" xfId="0" quotePrefix="1" applyNumberFormat="1" applyFill="1" applyBorder="1"/>
    <xf numFmtId="171" fontId="0" fillId="3" borderId="7" xfId="0" applyNumberFormat="1" applyFill="1" applyBorder="1"/>
    <xf numFmtId="171" fontId="0" fillId="0" borderId="10" xfId="0" applyNumberFormat="1" applyBorder="1"/>
    <xf numFmtId="175" fontId="0" fillId="3" borderId="4" xfId="0" applyNumberFormat="1" applyFill="1" applyBorder="1"/>
    <xf numFmtId="175" fontId="0" fillId="0" borderId="4" xfId="0" applyNumberFormat="1" applyBorder="1"/>
    <xf numFmtId="175" fontId="0" fillId="3" borderId="7" xfId="0" applyNumberFormat="1" applyFill="1" applyBorder="1"/>
    <xf numFmtId="175" fontId="0" fillId="0" borderId="10" xfId="0" applyNumberFormat="1" applyBorder="1"/>
    <xf numFmtId="171" fontId="0" fillId="3" borderId="2" xfId="0" quotePrefix="1" applyNumberFormat="1" applyFill="1" applyBorder="1"/>
    <xf numFmtId="171" fontId="0" fillId="0" borderId="2" xfId="0" quotePrefix="1" applyNumberFormat="1" applyBorder="1"/>
    <xf numFmtId="1" fontId="0" fillId="3" borderId="2" xfId="0" quotePrefix="1" applyNumberFormat="1" applyFill="1" applyBorder="1"/>
    <xf numFmtId="1" fontId="0" fillId="0" borderId="2" xfId="0" quotePrefix="1" applyNumberFormat="1" applyBorder="1"/>
    <xf numFmtId="172" fontId="0" fillId="0" borderId="3" xfId="0" quotePrefix="1" applyNumberFormat="1" applyBorder="1"/>
    <xf numFmtId="172" fontId="0" fillId="3" borderId="6" xfId="0" quotePrefix="1" applyNumberFormat="1" applyFill="1" applyBorder="1"/>
    <xf numFmtId="172" fontId="0" fillId="0" borderId="9" xfId="0" quotePrefix="1" applyNumberFormat="1" applyBorder="1"/>
    <xf numFmtId="164" fontId="0" fillId="3" borderId="3" xfId="0" quotePrefix="1" applyNumberFormat="1" applyFill="1" applyBorder="1"/>
    <xf numFmtId="164" fontId="0" fillId="0" borderId="3" xfId="0" quotePrefix="1" applyNumberFormat="1" applyBorder="1"/>
    <xf numFmtId="1" fontId="0" fillId="3" borderId="6" xfId="0" quotePrefix="1" applyNumberFormat="1" applyFill="1" applyBorder="1"/>
    <xf numFmtId="1" fontId="0" fillId="0" borderId="9" xfId="0" quotePrefix="1" applyNumberFormat="1" applyBorder="1"/>
    <xf numFmtId="176" fontId="0" fillId="0" borderId="0" xfId="0" applyNumberFormat="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165" fontId="0" fillId="0" borderId="9" xfId="0" applyNumberFormat="1"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4" fontId="0" fillId="3" borderId="5" xfId="0" applyNumberFormat="1" applyFill="1" applyBorder="1"/>
    <xf numFmtId="14" fontId="0" fillId="0" borderId="2" xfId="0" applyNumberFormat="1" applyBorder="1"/>
    <xf numFmtId="14" fontId="0" fillId="0" borderId="8" xfId="0" applyNumberFormat="1"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7" fontId="0" fillId="3" borderId="2" xfId="0" applyNumberFormat="1" applyFill="1" applyBorder="1"/>
    <xf numFmtId="177" fontId="0" fillId="3" borderId="3" xfId="0" applyNumberFormat="1" applyFill="1" applyBorder="1"/>
    <xf numFmtId="177" fontId="0" fillId="0" borderId="2" xfId="0" applyNumberFormat="1" applyBorder="1"/>
    <xf numFmtId="177" fontId="0" fillId="0" borderId="3" xfId="0" applyNumberFormat="1" applyBorder="1"/>
    <xf numFmtId="177" fontId="0" fillId="0" borderId="5" xfId="0" applyNumberFormat="1" applyBorder="1"/>
    <xf numFmtId="177" fontId="0" fillId="0" borderId="6" xfId="0" applyNumberFormat="1" applyBorder="1"/>
    <xf numFmtId="177" fontId="0" fillId="3" borderId="8" xfId="0" applyNumberFormat="1" applyFill="1" applyBorder="1"/>
    <xf numFmtId="177"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3" fillId="2" borderId="11" xfId="0" applyFont="1" applyFill="1" applyBorder="1" applyAlignment="1">
      <alignment wrapText="1"/>
    </xf>
    <xf numFmtId="0" fontId="3" fillId="2" borderId="18" xfId="0" applyFont="1" applyFill="1" applyBorder="1" applyAlignment="1">
      <alignment horizontal="center" wrapText="1"/>
    </xf>
    <xf numFmtId="0" fontId="3" fillId="2" borderId="0" xfId="0" applyFont="1" applyFill="1" applyAlignment="1">
      <alignment horizontal="center" wrapText="1"/>
    </xf>
    <xf numFmtId="0" fontId="3" fillId="2" borderId="21" xfId="0" applyFont="1" applyFill="1" applyBorder="1" applyAlignment="1">
      <alignment horizontal="center"/>
    </xf>
    <xf numFmtId="0" fontId="3" fillId="2" borderId="22" xfId="0" applyFont="1" applyFill="1" applyBorder="1" applyAlignment="1">
      <alignment horizontal="center"/>
    </xf>
    <xf numFmtId="0" fontId="3" fillId="2" borderId="22" xfId="0" applyFont="1" applyFill="1" applyBorder="1"/>
    <xf numFmtId="0" fontId="3" fillId="2" borderId="22" xfId="0" applyFont="1" applyFill="1" applyBorder="1" applyAlignment="1">
      <alignment horizontal="right"/>
    </xf>
    <xf numFmtId="0" fontId="3" fillId="2" borderId="23" xfId="0" applyFont="1" applyFill="1" applyBorder="1"/>
    <xf numFmtId="0" fontId="0" fillId="3" borderId="27" xfId="0" applyFill="1" applyBorder="1"/>
    <xf numFmtId="0" fontId="0" fillId="3" borderId="28" xfId="0" applyFill="1" applyBorder="1"/>
    <xf numFmtId="0" fontId="0" fillId="0" borderId="27" xfId="0" applyBorder="1"/>
    <xf numFmtId="0" fontId="0" fillId="0" borderId="28" xfId="0" applyBorder="1"/>
    <xf numFmtId="0" fontId="0" fillId="3" borderId="24" xfId="0" applyFill="1" applyBorder="1"/>
    <xf numFmtId="0" fontId="0" fillId="3" borderId="25" xfId="0" applyFill="1" applyBorder="1"/>
    <xf numFmtId="0" fontId="0" fillId="0" borderId="29" xfId="0" applyBorder="1"/>
    <xf numFmtId="0" fontId="0" fillId="0" borderId="30"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9" fontId="0" fillId="3" borderId="3" xfId="0" applyNumberFormat="1" applyFill="1" applyBorder="1"/>
    <xf numFmtId="179" fontId="0" fillId="0" borderId="3" xfId="0" applyNumberFormat="1" applyBorder="1"/>
    <xf numFmtId="179" fontId="0" fillId="0" borderId="6" xfId="0" applyNumberFormat="1" applyBorder="1"/>
    <xf numFmtId="179" fontId="0" fillId="3" borderId="9" xfId="0" applyNumberFormat="1" applyFill="1" applyBorder="1"/>
    <xf numFmtId="179" fontId="0" fillId="0" borderId="0" xfId="0" applyNumberFormat="1"/>
    <xf numFmtId="177" fontId="0" fillId="0" borderId="8" xfId="0" applyNumberFormat="1" applyBorder="1"/>
    <xf numFmtId="177" fontId="0" fillId="0" borderId="9" xfId="0" applyNumberFormat="1" applyBorder="1"/>
    <xf numFmtId="169" fontId="0" fillId="0" borderId="9" xfId="0" applyNumberFormat="1" applyBorder="1"/>
    <xf numFmtId="172" fontId="0" fillId="0" borderId="16" xfId="0" applyNumberFormat="1" applyBorder="1"/>
    <xf numFmtId="179" fontId="0" fillId="0" borderId="9" xfId="0" applyNumberFormat="1" applyBorder="1"/>
    <xf numFmtId="166" fontId="0" fillId="0" borderId="9" xfId="0" applyNumberFormat="1" applyBorder="1"/>
    <xf numFmtId="177" fontId="0" fillId="3" borderId="11" xfId="0" applyNumberFormat="1" applyFill="1" applyBorder="1"/>
    <xf numFmtId="177"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6" fontId="0" fillId="3" borderId="10" xfId="0" applyNumberFormat="1" applyFill="1" applyBorder="1"/>
    <xf numFmtId="167" fontId="0" fillId="3" borderId="2" xfId="0" applyNumberFormat="1" applyFill="1" applyBorder="1"/>
    <xf numFmtId="167" fontId="0" fillId="0" borderId="2" xfId="0" applyNumberFormat="1" applyBorder="1"/>
    <xf numFmtId="167" fontId="0" fillId="0" borderId="5" xfId="0" applyNumberFormat="1" applyBorder="1"/>
    <xf numFmtId="167" fontId="0" fillId="3" borderId="8" xfId="0" applyNumberFormat="1" applyFill="1" applyBorder="1"/>
    <xf numFmtId="180" fontId="0" fillId="3" borderId="4" xfId="0" applyNumberFormat="1" applyFill="1" applyBorder="1"/>
    <xf numFmtId="180" fontId="0" fillId="0" borderId="4" xfId="0" applyNumberFormat="1" applyBorder="1"/>
    <xf numFmtId="180" fontId="0" fillId="0" borderId="7" xfId="0" applyNumberFormat="1" applyBorder="1"/>
    <xf numFmtId="180" fontId="0" fillId="3" borderId="10" xfId="0" applyNumberFormat="1" applyFill="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3" fillId="2" borderId="0" xfId="0" applyFont="1" applyFill="1" applyAlignment="1">
      <alignment horizontal="center"/>
    </xf>
    <xf numFmtId="0" fontId="3" fillId="2" borderId="4" xfId="0" applyFont="1" applyFill="1" applyBorder="1" applyAlignment="1">
      <alignment horizontal="center" wrapText="1"/>
    </xf>
    <xf numFmtId="0" fontId="3" fillId="2" borderId="26" xfId="0" applyFont="1" applyFill="1" applyBorder="1" applyAlignment="1">
      <alignment horizontal="center" wrapText="1"/>
    </xf>
    <xf numFmtId="0" fontId="3" fillId="2" borderId="19" xfId="0" applyFont="1" applyFill="1" applyBorder="1" applyAlignment="1">
      <alignment horizontal="center"/>
    </xf>
    <xf numFmtId="0" fontId="3" fillId="2" borderId="20" xfId="0" applyFont="1" applyFill="1" applyBorder="1" applyAlignment="1">
      <alignment horizontal="center"/>
    </xf>
    <xf numFmtId="0" fontId="0" fillId="3" borderId="3" xfId="0" applyNumberFormat="1" applyFill="1" applyBorder="1"/>
    <xf numFmtId="0" fontId="0" fillId="0" borderId="3" xfId="0" applyNumberFormat="1" applyBorder="1"/>
    <xf numFmtId="0" fontId="0" fillId="0" borderId="6" xfId="0" applyNumberFormat="1" applyBorder="1"/>
    <xf numFmtId="0" fontId="0" fillId="3" borderId="12" xfId="0" applyNumberFormat="1" applyFill="1" applyBorder="1"/>
    <xf numFmtId="170" fontId="0" fillId="3" borderId="12" xfId="0" applyNumberFormat="1" applyFill="1" applyBorder="1"/>
    <xf numFmtId="0" fontId="0" fillId="3" borderId="12" xfId="0" applyFill="1" applyBorder="1"/>
    <xf numFmtId="172" fontId="0" fillId="3" borderId="31"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20" fontId="0" fillId="3" borderId="3" xfId="0" applyNumberFormat="1" applyFill="1" applyBorder="1"/>
    <xf numFmtId="21" fontId="0" fillId="0" borderId="3" xfId="0" applyNumberFormat="1" applyBorder="1"/>
    <xf numFmtId="20" fontId="0" fillId="0" borderId="6" xfId="0" applyNumberFormat="1" applyBorder="1"/>
    <xf numFmtId="178" fontId="0" fillId="3" borderId="3" xfId="0" applyNumberFormat="1" applyFill="1" applyBorder="1"/>
    <xf numFmtId="178" fontId="0" fillId="0" borderId="3" xfId="0" applyNumberFormat="1" applyBorder="1"/>
    <xf numFmtId="178" fontId="0" fillId="0" borderId="6" xfId="0" applyNumberFormat="1" applyBorder="1"/>
    <xf numFmtId="178" fontId="0" fillId="3" borderId="9" xfId="0" applyNumberFormat="1" applyFill="1" applyBorder="1"/>
    <xf numFmtId="20" fontId="0" fillId="3" borderId="9" xfId="0" applyNumberFormat="1" applyFill="1" applyBorder="1"/>
  </cellXfs>
  <cellStyles count="2">
    <cellStyle name="Heading 1" xfId="1" builtinId="16"/>
    <cellStyle name="Normal" xfId="0" builtinId="0"/>
  </cellStyles>
  <dxfs count="26">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bottom" textRotation="0" wrapText="1" indent="0" justifyLastLine="0" shrinkToFit="0" readingOrder="0"/>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3:C14" totalsRowShown="0" headerRowDxfId="25">
  <tableColumns count="3">
    <tableColumn id="1" xr3:uid="{9745EE81-4146-418A-9B06-D2B9E74B5E0E}" name="YearCE"/>
    <tableColumn id="3" xr3:uid="{5697268B-3D6C-4C0B-82C9-44AB471AD2E4}" name="JulianCalendar" dataDxfId="24"/>
    <tableColumn id="2" xr3:uid="{067C233E-F63D-4501-B962-1A883DA82915}" name="Returns" dataDxfId="23">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9:E29" totalsRowShown="0" headerRowDxfId="22">
  <tableColumns count="5">
    <tableColumn id="1" xr3:uid="{0F002978-378B-4F51-A8BB-CB28579FC0CB}" name="YearCE"/>
    <tableColumn id="2" xr3:uid="{21A5D259-501A-4A43-A9D6-D8C6DAF9DF6E}" name="Month" dataDxfId="21"/>
    <tableColumn id="3" xr3:uid="{8EED2AAD-208B-45BC-98F6-BC404A2FE7DF}" name="Day"/>
    <tableColumn id="4" xr3:uid="{55A969C0-7925-436B-92BD-6EFBEE6F7FD4}" name="JulianCalendar"/>
    <tableColumn id="5" xr3:uid="{474862FF-2E3E-4391-AD0E-0EECC5B310A2}" name="Returns" dataDxfId="20">
      <calculatedColumnFormula array="1">CALENDAR.IS_VALID_DATE(Table23[[#This Row],[YearCE]],Table23[[#This Row],[Month]],Table23[[#This Row],[Day]],Table23[[#This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E60F4A6-0049-4856-AB73-A6CF3E737180}" name="Table237" displayName="Table237" ref="A34:D44" totalsRowShown="0" headerRowDxfId="19">
  <tableColumns count="4">
    <tableColumn id="1" xr3:uid="{6E26D0CE-BB0E-4E7A-8B75-C68810886E54}" name="Hour"/>
    <tableColumn id="2" xr3:uid="{02E009F1-55D3-4106-B91D-78625AC21BEC}" name="Minute" dataDxfId="18"/>
    <tableColumn id="3" xr3:uid="{137FE6B1-D573-4A38-81C5-2288EDDA20CB}" name="Second"/>
    <tableColumn id="5" xr3:uid="{0875CDEF-E763-4D98-AA23-F511B648DC9B}" name="Returns" dataDxfId="17">
      <calculatedColumnFormula array="1">CALENDAR.IS_VALID_TIME(Table237[[#This Row],[Hour]],Table237[[#This Row],[Minute]],Table237[[#This Row],[Second]])</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54E12A-DA0D-43BD-9B47-D8341ECD0A3A}" name="Table24" displayName="Table24" ref="A3:C11" totalsRowShown="0" headerRowDxfId="16">
  <tableColumns count="3">
    <tableColumn id="1" xr3:uid="{C8845596-4A37-4E34-AE9E-4D67D5719A81}" name="Year"/>
    <tableColumn id="3" xr3:uid="{8BBB058A-2AF7-4747-8356-541A2F3162F5}" name="BCE" dataDxfId="15"/>
    <tableColumn id="2" xr3:uid="{515945D9-309B-49DA-B6F6-902C7C9B73B3}" name="Returns" dataDxfId="14">
      <calculatedColumnFormula array="1">CALENDAR.YEAR_COMMON_ERA(Table24[[#This Row],[Year]],Table24[[#This Row],[BCE]])</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39:F47" totalsRowShown="0" headerRowDxfId="13">
  <tableColumns count="6">
    <tableColumn id="1" xr3:uid="{E31D1499-D0EA-4619-A1EA-DE18DB16FAAF}" name="Year"/>
    <tableColumn id="3" xr3:uid="{3D2818D4-27A2-4B24-8773-D44B573B739B}" name="Month" dataDxfId="12"/>
    <tableColumn id="2" xr3:uid="{DC63E276-8E23-46C8-89B1-37141E4E2A20}" name="Day" dataDxfId="11"/>
    <tableColumn id="4" xr3:uid="{5DCE0E62-14F5-468E-BD14-154B5EE1C894}" name="JulianCalendar"/>
    <tableColumn id="5" xr3:uid="{6869B385-3230-42E0-A235-670F3F5BDE8E}" name="Returns" dataDxfId="10">
      <calculatedColumnFormula array="1">CALENDAR.JULIAN_DAY_NUMBER(Table245[[#This Row],[Year]],Table245[[#This Row],[Month]],Table245[[#This Row],[Day]],Table245[[#This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16:C21" totalsRowShown="0">
  <tableColumns count="3">
    <tableColumn id="1" xr3:uid="{A1930D8F-00F0-4489-91D6-BA0484CEC1B9}" name="YearCE"/>
    <tableColumn id="2" xr3:uid="{212E0AA5-860C-49DF-8803-0E2C266A3C00}" name="JulianCalendar"/>
    <tableColumn id="4" xr3:uid="{253A3CF4-A421-4565-8C24-3910E7B4B4FF}" name="Returns" dataDxfId="9">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26:D34"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Returns" dataDxfId="8">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53:C65" totalsRowShown="0" tableBorderDxfId="7">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6">
  <tableColumns count="3">
    <tableColumn id="1" xr3:uid="{3F96874F-2248-4C44-9416-D0A4465DE228}" name="DayOfWeek"/>
    <tableColumn id="2" xr3:uid="{D294B606-19B8-4A85-A370-67CB8BDDA11A}" name="ISOtoTraditional"/>
    <tableColumn id="3" xr3:uid="{4BFBA4F7-9955-4869-9D33-3BDB57E855A5}" name="Returns" dataDxfId="5">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6BEECF0-B082-442C-A236-B31720448358}" name="Table13" displayName="Table13" ref="A3:P13" totalsRowShown="0" headerRowDxfId="4">
  <tableColumns count="16">
    <tableColumn id="1" xr3:uid="{93EAE5C4-AE99-469B-B07F-F5F659ECFCEE}" name="Month Offset"/>
    <tableColumn id="2" xr3:uid="{06E172E5-9187-468C-B46F-E09F5398D4C0}" name="Start Month"/>
    <tableColumn id="3" xr3:uid="{90B030EA-53B0-4909-8004-BB84C4D9EBDB}" name="M1"/>
    <tableColumn id="4" xr3:uid="{CA9DFDA9-FA16-464A-9164-D3B8CE14DD91}" name="M2"/>
    <tableColumn id="5" xr3:uid="{3946786B-C250-4BEF-A202-5DFBFEC7A0F5}" name="M3"/>
    <tableColumn id="6" xr3:uid="{F237DADC-FE04-48D9-84BB-52D35960239D}" name="M4"/>
    <tableColumn id="7" xr3:uid="{5AAB634B-AC6A-436B-8867-F034396CECAB}" name="M5"/>
    <tableColumn id="8" xr3:uid="{0EDF4A33-7B42-406F-AE84-7D05394C8CE4}" name="M6"/>
    <tableColumn id="9" xr3:uid="{F13AC5F6-778F-4295-927D-CA15CD9BC2D8}" name="M7"/>
    <tableColumn id="10" xr3:uid="{9852C36D-011E-4EC2-A74C-22633101F996}" name="M8"/>
    <tableColumn id="11" xr3:uid="{90CB7964-E7A7-4DB4-A13D-9BDC9D111866}" name="M9"/>
    <tableColumn id="12" xr3:uid="{2A7D277B-437E-4749-B607-5A1AA97CF18F}" name="M10"/>
    <tableColumn id="13" xr3:uid="{AEA634A5-E3AC-486F-AC40-A113CC3203E0}" name="M11"/>
    <tableColumn id="14" xr3:uid="{DE4EAFE6-C47E-4D2A-8FAE-47C2D16A9EFA}" name="M12"/>
    <tableColumn id="15" xr3:uid="{0EFF7159-F4E9-4160-80A2-5FB67F562C2A}" name="Quarter With Feb"/>
    <tableColumn id="16" xr3:uid="{5FED96A1-5FB1-4A6B-B317-7E28113283A9}" name="Feb In Next Year"/>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3">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tableColumn id="3" xr3:uid="{B8C7CD7A-4DAA-4D32-9028-0B16A35862A2}" name="Return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626AA3B-C831-41DC-BA24-EC4FFF0436B9}" name="Table246" displayName="Table246" ref="A17:D25" totalsRowShown="0" headerRowDxfId="2">
  <tableColumns count="4">
    <tableColumn id="1" xr3:uid="{85779964-616F-4D6F-A5C6-89CC86447E47}" name="Month"/>
    <tableColumn id="2" xr3:uid="{51667C17-2F14-4235-AEB7-E7F52B13D1AE}" name="Short" dataDxfId="1"/>
    <tableColumn id="3" xr3:uid="{4E5E1B37-8584-4618-9308-12EAEB326D87}" name="InternationalEnglish"/>
    <tableColumn id="4" xr3:uid="{103A0B17-7FF5-4AC3-8355-91F41D585574}" name="Returns" dataDxfId="0">
      <calculatedColumnFormula array="1">CALENDAR.MONTH_NAME(Table246[[#This Row],[Month]],Table246[[#This Row],[Short]],Table246[[#This Row],[InternationalEnglish]])</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workbookViewId="0">
      <selection activeCell="E23" sqref="E23"/>
    </sheetView>
  </sheetViews>
  <sheetFormatPr defaultRowHeight="15" x14ac:dyDescent="0.25"/>
  <cols>
    <col min="1" max="1" width="11.7109375" customWidth="1"/>
    <col min="2" max="2" width="12.5703125" customWidth="1"/>
    <col min="5" max="5" width="12.5703125" bestFit="1" customWidth="1"/>
    <col min="8" max="8" width="14.140625" bestFit="1" customWidth="1"/>
  </cols>
  <sheetData>
    <row r="1" spans="1:4" ht="19.5" x14ac:dyDescent="0.3">
      <c r="A1" s="1" t="s">
        <v>0</v>
      </c>
      <c r="B1" s="1"/>
      <c r="C1" s="1"/>
      <c r="D1" s="1"/>
    </row>
    <row r="3" spans="1:4" x14ac:dyDescent="0.25">
      <c r="A3" t="s">
        <v>1</v>
      </c>
      <c r="B3" t="s">
        <v>7</v>
      </c>
      <c r="C3" t="s">
        <v>2</v>
      </c>
    </row>
    <row r="4" spans="1:4" x14ac:dyDescent="0.25">
      <c r="C4" t="str" cm="1">
        <f t="array" ref="C4">CALENDAR.IS_LEAP_YEAR(Table2[[#This Row],[YearCE]],Table2[[#This Row],[JulianCalendar]])</f>
        <v/>
      </c>
    </row>
    <row r="5" spans="1:4" x14ac:dyDescent="0.25">
      <c r="A5" t="s">
        <v>3</v>
      </c>
      <c r="C5" t="e" cm="1">
        <f t="array" ref="C5">CALENDAR.IS_LEAP_YEAR(Table2[[#This Row],[YearCE]],Table2[[#This Row],[JulianCalendar]])</f>
        <v>#VALUE!</v>
      </c>
    </row>
    <row r="6" spans="1:4" x14ac:dyDescent="0.25">
      <c r="A6">
        <v>2023</v>
      </c>
      <c r="C6" t="b" cm="1">
        <f t="array" ref="C6">CALENDAR.IS_LEAP_YEAR(Table2[[#This Row],[YearCE]],Table2[[#This Row],[JulianCalendar]])</f>
        <v>0</v>
      </c>
    </row>
    <row r="7" spans="1:4" x14ac:dyDescent="0.25">
      <c r="A7">
        <v>2000</v>
      </c>
      <c r="C7" t="b" cm="1">
        <f t="array" ref="C7">CALENDAR.IS_LEAP_YEAR(Table2[[#This Row],[YearCE]],Table2[[#This Row],[JulianCalendar]])</f>
        <v>1</v>
      </c>
    </row>
    <row r="8" spans="1:4" x14ac:dyDescent="0.25">
      <c r="A8">
        <v>2100</v>
      </c>
      <c r="B8" s="3"/>
      <c r="C8" t="b" cm="1">
        <f t="array" ref="C8">CALENDAR.IS_LEAP_YEAR(Table2[[#This Row],[YearCE]],Table2[[#This Row],[JulianCalendar]])</f>
        <v>0</v>
      </c>
    </row>
    <row r="9" spans="1:4" x14ac:dyDescent="0.25">
      <c r="A9">
        <v>2100</v>
      </c>
      <c r="B9">
        <v>1</v>
      </c>
      <c r="C9" t="b" cm="1">
        <f t="array" ref="C9">CALENDAR.IS_LEAP_YEAR(Table2[[#This Row],[YearCE]],Table2[[#This Row],[JulianCalendar]])</f>
        <v>1</v>
      </c>
    </row>
    <row r="10" spans="1:4" x14ac:dyDescent="0.25">
      <c r="A10">
        <v>2400</v>
      </c>
      <c r="C10" t="b" cm="1">
        <f t="array" ref="C10">CALENDAR.IS_LEAP_YEAR(Table2[[#This Row],[YearCE]],Table2[[#This Row],[JulianCalendar]])</f>
        <v>1</v>
      </c>
    </row>
    <row r="11" spans="1:4" x14ac:dyDescent="0.25">
      <c r="A11">
        <v>2024</v>
      </c>
      <c r="C11" t="b" cm="1">
        <f t="array" ref="C11">CALENDAR.IS_LEAP_YEAR(Table2[[#This Row],[YearCE]],Table2[[#This Row],[JulianCalendar]])</f>
        <v>1</v>
      </c>
    </row>
    <row r="12" spans="1:4" x14ac:dyDescent="0.25">
      <c r="A12" s="3">
        <v>0</v>
      </c>
      <c r="B12" s="3"/>
      <c r="C12" t="b" cm="1">
        <f t="array" ref="C12">CALENDAR.IS_LEAP_YEAR(Table2[[#This Row],[YearCE]],Table2[[#This Row],[JulianCalendar]])</f>
        <v>1</v>
      </c>
    </row>
    <row r="13" spans="1:4" x14ac:dyDescent="0.25">
      <c r="A13" s="3">
        <v>-1</v>
      </c>
      <c r="B13" s="3"/>
      <c r="C13" t="b" cm="1">
        <f t="array" ref="C13">CALENDAR.IS_LEAP_YEAR(Table2[[#This Row],[YearCE]],Table2[[#This Row],[JulianCalendar]])</f>
        <v>0</v>
      </c>
    </row>
    <row r="14" spans="1:4" x14ac:dyDescent="0.25">
      <c r="A14" s="3">
        <v>-4</v>
      </c>
      <c r="B14" s="3"/>
      <c r="C14" t="b" cm="1">
        <f t="array" ref="C14">CALENDAR.IS_LEAP_YEAR(Table2[[#This Row],[YearCE]],Table2[[#This Row],[JulianCalendar]])</f>
        <v>1</v>
      </c>
    </row>
    <row r="17" spans="1:5" ht="19.5" x14ac:dyDescent="0.3">
      <c r="A17" s="1" t="s">
        <v>4</v>
      </c>
      <c r="B17" s="1"/>
      <c r="C17" s="1"/>
      <c r="D17" s="1"/>
    </row>
    <row r="19" spans="1:5" x14ac:dyDescent="0.25">
      <c r="A19" t="s">
        <v>1</v>
      </c>
      <c r="B19" t="s">
        <v>5</v>
      </c>
      <c r="C19" t="s">
        <v>6</v>
      </c>
      <c r="D19" t="s">
        <v>7</v>
      </c>
      <c r="E19" t="s">
        <v>2</v>
      </c>
    </row>
    <row r="20" spans="1:5" x14ac:dyDescent="0.25">
      <c r="E20" t="b" cm="1">
        <f t="array" ref="E20">CALENDAR.IS_VALID_DATE(Table23[[#This Row],[YearCE]],Table23[[#This Row],[Month]],Table23[[#This Row],[Day]],Table23[[#This Row],[JulianCalendar]])</f>
        <v>0</v>
      </c>
    </row>
    <row r="21" spans="1:5" x14ac:dyDescent="0.25">
      <c r="A21">
        <v>2023</v>
      </c>
      <c r="B21">
        <v>1</v>
      </c>
      <c r="C21">
        <v>1</v>
      </c>
      <c r="E21" t="b" cm="1">
        <f t="array" ref="E21">CALENDAR.IS_VALID_DATE(Table23[[#This Row],[YearCE]],Table23[[#This Row],[Month]],Table23[[#This Row],[Day]],Table23[[#This Row],[JulianCalendar]])</f>
        <v>1</v>
      </c>
    </row>
    <row r="22" spans="1:5" x14ac:dyDescent="0.25">
      <c r="A22">
        <v>2024</v>
      </c>
      <c r="B22">
        <v>2</v>
      </c>
      <c r="C22">
        <v>29</v>
      </c>
      <c r="E22" t="b" cm="1">
        <f t="array" ref="E22">CALENDAR.IS_VALID_DATE(Table23[[#This Row],[YearCE]],Table23[[#This Row],[Month]],Table23[[#This Row],[Day]],Table23[[#This Row],[JulianCalendar]])</f>
        <v>1</v>
      </c>
    </row>
    <row r="23" spans="1:5" x14ac:dyDescent="0.25">
      <c r="A23">
        <v>2100</v>
      </c>
      <c r="B23">
        <v>2</v>
      </c>
      <c r="C23">
        <v>29</v>
      </c>
      <c r="E23" t="b" cm="1">
        <f t="array" ref="E23">CALENDAR.IS_VALID_DATE(Table23[[#This Row],[YearCE]],Table23[[#This Row],[Month]],Table23[[#This Row],[Day]],Table23[[#This Row],[JulianCalendar]])</f>
        <v>0</v>
      </c>
    </row>
    <row r="24" spans="1:5" x14ac:dyDescent="0.25">
      <c r="A24">
        <v>2100</v>
      </c>
      <c r="B24">
        <v>2</v>
      </c>
      <c r="C24">
        <v>29</v>
      </c>
      <c r="D24">
        <v>1</v>
      </c>
      <c r="E24" t="b" cm="1">
        <f t="array" ref="E24">CALENDAR.IS_VALID_DATE(Table23[[#This Row],[YearCE]],Table23[[#This Row],[Month]],Table23[[#This Row],[Day]],Table23[[#This Row],[JulianCalendar]])</f>
        <v>1</v>
      </c>
    </row>
    <row r="25" spans="1:5" x14ac:dyDescent="0.25">
      <c r="A25">
        <v>0</v>
      </c>
      <c r="B25">
        <v>1</v>
      </c>
      <c r="C25">
        <v>31</v>
      </c>
      <c r="E25" t="b" cm="1">
        <f t="array" ref="E25">CALENDAR.IS_VALID_DATE(Table23[[#This Row],[YearCE]],Table23[[#This Row],[Month]],Table23[[#This Row],[Day]],Table23[[#This Row],[JulianCalendar]])</f>
        <v>1</v>
      </c>
    </row>
    <row r="26" spans="1:5" x14ac:dyDescent="0.25">
      <c r="A26">
        <v>-1000000</v>
      </c>
      <c r="B26">
        <v>12</v>
      </c>
      <c r="C26">
        <v>31</v>
      </c>
      <c r="E26" t="b" cm="1">
        <f t="array" ref="E26">CALENDAR.IS_VALID_DATE(Table23[[#This Row],[YearCE]],Table23[[#This Row],[Month]],Table23[[#This Row],[Day]],Table23[[#This Row],[JulianCalendar]])</f>
        <v>1</v>
      </c>
    </row>
    <row r="27" spans="1:5" x14ac:dyDescent="0.25">
      <c r="A27" s="2">
        <v>2023.5</v>
      </c>
      <c r="B27">
        <v>1</v>
      </c>
      <c r="C27">
        <v>1</v>
      </c>
      <c r="E27" t="b" cm="1">
        <f t="array" ref="E27">CALENDAR.IS_VALID_DATE(Table23[[#This Row],[YearCE]],Table23[[#This Row],[Month]],Table23[[#This Row],[Day]],Table23[[#This Row],[JulianCalendar]])</f>
        <v>0</v>
      </c>
    </row>
    <row r="28" spans="1:5" x14ac:dyDescent="0.25">
      <c r="A28">
        <v>2023</v>
      </c>
      <c r="B28">
        <v>1.5</v>
      </c>
      <c r="C28">
        <v>1</v>
      </c>
      <c r="E28" t="b" cm="1">
        <f t="array" ref="E28">CALENDAR.IS_VALID_DATE(Table23[[#This Row],[YearCE]],Table23[[#This Row],[Month]],Table23[[#This Row],[Day]],Table23[[#This Row],[JulianCalendar]])</f>
        <v>0</v>
      </c>
    </row>
    <row r="29" spans="1:5" x14ac:dyDescent="0.25">
      <c r="A29">
        <v>2023</v>
      </c>
      <c r="B29">
        <v>1</v>
      </c>
      <c r="C29">
        <v>1.5</v>
      </c>
      <c r="E29" t="b" cm="1">
        <f t="array" ref="E29">CALENDAR.IS_VALID_DATE(Table23[[#This Row],[YearCE]],Table23[[#This Row],[Month]],Table23[[#This Row],[Day]],Table23[[#This Row],[JulianCalendar]])</f>
        <v>1</v>
      </c>
    </row>
    <row r="32" spans="1:5" ht="19.5" x14ac:dyDescent="0.3">
      <c r="A32" s="1" t="s">
        <v>97</v>
      </c>
      <c r="B32" s="1"/>
      <c r="C32" s="1"/>
      <c r="D32" s="1"/>
    </row>
    <row r="34" spans="1:4" x14ac:dyDescent="0.25">
      <c r="A34" t="s">
        <v>98</v>
      </c>
      <c r="B34" t="s">
        <v>99</v>
      </c>
      <c r="C34" t="s">
        <v>100</v>
      </c>
      <c r="D34" t="s">
        <v>2</v>
      </c>
    </row>
    <row r="35" spans="1:4" x14ac:dyDescent="0.25">
      <c r="D35" t="b" cm="1">
        <f t="array" ref="D35">CALENDAR.IS_VALID_TIME(Table237[[#This Row],[Hour]],Table237[[#This Row],[Minute]],Table237[[#This Row],[Second]])</f>
        <v>0</v>
      </c>
    </row>
    <row r="36" spans="1:4" x14ac:dyDescent="0.25">
      <c r="A36">
        <v>24</v>
      </c>
      <c r="D36" t="b" cm="1">
        <f t="array" ref="D36">CALENDAR.IS_VALID_TIME(Table237[[#This Row],[Hour]],Table237[[#This Row],[Minute]],Table237[[#This Row],[Second]])</f>
        <v>0</v>
      </c>
    </row>
    <row r="37" spans="1:4" x14ac:dyDescent="0.25">
      <c r="A37">
        <v>23</v>
      </c>
      <c r="B37">
        <v>59</v>
      </c>
      <c r="D37" t="b" cm="1">
        <f t="array" ref="D37">CALENDAR.IS_VALID_TIME(Table237[[#This Row],[Hour]],Table237[[#This Row],[Minute]],Table237[[#This Row],[Second]])</f>
        <v>1</v>
      </c>
    </row>
    <row r="38" spans="1:4" x14ac:dyDescent="0.25">
      <c r="B38">
        <v>45</v>
      </c>
      <c r="C38">
        <v>23</v>
      </c>
      <c r="D38" t="b" cm="1">
        <f t="array" ref="D38">CALENDAR.IS_VALID_TIME(Table237[[#This Row],[Hour]],Table237[[#This Row],[Minute]],Table237[[#This Row],[Second]])</f>
        <v>1</v>
      </c>
    </row>
    <row r="39" spans="1:4" x14ac:dyDescent="0.25">
      <c r="C39">
        <v>12.5</v>
      </c>
      <c r="D39" t="b" cm="1">
        <f t="array" ref="D39">CALENDAR.IS_VALID_TIME(Table237[[#This Row],[Hour]],Table237[[#This Row],[Minute]],Table237[[#This Row],[Second]])</f>
        <v>1</v>
      </c>
    </row>
    <row r="40" spans="1:4" x14ac:dyDescent="0.25">
      <c r="B40">
        <v>15</v>
      </c>
      <c r="D40" t="b" cm="1">
        <f t="array" ref="D40">CALENDAR.IS_VALID_TIME(Table237[[#This Row],[Hour]],Table237[[#This Row],[Minute]],Table237[[#This Row],[Second]])</f>
        <v>1</v>
      </c>
    </row>
    <row r="41" spans="1:4" x14ac:dyDescent="0.25">
      <c r="A41">
        <v>22.5</v>
      </c>
      <c r="D41" t="b" cm="1">
        <f t="array" ref="D41">CALENDAR.IS_VALID_TIME(Table237[[#This Row],[Hour]],Table237[[#This Row],[Minute]],Table237[[#This Row],[Second]])</f>
        <v>1</v>
      </c>
    </row>
    <row r="42" spans="1:4" x14ac:dyDescent="0.25">
      <c r="A42" s="2">
        <v>22.5</v>
      </c>
      <c r="B42">
        <v>1</v>
      </c>
      <c r="D42" t="b" cm="1">
        <f t="array" ref="D42">CALENDAR.IS_VALID_TIME(Table237[[#This Row],[Hour]],Table237[[#This Row],[Minute]],Table237[[#This Row],[Second]])</f>
        <v>0</v>
      </c>
    </row>
    <row r="43" spans="1:4" x14ac:dyDescent="0.25">
      <c r="A43">
        <v>1</v>
      </c>
      <c r="B43">
        <v>1</v>
      </c>
      <c r="C43">
        <v>1.5</v>
      </c>
      <c r="D43" t="b" cm="1">
        <f t="array" ref="D43">CALENDAR.IS_VALID_TIME(Table237[[#This Row],[Hour]],Table237[[#This Row],[Minute]],Table237[[#This Row],[Second]])</f>
        <v>1</v>
      </c>
    </row>
    <row r="44" spans="1:4" x14ac:dyDescent="0.25">
      <c r="A44">
        <v>1</v>
      </c>
      <c r="C44">
        <v>1</v>
      </c>
      <c r="D44" t="b" cm="1">
        <f t="array" ref="D44">CALENDAR.IS_VALID_TIME(Table237[[#This Row],[Hour]],Table237[[#This Row],[Minute]],Table237[[#This Row],[Second]])</f>
        <v>0</v>
      </c>
    </row>
  </sheetData>
  <phoneticPr fontId="2" type="noConversion"/>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F133"/>
  <sheetViews>
    <sheetView workbookViewId="0">
      <selection activeCell="A16" sqref="A16"/>
    </sheetView>
  </sheetViews>
  <sheetFormatPr defaultRowHeight="15" x14ac:dyDescent="0.25"/>
  <cols>
    <col min="1"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3" ht="19.5" x14ac:dyDescent="0.3">
      <c r="A1" s="1" t="s">
        <v>11</v>
      </c>
      <c r="B1" s="1"/>
    </row>
    <row r="3" spans="1:3" x14ac:dyDescent="0.25">
      <c r="A3" t="s">
        <v>8</v>
      </c>
      <c r="B3" t="s">
        <v>9</v>
      </c>
      <c r="C3" t="s">
        <v>2</v>
      </c>
    </row>
    <row r="4" spans="1:3" x14ac:dyDescent="0.25">
      <c r="C4" t="str" cm="1">
        <f t="array" ref="C4">CALENDAR.YEAR_COMMON_ERA(Table24[[#This Row],[Year]],Table24[[#This Row],[BCE]])</f>
        <v/>
      </c>
    </row>
    <row r="5" spans="1:3" x14ac:dyDescent="0.25">
      <c r="A5" t="s">
        <v>3</v>
      </c>
      <c r="C5" t="e" cm="1">
        <f t="array" ref="C5">CALENDAR.YEAR_COMMON_ERA(Table24[[#This Row],[Year]],Table24[[#This Row],[BCE]])</f>
        <v>#VALUE!</v>
      </c>
    </row>
    <row r="6" spans="1:3" x14ac:dyDescent="0.25">
      <c r="A6">
        <v>2023</v>
      </c>
      <c r="C6" cm="1">
        <f t="array" ref="C6">CALENDAR.YEAR_COMMON_ERA(Table24[[#This Row],[Year]],Table24[[#This Row],[BCE]])</f>
        <v>2023</v>
      </c>
    </row>
    <row r="7" spans="1:3" x14ac:dyDescent="0.25">
      <c r="A7">
        <v>2</v>
      </c>
      <c r="C7" cm="1">
        <f t="array" ref="C7">CALENDAR.YEAR_COMMON_ERA(Table24[[#This Row],[Year]],Table24[[#This Row],[BCE]])</f>
        <v>2</v>
      </c>
    </row>
    <row r="8" spans="1:3" x14ac:dyDescent="0.25">
      <c r="A8">
        <v>1</v>
      </c>
      <c r="C8" cm="1">
        <f t="array" ref="C8">CALENDAR.YEAR_COMMON_ERA(Table24[[#This Row],[Year]],Table24[[#This Row],[BCE]])</f>
        <v>1</v>
      </c>
    </row>
    <row r="9" spans="1:3" x14ac:dyDescent="0.25">
      <c r="A9">
        <v>0</v>
      </c>
      <c r="C9" t="e" cm="1">
        <f t="array" ref="C9">CALENDAR.YEAR_COMMON_ERA(Table24[[#This Row],[Year]],Table24[[#This Row],[BCE]])</f>
        <v>#NUM!</v>
      </c>
    </row>
    <row r="10" spans="1:3" x14ac:dyDescent="0.25">
      <c r="A10">
        <v>1</v>
      </c>
      <c r="B10">
        <v>1</v>
      </c>
      <c r="C10" cm="1">
        <f t="array" ref="C10">CALENDAR.YEAR_COMMON_ERA(Table24[[#This Row],[Year]],Table24[[#This Row],[BCE]])</f>
        <v>0</v>
      </c>
    </row>
    <row r="11" spans="1:3" x14ac:dyDescent="0.25">
      <c r="A11" s="3">
        <v>2</v>
      </c>
      <c r="B11" s="3">
        <v>1</v>
      </c>
      <c r="C11" cm="1">
        <f t="array" ref="C11">CALENDAR.YEAR_COMMON_ERA(Table24[[#This Row],[Year]],Table24[[#This Row],[BCE]])</f>
        <v>-1</v>
      </c>
    </row>
    <row r="12" spans="1:3" x14ac:dyDescent="0.25">
      <c r="A12" s="3"/>
      <c r="B12" s="3"/>
    </row>
    <row r="14" spans="1:3" ht="19.5" x14ac:dyDescent="0.3">
      <c r="A14" s="1" t="s">
        <v>173</v>
      </c>
      <c r="B14" s="1"/>
    </row>
    <row r="16" spans="1:3" x14ac:dyDescent="0.25">
      <c r="A16" t="s">
        <v>1</v>
      </c>
      <c r="B16" t="s">
        <v>7</v>
      </c>
      <c r="C16" t="s">
        <v>2</v>
      </c>
    </row>
    <row r="17" spans="1:4" x14ac:dyDescent="0.25">
      <c r="C17" t="str" cm="1">
        <f t="array" ref="C17">CALENDAR.DAYS_IN_YEAR(Table7[[#This Row],[YearCE]],Table7[[#This Row],[JulianCalendar]])</f>
        <v/>
      </c>
    </row>
    <row r="18" spans="1:4" x14ac:dyDescent="0.25">
      <c r="A18" t="s">
        <v>3</v>
      </c>
      <c r="C18" t="e" cm="1">
        <f t="array" ref="C18">CALENDAR.DAYS_IN_YEAR(Table7[[#This Row],[YearCE]],Table7[[#This Row],[JulianCalendar]])</f>
        <v>#VALUE!</v>
      </c>
    </row>
    <row r="19" spans="1:4" x14ac:dyDescent="0.25">
      <c r="A19">
        <v>2000</v>
      </c>
      <c r="C19" cm="1">
        <f t="array" ref="C19">CALENDAR.DAYS_IN_YEAR(Table7[[#This Row],[YearCE]],Table7[[#This Row],[JulianCalendar]])</f>
        <v>366</v>
      </c>
    </row>
    <row r="20" spans="1:4" x14ac:dyDescent="0.25">
      <c r="A20">
        <v>1900</v>
      </c>
      <c r="C20" cm="1">
        <f t="array" ref="C20">CALENDAR.DAYS_IN_YEAR(Table7[[#This Row],[YearCE]],Table7[[#This Row],[JulianCalendar]])</f>
        <v>365</v>
      </c>
    </row>
    <row r="21" spans="1:4" x14ac:dyDescent="0.25">
      <c r="A21">
        <v>1900</v>
      </c>
      <c r="B21">
        <v>1</v>
      </c>
      <c r="C21" cm="1">
        <f t="array" ref="C21">CALENDAR.DAYS_IN_YEAR(Table7[[#This Row],[YearCE]],Table7[[#This Row],[JulianCalendar]])</f>
        <v>366</v>
      </c>
    </row>
    <row r="24" spans="1:4" ht="19.5" x14ac:dyDescent="0.3">
      <c r="A24" s="1" t="s">
        <v>174</v>
      </c>
      <c r="B24" s="1"/>
    </row>
    <row r="26" spans="1:4" x14ac:dyDescent="0.25">
      <c r="A26" t="s">
        <v>5</v>
      </c>
      <c r="B26" t="s">
        <v>1</v>
      </c>
      <c r="C26" t="s">
        <v>7</v>
      </c>
      <c r="D26" t="s">
        <v>2</v>
      </c>
    </row>
    <row r="27" spans="1:4" x14ac:dyDescent="0.25">
      <c r="D27" t="str" cm="1">
        <f t="array" ref="D27">CALENDAR.DAYS_IN_MONTH(Table79[[#This Row],[Month]],Table79[[#This Row],[YearCE]],Table79[[#This Row],[JulianCalendar]])</f>
        <v/>
      </c>
    </row>
    <row r="28" spans="1:4" x14ac:dyDescent="0.25">
      <c r="A28" t="s">
        <v>3</v>
      </c>
      <c r="D28" t="e" cm="1">
        <f t="array" ref="D28">CALENDAR.DAYS_IN_MONTH(Table79[[#This Row],[Month]],Table79[[#This Row],[YearCE]],Table79[[#This Row],[JulianCalendar]])</f>
        <v>#VALUE!</v>
      </c>
    </row>
    <row r="29" spans="1:4" x14ac:dyDescent="0.25">
      <c r="A29">
        <v>2</v>
      </c>
      <c r="D29" cm="1">
        <f t="array" ref="D29">CALENDAR.DAYS_IN_MONTH(Table79[[#This Row],[Month]],Table79[[#This Row],[YearCE]],Table79[[#This Row],[JulianCalendar]])</f>
        <v>28</v>
      </c>
    </row>
    <row r="30" spans="1:4" x14ac:dyDescent="0.25">
      <c r="A30">
        <v>2</v>
      </c>
      <c r="B30">
        <v>1900</v>
      </c>
      <c r="D30" cm="1">
        <f t="array" ref="D30">CALENDAR.DAYS_IN_MONTH(Table79[[#This Row],[Month]],Table79[[#This Row],[YearCE]],Table79[[#This Row],[JulianCalendar]])</f>
        <v>28</v>
      </c>
    </row>
    <row r="31" spans="1:4" x14ac:dyDescent="0.25">
      <c r="A31">
        <v>2</v>
      </c>
      <c r="B31">
        <v>1900</v>
      </c>
      <c r="C31">
        <v>1</v>
      </c>
      <c r="D31" cm="1">
        <f t="array" ref="D31">CALENDAR.DAYS_IN_MONTH(Table79[[#This Row],[Month]],Table79[[#This Row],[YearCE]],Table79[[#This Row],[JulianCalendar]])</f>
        <v>29</v>
      </c>
    </row>
    <row r="32" spans="1:4" x14ac:dyDescent="0.25">
      <c r="A32">
        <v>6</v>
      </c>
      <c r="D32" cm="1">
        <f t="array" ref="D32">CALENDAR.DAYS_IN_MONTH(Table79[[#This Row],[Month]],Table79[[#This Row],[YearCE]],Table79[[#This Row],[JulianCalendar]])</f>
        <v>30</v>
      </c>
    </row>
    <row r="33" spans="1:6" x14ac:dyDescent="0.25">
      <c r="A33">
        <v>7</v>
      </c>
      <c r="D33" cm="1">
        <f t="array" ref="D33">CALENDAR.DAYS_IN_MONTH(Table79[[#This Row],[Month]],Table79[[#This Row],[YearCE]],Table79[[#This Row],[JulianCalendar]])</f>
        <v>31</v>
      </c>
    </row>
    <row r="34" spans="1:6" x14ac:dyDescent="0.25">
      <c r="A34">
        <v>8</v>
      </c>
      <c r="D34" cm="1">
        <f t="array" ref="D34">CALENDAR.DAYS_IN_MONTH(Table79[[#This Row],[Month]],Table79[[#This Row],[YearCE]],Table79[[#This Row],[JulianCalendar]])</f>
        <v>31</v>
      </c>
    </row>
    <row r="37" spans="1:6" ht="19.5" x14ac:dyDescent="0.3">
      <c r="A37" s="1" t="s">
        <v>10</v>
      </c>
    </row>
    <row r="39" spans="1:6" x14ac:dyDescent="0.25">
      <c r="A39" t="s">
        <v>8</v>
      </c>
      <c r="B39" t="s">
        <v>5</v>
      </c>
      <c r="C39" t="s">
        <v>6</v>
      </c>
      <c r="D39" t="s">
        <v>7</v>
      </c>
      <c r="E39" t="s">
        <v>2</v>
      </c>
      <c r="F39" t="s">
        <v>12</v>
      </c>
    </row>
    <row r="40" spans="1:6" x14ac:dyDescent="0.25">
      <c r="E40" t="str" cm="1">
        <f t="array" ref="E40">CALENDAR.JULIAN_DAY_NUMBER(Table245[[#This Row],[Year]],Table245[[#This Row],[Month]],Table245[[#This Row],[Day]],Table245[[#This Row],[JulianCalendar]])</f>
        <v/>
      </c>
    </row>
    <row r="41" spans="1:6" x14ac:dyDescent="0.25">
      <c r="A41">
        <v>2023</v>
      </c>
      <c r="B41">
        <v>1</v>
      </c>
      <c r="E41" t="e" cm="1">
        <f t="array" ref="E41">CALENDAR.JULIAN_DAY_NUMBER(Table245[[#This Row],[Year]],Table245[[#This Row],[Month]],Table245[[#This Row],[Day]],Table245[[#This Row],[JulianCalendar]])</f>
        <v>#VALUE!</v>
      </c>
    </row>
    <row r="42" spans="1:6" x14ac:dyDescent="0.25">
      <c r="A42">
        <v>2023</v>
      </c>
      <c r="B42">
        <v>1</v>
      </c>
      <c r="C42">
        <v>1</v>
      </c>
      <c r="E42" cm="1">
        <f t="array" ref="E42">CALENDAR.JULIAN_DAY_NUMBER(Table245[[#This Row],[Year]],Table245[[#This Row],[Month]],Table245[[#This Row],[Day]],Table245[[#This Row],[JulianCalendar]])</f>
        <v>2459946</v>
      </c>
    </row>
    <row r="43" spans="1:6" x14ac:dyDescent="0.25">
      <c r="A43">
        <v>2023</v>
      </c>
      <c r="B43">
        <v>1</v>
      </c>
      <c r="C43">
        <v>1</v>
      </c>
      <c r="D43">
        <v>1</v>
      </c>
      <c r="E43" cm="1">
        <f t="array" ref="E43">CALENDAR.JULIAN_DAY_NUMBER(Table245[[#This Row],[Year]],Table245[[#This Row],[Month]],Table245[[#This Row],[Day]],Table245[[#This Row],[JulianCalendar]])</f>
        <v>2459959</v>
      </c>
    </row>
    <row r="44" spans="1:6" x14ac:dyDescent="0.25">
      <c r="A44">
        <v>1582</v>
      </c>
      <c r="B44">
        <v>10</v>
      </c>
      <c r="C44">
        <v>4</v>
      </c>
      <c r="D44">
        <v>1</v>
      </c>
      <c r="E44" cm="1">
        <f t="array" ref="E44">CALENDAR.JULIAN_DAY_NUMBER(Table245[[#This Row],[Year]],Table245[[#This Row],[Month]],Table245[[#This Row],[Day]],Table245[[#This Row],[JulianCalendar]])</f>
        <v>2299160</v>
      </c>
    </row>
    <row r="45" spans="1:6" ht="120" x14ac:dyDescent="0.25">
      <c r="A45">
        <v>1582</v>
      </c>
      <c r="B45">
        <v>10</v>
      </c>
      <c r="C45">
        <v>15</v>
      </c>
      <c r="E45" cm="1">
        <f t="array" ref="E45">CALENDAR.JULIAN_DAY_NUMBER(Table245[[#This Row],[Year]],Table245[[#This Row],[Month]],Table245[[#This Row],[Day]],Table245[[#This Row],[JulianCalendar]])</f>
        <v>2299161</v>
      </c>
      <c r="F45" s="4" t="s">
        <v>115</v>
      </c>
    </row>
    <row r="46" spans="1:6" ht="30" x14ac:dyDescent="0.25">
      <c r="A46" s="3">
        <v>-4712</v>
      </c>
      <c r="B46" s="3">
        <v>1</v>
      </c>
      <c r="C46">
        <v>1</v>
      </c>
      <c r="D46">
        <v>1</v>
      </c>
      <c r="E46" cm="1">
        <f t="array" ref="E46">CALENDAR.JULIAN_DAY_NUMBER(Table245[[#This Row],[Year]],Table245[[#This Row],[Month]],Table245[[#This Row],[Day]],Table245[[#This Row],[JulianCalendar]])</f>
        <v>0</v>
      </c>
      <c r="F46" s="4" t="s">
        <v>13</v>
      </c>
    </row>
    <row r="47" spans="1:6" ht="30" x14ac:dyDescent="0.25">
      <c r="A47" s="3">
        <v>-4713</v>
      </c>
      <c r="B47" s="3">
        <v>11</v>
      </c>
      <c r="C47">
        <v>24</v>
      </c>
      <c r="E47" cm="1">
        <f t="array" ref="E47">CALENDAR.JULIAN_DAY_NUMBER(Table245[[#This Row],[Year]],Table245[[#This Row],[Month]],Table245[[#This Row],[Day]],Table245[[#This Row],[JulianCalendar]])</f>
        <v>0</v>
      </c>
      <c r="F47" s="4" t="s">
        <v>14</v>
      </c>
    </row>
    <row r="50" spans="1:5" ht="19.5" x14ac:dyDescent="0.3">
      <c r="A50" s="1" t="s">
        <v>19</v>
      </c>
    </row>
    <row r="52" spans="1:5" x14ac:dyDescent="0.25">
      <c r="A52" s="5" t="s">
        <v>15</v>
      </c>
      <c r="B52" s="6" t="s">
        <v>7</v>
      </c>
      <c r="C52" s="6" t="s">
        <v>16</v>
      </c>
      <c r="D52" s="6" t="s">
        <v>17</v>
      </c>
      <c r="E52" s="7" t="s">
        <v>18</v>
      </c>
    </row>
    <row r="53" spans="1:5" x14ac:dyDescent="0.25">
      <c r="A53" s="8"/>
      <c r="B53" s="9"/>
      <c r="C53" s="9" t="str" cm="1">
        <f t="array" ref="C53:E53">CALENDAR.JDN_TO_CALENDAR_DATE($A53,$B53)</f>
        <v/>
      </c>
      <c r="D53" s="9" t="str">
        <v/>
      </c>
      <c r="E53" s="10" t="str">
        <v/>
      </c>
    </row>
    <row r="54" spans="1:5" x14ac:dyDescent="0.25">
      <c r="A54" s="11">
        <v>2459946</v>
      </c>
      <c r="B54" s="12"/>
      <c r="C54" s="12" cm="1">
        <f t="array" ref="C54:E54">CALENDAR.JDN_TO_CALENDAR_DATE($A54,$B54)</f>
        <v>2023</v>
      </c>
      <c r="D54" s="12">
        <v>1</v>
      </c>
      <c r="E54" s="13">
        <v>1</v>
      </c>
    </row>
    <row r="55" spans="1:5" x14ac:dyDescent="0.25">
      <c r="A55" s="8">
        <v>2459959</v>
      </c>
      <c r="B55" s="9">
        <v>1</v>
      </c>
      <c r="C55" s="9" cm="1">
        <f t="array" ref="C55:E55">CALENDAR.JDN_TO_CALENDAR_DATE($A55,$B55)</f>
        <v>2023</v>
      </c>
      <c r="D55" s="9">
        <v>1</v>
      </c>
      <c r="E55" s="10">
        <v>1</v>
      </c>
    </row>
    <row r="56" spans="1:5" x14ac:dyDescent="0.25">
      <c r="A56" s="11">
        <v>2299160</v>
      </c>
      <c r="B56" s="12">
        <v>1</v>
      </c>
      <c r="C56" s="12" cm="1">
        <f t="array" ref="C56:E56">CALENDAR.JDN_TO_CALENDAR_DATE($A56,$B56)</f>
        <v>1582</v>
      </c>
      <c r="D56" s="12">
        <v>10</v>
      </c>
      <c r="E56" s="13">
        <v>4</v>
      </c>
    </row>
    <row r="57" spans="1:5" x14ac:dyDescent="0.25">
      <c r="A57" s="8">
        <v>2299161</v>
      </c>
      <c r="B57" s="9"/>
      <c r="C57" s="9" cm="1">
        <f t="array" ref="C57:E57">CALENDAR.JDN_TO_CALENDAR_DATE($A57,$B57)</f>
        <v>1582</v>
      </c>
      <c r="D57" s="9">
        <v>10</v>
      </c>
      <c r="E57" s="10">
        <v>15</v>
      </c>
    </row>
    <row r="58" spans="1:5" x14ac:dyDescent="0.25">
      <c r="A58" s="11">
        <v>0</v>
      </c>
      <c r="B58" s="12"/>
      <c r="C58" s="12" cm="1">
        <f t="array" ref="C58:E58">CALENDAR.JDN_TO_CALENDAR_DATE($A58,$B58)</f>
        <v>-4713</v>
      </c>
      <c r="D58" s="12">
        <v>11</v>
      </c>
      <c r="E58" s="13">
        <v>24</v>
      </c>
    </row>
    <row r="59" spans="1:5" x14ac:dyDescent="0.25">
      <c r="A59" s="14">
        <v>0</v>
      </c>
      <c r="B59" s="15">
        <v>1</v>
      </c>
      <c r="C59" s="16" cm="1">
        <f t="array" ref="C59:E59">CALENDAR.JDN_TO_CALENDAR_DATE($A59,$B59)</f>
        <v>-4712</v>
      </c>
      <c r="D59" s="16">
        <v>1</v>
      </c>
      <c r="E59" s="17">
        <v>1</v>
      </c>
    </row>
    <row r="62" spans="1:5" ht="19.5" x14ac:dyDescent="0.3">
      <c r="A62" s="1" t="s">
        <v>198</v>
      </c>
    </row>
    <row r="64" spans="1:5" x14ac:dyDescent="0.25">
      <c r="A64" s="5" t="s">
        <v>15</v>
      </c>
      <c r="B64" s="6" t="s">
        <v>7</v>
      </c>
      <c r="C64" s="6" t="s">
        <v>16</v>
      </c>
      <c r="D64" s="6" t="s">
        <v>199</v>
      </c>
      <c r="E64" s="7" t="s">
        <v>201</v>
      </c>
    </row>
    <row r="65" spans="1:5" x14ac:dyDescent="0.25">
      <c r="A65" s="8">
        <v>2459215</v>
      </c>
      <c r="B65" s="9"/>
      <c r="C65" s="9" cm="1">
        <f t="array" ref="C65:E65">CALENDAR.JDN_TO_ORDINAL_DATE($A65,$B65)</f>
        <v>2020</v>
      </c>
      <c r="D65" s="9">
        <v>366</v>
      </c>
      <c r="E65" s="10">
        <v>366</v>
      </c>
    </row>
    <row r="66" spans="1:5" x14ac:dyDescent="0.25">
      <c r="A66" s="11">
        <v>2459946</v>
      </c>
      <c r="B66" s="12"/>
      <c r="C66" s="12" cm="1">
        <f t="array" ref="C66:E66">CALENDAR.JDN_TO_ORDINAL_DATE($A66,$B66)</f>
        <v>2023</v>
      </c>
      <c r="D66" s="12">
        <v>1</v>
      </c>
      <c r="E66" s="13">
        <v>365</v>
      </c>
    </row>
    <row r="67" spans="1:5" x14ac:dyDescent="0.25">
      <c r="A67" s="8">
        <v>2459959</v>
      </c>
      <c r="B67" s="9">
        <v>1</v>
      </c>
      <c r="C67" s="9" cm="1">
        <f t="array" ref="C67:E67">CALENDAR.JDN_TO_ORDINAL_DATE($A67,$B67)</f>
        <v>2023</v>
      </c>
      <c r="D67" s="9">
        <v>1</v>
      </c>
      <c r="E67" s="10">
        <v>365</v>
      </c>
    </row>
    <row r="68" spans="1:5" x14ac:dyDescent="0.25">
      <c r="A68" s="11">
        <v>2299160</v>
      </c>
      <c r="B68" s="12">
        <v>1</v>
      </c>
      <c r="C68" s="12" cm="1">
        <f t="array" ref="C68:E68">CALENDAR.JDN_TO_ORDINAL_DATE($A68,$B68)</f>
        <v>1582</v>
      </c>
      <c r="D68" s="12">
        <v>277</v>
      </c>
      <c r="E68" s="13">
        <v>365</v>
      </c>
    </row>
    <row r="69" spans="1:5" x14ac:dyDescent="0.25">
      <c r="A69" s="8">
        <v>2299161</v>
      </c>
      <c r="B69" s="9"/>
      <c r="C69" s="9" cm="1">
        <f t="array" ref="C69:E69">CALENDAR.JDN_TO_ORDINAL_DATE($A69,$B69)</f>
        <v>1582</v>
      </c>
      <c r="D69" s="9">
        <v>288</v>
      </c>
      <c r="E69" s="10">
        <v>365</v>
      </c>
    </row>
    <row r="70" spans="1:5" x14ac:dyDescent="0.25">
      <c r="A70" s="11">
        <v>0</v>
      </c>
      <c r="B70" s="12"/>
      <c r="C70" s="12" cm="1">
        <f t="array" ref="C70:E70">CALENDAR.JDN_TO_ORDINAL_DATE($A70,$B70)</f>
        <v>-4713</v>
      </c>
      <c r="D70" s="12">
        <v>328</v>
      </c>
      <c r="E70" s="13">
        <v>365</v>
      </c>
    </row>
    <row r="71" spans="1:5" x14ac:dyDescent="0.25">
      <c r="A71" s="14">
        <v>0</v>
      </c>
      <c r="B71" s="15">
        <v>1</v>
      </c>
      <c r="C71" s="16" cm="1">
        <f t="array" ref="C71:E71">CALENDAR.JDN_TO_ORDINAL_DATE($A71,$B71)</f>
        <v>-4712</v>
      </c>
      <c r="D71" s="16">
        <v>1</v>
      </c>
      <c r="E71" s="17">
        <v>366</v>
      </c>
    </row>
    <row r="74" spans="1:5" ht="19.5" x14ac:dyDescent="0.3">
      <c r="A74" s="1" t="s">
        <v>202</v>
      </c>
    </row>
    <row r="76" spans="1:5" x14ac:dyDescent="0.25">
      <c r="A76" s="5" t="s">
        <v>1</v>
      </c>
      <c r="B76" s="6" t="s">
        <v>203</v>
      </c>
      <c r="C76" s="6" t="s">
        <v>7</v>
      </c>
      <c r="D76" s="7" t="s">
        <v>2</v>
      </c>
    </row>
    <row r="77" spans="1:5" x14ac:dyDescent="0.25">
      <c r="A77" s="8"/>
      <c r="B77" s="9"/>
      <c r="C77" s="9"/>
      <c r="D77" s="10" t="str" cm="1">
        <f t="array" ref="D77">CALENDAR.ORDINAL_DATE_TO_JDN(A77,B77,C77)</f>
        <v/>
      </c>
    </row>
    <row r="78" spans="1:5" x14ac:dyDescent="0.25">
      <c r="A78" s="11">
        <v>2023</v>
      </c>
      <c r="B78" s="12">
        <v>1</v>
      </c>
      <c r="C78" s="12"/>
      <c r="D78" s="13" cm="1">
        <f t="array" ref="D78">CALENDAR.ORDINAL_DATE_TO_JDN(A78,B78,C78)</f>
        <v>2459946</v>
      </c>
    </row>
    <row r="79" spans="1:5" x14ac:dyDescent="0.25">
      <c r="A79" s="8">
        <v>2023</v>
      </c>
      <c r="B79" s="9">
        <v>365</v>
      </c>
      <c r="C79" s="9"/>
      <c r="D79" s="10" cm="1">
        <f t="array" ref="D79">CALENDAR.ORDINAL_DATE_TO_JDN(A79,B79,C79)</f>
        <v>2460310</v>
      </c>
    </row>
    <row r="80" spans="1:5" x14ac:dyDescent="0.25">
      <c r="A80" s="11">
        <v>2023</v>
      </c>
      <c r="B80" s="12">
        <v>366</v>
      </c>
      <c r="C80" s="12"/>
      <c r="D80" s="13" cm="1">
        <f t="array" ref="D80">CALENDAR.ORDINAL_DATE_TO_JDN(A80,B80,C80)</f>
        <v>2460311</v>
      </c>
    </row>
    <row r="81" spans="1:6" x14ac:dyDescent="0.25">
      <c r="A81" s="8">
        <v>2024</v>
      </c>
      <c r="B81" s="9">
        <v>366</v>
      </c>
      <c r="C81" s="9"/>
      <c r="D81" s="10" cm="1">
        <f t="array" ref="D81">CALENDAR.ORDINAL_DATE_TO_JDN(A81,B81,C81)</f>
        <v>2460676</v>
      </c>
    </row>
    <row r="82" spans="1:6" x14ac:dyDescent="0.25">
      <c r="A82" s="11">
        <v>-456</v>
      </c>
      <c r="B82" s="12">
        <v>85</v>
      </c>
      <c r="C82" s="12"/>
      <c r="D82" s="13" cm="1">
        <f t="array" ref="D82">CALENDAR.ORDINAL_DATE_TO_JDN(A82,B82,C82)</f>
        <v>1554593</v>
      </c>
    </row>
    <row r="83" spans="1:6" x14ac:dyDescent="0.25">
      <c r="A83" s="14">
        <v>-456</v>
      </c>
      <c r="B83" s="15">
        <v>85</v>
      </c>
      <c r="C83" s="16">
        <v>1</v>
      </c>
      <c r="D83" s="17" cm="1">
        <f t="array" ref="D83">CALENDAR.ORDINAL_DATE_TO_JDN(A83,B83,C83)</f>
        <v>1554588</v>
      </c>
    </row>
    <row r="86" spans="1:6" ht="19.5" x14ac:dyDescent="0.3">
      <c r="A86" s="1" t="s">
        <v>113</v>
      </c>
    </row>
    <row r="88" spans="1:6" x14ac:dyDescent="0.25">
      <c r="A88" s="77" t="s">
        <v>8</v>
      </c>
      <c r="B88" s="78" t="s">
        <v>5</v>
      </c>
      <c r="C88" s="78" t="s">
        <v>6</v>
      </c>
      <c r="D88" s="6" t="s">
        <v>16</v>
      </c>
      <c r="E88" s="6" t="s">
        <v>17</v>
      </c>
      <c r="F88" s="7" t="s">
        <v>18</v>
      </c>
    </row>
    <row r="89" spans="1:6" x14ac:dyDescent="0.25">
      <c r="A89" s="8"/>
      <c r="B89" s="9"/>
      <c r="C89" s="9"/>
      <c r="D89" s="9" t="str" cm="1">
        <f t="array" ref="D89:F89">CALENDAR.GREGORIAN_TO_JULIAN(A89,B89,C89)</f>
        <v/>
      </c>
      <c r="E89" s="9" t="str">
        <v/>
      </c>
      <c r="F89" s="10" t="str">
        <v/>
      </c>
    </row>
    <row r="90" spans="1:6" x14ac:dyDescent="0.25">
      <c r="A90" s="11">
        <v>1900</v>
      </c>
      <c r="B90" s="12">
        <v>2</v>
      </c>
      <c r="C90" s="12">
        <v>29</v>
      </c>
      <c r="D90" s="12" t="e" cm="1">
        <f t="array" ref="D90:F90">CALENDAR.GREGORIAN_TO_JULIAN(A90,B90,C90)</f>
        <v>#VALUE!</v>
      </c>
      <c r="E90" s="12" t="e">
        <v>#VALUE!</v>
      </c>
      <c r="F90" s="13" t="e">
        <v>#VALUE!</v>
      </c>
    </row>
    <row r="91" spans="1:6" x14ac:dyDescent="0.25">
      <c r="A91" s="8">
        <v>2023</v>
      </c>
      <c r="B91" s="9">
        <v>1</v>
      </c>
      <c r="C91" s="9">
        <v>1</v>
      </c>
      <c r="D91" s="9" cm="1">
        <f t="array" ref="D91:F91">CALENDAR.GREGORIAN_TO_JULIAN(A91,B91,C91)</f>
        <v>2022</v>
      </c>
      <c r="E91" s="9">
        <v>12</v>
      </c>
      <c r="F91" s="10">
        <v>19</v>
      </c>
    </row>
    <row r="92" spans="1:6" x14ac:dyDescent="0.25">
      <c r="A92" s="87">
        <v>1582</v>
      </c>
      <c r="B92" s="49">
        <v>10</v>
      </c>
      <c r="C92" s="49">
        <v>15</v>
      </c>
      <c r="D92" s="49" cm="1">
        <f t="array" ref="D92:F92">CALENDAR.GREGORIAN_TO_JULIAN(A92,B92,C92)</f>
        <v>1582</v>
      </c>
      <c r="E92" s="49">
        <v>10</v>
      </c>
      <c r="F92" s="84">
        <v>5</v>
      </c>
    </row>
    <row r="95" spans="1:6" ht="19.5" x14ac:dyDescent="0.3">
      <c r="A95" s="1" t="s">
        <v>114</v>
      </c>
    </row>
    <row r="97" spans="1:6" x14ac:dyDescent="0.25">
      <c r="A97" s="77" t="s">
        <v>8</v>
      </c>
      <c r="B97" s="78" t="s">
        <v>5</v>
      </c>
      <c r="C97" s="78" t="s">
        <v>6</v>
      </c>
      <c r="D97" s="6" t="s">
        <v>16</v>
      </c>
      <c r="E97" s="6" t="s">
        <v>17</v>
      </c>
      <c r="F97" s="7" t="s">
        <v>18</v>
      </c>
    </row>
    <row r="98" spans="1:6" x14ac:dyDescent="0.25">
      <c r="A98" s="8"/>
      <c r="B98" s="9"/>
      <c r="C98" s="9"/>
      <c r="D98" s="9" t="str" cm="1">
        <f t="array" ref="D98:F98">CALENDAR.JULIAN_TO_GREGORIAN(A98,B98,C98)</f>
        <v/>
      </c>
      <c r="E98" s="9" t="str">
        <v/>
      </c>
      <c r="F98" s="10" t="str">
        <v/>
      </c>
    </row>
    <row r="99" spans="1:6" x14ac:dyDescent="0.25">
      <c r="A99" s="11">
        <v>1900</v>
      </c>
      <c r="B99" s="12">
        <v>2</v>
      </c>
      <c r="C99" s="12">
        <v>29</v>
      </c>
      <c r="D99" s="12" cm="1">
        <f t="array" ref="D99:F99">CALENDAR.JULIAN_TO_GREGORIAN(A99,B99,C99)</f>
        <v>1900</v>
      </c>
      <c r="E99" s="12">
        <v>3</v>
      </c>
      <c r="F99" s="13">
        <v>13</v>
      </c>
    </row>
    <row r="100" spans="1:6" x14ac:dyDescent="0.25">
      <c r="A100" s="8">
        <v>2023</v>
      </c>
      <c r="B100" s="9">
        <v>1</v>
      </c>
      <c r="C100" s="9">
        <v>1</v>
      </c>
      <c r="D100" s="9" cm="1">
        <f t="array" ref="D100:F100">CALENDAR.JULIAN_TO_GREGORIAN(A100,B100,C100)</f>
        <v>2023</v>
      </c>
      <c r="E100" s="9">
        <v>1</v>
      </c>
      <c r="F100" s="10">
        <v>14</v>
      </c>
    </row>
    <row r="101" spans="1:6" x14ac:dyDescent="0.25">
      <c r="A101" s="87">
        <v>1582</v>
      </c>
      <c r="B101" s="49">
        <v>10</v>
      </c>
      <c r="C101" s="49">
        <v>5</v>
      </c>
      <c r="D101" s="49" cm="1">
        <f t="array" ref="D101:F101">CALENDAR.JULIAN_TO_GREGORIAN(A101,B101,C101)</f>
        <v>1582</v>
      </c>
      <c r="E101" s="49">
        <v>10</v>
      </c>
      <c r="F101" s="84">
        <v>15</v>
      </c>
    </row>
    <row r="104" spans="1:6" ht="19.5" x14ac:dyDescent="0.3">
      <c r="A104" s="1" t="s">
        <v>117</v>
      </c>
    </row>
    <row r="106" spans="1:6" x14ac:dyDescent="0.25">
      <c r="A106" s="77" t="s">
        <v>8</v>
      </c>
      <c r="B106" s="78" t="s">
        <v>5</v>
      </c>
      <c r="C106" s="78" t="s">
        <v>6</v>
      </c>
      <c r="D106" s="6" t="s">
        <v>116</v>
      </c>
      <c r="E106" s="7" t="s">
        <v>52</v>
      </c>
    </row>
    <row r="107" spans="1:6" x14ac:dyDescent="0.25">
      <c r="A107" s="8"/>
      <c r="B107" s="9"/>
      <c r="C107" s="9"/>
      <c r="D107" s="9"/>
      <c r="E107" s="10" t="e" cm="1">
        <f t="array" ref="E107">CALENDAR.SECULAR_DIFFERENCE(A107,B107,C107,D107)</f>
        <v>#VALUE!</v>
      </c>
    </row>
    <row r="108" spans="1:6" x14ac:dyDescent="0.25">
      <c r="A108" s="11" t="s">
        <v>3</v>
      </c>
      <c r="B108" s="12"/>
      <c r="C108" s="12"/>
      <c r="D108" s="12"/>
      <c r="E108" s="13" t="e" cm="1">
        <f t="array" ref="E108">CALENDAR.SECULAR_DIFFERENCE(A108,B108,C108,D108)</f>
        <v>#VALUE!</v>
      </c>
    </row>
    <row r="109" spans="1:6" x14ac:dyDescent="0.25">
      <c r="A109" s="8">
        <v>2023</v>
      </c>
      <c r="B109" s="9">
        <v>2</v>
      </c>
      <c r="C109" s="9">
        <v>29</v>
      </c>
      <c r="D109" s="9"/>
      <c r="E109" s="10" t="e" cm="1">
        <f t="array" ref="E109">CALENDAR.SECULAR_DIFFERENCE(A109,B109,C109,D109)</f>
        <v>#VALUE!</v>
      </c>
    </row>
    <row r="110" spans="1:6" x14ac:dyDescent="0.25">
      <c r="A110" s="87">
        <v>1582</v>
      </c>
      <c r="B110" s="49">
        <v>10</v>
      </c>
      <c r="C110" s="49">
        <v>15</v>
      </c>
      <c r="D110" s="49"/>
      <c r="E110" s="84" cm="1">
        <f t="array" ref="E110">CALENDAR.SECULAR_DIFFERENCE(A110,B110,C110,D110)</f>
        <v>10</v>
      </c>
    </row>
    <row r="111" spans="1:6" x14ac:dyDescent="0.25">
      <c r="A111" s="8">
        <v>1700</v>
      </c>
      <c r="B111" s="9">
        <v>2</v>
      </c>
      <c r="C111" s="9">
        <v>28</v>
      </c>
      <c r="D111" s="9"/>
      <c r="E111" s="10" cm="1">
        <f t="array" ref="E111">CALENDAR.SECULAR_DIFFERENCE(A111,B111,C111,D111)</f>
        <v>10</v>
      </c>
    </row>
    <row r="112" spans="1:6" x14ac:dyDescent="0.25">
      <c r="A112" s="11">
        <v>1700</v>
      </c>
      <c r="B112" s="12">
        <v>3</v>
      </c>
      <c r="C112" s="12">
        <v>1</v>
      </c>
      <c r="D112" s="12"/>
      <c r="E112" s="13" cm="1">
        <f t="array" ref="E112">CALENDAR.SECULAR_DIFFERENCE(A112,B112,C112,D112)</f>
        <v>11</v>
      </c>
    </row>
    <row r="113" spans="1:5" x14ac:dyDescent="0.25">
      <c r="A113" s="8">
        <v>1800</v>
      </c>
      <c r="B113" s="9">
        <v>2</v>
      </c>
      <c r="C113" s="9">
        <v>28</v>
      </c>
      <c r="D113" s="9"/>
      <c r="E113" s="10" cm="1">
        <f t="array" ref="E113">CALENDAR.SECULAR_DIFFERENCE(A113,B113,C113,D113)</f>
        <v>11</v>
      </c>
    </row>
    <row r="114" spans="1:5" x14ac:dyDescent="0.25">
      <c r="A114" s="87">
        <v>1800</v>
      </c>
      <c r="B114" s="49">
        <v>3</v>
      </c>
      <c r="C114" s="49">
        <v>1</v>
      </c>
      <c r="D114" s="49"/>
      <c r="E114" s="84" cm="1">
        <f t="array" ref="E114">CALENDAR.SECULAR_DIFFERENCE(A114,B114,C114,D114)</f>
        <v>12</v>
      </c>
    </row>
    <row r="115" spans="1:5" x14ac:dyDescent="0.25">
      <c r="A115" s="8">
        <v>1900</v>
      </c>
      <c r="B115" s="9">
        <v>2</v>
      </c>
      <c r="C115" s="9">
        <v>28</v>
      </c>
      <c r="D115" s="9"/>
      <c r="E115" s="10" cm="1">
        <f t="array" ref="E115">CALENDAR.SECULAR_DIFFERENCE(A115,B115,C115,D115)</f>
        <v>12</v>
      </c>
    </row>
    <row r="116" spans="1:5" x14ac:dyDescent="0.25">
      <c r="A116" s="11">
        <v>1900</v>
      </c>
      <c r="B116" s="12">
        <v>3</v>
      </c>
      <c r="C116" s="12">
        <v>1</v>
      </c>
      <c r="D116" s="12"/>
      <c r="E116" s="13" cm="1">
        <f t="array" ref="E116">CALENDAR.SECULAR_DIFFERENCE(A116,B116,C116,D116)</f>
        <v>13</v>
      </c>
    </row>
    <row r="117" spans="1:5" x14ac:dyDescent="0.25">
      <c r="A117" s="8">
        <v>2100</v>
      </c>
      <c r="B117" s="9">
        <v>2</v>
      </c>
      <c r="C117" s="9">
        <v>28</v>
      </c>
      <c r="D117" s="9"/>
      <c r="E117" s="10" cm="1">
        <f t="array" ref="E117">CALENDAR.SECULAR_DIFFERENCE(A117,B117,C117,D117)</f>
        <v>13</v>
      </c>
    </row>
    <row r="118" spans="1:5" x14ac:dyDescent="0.25">
      <c r="A118" s="87">
        <v>2100</v>
      </c>
      <c r="B118" s="49">
        <v>3</v>
      </c>
      <c r="C118" s="49">
        <v>1</v>
      </c>
      <c r="D118" s="49"/>
      <c r="E118" s="84" cm="1">
        <f t="array" ref="E118">CALENDAR.SECULAR_DIFFERENCE(A118,B118,C118,D118)</f>
        <v>14</v>
      </c>
    </row>
    <row r="119" spans="1:5" x14ac:dyDescent="0.25">
      <c r="A119" s="8">
        <v>2200</v>
      </c>
      <c r="B119" s="9">
        <v>2</v>
      </c>
      <c r="C119" s="9">
        <v>28</v>
      </c>
      <c r="D119" s="9"/>
      <c r="E119" s="10" cm="1">
        <f t="array" ref="E119">CALENDAR.SECULAR_DIFFERENCE(A119,B119,C119,D119)</f>
        <v>14</v>
      </c>
    </row>
    <row r="120" spans="1:5" x14ac:dyDescent="0.25">
      <c r="A120" s="87">
        <v>2200</v>
      </c>
      <c r="B120" s="49">
        <v>3</v>
      </c>
      <c r="C120" s="49">
        <v>1</v>
      </c>
      <c r="D120" s="49"/>
      <c r="E120" s="84" cm="1">
        <f t="array" ref="E120">CALENDAR.SECULAR_DIFFERENCE(A120,B120,C120,D120)</f>
        <v>15</v>
      </c>
    </row>
    <row r="121" spans="1:5" x14ac:dyDescent="0.25">
      <c r="A121" s="8">
        <v>2400</v>
      </c>
      <c r="B121" s="9">
        <v>2</v>
      </c>
      <c r="C121" s="9">
        <v>29</v>
      </c>
      <c r="D121" s="9"/>
      <c r="E121" s="10" cm="1">
        <f t="array" ref="E121">CALENDAR.SECULAR_DIFFERENCE(A121,B121,C121,D121)</f>
        <v>16</v>
      </c>
    </row>
    <row r="122" spans="1:5" x14ac:dyDescent="0.25">
      <c r="A122" s="11">
        <v>2400</v>
      </c>
      <c r="B122" s="12">
        <v>3</v>
      </c>
      <c r="C122" s="12">
        <v>1</v>
      </c>
      <c r="D122" s="12"/>
      <c r="E122" s="13" cm="1">
        <f t="array" ref="E122">CALENDAR.SECULAR_DIFFERENCE(A122,B122,C122,D122)</f>
        <v>16</v>
      </c>
    </row>
    <row r="123" spans="1:5" x14ac:dyDescent="0.25">
      <c r="A123" s="8">
        <v>1582</v>
      </c>
      <c r="B123" s="9">
        <v>10</v>
      </c>
      <c r="C123" s="9">
        <v>5</v>
      </c>
      <c r="D123" s="9">
        <v>1</v>
      </c>
      <c r="E123" s="10" cm="1">
        <f t="array" ref="E123">CALENDAR.SECULAR_DIFFERENCE(A123,B123,C123,D123)</f>
        <v>10</v>
      </c>
    </row>
    <row r="124" spans="1:5" x14ac:dyDescent="0.25">
      <c r="A124" s="87">
        <v>1700</v>
      </c>
      <c r="B124" s="49">
        <v>2</v>
      </c>
      <c r="C124" s="49">
        <v>18</v>
      </c>
      <c r="D124" s="49">
        <v>1</v>
      </c>
      <c r="E124" s="84" cm="1">
        <f t="array" ref="E124">CALENDAR.SECULAR_DIFFERENCE(A124,B124,C124,D124)</f>
        <v>10</v>
      </c>
    </row>
    <row r="125" spans="1:5" x14ac:dyDescent="0.25">
      <c r="A125" s="8">
        <v>1700</v>
      </c>
      <c r="B125" s="9">
        <v>2</v>
      </c>
      <c r="C125" s="9">
        <v>19</v>
      </c>
      <c r="D125" s="9">
        <v>1</v>
      </c>
      <c r="E125" s="10" cm="1">
        <f t="array" ref="E125">CALENDAR.SECULAR_DIFFERENCE(A125,B125,C125,D125)</f>
        <v>11</v>
      </c>
    </row>
    <row r="126" spans="1:5" x14ac:dyDescent="0.25">
      <c r="A126" s="11">
        <v>1800</v>
      </c>
      <c r="B126" s="12">
        <v>2</v>
      </c>
      <c r="C126" s="12">
        <v>17</v>
      </c>
      <c r="D126" s="12">
        <v>1</v>
      </c>
      <c r="E126" s="13" cm="1">
        <f t="array" ref="E126">CALENDAR.SECULAR_DIFFERENCE(A126,B126,C126,D126)</f>
        <v>11</v>
      </c>
    </row>
    <row r="127" spans="1:5" x14ac:dyDescent="0.25">
      <c r="A127" s="8">
        <v>1800</v>
      </c>
      <c r="B127" s="9">
        <v>2</v>
      </c>
      <c r="C127" s="9">
        <v>18</v>
      </c>
      <c r="D127" s="9">
        <v>1</v>
      </c>
      <c r="E127" s="10" cm="1">
        <f t="array" ref="E127">CALENDAR.SECULAR_DIFFERENCE(A127,B127,C127,D127)</f>
        <v>12</v>
      </c>
    </row>
    <row r="128" spans="1:5" x14ac:dyDescent="0.25">
      <c r="A128" s="87">
        <v>1900</v>
      </c>
      <c r="B128" s="49">
        <v>2</v>
      </c>
      <c r="C128" s="49">
        <v>16</v>
      </c>
      <c r="D128" s="49">
        <v>1</v>
      </c>
      <c r="E128" s="84" cm="1">
        <f t="array" ref="E128">CALENDAR.SECULAR_DIFFERENCE(A128,B128,C128,D128)</f>
        <v>12</v>
      </c>
    </row>
    <row r="129" spans="1:5" x14ac:dyDescent="0.25">
      <c r="A129" s="8">
        <v>1900</v>
      </c>
      <c r="B129" s="9">
        <v>2</v>
      </c>
      <c r="C129" s="9">
        <v>17</v>
      </c>
      <c r="D129" s="9">
        <v>1</v>
      </c>
      <c r="E129" s="10" cm="1">
        <f t="array" ref="E129">CALENDAR.SECULAR_DIFFERENCE(A129,B129,C129,D129)</f>
        <v>13</v>
      </c>
    </row>
    <row r="130" spans="1:5" x14ac:dyDescent="0.25">
      <c r="A130" s="87">
        <v>2100</v>
      </c>
      <c r="B130" s="49">
        <v>2</v>
      </c>
      <c r="C130" s="49">
        <v>15</v>
      </c>
      <c r="D130" s="49">
        <v>1</v>
      </c>
      <c r="E130" s="84" cm="1">
        <f t="array" ref="E130">CALENDAR.SECULAR_DIFFERENCE(A130,B130,C130,D130)</f>
        <v>13</v>
      </c>
    </row>
    <row r="131" spans="1:5" x14ac:dyDescent="0.25">
      <c r="A131" s="8">
        <v>48902</v>
      </c>
      <c r="B131" s="9">
        <v>1</v>
      </c>
      <c r="C131" s="9">
        <v>1</v>
      </c>
      <c r="D131" s="9"/>
      <c r="E131" s="10" cm="1">
        <f t="array" ref="E131">CALENDAR.SECULAR_DIFFERENCE(A131,B131,C131,D131)</f>
        <v>365</v>
      </c>
    </row>
    <row r="132" spans="1:5" x14ac:dyDescent="0.25">
      <c r="A132" s="87">
        <v>-48401</v>
      </c>
      <c r="B132" s="49">
        <v>1</v>
      </c>
      <c r="C132" s="49">
        <v>1</v>
      </c>
      <c r="D132" s="49"/>
      <c r="E132" s="84" cm="1">
        <f t="array" ref="E132">CALENDAR.SECULAR_DIFFERENCE(A132,B132,C132,D132)</f>
        <v>-365</v>
      </c>
    </row>
    <row r="133" spans="1:5" x14ac:dyDescent="0.25">
      <c r="A133" s="76"/>
    </row>
  </sheetData>
  <phoneticPr fontId="2" type="noConversion"/>
  <pageMargins left="0.7" right="0.7" top="0.75" bottom="0.75" header="0.3" footer="0.3"/>
  <pageSetup paperSize="9" orientation="portrait" copies="0"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91"/>
  <sheetViews>
    <sheetView topLeftCell="A46" workbookViewId="0">
      <selection activeCell="A57" sqref="A57"/>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7109375" customWidth="1"/>
    <col min="10" max="10" width="16" customWidth="1"/>
    <col min="11" max="11" width="42.85546875" customWidth="1"/>
    <col min="12" max="12" width="42.7109375" customWidth="1"/>
  </cols>
  <sheetData>
    <row r="1" spans="1:3" ht="19.5" x14ac:dyDescent="0.3">
      <c r="A1" s="1" t="s">
        <v>177</v>
      </c>
    </row>
    <row r="3" spans="1:3" x14ac:dyDescent="0.25">
      <c r="A3" s="158" t="s">
        <v>20</v>
      </c>
      <c r="B3" s="159" t="s">
        <v>178</v>
      </c>
      <c r="C3" s="160" t="s">
        <v>2</v>
      </c>
    </row>
    <row r="4" spans="1:3" x14ac:dyDescent="0.25">
      <c r="A4" s="9"/>
      <c r="B4" s="9"/>
      <c r="C4" s="9" t="str" cm="1">
        <f t="array" ref="C4">CALENDAR.CONVERT_WEEKDAY_NUMBER(Table10[[#This Row],[DayOfWeek]],Table10[[#This Row],[ISOtoTraditional]])</f>
        <v/>
      </c>
    </row>
    <row r="5" spans="1:3" x14ac:dyDescent="0.25">
      <c r="A5" s="12" t="s">
        <v>3</v>
      </c>
      <c r="B5" s="12"/>
      <c r="C5" s="12" t="e" cm="1">
        <f t="array" ref="C5">CALENDAR.CONVERT_WEEKDAY_NUMBER(Table10[[#This Row],[DayOfWeek]],Table10[[#This Row],[ISOtoTraditional]])</f>
        <v>#VALUE!</v>
      </c>
    </row>
    <row r="6" spans="1:3" x14ac:dyDescent="0.25">
      <c r="A6" s="9">
        <v>0</v>
      </c>
      <c r="B6" s="9"/>
      <c r="C6" s="9" cm="1">
        <f t="array" ref="C6">CALENDAR.CONVERT_WEEKDAY_NUMBER(Table10[[#This Row],[DayOfWeek]],Table10[[#This Row],[ISOtoTraditional]])</f>
        <v>6</v>
      </c>
    </row>
    <row r="7" spans="1:3" x14ac:dyDescent="0.25">
      <c r="A7" s="12">
        <v>1</v>
      </c>
      <c r="B7" s="12"/>
      <c r="C7" s="12" cm="1">
        <f t="array" ref="C7">CALENDAR.CONVERT_WEEKDAY_NUMBER(Table10[[#This Row],[DayOfWeek]],Table10[[#This Row],[ISOtoTraditional]])</f>
        <v>7</v>
      </c>
    </row>
    <row r="8" spans="1:3" x14ac:dyDescent="0.25">
      <c r="A8" s="9">
        <v>2</v>
      </c>
      <c r="B8" s="9"/>
      <c r="C8" s="9" cm="1">
        <f t="array" ref="C8">CALENDAR.CONVERT_WEEKDAY_NUMBER(Table10[[#This Row],[DayOfWeek]],Table10[[#This Row],[ISOtoTraditional]])</f>
        <v>1</v>
      </c>
    </row>
    <row r="9" spans="1:3" x14ac:dyDescent="0.25">
      <c r="A9" s="12">
        <v>3</v>
      </c>
      <c r="B9" s="12"/>
      <c r="C9" s="12" cm="1">
        <f t="array" ref="C9">CALENDAR.CONVERT_WEEKDAY_NUMBER(Table10[[#This Row],[DayOfWeek]],Table10[[#This Row],[ISOtoTraditional]])</f>
        <v>2</v>
      </c>
    </row>
    <row r="10" spans="1:3" x14ac:dyDescent="0.25">
      <c r="A10" s="15">
        <v>4</v>
      </c>
      <c r="B10" s="15"/>
      <c r="C10" s="16" cm="1">
        <f t="array" ref="C10">CALENDAR.CONVERT_WEEKDAY_NUMBER(Table10[[#This Row],[DayOfWeek]],Table10[[#This Row],[ISOtoTraditional]])</f>
        <v>3</v>
      </c>
    </row>
    <row r="11" spans="1:3" x14ac:dyDescent="0.25">
      <c r="A11" s="161">
        <v>5</v>
      </c>
      <c r="B11" s="161"/>
      <c r="C11" s="161"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4" x14ac:dyDescent="0.25">
      <c r="A17">
        <v>2</v>
      </c>
      <c r="B17">
        <v>1</v>
      </c>
      <c r="C17" cm="1">
        <f t="array" ref="C17">CALENDAR.CONVERT_WEEKDAY_NUMBER(Table10[[#This Row],[DayOfWeek]],Table10[[#This Row],[ISOtoTraditional]])</f>
        <v>3</v>
      </c>
    </row>
    <row r="18" spans="1:4" x14ac:dyDescent="0.25">
      <c r="A18">
        <v>3</v>
      </c>
      <c r="B18">
        <v>1</v>
      </c>
      <c r="C18" cm="1">
        <f t="array" ref="C18">CALENDAR.CONVERT_WEEKDAY_NUMBER(Table10[[#This Row],[DayOfWeek]],Table10[[#This Row],[ISOtoTraditional]])</f>
        <v>4</v>
      </c>
    </row>
    <row r="19" spans="1:4" x14ac:dyDescent="0.25">
      <c r="A19">
        <v>4</v>
      </c>
      <c r="B19">
        <v>1</v>
      </c>
      <c r="C19" cm="1">
        <f t="array" ref="C19">CALENDAR.CONVERT_WEEKDAY_NUMBER(Table10[[#This Row],[DayOfWeek]],Table10[[#This Row],[ISOtoTraditional]])</f>
        <v>5</v>
      </c>
    </row>
    <row r="20" spans="1:4" x14ac:dyDescent="0.25">
      <c r="A20">
        <v>5</v>
      </c>
      <c r="B20">
        <v>1</v>
      </c>
      <c r="C20" cm="1">
        <f t="array" ref="C20">CALENDAR.CONVERT_WEEKDAY_NUMBER(Table10[[#This Row],[DayOfWeek]],Table10[[#This Row],[ISOtoTraditional]])</f>
        <v>6</v>
      </c>
    </row>
    <row r="21" spans="1:4" x14ac:dyDescent="0.25">
      <c r="A21">
        <v>6</v>
      </c>
      <c r="B21">
        <v>1</v>
      </c>
      <c r="C21" cm="1">
        <f t="array" ref="C21">CALENDAR.CONVERT_WEEKDAY_NUMBER(Table10[[#This Row],[DayOfWeek]],Table10[[#This Row],[ISOtoTraditional]])</f>
        <v>7</v>
      </c>
    </row>
    <row r="22" spans="1:4" x14ac:dyDescent="0.25">
      <c r="A22">
        <v>7</v>
      </c>
      <c r="B22">
        <v>1</v>
      </c>
      <c r="C22" cm="1">
        <f t="array" ref="C22">CALENDAR.CONVERT_WEEKDAY_NUMBER(Table10[[#This Row],[DayOfWeek]],Table10[[#This Row],[ISOtoTraditional]])</f>
        <v>1</v>
      </c>
    </row>
    <row r="23" spans="1:4" x14ac:dyDescent="0.25">
      <c r="A23">
        <v>8</v>
      </c>
      <c r="B23">
        <v>1</v>
      </c>
      <c r="C23" cm="1">
        <f t="array" ref="C23">CALENDAR.CONVERT_WEEKDAY_NUMBER(Table10[[#This Row],[DayOfWeek]],Table10[[#This Row],[ISOtoTraditional]])</f>
        <v>2</v>
      </c>
    </row>
    <row r="26" spans="1:4" ht="19.5" x14ac:dyDescent="0.3">
      <c r="A26" s="1" t="s">
        <v>181</v>
      </c>
      <c r="D26" s="1"/>
    </row>
    <row r="28" spans="1:4" x14ac:dyDescent="0.25">
      <c r="A28" s="22" t="s">
        <v>22</v>
      </c>
      <c r="B28" s="23" t="s">
        <v>15</v>
      </c>
      <c r="C28" s="7" t="s">
        <v>182</v>
      </c>
    </row>
    <row r="29" spans="1:4" x14ac:dyDescent="0.25">
      <c r="A29" s="21"/>
      <c r="B29" s="9"/>
      <c r="C29" s="10" t="str" cm="1">
        <f t="array" ref="C29">CALENDAR.DAY_OF_WEEK(B29)</f>
        <v/>
      </c>
    </row>
    <row r="30" spans="1:4" x14ac:dyDescent="0.25">
      <c r="A30" s="25"/>
      <c r="B30" s="12" t="s">
        <v>3</v>
      </c>
      <c r="C30" s="13" t="e" cm="1">
        <f t="array" ref="C30">CALENDAR.DAY_OF_WEEK(B30)</f>
        <v>#VALUE!</v>
      </c>
    </row>
    <row r="31" spans="1:4" x14ac:dyDescent="0.25">
      <c r="A31" s="21">
        <v>45060</v>
      </c>
      <c r="B31" s="9" cm="1">
        <f t="array" ref="B31">CALENDAR.JULIAN_DAY_NUMBER(YEAR(A31),MONTH(A31),DAY(A31))</f>
        <v>2460079</v>
      </c>
      <c r="C31" s="10" cm="1">
        <f t="array" ref="C31">CALENDAR.DAY_OF_WEEK(B31)</f>
        <v>7</v>
      </c>
    </row>
    <row r="32" spans="1:4" x14ac:dyDescent="0.25">
      <c r="A32" s="25">
        <v>45065</v>
      </c>
      <c r="B32" s="12" cm="1">
        <f t="array" ref="B32">CALENDAR.JULIAN_DAY_NUMBER(YEAR(A32),MONTH(A32),DAY(A32))</f>
        <v>2460084</v>
      </c>
      <c r="C32" s="13" cm="1">
        <f t="array" ref="C32">CALENDAR.DAY_OF_WEEK(B32)</f>
        <v>5</v>
      </c>
    </row>
    <row r="33" spans="1:11" x14ac:dyDescent="0.25">
      <c r="A33" s="21">
        <v>45066</v>
      </c>
      <c r="B33" s="9" cm="1">
        <f t="array" ref="B33">CALENDAR.JULIAN_DAY_NUMBER(YEAR(A33),MONTH(A33),DAY(A33))</f>
        <v>2460085</v>
      </c>
      <c r="C33" s="10" cm="1">
        <f t="array" ref="C33">CALENDAR.DAY_OF_WEEK(B33)</f>
        <v>6</v>
      </c>
    </row>
    <row r="34" spans="1:11" x14ac:dyDescent="0.25">
      <c r="A34" s="25">
        <v>45067</v>
      </c>
      <c r="B34" s="12" cm="1">
        <f t="array" ref="B34">CALENDAR.JULIAN_DAY_NUMBER(YEAR(A34),MONTH(A34),DAY(A34))</f>
        <v>2460086</v>
      </c>
      <c r="C34" s="13" cm="1">
        <f t="array" ref="C34">CALENDAR.DAY_OF_WEEK(B34)</f>
        <v>7</v>
      </c>
    </row>
    <row r="35" spans="1:11" x14ac:dyDescent="0.25">
      <c r="A35" s="21">
        <v>45060</v>
      </c>
      <c r="B35" s="15" cm="1">
        <f t="array" ref="B35">CALENDAR.JULIAN_DAY_NUMBER(YEAR(A35),MONTH(A35),DAY(A35))</f>
        <v>2460079</v>
      </c>
      <c r="C35" s="17" cm="1">
        <f t="array" ref="C35">CALENDAR.DAY_OF_WEEK(B35)</f>
        <v>7</v>
      </c>
    </row>
    <row r="36" spans="1:11" x14ac:dyDescent="0.25">
      <c r="A36" s="26">
        <v>45065</v>
      </c>
      <c r="B36" s="19" cm="1">
        <f t="array" ref="B36">CALENDAR.JULIAN_DAY_NUMBER(YEAR(A36),MONTH(A36),DAY(A36))</f>
        <v>2460084</v>
      </c>
      <c r="C36" s="20" cm="1">
        <f t="array" ref="C36">CALENDAR.DAY_OF_WEEK(B36)</f>
        <v>5</v>
      </c>
    </row>
    <row r="37" spans="1:11" x14ac:dyDescent="0.25">
      <c r="A37" s="167">
        <v>45066</v>
      </c>
      <c r="B37" s="15" cm="1">
        <f t="array" ref="B37">CALENDAR.JULIAN_DAY_NUMBER(YEAR(A37),MONTH(A37),DAY(A37))</f>
        <v>2460085</v>
      </c>
      <c r="C37" s="17" cm="1">
        <f t="array" ref="C37">CALENDAR.DAY_OF_WEEK(B37)</f>
        <v>6</v>
      </c>
    </row>
    <row r="40" spans="1:11" ht="19.5" x14ac:dyDescent="0.3">
      <c r="A40" s="1" t="s">
        <v>183</v>
      </c>
    </row>
    <row r="42" spans="1:11" x14ac:dyDescent="0.25">
      <c r="A42" s="22" t="s">
        <v>1</v>
      </c>
      <c r="B42" s="6" t="s">
        <v>5</v>
      </c>
      <c r="C42" s="6" t="s">
        <v>30</v>
      </c>
      <c r="D42" s="6" t="s">
        <v>182</v>
      </c>
      <c r="E42" s="6" t="s">
        <v>7</v>
      </c>
      <c r="F42" s="24" t="s">
        <v>2</v>
      </c>
      <c r="G42" s="27" t="s">
        <v>31</v>
      </c>
      <c r="H42" s="6" t="s">
        <v>32</v>
      </c>
      <c r="I42" s="24" t="s">
        <v>33</v>
      </c>
      <c r="J42" s="6" t="s">
        <v>6</v>
      </c>
      <c r="K42" s="7" t="s">
        <v>12</v>
      </c>
    </row>
    <row r="43" spans="1:11" x14ac:dyDescent="0.25">
      <c r="A43" s="8">
        <v>2023</v>
      </c>
      <c r="B43" s="9">
        <v>6</v>
      </c>
      <c r="C43" s="9">
        <v>0</v>
      </c>
      <c r="D43" s="9">
        <v>7</v>
      </c>
      <c r="E43" s="9"/>
      <c r="F43" s="10" cm="1">
        <f t="array" ref="F43">CALENDAR.WEEKDAY_OF_MONTH(A43,B43,C43,D43,E43)</f>
        <v>2460121</v>
      </c>
      <c r="G43" s="8" cm="1">
        <f t="array" ref="G43:I43">CALENDAR.JDN_TO_CALENDAR_DATE(F43,E43)</f>
        <v>2023</v>
      </c>
      <c r="H43" s="9">
        <v>6</v>
      </c>
      <c r="I43" s="10">
        <v>25</v>
      </c>
      <c r="J43" s="29">
        <f>DATE(G43,H43,I43)</f>
        <v>45102</v>
      </c>
      <c r="K43" s="10" t="s">
        <v>179</v>
      </c>
    </row>
    <row r="44" spans="1:11" x14ac:dyDescent="0.25">
      <c r="A44" s="11">
        <v>2023</v>
      </c>
      <c r="B44" s="12">
        <v>1</v>
      </c>
      <c r="C44" s="12">
        <v>2</v>
      </c>
      <c r="D44" s="12">
        <v>2.5</v>
      </c>
      <c r="E44" s="12"/>
      <c r="F44" s="13" cm="1">
        <f t="array" ref="F44">CALENDAR.WEEKDAY_OF_MONTH(A44,B44,C44,D44,E44)</f>
        <v>2459955</v>
      </c>
      <c r="G44" s="11" cm="1">
        <f t="array" ref="G44:I44">CALENDAR.JDN_TO_CALENDAR_DATE(F44,E44)</f>
        <v>2023</v>
      </c>
      <c r="H44" s="12">
        <v>1</v>
      </c>
      <c r="I44" s="13">
        <v>10</v>
      </c>
      <c r="J44" s="30">
        <f>DATE(G44,H44,I44)</f>
        <v>44936</v>
      </c>
      <c r="K44" s="13" t="s">
        <v>34</v>
      </c>
    </row>
    <row r="45" spans="1:11" ht="30" x14ac:dyDescent="0.25">
      <c r="A45" s="8">
        <v>1854</v>
      </c>
      <c r="B45" s="9">
        <v>2</v>
      </c>
      <c r="C45" s="9">
        <v>0</v>
      </c>
      <c r="D45" s="9">
        <v>1</v>
      </c>
      <c r="E45" s="9">
        <v>1</v>
      </c>
      <c r="F45" s="10" cm="1">
        <f t="array" ref="F45">CALENDAR.WEEKDAY_OF_MONTH(A45,B45,C45,D45,E45)</f>
        <v>2398284</v>
      </c>
      <c r="G45" s="8" cm="1">
        <f t="array" ref="G45:I45">CALENDAR.JDN_TO_CALENDAR_DATE(F45,E45)</f>
        <v>1854</v>
      </c>
      <c r="H45" s="9">
        <v>2</v>
      </c>
      <c r="I45" s="10">
        <v>22</v>
      </c>
      <c r="J45" s="29"/>
      <c r="K45" s="32" t="s">
        <v>35</v>
      </c>
    </row>
    <row r="46" spans="1:11" x14ac:dyDescent="0.25">
      <c r="A46" s="11">
        <v>2023</v>
      </c>
      <c r="B46" s="12">
        <v>2.5</v>
      </c>
      <c r="C46" s="12">
        <v>1</v>
      </c>
      <c r="D46" s="12">
        <v>1</v>
      </c>
      <c r="E46" s="12"/>
      <c r="F46" s="13" t="e" cm="1">
        <f t="array" ref="F46">CALENDAR.WEEKDAY_OF_MONTH(A46,B46,C46,D46,E46)</f>
        <v>#NUM!</v>
      </c>
      <c r="G46" s="11" t="e" cm="1">
        <f t="array" ref="G46">CALENDAR.JDN_TO_CALENDAR_DATE(F46,E46)</f>
        <v>#NUM!</v>
      </c>
      <c r="H46" s="12"/>
      <c r="I46" s="13"/>
      <c r="J46" s="30" t="e">
        <f>DATE(G46,H46,I46)</f>
        <v>#NUM!</v>
      </c>
      <c r="K46" s="13"/>
    </row>
    <row r="47" spans="1:11" x14ac:dyDescent="0.25">
      <c r="A47" s="28">
        <v>2023</v>
      </c>
      <c r="B47" s="16">
        <v>2</v>
      </c>
      <c r="C47" s="16">
        <v>-1</v>
      </c>
      <c r="D47" s="16">
        <v>5</v>
      </c>
      <c r="E47" s="16"/>
      <c r="F47" s="17" cm="1">
        <f t="array" ref="F47">CALENDAR.WEEKDAY_OF_MONTH(A47,B47,C47,D47,E47)</f>
        <v>2459993</v>
      </c>
      <c r="G47" s="28" cm="1">
        <f t="array" ref="G47:I47">CALENDAR.JDN_TO_CALENDAR_DATE(F47,E47)</f>
        <v>2023</v>
      </c>
      <c r="H47" s="16">
        <v>2</v>
      </c>
      <c r="I47" s="17">
        <v>17</v>
      </c>
      <c r="J47" s="31">
        <f>DATE(G47,H47,I47)</f>
        <v>44974</v>
      </c>
      <c r="K47" s="17" t="s">
        <v>185</v>
      </c>
    </row>
    <row r="48" spans="1:11" x14ac:dyDescent="0.25">
      <c r="A48" s="18">
        <v>2023</v>
      </c>
      <c r="B48" s="19">
        <v>2</v>
      </c>
      <c r="C48" s="19">
        <v>0</v>
      </c>
      <c r="D48" s="19">
        <v>1</v>
      </c>
      <c r="E48" s="19"/>
      <c r="F48" s="20" cm="1">
        <f t="array" ref="F48">CALENDAR.WEEKDAY_OF_MONTH(A48,B48,C48,D48,E48)</f>
        <v>2460003</v>
      </c>
      <c r="G48" s="18" cm="1">
        <f t="array" ref="G48:I48">CALENDAR.JDN_TO_CALENDAR_DATE(F48,E48)</f>
        <v>2023</v>
      </c>
      <c r="H48" s="19">
        <v>2</v>
      </c>
      <c r="I48" s="20">
        <v>27</v>
      </c>
      <c r="J48" s="162">
        <f>DATE(G48,H48,I48)</f>
        <v>44984</v>
      </c>
      <c r="K48" s="20" t="s">
        <v>184</v>
      </c>
    </row>
    <row r="51" spans="1:3" ht="19.5" x14ac:dyDescent="0.3">
      <c r="A51" s="1" t="s">
        <v>175</v>
      </c>
    </row>
    <row r="53" spans="1:3" x14ac:dyDescent="0.25">
      <c r="A53" s="158" t="s">
        <v>1</v>
      </c>
      <c r="B53" s="159" t="s">
        <v>7</v>
      </c>
      <c r="C53" s="159" t="s">
        <v>2</v>
      </c>
    </row>
    <row r="54" spans="1:3" x14ac:dyDescent="0.25">
      <c r="C54" t="str" cm="1">
        <f t="array" ref="C54">CALENDAR.WEEKS_IN_YEAR(Table9[[#This Row],[YearCE]],Table9[[#This Row],[JulianCalendar]])</f>
        <v/>
      </c>
    </row>
    <row r="55" spans="1:3" x14ac:dyDescent="0.25">
      <c r="A55" t="s">
        <v>3</v>
      </c>
      <c r="C55" t="e" cm="1">
        <f t="array" ref="C55">CALENDAR.WEEKS_IN_YEAR(Table9[[#This Row],[YearCE]],Table9[[#This Row],[JulianCalendar]])</f>
        <v>#VALUE!</v>
      </c>
    </row>
    <row r="56" spans="1:3" x14ac:dyDescent="0.25">
      <c r="A56">
        <v>2020</v>
      </c>
      <c r="C56" cm="1">
        <f t="array" ref="C56">CALENDAR.WEEKS_IN_YEAR(Table9[[#This Row],[YearCE]],Table9[[#This Row],[JulianCalendar]])</f>
        <v>53</v>
      </c>
    </row>
    <row r="57" spans="1:3" x14ac:dyDescent="0.25">
      <c r="A57">
        <v>2021</v>
      </c>
      <c r="C57" cm="1">
        <f t="array" ref="C57">CALENDAR.WEEKS_IN_YEAR(Table9[[#This Row],[YearCE]],Table9[[#This Row],[JulianCalendar]])</f>
        <v>52</v>
      </c>
    </row>
    <row r="58" spans="1:3" x14ac:dyDescent="0.25">
      <c r="A58">
        <v>2026</v>
      </c>
      <c r="C58" cm="1">
        <f t="array" ref="C58">CALENDAR.WEEKS_IN_YEAR(Table9[[#This Row],[YearCE]],Table9[[#This Row],[JulianCalendar]])</f>
        <v>53</v>
      </c>
    </row>
    <row r="59" spans="1:3" x14ac:dyDescent="0.25">
      <c r="A59">
        <v>1998</v>
      </c>
      <c r="C59" cm="1">
        <f t="array" ref="C59">CALENDAR.WEEKS_IN_YEAR(Table9[[#This Row],[YearCE]],Table9[[#This Row],[JulianCalendar]])</f>
        <v>53</v>
      </c>
    </row>
    <row r="60" spans="1:3" x14ac:dyDescent="0.25">
      <c r="A60">
        <v>1903</v>
      </c>
      <c r="C60" cm="1">
        <f t="array" ref="C60">CALENDAR.WEEKS_IN_YEAR(Table9[[#This Row],[YearCE]],Table9[[#This Row],[JulianCalendar]])</f>
        <v>53</v>
      </c>
    </row>
    <row r="61" spans="1:3" x14ac:dyDescent="0.25">
      <c r="A61">
        <v>1904</v>
      </c>
      <c r="C61" cm="1">
        <f t="array" ref="C61">CALENDAR.WEEKS_IN_YEAR(Table9[[#This Row],[YearCE]],Table9[[#This Row],[JulianCalendar]])</f>
        <v>52</v>
      </c>
    </row>
    <row r="62" spans="1:3" x14ac:dyDescent="0.25">
      <c r="A62">
        <v>1902</v>
      </c>
      <c r="B62">
        <v>1</v>
      </c>
      <c r="C62" cm="1">
        <f t="array" ref="C62">CALENDAR.WEEKS_IN_YEAR(Table9[[#This Row],[YearCE]],Table9[[#This Row],[JulianCalendar]])</f>
        <v>52</v>
      </c>
    </row>
    <row r="63" spans="1:3" x14ac:dyDescent="0.25">
      <c r="A63">
        <v>1903</v>
      </c>
      <c r="B63">
        <v>1</v>
      </c>
      <c r="C63" cm="1">
        <f t="array" ref="C63">CALENDAR.WEEKS_IN_YEAR(Table9[[#This Row],[YearCE]],Table9[[#This Row],[JulianCalendar]])</f>
        <v>52</v>
      </c>
    </row>
    <row r="64" spans="1:3" x14ac:dyDescent="0.25">
      <c r="A64">
        <v>1904</v>
      </c>
      <c r="B64">
        <v>1</v>
      </c>
      <c r="C64" cm="1">
        <f t="array" ref="C64">CALENDAR.WEEKS_IN_YEAR(Table9[[#This Row],[YearCE]],Table9[[#This Row],[JulianCalendar]])</f>
        <v>53</v>
      </c>
    </row>
    <row r="65" spans="1:9" x14ac:dyDescent="0.25">
      <c r="A65">
        <v>1905</v>
      </c>
      <c r="B65">
        <v>1</v>
      </c>
      <c r="C65" cm="1">
        <f t="array" ref="C65">CALENDAR.WEEKS_IN_YEAR(Table9[[#This Row],[YearCE]],Table9[[#This Row],[JulianCalendar]])</f>
        <v>52</v>
      </c>
    </row>
    <row r="68" spans="1:9" ht="19.5" x14ac:dyDescent="0.3">
      <c r="A68" s="1" t="s">
        <v>205</v>
      </c>
      <c r="H68" s="1" t="s">
        <v>191</v>
      </c>
    </row>
    <row r="70" spans="1:9" x14ac:dyDescent="0.25">
      <c r="A70" s="22" t="s">
        <v>22</v>
      </c>
      <c r="B70" s="6" t="s">
        <v>15</v>
      </c>
      <c r="C70" s="6" t="s">
        <v>7</v>
      </c>
      <c r="D70" s="6" t="s">
        <v>16</v>
      </c>
      <c r="E70" s="6" t="s">
        <v>180</v>
      </c>
      <c r="F70" s="163" t="s">
        <v>190</v>
      </c>
      <c r="G70" s="163" t="s">
        <v>204</v>
      </c>
      <c r="H70" s="159" t="s">
        <v>12</v>
      </c>
      <c r="I70" s="159" t="s">
        <v>15</v>
      </c>
    </row>
    <row r="71" spans="1:9" x14ac:dyDescent="0.25">
      <c r="A71" s="21">
        <v>44192</v>
      </c>
      <c r="B71" s="9" cm="1">
        <f t="array" ref="B71">CALENDAR.JULIAN_DAY_NUMBER(YEAR(A71),MONTH(A71),DAY(A71),C71)</f>
        <v>2459211</v>
      </c>
      <c r="C71" s="9"/>
      <c r="D71" s="9" cm="1">
        <f t="array" ref="D71:G71">CALENDAR.JDN_TO_WEEK_DATE(B71,C71)</f>
        <v>2020</v>
      </c>
      <c r="E71" s="9">
        <v>52</v>
      </c>
      <c r="F71" s="9">
        <v>7</v>
      </c>
      <c r="G71" s="164">
        <v>53</v>
      </c>
      <c r="H71" s="164"/>
      <c r="I71" s="164" cm="1">
        <f t="array" ref="I71">CALENDAR.WEEK_DATE_TO_JDN(D71,E71,G71,C71)</f>
        <v>2459208</v>
      </c>
    </row>
    <row r="72" spans="1:9" x14ac:dyDescent="0.25">
      <c r="A72" s="25">
        <v>44197</v>
      </c>
      <c r="B72" s="12" cm="1">
        <f t="array" ref="B72">CALENDAR.JULIAN_DAY_NUMBER(YEAR(A72),MONTH(A72),DAY(A72),C72)</f>
        <v>2459216</v>
      </c>
      <c r="C72" s="12"/>
      <c r="D72" s="12" cm="1">
        <f t="array" ref="D72:G72">CALENDAR.JDN_TO_WEEK_DATE(B72,C72)</f>
        <v>2020</v>
      </c>
      <c r="E72" s="12">
        <v>53</v>
      </c>
      <c r="F72" s="12">
        <v>5</v>
      </c>
      <c r="G72" s="165">
        <v>53</v>
      </c>
      <c r="H72" s="165"/>
      <c r="I72" s="165" cm="1">
        <f t="array" ref="I72">CALENDAR.WEEK_DATE_TO_JDN(D72,E72,G72,C72)</f>
        <v>2459215</v>
      </c>
    </row>
    <row r="73" spans="1:9" x14ac:dyDescent="0.25">
      <c r="A73" s="21">
        <v>44199</v>
      </c>
      <c r="B73" s="9" cm="1">
        <f t="array" ref="B73">CALENDAR.JULIAN_DAY_NUMBER(YEAR(A73),MONTH(A73),DAY(A73),C73)</f>
        <v>2459218</v>
      </c>
      <c r="C73" s="9"/>
      <c r="D73" s="9" cm="1">
        <f t="array" ref="D73:G73">CALENDAR.JDN_TO_WEEK_DATE(B73,C73)</f>
        <v>2020</v>
      </c>
      <c r="E73" s="9">
        <v>53</v>
      </c>
      <c r="F73" s="9">
        <v>7</v>
      </c>
      <c r="G73" s="164">
        <v>53</v>
      </c>
      <c r="H73" s="164"/>
      <c r="I73" s="164" cm="1">
        <f t="array" ref="I73">CALENDAR.WEEK_DATE_TO_JDN(D73,E73,G73,C73)</f>
        <v>2459215</v>
      </c>
    </row>
    <row r="74" spans="1:9" x14ac:dyDescent="0.25">
      <c r="A74" s="25">
        <v>44200</v>
      </c>
      <c r="B74" s="12" cm="1">
        <f t="array" ref="B74">CALENDAR.JULIAN_DAY_NUMBER(YEAR(A74),MONTH(A74),DAY(A74),C74)</f>
        <v>2459219</v>
      </c>
      <c r="C74" s="12"/>
      <c r="D74" s="12" cm="1">
        <f t="array" ref="D74:G74">CALENDAR.JDN_TO_WEEK_DATE(B74,C74)</f>
        <v>2021</v>
      </c>
      <c r="E74" s="12">
        <v>1</v>
      </c>
      <c r="F74" s="12">
        <v>1</v>
      </c>
      <c r="G74" s="165">
        <v>52</v>
      </c>
      <c r="H74" s="165"/>
      <c r="I74" s="165" cm="1">
        <f t="array" ref="I74">CALENDAR.WEEK_DATE_TO_JDN(D74,E74,G74,C74)</f>
        <v>2459221</v>
      </c>
    </row>
    <row r="75" spans="1:9" x14ac:dyDescent="0.25">
      <c r="A75" s="169">
        <v>1827</v>
      </c>
      <c r="B75" s="16" cm="1">
        <f t="array" ref="B75">CALENDAR.JULIAN_DAY_NUMBER(YEAR(A75),MONTH(A75),DAY(A75),C75)</f>
        <v>2416859</v>
      </c>
      <c r="C75" s="16">
        <v>1</v>
      </c>
      <c r="D75" s="16" cm="1">
        <f t="array" ref="D75:G75">CALENDAR.JDN_TO_WEEK_DATE(B75,C75)</f>
        <v>1904</v>
      </c>
      <c r="E75" s="16">
        <v>53</v>
      </c>
      <c r="F75" s="16">
        <v>5</v>
      </c>
      <c r="G75" s="166">
        <v>53</v>
      </c>
      <c r="H75" s="166" t="s">
        <v>189</v>
      </c>
      <c r="I75" s="166" cm="1">
        <f t="array" ref="I75">CALENDAR.WEEK_DATE_TO_JDN(D75,E75,G75,C75)</f>
        <v>2416858</v>
      </c>
    </row>
    <row r="76" spans="1:9" x14ac:dyDescent="0.25">
      <c r="A76" s="170">
        <v>1828</v>
      </c>
      <c r="B76" s="12" cm="1">
        <f t="array" ref="B76">CALENDAR.JULIAN_DAY_NUMBER(YEAR(A76),MONTH(A76),DAY(A76),C76)</f>
        <v>2416860</v>
      </c>
      <c r="C76" s="12">
        <v>1</v>
      </c>
      <c r="D76" s="12" cm="1">
        <f t="array" ref="D76:G76">CALENDAR.JDN_TO_WEEK_DATE(B76,C76)</f>
        <v>1904</v>
      </c>
      <c r="E76" s="12">
        <v>53</v>
      </c>
      <c r="F76" s="12">
        <v>6</v>
      </c>
      <c r="G76" s="165">
        <v>53</v>
      </c>
      <c r="H76" s="165" t="s">
        <v>186</v>
      </c>
      <c r="I76" s="165" cm="1">
        <f t="array" ref="I76">CALENDAR.WEEK_DATE_TO_JDN(D76,E76,G76,C76)</f>
        <v>2416858</v>
      </c>
    </row>
    <row r="77" spans="1:9" x14ac:dyDescent="0.25">
      <c r="A77" s="169">
        <v>1829</v>
      </c>
      <c r="B77" s="16" cm="1">
        <f t="array" ref="B77">CALENDAR.JULIAN_DAY_NUMBER(YEAR(A77),MONTH(A77),DAY(A77),C77)</f>
        <v>2416861</v>
      </c>
      <c r="C77" s="16">
        <v>1</v>
      </c>
      <c r="D77" s="16" cm="1">
        <f t="array" ref="D77:G77">CALENDAR.JDN_TO_WEEK_DATE(B77,C77)</f>
        <v>1904</v>
      </c>
      <c r="E77" s="16">
        <v>53</v>
      </c>
      <c r="F77" s="16">
        <v>7</v>
      </c>
      <c r="G77" s="166">
        <v>53</v>
      </c>
      <c r="H77" s="166" t="s">
        <v>187</v>
      </c>
      <c r="I77" s="166" cm="1">
        <f t="array" ref="I77">CALENDAR.WEEK_DATE_TO_JDN(D77,E77,G77,C77)</f>
        <v>2416858</v>
      </c>
    </row>
    <row r="78" spans="1:9" x14ac:dyDescent="0.25">
      <c r="A78" s="171">
        <v>1830</v>
      </c>
      <c r="B78" s="19" cm="1">
        <f t="array" ref="B78">CALENDAR.JULIAN_DAY_NUMBER(YEAR(A78),MONTH(A78),DAY(A78),C78)</f>
        <v>2416862</v>
      </c>
      <c r="C78" s="19">
        <v>1</v>
      </c>
      <c r="D78" s="19" cm="1">
        <f t="array" ref="D78:G78">CALENDAR.JDN_TO_WEEK_DATE(B78,C78)</f>
        <v>1905</v>
      </c>
      <c r="E78" s="19">
        <v>1</v>
      </c>
      <c r="F78" s="19">
        <v>1</v>
      </c>
      <c r="G78" s="168">
        <v>52</v>
      </c>
      <c r="H78" s="168" t="s">
        <v>188</v>
      </c>
      <c r="I78" s="168" cm="1">
        <f t="array" ref="I78">CALENDAR.WEEK_DATE_TO_JDN(D78,E78,G78,C78)</f>
        <v>2416864</v>
      </c>
    </row>
    <row r="81" spans="1:4" ht="19.5" x14ac:dyDescent="0.3">
      <c r="A81" s="1" t="s">
        <v>176</v>
      </c>
    </row>
    <row r="83" spans="1:4" x14ac:dyDescent="0.25">
      <c r="A83" s="22" t="s">
        <v>22</v>
      </c>
      <c r="B83" s="6" t="s">
        <v>15</v>
      </c>
      <c r="C83" s="6" t="s">
        <v>7</v>
      </c>
      <c r="D83" s="163" t="s">
        <v>2</v>
      </c>
    </row>
    <row r="84" spans="1:4" x14ac:dyDescent="0.25">
      <c r="A84" s="21"/>
      <c r="B84" s="9"/>
      <c r="C84" s="9"/>
      <c r="D84" s="164" t="str" cm="1">
        <f t="array" ref="D84">CALENDAR.WEEK_NUMBER(B84,C84)</f>
        <v/>
      </c>
    </row>
    <row r="85" spans="1:4" x14ac:dyDescent="0.25">
      <c r="A85" s="25">
        <v>44193</v>
      </c>
      <c r="B85" s="12" cm="1">
        <f t="array" ref="B85">CALENDAR.JULIAN_DAY_NUMBER(YEAR(A85),MONTH(A85),DAY(A85),C85)</f>
        <v>2459212</v>
      </c>
      <c r="C85" s="12"/>
      <c r="D85" s="165" cm="1">
        <f t="array" ref="D85">CALENDAR.WEEK_NUMBER(B85,C85)</f>
        <v>53</v>
      </c>
    </row>
    <row r="86" spans="1:4" x14ac:dyDescent="0.25">
      <c r="A86" s="21">
        <v>44199</v>
      </c>
      <c r="B86" s="9" cm="1">
        <f t="array" ref="B86">CALENDAR.JULIAN_DAY_NUMBER(YEAR(A86),MONTH(A86),DAY(A86),C86)</f>
        <v>2459218</v>
      </c>
      <c r="C86" s="9"/>
      <c r="D86" s="164" cm="1">
        <f t="array" ref="D86">CALENDAR.WEEK_NUMBER(B86,C86)</f>
        <v>53</v>
      </c>
    </row>
    <row r="87" spans="1:4" x14ac:dyDescent="0.25">
      <c r="A87" s="25">
        <v>44200</v>
      </c>
      <c r="B87" s="12" cm="1">
        <f t="array" ref="B87">CALENDAR.JULIAN_DAY_NUMBER(YEAR(A87),MONTH(A87),DAY(A87),C87)</f>
        <v>2459219</v>
      </c>
      <c r="C87" s="12"/>
      <c r="D87" s="165" cm="1">
        <f t="array" ref="D87">CALENDAR.WEEK_NUMBER(B87,C87)</f>
        <v>1</v>
      </c>
    </row>
    <row r="88" spans="1:4" x14ac:dyDescent="0.25">
      <c r="A88" s="169">
        <v>1827</v>
      </c>
      <c r="B88" s="16" cm="1">
        <f t="array" ref="B88">CALENDAR.JULIAN_DAY_NUMBER(YEAR(A88),MONTH(A88),DAY(A88),C88)</f>
        <v>2416859</v>
      </c>
      <c r="C88" s="16">
        <v>1</v>
      </c>
      <c r="D88" s="166" cm="1">
        <f t="array" ref="D88">CALENDAR.WEEK_NUMBER(B88,C88)</f>
        <v>53</v>
      </c>
    </row>
    <row r="89" spans="1:4" x14ac:dyDescent="0.25">
      <c r="A89" s="170">
        <v>1828</v>
      </c>
      <c r="B89" s="12" cm="1">
        <f t="array" ref="B89">CALENDAR.JULIAN_DAY_NUMBER(YEAR(A89),MONTH(A89),DAY(A89),C89)</f>
        <v>2416860</v>
      </c>
      <c r="C89" s="12">
        <v>1</v>
      </c>
      <c r="D89" s="165" cm="1">
        <f t="array" ref="D89">CALENDAR.WEEK_NUMBER(B89,C89)</f>
        <v>53</v>
      </c>
    </row>
    <row r="90" spans="1:4" x14ac:dyDescent="0.25">
      <c r="A90" s="169">
        <v>1829</v>
      </c>
      <c r="B90" s="16" cm="1">
        <f t="array" ref="B90">CALENDAR.JULIAN_DAY_NUMBER(YEAR(A90),MONTH(A90),DAY(A90),C90)</f>
        <v>2416861</v>
      </c>
      <c r="C90" s="16">
        <v>1</v>
      </c>
      <c r="D90" s="166" cm="1">
        <f t="array" ref="D90">CALENDAR.WEEK_NUMBER(B90,C90)</f>
        <v>53</v>
      </c>
    </row>
    <row r="91" spans="1:4" x14ac:dyDescent="0.25">
      <c r="A91" s="171">
        <v>1830</v>
      </c>
      <c r="B91" s="19" cm="1">
        <f t="array" ref="B91">CALENDAR.JULIAN_DAY_NUMBER(YEAR(A91),MONTH(A91),DAY(A91),C91)</f>
        <v>2416862</v>
      </c>
      <c r="C91" s="19">
        <v>1</v>
      </c>
      <c r="D91" s="168" cm="1">
        <f t="array" ref="D91">CALENDAR.WEEK_NUMBER(B91,C91)</f>
        <v>1</v>
      </c>
    </row>
  </sheetData>
  <pageMargins left="0.7" right="0.7" top="0.75" bottom="0.75" header="0.3" footer="0.3"/>
  <pageSetup paperSize="9" orientation="portrait" copies="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9292-B9B8-4BEF-A78E-2BEC0840326A}">
  <dimension ref="A1:T29"/>
  <sheetViews>
    <sheetView workbookViewId="0">
      <selection activeCell="G20" sqref="G20"/>
    </sheetView>
  </sheetViews>
  <sheetFormatPr defaultRowHeight="15" x14ac:dyDescent="0.25"/>
  <cols>
    <col min="1" max="1" width="7.5703125" customWidth="1"/>
    <col min="2" max="2" width="7.85546875" customWidth="1"/>
    <col min="3" max="3" width="8" customWidth="1"/>
    <col min="4" max="14" width="6.140625" customWidth="1"/>
    <col min="15" max="15" width="10.140625" customWidth="1"/>
    <col min="16" max="16" width="10" customWidth="1"/>
    <col min="17" max="23" width="6.28515625" customWidth="1"/>
    <col min="24" max="24" width="3.140625" customWidth="1"/>
    <col min="25" max="28" width="6.28515625" customWidth="1"/>
  </cols>
  <sheetData>
    <row r="1" spans="1:16" ht="19.5" x14ac:dyDescent="0.3">
      <c r="A1" s="1" t="s">
        <v>207</v>
      </c>
    </row>
    <row r="3" spans="1:16" ht="30" x14ac:dyDescent="0.25">
      <c r="A3" s="198" t="s">
        <v>206</v>
      </c>
      <c r="B3" s="198" t="s">
        <v>217</v>
      </c>
      <c r="C3" s="199" t="s">
        <v>220</v>
      </c>
      <c r="D3" s="200" t="s">
        <v>221</v>
      </c>
      <c r="E3" s="199" t="s">
        <v>222</v>
      </c>
      <c r="F3" s="200" t="s">
        <v>223</v>
      </c>
      <c r="G3" s="199" t="s">
        <v>224</v>
      </c>
      <c r="H3" s="200" t="s">
        <v>225</v>
      </c>
      <c r="I3" s="199" t="s">
        <v>226</v>
      </c>
      <c r="J3" s="200" t="s">
        <v>227</v>
      </c>
      <c r="K3" s="199" t="s">
        <v>228</v>
      </c>
      <c r="L3" s="200" t="s">
        <v>229</v>
      </c>
      <c r="M3" s="199" t="s">
        <v>230</v>
      </c>
      <c r="N3" s="200" t="s">
        <v>231</v>
      </c>
      <c r="O3" s="198" t="s">
        <v>232</v>
      </c>
      <c r="P3" s="198" t="s">
        <v>233</v>
      </c>
    </row>
    <row r="4" spans="1:16" x14ac:dyDescent="0.25">
      <c r="A4">
        <v>-6</v>
      </c>
      <c r="B4" t="s">
        <v>208</v>
      </c>
      <c r="C4">
        <v>31</v>
      </c>
      <c r="D4">
        <v>31</v>
      </c>
      <c r="E4">
        <v>30</v>
      </c>
      <c r="F4">
        <v>31</v>
      </c>
      <c r="G4">
        <v>30</v>
      </c>
      <c r="H4">
        <v>31</v>
      </c>
      <c r="I4">
        <v>31</v>
      </c>
      <c r="J4">
        <v>28</v>
      </c>
      <c r="K4">
        <v>31</v>
      </c>
      <c r="L4">
        <v>30</v>
      </c>
      <c r="M4">
        <v>31</v>
      </c>
      <c r="N4">
        <v>30</v>
      </c>
      <c r="O4">
        <f>INT(MOD(1-Table13[[#This Row],[Month Offset]],12)/3)+1</f>
        <v>3</v>
      </c>
      <c r="P4">
        <f>N(Table13[[#This Row],[Quarter With Feb]]=4)</f>
        <v>0</v>
      </c>
    </row>
    <row r="5" spans="1:16" x14ac:dyDescent="0.25">
      <c r="A5">
        <v>-5</v>
      </c>
      <c r="B5" t="s">
        <v>209</v>
      </c>
      <c r="C5">
        <v>31</v>
      </c>
      <c r="D5">
        <v>30</v>
      </c>
      <c r="E5">
        <v>31</v>
      </c>
      <c r="F5">
        <v>30</v>
      </c>
      <c r="G5">
        <v>31</v>
      </c>
      <c r="H5">
        <v>31</v>
      </c>
      <c r="I5">
        <v>28</v>
      </c>
      <c r="J5">
        <v>31</v>
      </c>
      <c r="K5">
        <v>30</v>
      </c>
      <c r="L5">
        <v>31</v>
      </c>
      <c r="M5">
        <v>30</v>
      </c>
      <c r="N5">
        <v>31</v>
      </c>
      <c r="O5">
        <f>INT(MOD(1-Table13[[#This Row],[Month Offset]],12)/3)+1</f>
        <v>3</v>
      </c>
      <c r="P5">
        <f>N(Table13[[#This Row],[Quarter With Feb]]=4)</f>
        <v>0</v>
      </c>
    </row>
    <row r="6" spans="1:16" x14ac:dyDescent="0.25">
      <c r="A6">
        <v>-4</v>
      </c>
      <c r="B6" t="s">
        <v>210</v>
      </c>
      <c r="C6">
        <v>30</v>
      </c>
      <c r="D6">
        <v>31</v>
      </c>
      <c r="E6">
        <v>30</v>
      </c>
      <c r="F6">
        <v>31</v>
      </c>
      <c r="G6">
        <v>31</v>
      </c>
      <c r="H6">
        <v>28</v>
      </c>
      <c r="I6">
        <v>31</v>
      </c>
      <c r="J6">
        <v>30</v>
      </c>
      <c r="K6">
        <v>31</v>
      </c>
      <c r="L6">
        <v>30</v>
      </c>
      <c r="M6">
        <v>31</v>
      </c>
      <c r="N6">
        <v>31</v>
      </c>
      <c r="O6">
        <f>INT(MOD(1-Table13[[#This Row],[Month Offset]],12)/3)+1</f>
        <v>2</v>
      </c>
      <c r="P6">
        <f>N(Table13[[#This Row],[Quarter With Feb]]=4)</f>
        <v>0</v>
      </c>
    </row>
    <row r="7" spans="1:16" x14ac:dyDescent="0.25">
      <c r="A7">
        <v>-3</v>
      </c>
      <c r="B7" t="s">
        <v>211</v>
      </c>
      <c r="C7">
        <v>31</v>
      </c>
      <c r="D7">
        <v>30</v>
      </c>
      <c r="E7">
        <v>31</v>
      </c>
      <c r="F7">
        <v>31</v>
      </c>
      <c r="G7">
        <v>28</v>
      </c>
      <c r="H7">
        <v>31</v>
      </c>
      <c r="I7">
        <v>30</v>
      </c>
      <c r="J7">
        <v>31</v>
      </c>
      <c r="K7">
        <v>30</v>
      </c>
      <c r="L7">
        <v>31</v>
      </c>
      <c r="M7">
        <v>31</v>
      </c>
      <c r="N7">
        <v>30</v>
      </c>
      <c r="O7">
        <f>INT(MOD(1-Table13[[#This Row],[Month Offset]],12)/3)+1</f>
        <v>2</v>
      </c>
      <c r="P7">
        <f>N(Table13[[#This Row],[Quarter With Feb]]=4)</f>
        <v>0</v>
      </c>
    </row>
    <row r="8" spans="1:16" x14ac:dyDescent="0.25">
      <c r="A8">
        <v>-2</v>
      </c>
      <c r="B8" t="s">
        <v>212</v>
      </c>
      <c r="C8">
        <v>30</v>
      </c>
      <c r="D8">
        <v>31</v>
      </c>
      <c r="E8">
        <v>31</v>
      </c>
      <c r="F8">
        <v>28</v>
      </c>
      <c r="G8">
        <v>31</v>
      </c>
      <c r="H8">
        <v>30</v>
      </c>
      <c r="I8">
        <v>31</v>
      </c>
      <c r="J8">
        <v>30</v>
      </c>
      <c r="K8">
        <v>31</v>
      </c>
      <c r="L8">
        <v>31</v>
      </c>
      <c r="M8">
        <v>30</v>
      </c>
      <c r="N8">
        <v>31</v>
      </c>
      <c r="O8">
        <f>INT(MOD(1-Table13[[#This Row],[Month Offset]],12)/3)+1</f>
        <v>2</v>
      </c>
      <c r="P8">
        <f>N(Table13[[#This Row],[Quarter With Feb]]=4)</f>
        <v>0</v>
      </c>
    </row>
    <row r="9" spans="1:16" x14ac:dyDescent="0.25">
      <c r="A9">
        <v>-1</v>
      </c>
      <c r="B9" t="s">
        <v>213</v>
      </c>
      <c r="C9">
        <v>31</v>
      </c>
      <c r="D9">
        <v>31</v>
      </c>
      <c r="E9">
        <v>28</v>
      </c>
      <c r="F9">
        <v>31</v>
      </c>
      <c r="G9">
        <v>30</v>
      </c>
      <c r="H9">
        <v>31</v>
      </c>
      <c r="I9">
        <v>30</v>
      </c>
      <c r="J9">
        <v>31</v>
      </c>
      <c r="K9">
        <v>31</v>
      </c>
      <c r="L9">
        <v>30</v>
      </c>
      <c r="M9">
        <v>31</v>
      </c>
      <c r="N9">
        <v>30</v>
      </c>
      <c r="O9">
        <f>INT(MOD(1-Table13[[#This Row],[Month Offset]],12)/3)+1</f>
        <v>1</v>
      </c>
      <c r="P9">
        <f>N(Table13[[#This Row],[Quarter With Feb]]=4)</f>
        <v>0</v>
      </c>
    </row>
    <row r="10" spans="1:16" x14ac:dyDescent="0.25">
      <c r="A10">
        <v>0</v>
      </c>
      <c r="B10" t="s">
        <v>57</v>
      </c>
      <c r="C10">
        <v>31</v>
      </c>
      <c r="D10">
        <v>28</v>
      </c>
      <c r="E10">
        <v>31</v>
      </c>
      <c r="F10">
        <v>30</v>
      </c>
      <c r="G10">
        <v>31</v>
      </c>
      <c r="H10">
        <v>30</v>
      </c>
      <c r="I10">
        <v>31</v>
      </c>
      <c r="J10">
        <v>31</v>
      </c>
      <c r="K10">
        <v>30</v>
      </c>
      <c r="L10">
        <v>31</v>
      </c>
      <c r="M10">
        <v>30</v>
      </c>
      <c r="N10">
        <v>31</v>
      </c>
      <c r="O10">
        <f>INT(MOD(1-Table13[[#This Row],[Month Offset]],12)/3)+1</f>
        <v>1</v>
      </c>
      <c r="P10">
        <f>N(Table13[[#This Row],[Quarter With Feb]]=4)</f>
        <v>0</v>
      </c>
    </row>
    <row r="11" spans="1:16" x14ac:dyDescent="0.25">
      <c r="A11">
        <v>1</v>
      </c>
      <c r="B11" t="s">
        <v>214</v>
      </c>
      <c r="C11">
        <v>28</v>
      </c>
      <c r="D11">
        <v>31</v>
      </c>
      <c r="E11">
        <v>30</v>
      </c>
      <c r="F11">
        <v>31</v>
      </c>
      <c r="G11">
        <v>30</v>
      </c>
      <c r="H11">
        <v>31</v>
      </c>
      <c r="I11">
        <v>31</v>
      </c>
      <c r="J11">
        <v>30</v>
      </c>
      <c r="K11">
        <v>31</v>
      </c>
      <c r="L11">
        <v>30</v>
      </c>
      <c r="M11">
        <v>31</v>
      </c>
      <c r="N11">
        <v>31</v>
      </c>
      <c r="O11">
        <f>INT(MOD(1-Table13[[#This Row],[Month Offset]],12)/3)+1</f>
        <v>1</v>
      </c>
      <c r="P11">
        <f>N(Table13[[#This Row],[Quarter With Feb]]=4)</f>
        <v>0</v>
      </c>
    </row>
    <row r="12" spans="1:16" x14ac:dyDescent="0.25">
      <c r="A12">
        <v>2</v>
      </c>
      <c r="B12" t="s">
        <v>215</v>
      </c>
      <c r="C12">
        <v>31</v>
      </c>
      <c r="D12">
        <v>30</v>
      </c>
      <c r="E12">
        <v>31</v>
      </c>
      <c r="F12">
        <v>30</v>
      </c>
      <c r="G12">
        <v>31</v>
      </c>
      <c r="H12">
        <v>31</v>
      </c>
      <c r="I12">
        <v>30</v>
      </c>
      <c r="J12">
        <v>31</v>
      </c>
      <c r="K12">
        <v>30</v>
      </c>
      <c r="L12">
        <v>31</v>
      </c>
      <c r="M12">
        <v>31</v>
      </c>
      <c r="N12">
        <v>28</v>
      </c>
      <c r="O12">
        <f>INT(MOD(1-Table13[[#This Row],[Month Offset]],12)/3)+1</f>
        <v>4</v>
      </c>
      <c r="P12">
        <f>N(Table13[[#This Row],[Quarter With Feb]]=4)</f>
        <v>1</v>
      </c>
    </row>
    <row r="13" spans="1:16" x14ac:dyDescent="0.25">
      <c r="A13">
        <v>3</v>
      </c>
      <c r="B13" t="s">
        <v>216</v>
      </c>
      <c r="C13">
        <v>30</v>
      </c>
      <c r="D13">
        <v>31</v>
      </c>
      <c r="E13">
        <v>30</v>
      </c>
      <c r="F13">
        <v>31</v>
      </c>
      <c r="G13">
        <v>31</v>
      </c>
      <c r="H13">
        <v>30</v>
      </c>
      <c r="I13">
        <v>31</v>
      </c>
      <c r="J13">
        <v>30</v>
      </c>
      <c r="K13">
        <v>31</v>
      </c>
      <c r="L13">
        <v>31</v>
      </c>
      <c r="M13">
        <v>28</v>
      </c>
      <c r="N13">
        <v>31</v>
      </c>
      <c r="O13">
        <f>INT(MOD(1-Table13[[#This Row],[Month Offset]],12)/3)+1</f>
        <v>4</v>
      </c>
      <c r="P13">
        <f>N(Table13[[#This Row],[Quarter With Feb]]=4)</f>
        <v>1</v>
      </c>
    </row>
    <row r="16" spans="1:16" x14ac:dyDescent="0.25">
      <c r="A16" s="249" t="s">
        <v>219</v>
      </c>
      <c r="B16" s="249"/>
      <c r="C16" s="249"/>
      <c r="D16" cm="1">
        <f t="array" ref="D16:O16">{90,89,92,91,92,92,92,92,91,92,92,90}</f>
        <v>90</v>
      </c>
      <c r="E16">
        <v>89</v>
      </c>
      <c r="F16">
        <v>92</v>
      </c>
      <c r="G16">
        <v>91</v>
      </c>
      <c r="H16">
        <v>92</v>
      </c>
      <c r="I16">
        <v>92</v>
      </c>
      <c r="J16">
        <v>92</v>
      </c>
      <c r="K16">
        <v>92</v>
      </c>
      <c r="L16">
        <v>91</v>
      </c>
      <c r="M16">
        <v>92</v>
      </c>
      <c r="N16">
        <v>92</v>
      </c>
      <c r="O16">
        <v>90</v>
      </c>
    </row>
    <row r="18" spans="1:20" x14ac:dyDescent="0.25">
      <c r="A18" s="250" t="s">
        <v>206</v>
      </c>
      <c r="B18" s="252" t="s">
        <v>218</v>
      </c>
      <c r="C18" s="253"/>
      <c r="D18" s="253"/>
      <c r="E18" s="253"/>
      <c r="G18" s="252" t="s">
        <v>234</v>
      </c>
      <c r="H18" s="253"/>
      <c r="I18" s="253"/>
      <c r="J18" s="253"/>
      <c r="L18" s="252" t="s">
        <v>218</v>
      </c>
      <c r="M18" s="253"/>
      <c r="N18" s="253"/>
      <c r="O18" s="253"/>
      <c r="Q18" s="252" t="s">
        <v>192</v>
      </c>
      <c r="R18" s="253"/>
      <c r="S18" s="253"/>
      <c r="T18" s="253"/>
    </row>
    <row r="19" spans="1:20" x14ac:dyDescent="0.25">
      <c r="A19" s="251"/>
      <c r="B19" s="77">
        <v>1</v>
      </c>
      <c r="C19" s="77">
        <v>2</v>
      </c>
      <c r="D19" s="77">
        <v>3</v>
      </c>
      <c r="E19" s="77">
        <v>4</v>
      </c>
      <c r="G19" s="77">
        <v>1</v>
      </c>
      <c r="H19" s="77">
        <v>2</v>
      </c>
      <c r="I19" s="77">
        <v>3</v>
      </c>
      <c r="J19" s="77">
        <v>4</v>
      </c>
      <c r="L19" s="77">
        <v>1</v>
      </c>
      <c r="M19" s="77">
        <v>2</v>
      </c>
      <c r="N19" s="77">
        <v>3</v>
      </c>
      <c r="O19" s="77">
        <v>4</v>
      </c>
      <c r="Q19" s="77">
        <v>1</v>
      </c>
      <c r="R19" s="77">
        <v>2</v>
      </c>
      <c r="S19" s="77">
        <v>3</v>
      </c>
      <c r="T19" s="77">
        <v>4</v>
      </c>
    </row>
    <row r="20" spans="1:20" x14ac:dyDescent="0.25">
      <c r="A20" cm="1">
        <f t="array" ref="A20:A29">Table13[Month Offset]</f>
        <v>-6</v>
      </c>
      <c r="B20" s="194">
        <f t="shared" ref="B20:B29" si="0">SUM(C4:E4)</f>
        <v>92</v>
      </c>
      <c r="C20" s="195">
        <f t="shared" ref="C20:C29" si="1">SUM(F4:H4)</f>
        <v>92</v>
      </c>
      <c r="D20" s="196">
        <f t="shared" ref="D20:D29" si="2">SUM(I4:K4)</f>
        <v>90</v>
      </c>
      <c r="E20" s="197">
        <f t="shared" ref="E20:E29" si="3">SUM(L4:N4)</f>
        <v>91</v>
      </c>
      <c r="G20" cm="1">
        <f t="array" ref="G20:G29">MOD(Table13[Month Offset]+(G$19-1)*3,12)+1</f>
        <v>7</v>
      </c>
      <c r="H20" cm="1">
        <f t="array" ref="H20:H29">MOD(Table13[Month Offset]+(H$19-1)*3,12)+1</f>
        <v>10</v>
      </c>
      <c r="I20" cm="1">
        <f t="array" ref="I20:I29">MOD(Table13[Month Offset]+(I$19-1)*3,12)+1</f>
        <v>1</v>
      </c>
      <c r="J20" cm="1">
        <f t="array" ref="J20:J29">MOD(Table13[Month Offset]+(J$19-1)*3,12)+1</f>
        <v>4</v>
      </c>
      <c r="L20" cm="1">
        <f t="array" ref="L20">_xlfn.CHOOSECOLS(_xlfn.ANCHORARRAY($D$16),G20)</f>
        <v>92</v>
      </c>
      <c r="M20" cm="1">
        <f t="array" ref="M20">_xlfn.CHOOSECOLS(_xlfn.ANCHORARRAY($D$16),H20)</f>
        <v>92</v>
      </c>
      <c r="N20" cm="1">
        <f t="array" ref="N20">_xlfn.CHOOSECOLS(_xlfn.ANCHORARRAY($D$16),I20)</f>
        <v>90</v>
      </c>
      <c r="O20" cm="1">
        <f t="array" ref="O20">_xlfn.CHOOSECOLS(_xlfn.ANCHORARRAY($D$16),J20)</f>
        <v>91</v>
      </c>
      <c r="Q20" t="b" cm="1">
        <f t="array" ref="Q20:T29">B20:E29=L20:O29</f>
        <v>1</v>
      </c>
      <c r="R20" t="b">
        <v>1</v>
      </c>
      <c r="S20" t="b">
        <v>1</v>
      </c>
      <c r="T20" t="b">
        <v>1</v>
      </c>
    </row>
    <row r="21" spans="1:20" x14ac:dyDescent="0.25">
      <c r="A21">
        <v>-5</v>
      </c>
      <c r="B21" s="194">
        <f t="shared" si="0"/>
        <v>92</v>
      </c>
      <c r="C21" s="195">
        <f t="shared" si="1"/>
        <v>92</v>
      </c>
      <c r="D21" s="196">
        <f t="shared" si="2"/>
        <v>89</v>
      </c>
      <c r="E21" s="197">
        <f t="shared" si="3"/>
        <v>92</v>
      </c>
      <c r="G21">
        <v>8</v>
      </c>
      <c r="H21">
        <v>11</v>
      </c>
      <c r="I21">
        <v>2</v>
      </c>
      <c r="J21">
        <v>5</v>
      </c>
      <c r="L21" cm="1">
        <f t="array" ref="L21">_xlfn.CHOOSECOLS(_xlfn.ANCHORARRAY($D$16),G21)</f>
        <v>92</v>
      </c>
      <c r="M21" cm="1">
        <f t="array" ref="M21">_xlfn.CHOOSECOLS(_xlfn.ANCHORARRAY($D$16),H21)</f>
        <v>92</v>
      </c>
      <c r="N21" cm="1">
        <f t="array" ref="N21">_xlfn.CHOOSECOLS(_xlfn.ANCHORARRAY($D$16),I21)</f>
        <v>89</v>
      </c>
      <c r="O21" cm="1">
        <f t="array" ref="O21">_xlfn.CHOOSECOLS(_xlfn.ANCHORARRAY($D$16),J21)</f>
        <v>92</v>
      </c>
      <c r="Q21" t="b">
        <v>1</v>
      </c>
      <c r="R21" t="b">
        <v>1</v>
      </c>
      <c r="S21" t="b">
        <v>1</v>
      </c>
      <c r="T21" t="b">
        <v>1</v>
      </c>
    </row>
    <row r="22" spans="1:20" x14ac:dyDescent="0.25">
      <c r="A22">
        <v>-4</v>
      </c>
      <c r="B22" s="194">
        <f t="shared" si="0"/>
        <v>91</v>
      </c>
      <c r="C22" s="195">
        <f t="shared" si="1"/>
        <v>90</v>
      </c>
      <c r="D22" s="196">
        <f t="shared" si="2"/>
        <v>92</v>
      </c>
      <c r="E22" s="197">
        <f t="shared" si="3"/>
        <v>92</v>
      </c>
      <c r="G22">
        <v>9</v>
      </c>
      <c r="H22">
        <v>12</v>
      </c>
      <c r="I22">
        <v>3</v>
      </c>
      <c r="J22">
        <v>6</v>
      </c>
      <c r="L22" cm="1">
        <f t="array" ref="L22">_xlfn.CHOOSECOLS(_xlfn.ANCHORARRAY($D$16),G22)</f>
        <v>91</v>
      </c>
      <c r="M22" cm="1">
        <f t="array" ref="M22">_xlfn.CHOOSECOLS(_xlfn.ANCHORARRAY($D$16),H22)</f>
        <v>90</v>
      </c>
      <c r="N22" cm="1">
        <f t="array" ref="N22">_xlfn.CHOOSECOLS(_xlfn.ANCHORARRAY($D$16),I22)</f>
        <v>92</v>
      </c>
      <c r="O22" cm="1">
        <f t="array" ref="O22">_xlfn.CHOOSECOLS(_xlfn.ANCHORARRAY($D$16),J22)</f>
        <v>92</v>
      </c>
      <c r="Q22" t="b">
        <v>1</v>
      </c>
      <c r="R22" t="b">
        <v>1</v>
      </c>
      <c r="S22" t="b">
        <v>1</v>
      </c>
      <c r="T22" t="b">
        <v>1</v>
      </c>
    </row>
    <row r="23" spans="1:20" x14ac:dyDescent="0.25">
      <c r="A23">
        <v>-3</v>
      </c>
      <c r="B23" s="195">
        <f t="shared" si="0"/>
        <v>92</v>
      </c>
      <c r="C23" s="196">
        <f t="shared" si="1"/>
        <v>90</v>
      </c>
      <c r="D23" s="197">
        <f t="shared" si="2"/>
        <v>91</v>
      </c>
      <c r="E23" s="194">
        <f t="shared" si="3"/>
        <v>92</v>
      </c>
      <c r="G23">
        <v>10</v>
      </c>
      <c r="H23">
        <v>1</v>
      </c>
      <c r="I23">
        <v>4</v>
      </c>
      <c r="J23">
        <v>7</v>
      </c>
      <c r="L23" cm="1">
        <f t="array" ref="L23">_xlfn.CHOOSECOLS(_xlfn.ANCHORARRAY($D$16),G23)</f>
        <v>92</v>
      </c>
      <c r="M23" cm="1">
        <f t="array" ref="M23">_xlfn.CHOOSECOLS(_xlfn.ANCHORARRAY($D$16),H23)</f>
        <v>90</v>
      </c>
      <c r="N23" cm="1">
        <f t="array" ref="N23">_xlfn.CHOOSECOLS(_xlfn.ANCHORARRAY($D$16),I23)</f>
        <v>91</v>
      </c>
      <c r="O23" cm="1">
        <f t="array" ref="O23">_xlfn.CHOOSECOLS(_xlfn.ANCHORARRAY($D$16),J23)</f>
        <v>92</v>
      </c>
      <c r="Q23" t="b">
        <v>1</v>
      </c>
      <c r="R23" t="b">
        <v>1</v>
      </c>
      <c r="S23" t="b">
        <v>1</v>
      </c>
      <c r="T23" t="b">
        <v>1</v>
      </c>
    </row>
    <row r="24" spans="1:20" x14ac:dyDescent="0.25">
      <c r="A24">
        <v>-2</v>
      </c>
      <c r="B24" s="195">
        <f t="shared" si="0"/>
        <v>92</v>
      </c>
      <c r="C24" s="196">
        <f t="shared" si="1"/>
        <v>89</v>
      </c>
      <c r="D24" s="197">
        <f t="shared" si="2"/>
        <v>92</v>
      </c>
      <c r="E24" s="194">
        <f t="shared" si="3"/>
        <v>92</v>
      </c>
      <c r="G24">
        <v>11</v>
      </c>
      <c r="H24">
        <v>2</v>
      </c>
      <c r="I24">
        <v>5</v>
      </c>
      <c r="J24">
        <v>8</v>
      </c>
      <c r="L24" cm="1">
        <f t="array" ref="L24">_xlfn.CHOOSECOLS(_xlfn.ANCHORARRAY($D$16),G24)</f>
        <v>92</v>
      </c>
      <c r="M24" cm="1">
        <f t="array" ref="M24">_xlfn.CHOOSECOLS(_xlfn.ANCHORARRAY($D$16),H24)</f>
        <v>89</v>
      </c>
      <c r="N24" cm="1">
        <f t="array" ref="N24">_xlfn.CHOOSECOLS(_xlfn.ANCHORARRAY($D$16),I24)</f>
        <v>92</v>
      </c>
      <c r="O24" cm="1">
        <f t="array" ref="O24">_xlfn.CHOOSECOLS(_xlfn.ANCHORARRAY($D$16),J24)</f>
        <v>92</v>
      </c>
      <c r="Q24" t="b">
        <v>1</v>
      </c>
      <c r="R24" t="b">
        <v>1</v>
      </c>
      <c r="S24" t="b">
        <v>1</v>
      </c>
      <c r="T24" t="b">
        <v>1</v>
      </c>
    </row>
    <row r="25" spans="1:20" x14ac:dyDescent="0.25">
      <c r="A25">
        <v>-1</v>
      </c>
      <c r="B25" s="195">
        <f t="shared" si="0"/>
        <v>90</v>
      </c>
      <c r="C25" s="196">
        <f t="shared" si="1"/>
        <v>92</v>
      </c>
      <c r="D25" s="197">
        <f t="shared" si="2"/>
        <v>92</v>
      </c>
      <c r="E25" s="194">
        <f t="shared" si="3"/>
        <v>91</v>
      </c>
      <c r="G25">
        <v>12</v>
      </c>
      <c r="H25">
        <v>3</v>
      </c>
      <c r="I25">
        <v>6</v>
      </c>
      <c r="J25">
        <v>9</v>
      </c>
      <c r="L25" cm="1">
        <f t="array" ref="L25">_xlfn.CHOOSECOLS(_xlfn.ANCHORARRAY($D$16),G25)</f>
        <v>90</v>
      </c>
      <c r="M25" cm="1">
        <f t="array" ref="M25">_xlfn.CHOOSECOLS(_xlfn.ANCHORARRAY($D$16),H25)</f>
        <v>92</v>
      </c>
      <c r="N25" cm="1">
        <f t="array" ref="N25">_xlfn.CHOOSECOLS(_xlfn.ANCHORARRAY($D$16),I25)</f>
        <v>92</v>
      </c>
      <c r="O25" cm="1">
        <f t="array" ref="O25">_xlfn.CHOOSECOLS(_xlfn.ANCHORARRAY($D$16),J25)</f>
        <v>91</v>
      </c>
      <c r="Q25" t="b">
        <v>1</v>
      </c>
      <c r="R25" t="b">
        <v>1</v>
      </c>
      <c r="S25" t="b">
        <v>1</v>
      </c>
      <c r="T25" t="b">
        <v>1</v>
      </c>
    </row>
    <row r="26" spans="1:20" x14ac:dyDescent="0.25">
      <c r="A26">
        <v>0</v>
      </c>
      <c r="B26" s="196">
        <f t="shared" si="0"/>
        <v>90</v>
      </c>
      <c r="C26" s="197">
        <f t="shared" si="1"/>
        <v>91</v>
      </c>
      <c r="D26" s="194">
        <f t="shared" si="2"/>
        <v>92</v>
      </c>
      <c r="E26" s="195">
        <f t="shared" si="3"/>
        <v>92</v>
      </c>
      <c r="G26">
        <v>1</v>
      </c>
      <c r="H26">
        <v>4</v>
      </c>
      <c r="I26">
        <v>7</v>
      </c>
      <c r="J26">
        <v>10</v>
      </c>
      <c r="L26" cm="1">
        <f t="array" ref="L26">_xlfn.CHOOSECOLS(_xlfn.ANCHORARRAY($D$16),G26)</f>
        <v>90</v>
      </c>
      <c r="M26" cm="1">
        <f t="array" ref="M26">_xlfn.CHOOSECOLS(_xlfn.ANCHORARRAY($D$16),H26)</f>
        <v>91</v>
      </c>
      <c r="N26" cm="1">
        <f t="array" ref="N26">_xlfn.CHOOSECOLS(_xlfn.ANCHORARRAY($D$16),I26)</f>
        <v>92</v>
      </c>
      <c r="O26" cm="1">
        <f t="array" ref="O26">_xlfn.CHOOSECOLS(_xlfn.ANCHORARRAY($D$16),J26)</f>
        <v>92</v>
      </c>
      <c r="Q26" t="b">
        <v>1</v>
      </c>
      <c r="R26" t="b">
        <v>1</v>
      </c>
      <c r="S26" t="b">
        <v>1</v>
      </c>
      <c r="T26" t="b">
        <v>1</v>
      </c>
    </row>
    <row r="27" spans="1:20" x14ac:dyDescent="0.25">
      <c r="A27">
        <v>1</v>
      </c>
      <c r="B27" s="196">
        <f t="shared" si="0"/>
        <v>89</v>
      </c>
      <c r="C27" s="197">
        <f t="shared" si="1"/>
        <v>92</v>
      </c>
      <c r="D27" s="194">
        <f t="shared" si="2"/>
        <v>92</v>
      </c>
      <c r="E27" s="195">
        <f t="shared" si="3"/>
        <v>92</v>
      </c>
      <c r="G27">
        <v>2</v>
      </c>
      <c r="H27">
        <v>5</v>
      </c>
      <c r="I27">
        <v>8</v>
      </c>
      <c r="J27">
        <v>11</v>
      </c>
      <c r="L27" cm="1">
        <f t="array" ref="L27">_xlfn.CHOOSECOLS(_xlfn.ANCHORARRAY($D$16),G27)</f>
        <v>89</v>
      </c>
      <c r="M27" cm="1">
        <f t="array" ref="M27">_xlfn.CHOOSECOLS(_xlfn.ANCHORARRAY($D$16),H27)</f>
        <v>92</v>
      </c>
      <c r="N27" cm="1">
        <f t="array" ref="N27">_xlfn.CHOOSECOLS(_xlfn.ANCHORARRAY($D$16),I27)</f>
        <v>92</v>
      </c>
      <c r="O27" cm="1">
        <f t="array" ref="O27">_xlfn.CHOOSECOLS(_xlfn.ANCHORARRAY($D$16),J27)</f>
        <v>92</v>
      </c>
      <c r="Q27" t="b">
        <v>1</v>
      </c>
      <c r="R27" t="b">
        <v>1</v>
      </c>
      <c r="S27" t="b">
        <v>1</v>
      </c>
      <c r="T27" t="b">
        <v>1</v>
      </c>
    </row>
    <row r="28" spans="1:20" x14ac:dyDescent="0.25">
      <c r="A28">
        <v>2</v>
      </c>
      <c r="B28" s="196">
        <f t="shared" si="0"/>
        <v>92</v>
      </c>
      <c r="C28" s="197">
        <f t="shared" si="1"/>
        <v>92</v>
      </c>
      <c r="D28" s="194">
        <f t="shared" si="2"/>
        <v>91</v>
      </c>
      <c r="E28" s="195">
        <f t="shared" si="3"/>
        <v>90</v>
      </c>
      <c r="G28">
        <v>3</v>
      </c>
      <c r="H28">
        <v>6</v>
      </c>
      <c r="I28">
        <v>9</v>
      </c>
      <c r="J28">
        <v>12</v>
      </c>
      <c r="L28" cm="1">
        <f t="array" ref="L28">_xlfn.CHOOSECOLS(_xlfn.ANCHORARRAY($D$16),G28)</f>
        <v>92</v>
      </c>
      <c r="M28" cm="1">
        <f t="array" ref="M28">_xlfn.CHOOSECOLS(_xlfn.ANCHORARRAY($D$16),H28)</f>
        <v>92</v>
      </c>
      <c r="N28" cm="1">
        <f t="array" ref="N28">_xlfn.CHOOSECOLS(_xlfn.ANCHORARRAY($D$16),I28)</f>
        <v>91</v>
      </c>
      <c r="O28" cm="1">
        <f t="array" ref="O28">_xlfn.CHOOSECOLS(_xlfn.ANCHORARRAY($D$16),J28)</f>
        <v>90</v>
      </c>
      <c r="Q28" t="b">
        <v>1</v>
      </c>
      <c r="R28" t="b">
        <v>1</v>
      </c>
      <c r="S28" t="b">
        <v>1</v>
      </c>
      <c r="T28" t="b">
        <v>1</v>
      </c>
    </row>
    <row r="29" spans="1:20" x14ac:dyDescent="0.25">
      <c r="A29">
        <v>3</v>
      </c>
      <c r="B29" s="197">
        <f t="shared" si="0"/>
        <v>91</v>
      </c>
      <c r="C29" s="194">
        <f t="shared" si="1"/>
        <v>92</v>
      </c>
      <c r="D29" s="195">
        <f t="shared" si="2"/>
        <v>92</v>
      </c>
      <c r="E29" s="196">
        <f t="shared" si="3"/>
        <v>90</v>
      </c>
      <c r="G29">
        <v>4</v>
      </c>
      <c r="H29">
        <v>7</v>
      </c>
      <c r="I29">
        <v>10</v>
      </c>
      <c r="J29">
        <v>1</v>
      </c>
      <c r="L29" cm="1">
        <f t="array" ref="L29">_xlfn.CHOOSECOLS(_xlfn.ANCHORARRAY($D$16),G29)</f>
        <v>91</v>
      </c>
      <c r="M29" cm="1">
        <f t="array" ref="M29">_xlfn.CHOOSECOLS(_xlfn.ANCHORARRAY($D$16),H29)</f>
        <v>92</v>
      </c>
      <c r="N29" cm="1">
        <f t="array" ref="N29">_xlfn.CHOOSECOLS(_xlfn.ANCHORARRAY($D$16),I29)</f>
        <v>92</v>
      </c>
      <c r="O29" cm="1">
        <f t="array" ref="O29">_xlfn.CHOOSECOLS(_xlfn.ANCHORARRAY($D$16),J29)</f>
        <v>90</v>
      </c>
      <c r="Q29" t="b">
        <v>1</v>
      </c>
      <c r="R29" t="b">
        <v>1</v>
      </c>
      <c r="S29" t="b">
        <v>1</v>
      </c>
      <c r="T29" t="b">
        <v>1</v>
      </c>
    </row>
  </sheetData>
  <mergeCells count="6">
    <mergeCell ref="A16:C16"/>
    <mergeCell ref="A18:A19"/>
    <mergeCell ref="B18:E18"/>
    <mergeCell ref="G18:J18"/>
    <mergeCell ref="Q18:T18"/>
    <mergeCell ref="L18:O18"/>
  </mergeCells>
  <phoneticPr fontId="2" type="noConversion"/>
  <pageMargins left="0.7" right="0.7" top="0.75" bottom="0.75" header="0.3" footer="0.3"/>
  <pageSetup paperSize="9" orientation="portrait"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K46"/>
  <sheetViews>
    <sheetView topLeftCell="A22" workbookViewId="0">
      <selection activeCell="A40" sqref="A40"/>
    </sheetView>
  </sheetViews>
  <sheetFormatPr defaultRowHeight="15" x14ac:dyDescent="0.25"/>
  <cols>
    <col min="1" max="9" width="12.28515625" customWidth="1"/>
    <col min="10" max="10" width="16" customWidth="1"/>
    <col min="11" max="11" width="42.85546875" customWidth="1"/>
  </cols>
  <sheetData>
    <row r="1" spans="1:5" ht="19.5" x14ac:dyDescent="0.3">
      <c r="A1" s="1" t="s">
        <v>239</v>
      </c>
    </row>
    <row r="3" spans="1:5" x14ac:dyDescent="0.25">
      <c r="A3" s="158" t="s">
        <v>235</v>
      </c>
      <c r="B3" s="159" t="s">
        <v>238</v>
      </c>
      <c r="C3" s="159" t="s">
        <v>236</v>
      </c>
      <c r="D3" s="159" t="s">
        <v>7</v>
      </c>
      <c r="E3" s="160" t="s">
        <v>2</v>
      </c>
    </row>
    <row r="4" spans="1:5" x14ac:dyDescent="0.25">
      <c r="E4" t="str" cm="1">
        <f t="array" ref="E4">CALENDAR.DAYS_IN_QUARTER(Table101315[[#This Row],[Quarter]],Table101315[[#This Row],[FiscalYearCE]],Table101315[[#This Row],[MonthOffset]],Table101315[[#This Row],[JulianCalendar]])</f>
        <v/>
      </c>
    </row>
    <row r="5" spans="1:5" x14ac:dyDescent="0.25">
      <c r="A5" t="s">
        <v>3</v>
      </c>
      <c r="E5" t="e" cm="1">
        <f t="array" ref="E5">CALENDAR.DAYS_IN_QUARTER(Table101315[[#This Row],[Quarter]],Table101315[[#This Row],[FiscalYearCE]],Table101315[[#This Row],[MonthOffset]],Table101315[[#This Row],[JulianCalendar]])</f>
        <v>#VALUE!</v>
      </c>
    </row>
    <row r="6" spans="1:5" x14ac:dyDescent="0.25">
      <c r="A6">
        <v>1</v>
      </c>
      <c r="E6" cm="1">
        <f t="array" ref="E6">CALENDAR.DAYS_IN_QUARTER(Table101315[[#This Row],[Quarter]],Table101315[[#This Row],[FiscalYearCE]],Table101315[[#This Row],[MonthOffset]],Table101315[[#This Row],[JulianCalendar]])</f>
        <v>90</v>
      </c>
    </row>
    <row r="7" spans="1:5" x14ac:dyDescent="0.25">
      <c r="A7">
        <v>2</v>
      </c>
      <c r="E7" cm="1">
        <f t="array" ref="E7">CALENDAR.DAYS_IN_QUARTER(Table101315[[#This Row],[Quarter]],Table101315[[#This Row],[FiscalYearCE]],Table101315[[#This Row],[MonthOffset]],Table101315[[#This Row],[JulianCalendar]])</f>
        <v>91</v>
      </c>
    </row>
    <row r="8" spans="1:5" x14ac:dyDescent="0.25">
      <c r="A8">
        <v>3</v>
      </c>
      <c r="E8" cm="1">
        <f t="array" ref="E8">CALENDAR.DAYS_IN_QUARTER(Table101315[[#This Row],[Quarter]],Table101315[[#This Row],[FiscalYearCE]],Table101315[[#This Row],[MonthOffset]],Table101315[[#This Row],[JulianCalendar]])</f>
        <v>92</v>
      </c>
    </row>
    <row r="9" spans="1:5" x14ac:dyDescent="0.25">
      <c r="A9">
        <v>4</v>
      </c>
      <c r="E9" cm="1">
        <f t="array" ref="E9">CALENDAR.DAYS_IN_QUARTER(Table101315[[#This Row],[Quarter]],Table101315[[#This Row],[FiscalYearCE]],Table101315[[#This Row],[MonthOffset]],Table101315[[#This Row],[JulianCalendar]])</f>
        <v>92</v>
      </c>
    </row>
    <row r="10" spans="1:5" x14ac:dyDescent="0.25">
      <c r="A10">
        <v>-1</v>
      </c>
      <c r="B10">
        <v>2020</v>
      </c>
      <c r="E10" cm="1">
        <f t="array" ref="E10">CALENDAR.DAYS_IN_QUARTER(Table101315[[#This Row],[Quarter]],Table101315[[#This Row],[FiscalYearCE]],Table101315[[#This Row],[MonthOffset]],Table101315[[#This Row],[JulianCalendar]])</f>
        <v>92</v>
      </c>
    </row>
    <row r="11" spans="1:5" x14ac:dyDescent="0.25">
      <c r="A11">
        <v>1</v>
      </c>
      <c r="B11">
        <v>2021</v>
      </c>
      <c r="E11" cm="1">
        <f t="array" ref="E11">CALENDAR.DAYS_IN_QUARTER(Table101315[[#This Row],[Quarter]],Table101315[[#This Row],[FiscalYearCE]],Table101315[[#This Row],[MonthOffset]],Table101315[[#This Row],[JulianCalendar]])</f>
        <v>90</v>
      </c>
    </row>
    <row r="12" spans="1:5" x14ac:dyDescent="0.25">
      <c r="A12">
        <v>3</v>
      </c>
      <c r="B12">
        <v>2020</v>
      </c>
      <c r="C12">
        <v>-6</v>
      </c>
      <c r="E12" cm="1">
        <f t="array" ref="E12">CALENDAR.DAYS_IN_QUARTER(Table101315[[#This Row],[Quarter]],Table101315[[#This Row],[FiscalYearCE]],Table101315[[#This Row],[MonthOffset]],Table101315[[#This Row],[JulianCalendar]])</f>
        <v>91</v>
      </c>
    </row>
    <row r="13" spans="1:5" x14ac:dyDescent="0.25">
      <c r="A13">
        <v>3</v>
      </c>
      <c r="B13">
        <v>2021</v>
      </c>
      <c r="C13">
        <v>-6</v>
      </c>
      <c r="E13" cm="1">
        <f t="array" ref="E13">CALENDAR.DAYS_IN_QUARTER(Table101315[[#This Row],[Quarter]],Table101315[[#This Row],[FiscalYearCE]],Table101315[[#This Row],[MonthOffset]],Table101315[[#This Row],[JulianCalendar]])</f>
        <v>90</v>
      </c>
    </row>
    <row r="14" spans="1:5" x14ac:dyDescent="0.25">
      <c r="A14">
        <v>4</v>
      </c>
      <c r="B14">
        <v>2019</v>
      </c>
      <c r="C14">
        <v>1</v>
      </c>
      <c r="E14" cm="1">
        <f t="array" ref="E14">CALENDAR.DAYS_IN_QUARTER(Table101315[[#This Row],[Quarter]],Table101315[[#This Row],[FiscalYearCE]],Table101315[[#This Row],[MonthOffset]],Table101315[[#This Row],[JulianCalendar]])</f>
        <v>92</v>
      </c>
    </row>
    <row r="15" spans="1:5" x14ac:dyDescent="0.25">
      <c r="A15">
        <v>4</v>
      </c>
      <c r="B15">
        <v>2019</v>
      </c>
      <c r="C15">
        <v>2</v>
      </c>
      <c r="E15" cm="1">
        <f t="array" ref="E15">CALENDAR.DAYS_IN_QUARTER(Table101315[[#This Row],[Quarter]],Table101315[[#This Row],[FiscalYearCE]],Table101315[[#This Row],[MonthOffset]],Table101315[[#This Row],[JulianCalendar]])</f>
        <v>91</v>
      </c>
    </row>
    <row r="16" spans="1:5" x14ac:dyDescent="0.25">
      <c r="A16">
        <v>5</v>
      </c>
      <c r="B16">
        <v>2019</v>
      </c>
      <c r="E16" cm="1">
        <f t="array" ref="E16">CALENDAR.DAYS_IN_QUARTER(Table101315[[#This Row],[Quarter]],Table101315[[#This Row],[FiscalYearCE]],Table101315[[#This Row],[MonthOffset]],Table101315[[#This Row],[JulianCalendar]])</f>
        <v>90</v>
      </c>
    </row>
    <row r="17" spans="1:10" x14ac:dyDescent="0.25">
      <c r="A17">
        <v>4</v>
      </c>
      <c r="B17">
        <v>2017</v>
      </c>
      <c r="C17">
        <v>-3</v>
      </c>
      <c r="E17" cm="1">
        <f t="array" ref="E17">CALENDAR.DAYS_IN_QUARTER(Table101315[[#This Row],[Quarter]],Table101315[[#This Row],[FiscalYearCE]],Table101315[[#This Row],[MonthOffset]],Table101315[[#This Row],[JulianCalendar]])</f>
        <v>92</v>
      </c>
    </row>
    <row r="18" spans="1:10" x14ac:dyDescent="0.25">
      <c r="A18">
        <v>2</v>
      </c>
      <c r="B18">
        <v>1900</v>
      </c>
      <c r="C18">
        <v>-3</v>
      </c>
      <c r="E18" cm="1">
        <f t="array" ref="E18">CALENDAR.DAYS_IN_QUARTER(Table101315[[#This Row],[Quarter]],Table101315[[#This Row],[FiscalYearCE]],Table101315[[#This Row],[MonthOffset]],Table101315[[#This Row],[JulianCalendar]])</f>
        <v>90</v>
      </c>
    </row>
    <row r="19" spans="1:10" x14ac:dyDescent="0.25">
      <c r="A19">
        <v>2</v>
      </c>
      <c r="B19">
        <v>1900</v>
      </c>
      <c r="C19">
        <v>-3</v>
      </c>
      <c r="D19">
        <v>1</v>
      </c>
      <c r="E19" cm="1">
        <f t="array" ref="E19">CALENDAR.DAYS_IN_QUARTER(Table101315[[#This Row],[Quarter]],Table101315[[#This Row],[FiscalYearCE]],Table101315[[#This Row],[MonthOffset]],Table101315[[#This Row],[JulianCalendar]])</f>
        <v>91</v>
      </c>
    </row>
    <row r="22" spans="1:10" ht="19.5" x14ac:dyDescent="0.3">
      <c r="A22" s="1" t="s">
        <v>237</v>
      </c>
    </row>
    <row r="24" spans="1:10" x14ac:dyDescent="0.25">
      <c r="A24" s="201" t="s">
        <v>238</v>
      </c>
      <c r="B24" s="202" t="s">
        <v>235</v>
      </c>
      <c r="C24" s="202" t="s">
        <v>240</v>
      </c>
      <c r="D24" s="202" t="s">
        <v>236</v>
      </c>
      <c r="E24" s="203" t="s">
        <v>7</v>
      </c>
      <c r="F24" s="204" t="s">
        <v>241</v>
      </c>
      <c r="G24" s="203" t="s">
        <v>16</v>
      </c>
      <c r="H24" s="203" t="s">
        <v>17</v>
      </c>
      <c r="I24" s="205" t="s">
        <v>18</v>
      </c>
    </row>
    <row r="25" spans="1:10" x14ac:dyDescent="0.25">
      <c r="A25" s="206"/>
      <c r="B25" s="9"/>
      <c r="C25" s="9"/>
      <c r="D25" s="9"/>
      <c r="E25" s="9"/>
      <c r="F25" s="9" t="str" cm="1">
        <f t="array" ref="F25">CALENDAR.QUARTER_DATE_TO_JDN(A25,B25,C25,D25,E25)</f>
        <v/>
      </c>
      <c r="G25" s="9" t="str" cm="1">
        <f t="array" ref="G25:I25">CALENDAR.JDN_TO_CALENDAR_DATE(F25,E25)</f>
        <v/>
      </c>
      <c r="H25" s="9" t="str">
        <v/>
      </c>
      <c r="I25" s="207" t="str">
        <v/>
      </c>
    </row>
    <row r="26" spans="1:10" x14ac:dyDescent="0.25">
      <c r="A26" s="208" t="s">
        <v>3</v>
      </c>
      <c r="B26" s="12"/>
      <c r="C26" s="12"/>
      <c r="D26" s="12"/>
      <c r="E26" s="12"/>
      <c r="F26" s="12" t="e" cm="1">
        <f t="array" ref="F26">CALENDAR.QUARTER_DATE_TO_JDN(A26,B26,C26,D26,E26)</f>
        <v>#VALUE!</v>
      </c>
      <c r="G26" s="12" t="e" cm="1">
        <f t="array" ref="G26">CALENDAR.JDN_TO_CALENDAR_DATE(F26,E26)</f>
        <v>#VALUE!</v>
      </c>
      <c r="H26" s="12"/>
      <c r="I26" s="209"/>
    </row>
    <row r="27" spans="1:10" x14ac:dyDescent="0.25">
      <c r="A27" s="206">
        <v>2023</v>
      </c>
      <c r="B27" s="9">
        <v>3</v>
      </c>
      <c r="C27" s="9">
        <v>1</v>
      </c>
      <c r="D27" s="9"/>
      <c r="E27" s="9"/>
      <c r="F27" s="9" cm="1">
        <f t="array" ref="F27">CALENDAR.QUARTER_DATE_TO_JDN(A27,B27,C27,D27,E27)</f>
        <v>2460127</v>
      </c>
      <c r="G27" s="9" cm="1">
        <f t="array" ref="G27:I27">CALENDAR.JDN_TO_CALENDAR_DATE(F27,E27)</f>
        <v>2023</v>
      </c>
      <c r="H27" s="9">
        <v>7</v>
      </c>
      <c r="I27" s="207">
        <v>1</v>
      </c>
    </row>
    <row r="28" spans="1:10" x14ac:dyDescent="0.25">
      <c r="A28" s="208">
        <v>2023</v>
      </c>
      <c r="B28" s="12">
        <v>1</v>
      </c>
      <c r="C28" s="12">
        <v>1</v>
      </c>
      <c r="D28" s="12">
        <v>-6</v>
      </c>
      <c r="E28" s="12"/>
      <c r="F28" s="12" cm="1">
        <f t="array" ref="F28">CALENDAR.QUARTER_DATE_TO_JDN(A28,B28,C28,D28,E28)</f>
        <v>2459762</v>
      </c>
      <c r="G28" s="12" cm="1">
        <f t="array" ref="G28:I28">CALENDAR.JDN_TO_CALENDAR_DATE(F28,E28)</f>
        <v>2022</v>
      </c>
      <c r="H28" s="12">
        <v>7</v>
      </c>
      <c r="I28" s="209">
        <v>1</v>
      </c>
      <c r="J28" s="103"/>
    </row>
    <row r="29" spans="1:10" x14ac:dyDescent="0.25">
      <c r="A29" s="206">
        <v>2020</v>
      </c>
      <c r="B29" s="9">
        <v>9</v>
      </c>
      <c r="C29" s="9">
        <v>1</v>
      </c>
      <c r="D29" s="9">
        <v>3</v>
      </c>
      <c r="E29" s="9"/>
      <c r="F29" s="9" cm="1">
        <f t="array" ref="F29">CALENDAR.QUARTER_DATE_TO_JDN(A29,B29,C29,D29,E29)</f>
        <v>2459671</v>
      </c>
      <c r="G29" s="9" cm="1">
        <f t="array" ref="G29:I29">CALENDAR.JDN_TO_CALENDAR_DATE(F29,E29)</f>
        <v>2022</v>
      </c>
      <c r="H29" s="9">
        <v>4</v>
      </c>
      <c r="I29" s="207">
        <v>1</v>
      </c>
    </row>
    <row r="30" spans="1:10" x14ac:dyDescent="0.25">
      <c r="A30" s="208">
        <v>2020</v>
      </c>
      <c r="B30" s="12">
        <v>-9</v>
      </c>
      <c r="C30" s="12">
        <v>93</v>
      </c>
      <c r="D30" s="12">
        <v>3</v>
      </c>
      <c r="E30" s="12"/>
      <c r="F30" s="12" cm="1">
        <f t="array" ref="F30">CALENDAR.QUARTER_DATE_TO_JDN(A30,B30,C30,D30,E30)</f>
        <v>2458120</v>
      </c>
      <c r="G30" s="12" cm="1">
        <f t="array" ref="G30:I30">CALENDAR.JDN_TO_CALENDAR_DATE(F30,E30)</f>
        <v>2018</v>
      </c>
      <c r="H30" s="12">
        <v>1</v>
      </c>
      <c r="I30" s="209">
        <v>1</v>
      </c>
    </row>
    <row r="31" spans="1:10" x14ac:dyDescent="0.25">
      <c r="A31" s="210">
        <v>2020</v>
      </c>
      <c r="B31" s="16">
        <v>-9</v>
      </c>
      <c r="C31" s="16">
        <v>93</v>
      </c>
      <c r="D31" s="16">
        <v>3</v>
      </c>
      <c r="E31" s="16">
        <v>1</v>
      </c>
      <c r="F31" s="16" cm="1">
        <f t="array" ref="F31">CALENDAR.QUARTER_DATE_TO_JDN(A31,B31,C31,D31,E31)</f>
        <v>2458133</v>
      </c>
      <c r="G31" s="16" cm="1">
        <f t="array" ref="G31:I31">CALENDAR.JDN_TO_CALENDAR_DATE(F31,E31)</f>
        <v>2018</v>
      </c>
      <c r="H31" s="16">
        <v>1</v>
      </c>
      <c r="I31" s="211">
        <v>1</v>
      </c>
    </row>
    <row r="32" spans="1:10" x14ac:dyDescent="0.25">
      <c r="A32" s="212">
        <v>2020</v>
      </c>
      <c r="B32" s="19">
        <v>-9</v>
      </c>
      <c r="C32" s="19">
        <v>93</v>
      </c>
      <c r="D32" s="19">
        <v>3</v>
      </c>
      <c r="E32" s="19"/>
      <c r="F32" s="19" cm="1">
        <f t="array" ref="F32">CALENDAR.QUARTER_DATE_TO_JDN(A32,B32,C32,D32,E32)</f>
        <v>2458120</v>
      </c>
      <c r="G32" s="19" cm="1">
        <f t="array" ref="G32:I32">CALENDAR.JDN_TO_CALENDAR_DATE(F32,E32)</f>
        <v>2018</v>
      </c>
      <c r="H32" s="19">
        <v>1</v>
      </c>
      <c r="I32" s="213">
        <v>1</v>
      </c>
    </row>
    <row r="35" spans="1:11" ht="19.5" x14ac:dyDescent="0.3">
      <c r="A35" s="1" t="s">
        <v>242</v>
      </c>
    </row>
    <row r="37" spans="1:11" x14ac:dyDescent="0.25">
      <c r="A37" s="201" t="s">
        <v>1</v>
      </c>
      <c r="B37" s="202" t="s">
        <v>5</v>
      </c>
      <c r="C37" s="202" t="s">
        <v>6</v>
      </c>
      <c r="D37" s="203" t="s">
        <v>7</v>
      </c>
      <c r="E37" s="203" t="s">
        <v>15</v>
      </c>
      <c r="F37" s="203" t="s">
        <v>236</v>
      </c>
      <c r="G37" s="204" t="s">
        <v>244</v>
      </c>
      <c r="H37" s="203" t="s">
        <v>245</v>
      </c>
      <c r="I37" s="203" t="s">
        <v>246</v>
      </c>
      <c r="J37" s="205" t="s">
        <v>247</v>
      </c>
    </row>
    <row r="38" spans="1:11" x14ac:dyDescent="0.25">
      <c r="A38" s="206" t="s">
        <v>243</v>
      </c>
      <c r="B38" s="9"/>
      <c r="C38" s="9"/>
      <c r="D38" s="9" t="str" cm="1">
        <f t="array" ref="D38">CALENDAR.JULIAN_DAY_NUMBER(A38,B38,C38)</f>
        <v/>
      </c>
      <c r="E38" s="9" t="str" cm="1">
        <f t="array" ref="E38">CALENDAR.JULIAN_DAY_NUMBER(A38,B38,C38,D38)</f>
        <v/>
      </c>
      <c r="F38" s="9"/>
      <c r="G38" s="9" t="str" cm="1">
        <f t="array" ref="G38:J38">CALENDAR.JDN_TO_QUARTER_DATE(E38,F38,D38)</f>
        <v/>
      </c>
      <c r="H38" s="9" t="str">
        <v/>
      </c>
      <c r="I38" s="9" t="str">
        <v/>
      </c>
      <c r="J38" s="207" t="str">
        <v/>
      </c>
    </row>
    <row r="39" spans="1:11" x14ac:dyDescent="0.25">
      <c r="A39" s="208" t="s">
        <v>3</v>
      </c>
      <c r="B39" s="12"/>
      <c r="C39" s="12"/>
      <c r="D39" s="12"/>
      <c r="E39" s="12" t="e" cm="1">
        <f t="array" ref="E39">CALENDAR.JULIAN_DAY_NUMBER(A39,B39,C39,D39)</f>
        <v>#VALUE!</v>
      </c>
      <c r="F39" s="12"/>
      <c r="G39" s="12" t="e" cm="1">
        <f t="array" ref="G39">CALENDAR.JDN_TO_QUARTER_DATE(E39,F39,D39)</f>
        <v>#VALUE!</v>
      </c>
      <c r="H39" s="12"/>
      <c r="I39" s="12"/>
      <c r="J39" s="209"/>
    </row>
    <row r="40" spans="1:11" x14ac:dyDescent="0.25">
      <c r="A40" s="206">
        <v>2023</v>
      </c>
      <c r="B40" s="9">
        <v>7</v>
      </c>
      <c r="C40" s="9">
        <v>1</v>
      </c>
      <c r="D40" s="9"/>
      <c r="E40" s="9" cm="1">
        <f t="array" ref="E40">CALENDAR.JULIAN_DAY_NUMBER(A40,B40,C40,D40)</f>
        <v>2460127</v>
      </c>
      <c r="F40" s="9"/>
      <c r="G40" s="9" cm="1">
        <f t="array" ref="G40:J40">CALENDAR.JDN_TO_QUARTER_DATE(E40,F40,D40)</f>
        <v>2023</v>
      </c>
      <c r="H40" s="9">
        <v>3</v>
      </c>
      <c r="I40" s="9">
        <v>1</v>
      </c>
      <c r="J40" s="207">
        <v>92</v>
      </c>
    </row>
    <row r="41" spans="1:11" x14ac:dyDescent="0.25">
      <c r="A41" s="208">
        <v>2022</v>
      </c>
      <c r="B41" s="12">
        <v>7</v>
      </c>
      <c r="C41" s="12">
        <v>1</v>
      </c>
      <c r="D41" s="12"/>
      <c r="E41" s="12" cm="1">
        <f t="array" ref="E41">CALENDAR.JULIAN_DAY_NUMBER(A41,B41,C41,D41)</f>
        <v>2459762</v>
      </c>
      <c r="F41" s="12">
        <v>-6</v>
      </c>
      <c r="G41" s="12" cm="1">
        <f t="array" ref="G41:J41">CALENDAR.JDN_TO_QUARTER_DATE(E41,F41,D41)</f>
        <v>2023</v>
      </c>
      <c r="H41" s="12">
        <v>1</v>
      </c>
      <c r="I41" s="12">
        <v>1</v>
      </c>
      <c r="J41" s="209">
        <v>92</v>
      </c>
      <c r="K41" s="103"/>
    </row>
    <row r="42" spans="1:11" x14ac:dyDescent="0.25">
      <c r="A42" s="206">
        <v>2022</v>
      </c>
      <c r="B42" s="9">
        <v>4</v>
      </c>
      <c r="C42" s="9">
        <v>1</v>
      </c>
      <c r="D42" s="9"/>
      <c r="E42" s="9" cm="1">
        <f t="array" ref="E42">CALENDAR.JULIAN_DAY_NUMBER(A42,B42,C42,D42)</f>
        <v>2459671</v>
      </c>
      <c r="F42" s="9">
        <v>3</v>
      </c>
      <c r="G42" s="9" cm="1">
        <f t="array" ref="G42:J42">CALENDAR.JDN_TO_QUARTER_DATE(E42,F42,D42)</f>
        <v>2022</v>
      </c>
      <c r="H42" s="9">
        <v>1</v>
      </c>
      <c r="I42" s="9">
        <v>1</v>
      </c>
      <c r="J42" s="207">
        <v>91</v>
      </c>
    </row>
    <row r="43" spans="1:11" x14ac:dyDescent="0.25">
      <c r="A43" s="208">
        <v>2017</v>
      </c>
      <c r="B43" s="12">
        <v>9</v>
      </c>
      <c r="C43" s="12">
        <v>30</v>
      </c>
      <c r="D43" s="12"/>
      <c r="E43" s="12" cm="1">
        <f t="array" ref="E43">CALENDAR.JULIAN_DAY_NUMBER(A43,B43,C43,D43)</f>
        <v>2458027</v>
      </c>
      <c r="F43" s="12">
        <v>-3</v>
      </c>
      <c r="G43" s="12" cm="1">
        <f t="array" ref="G43:J43">CALENDAR.JDN_TO_QUARTER_DATE(E43,F43,D43)</f>
        <v>2017</v>
      </c>
      <c r="H43" s="12">
        <v>4</v>
      </c>
      <c r="I43" s="12">
        <v>92</v>
      </c>
      <c r="J43" s="209">
        <v>92</v>
      </c>
    </row>
    <row r="44" spans="1:11" x14ac:dyDescent="0.25">
      <c r="A44" s="210">
        <v>2017</v>
      </c>
      <c r="B44" s="16">
        <v>9</v>
      </c>
      <c r="C44" s="16">
        <v>30</v>
      </c>
      <c r="D44" s="16">
        <v>1</v>
      </c>
      <c r="E44" s="16" cm="1">
        <f t="array" ref="E44">CALENDAR.JULIAN_DAY_NUMBER(A44,B44,C44,D44)</f>
        <v>2458040</v>
      </c>
      <c r="F44" s="16">
        <v>-3</v>
      </c>
      <c r="G44" s="16" cm="1">
        <f t="array" ref="G44:J44">CALENDAR.JDN_TO_QUARTER_DATE(E44,F44,D44)</f>
        <v>2017</v>
      </c>
      <c r="H44" s="16">
        <v>4</v>
      </c>
      <c r="I44" s="16">
        <v>92</v>
      </c>
      <c r="J44" s="211">
        <v>92</v>
      </c>
    </row>
    <row r="45" spans="1:11" x14ac:dyDescent="0.25">
      <c r="A45" s="208">
        <v>1900</v>
      </c>
      <c r="B45" s="12">
        <v>2</v>
      </c>
      <c r="C45" s="12">
        <v>28</v>
      </c>
      <c r="D45" s="12"/>
      <c r="E45" s="12" cm="1">
        <f t="array" ref="E45">CALENDAR.JULIAN_DAY_NUMBER(A45,B45,C45,D45)</f>
        <v>2415079</v>
      </c>
      <c r="F45" s="12">
        <v>-3</v>
      </c>
      <c r="G45" s="12" cm="1">
        <f t="array" ref="G45:J45">CALENDAR.JDN_TO_QUARTER_DATE(E45,F45,D45)</f>
        <v>1900</v>
      </c>
      <c r="H45" s="12">
        <v>2</v>
      </c>
      <c r="I45" s="12">
        <v>59</v>
      </c>
      <c r="J45" s="209">
        <v>90</v>
      </c>
    </row>
    <row r="46" spans="1:11" x14ac:dyDescent="0.25">
      <c r="A46" s="210">
        <v>1900</v>
      </c>
      <c r="B46" s="16">
        <v>2</v>
      </c>
      <c r="C46" s="16">
        <v>29</v>
      </c>
      <c r="D46" s="16">
        <v>1</v>
      </c>
      <c r="E46" s="16" cm="1">
        <f t="array" ref="E46">CALENDAR.JULIAN_DAY_NUMBER(A46,B46,C46,D46)</f>
        <v>2415092</v>
      </c>
      <c r="F46" s="16">
        <v>-3</v>
      </c>
      <c r="G46" s="16" cm="1">
        <f t="array" ref="G46:J46">CALENDAR.JDN_TO_QUARTER_DATE(E46,F46,D46)</f>
        <v>1900</v>
      </c>
      <c r="H46" s="16">
        <v>2</v>
      </c>
      <c r="I46" s="16">
        <v>60</v>
      </c>
      <c r="J46" s="211">
        <v>91</v>
      </c>
    </row>
  </sheetData>
  <phoneticPr fontId="2" type="noConversion"/>
  <pageMargins left="0.7" right="0.7" top="0.75" bottom="0.75" header="0.3" footer="0.3"/>
  <pageSetup paperSize="9" orientation="portrait" copies="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O99"/>
  <sheetViews>
    <sheetView topLeftCell="A63" workbookViewId="0">
      <selection activeCell="B81" sqref="B81"/>
    </sheetView>
  </sheetViews>
  <sheetFormatPr defaultRowHeight="15" x14ac:dyDescent="0.25"/>
  <cols>
    <col min="1" max="1" width="22.5703125" customWidth="1"/>
    <col min="2" max="2" width="27" customWidth="1"/>
    <col min="3" max="3" width="15.5703125" bestFit="1" customWidth="1"/>
    <col min="4" max="4" width="14.28515625" bestFit="1" customWidth="1"/>
    <col min="5" max="5" width="15.85546875" bestFit="1" customWidth="1"/>
    <col min="6" max="6" width="20.5703125" bestFit="1" customWidth="1"/>
    <col min="7" max="7" width="15.42578125" customWidth="1"/>
    <col min="9" max="9" width="19" customWidth="1"/>
    <col min="10" max="10" width="13.5703125" customWidth="1"/>
    <col min="11" max="12" width="18.5703125" bestFit="1" customWidth="1"/>
    <col min="13" max="13" width="15.5703125" customWidth="1"/>
    <col min="14" max="14" width="12.7109375" customWidth="1"/>
    <col min="17" max="17" width="9.5703125" bestFit="1" customWidth="1"/>
    <col min="19" max="19" width="18.5703125" bestFit="1" customWidth="1"/>
  </cols>
  <sheetData>
    <row r="1" spans="1:4" ht="19.5" x14ac:dyDescent="0.3">
      <c r="A1" s="1" t="s">
        <v>36</v>
      </c>
    </row>
    <row r="3" spans="1:4" x14ac:dyDescent="0.25">
      <c r="A3" s="22" t="s">
        <v>15</v>
      </c>
      <c r="B3" s="6" t="s">
        <v>37</v>
      </c>
      <c r="C3" s="24" t="s">
        <v>2</v>
      </c>
    </row>
    <row r="4" spans="1:4" x14ac:dyDescent="0.25">
      <c r="A4" s="8"/>
      <c r="B4" s="9"/>
      <c r="C4" s="33" t="str" cm="1">
        <f t="array" ref="C4">CALENDAR.JDN_UTC_TO_JDATE(A4,B4)</f>
        <v/>
      </c>
    </row>
    <row r="5" spans="1:4" x14ac:dyDescent="0.25">
      <c r="A5" s="11"/>
      <c r="B5" s="12">
        <v>0.6</v>
      </c>
      <c r="C5" s="13" t="e" cm="1">
        <f t="array" ref="C5">CALENDAR.JDN_UTC_TO_JDATE(A5,B5)</f>
        <v>#VALUE!</v>
      </c>
    </row>
    <row r="6" spans="1:4" x14ac:dyDescent="0.25">
      <c r="A6" s="8" t="s">
        <v>3</v>
      </c>
      <c r="B6" s="9"/>
      <c r="C6" s="10" t="e" cm="1">
        <f t="array" ref="C6">CALENDAR.JDN_UTC_TO_JDATE(A6,B6)</f>
        <v>#VALUE!</v>
      </c>
    </row>
    <row r="7" spans="1:4" x14ac:dyDescent="0.25">
      <c r="A7" s="11"/>
      <c r="B7" s="12" t="s">
        <v>3</v>
      </c>
      <c r="C7" s="13" t="e" cm="1">
        <f t="array" ref="C7">CALENDAR.JDN_UTC_TO_JDATE(A7,B7)</f>
        <v>#VALUE!</v>
      </c>
    </row>
    <row r="8" spans="1:4" x14ac:dyDescent="0.25">
      <c r="A8" s="14">
        <v>2460084</v>
      </c>
      <c r="B8" s="16"/>
      <c r="C8" s="17" cm="1">
        <f t="array" ref="C8">CALENDAR.JDN_UTC_TO_JDATE(A8,B8)</f>
        <v>2460083.5</v>
      </c>
    </row>
    <row r="9" spans="1:4" x14ac:dyDescent="0.25">
      <c r="A9" s="18">
        <v>2460084.1</v>
      </c>
      <c r="B9" s="19"/>
      <c r="C9" s="20" t="e" cm="1">
        <f t="array" ref="C9">CALENDAR.JDN_UTC_TO_JDATE(A9,B9)</f>
        <v>#NUM!</v>
      </c>
    </row>
    <row r="10" spans="1:4" x14ac:dyDescent="0.25">
      <c r="A10" s="28">
        <v>2460084</v>
      </c>
      <c r="B10" s="16">
        <v>0.6</v>
      </c>
      <c r="C10" s="17" cm="1">
        <f t="array" ref="C10">CALENDAR.JDN_UTC_TO_JDATE(A10,B10)</f>
        <v>2460084.1</v>
      </c>
    </row>
    <row r="11" spans="1:4" x14ac:dyDescent="0.25">
      <c r="A11" s="18">
        <v>2460084</v>
      </c>
      <c r="B11" s="19">
        <v>-0.3</v>
      </c>
      <c r="C11" s="20" cm="1">
        <f t="array" ref="C11">CALENDAR.JDN_UTC_TO_JDATE(A11,B11)</f>
        <v>2460083.2000000002</v>
      </c>
    </row>
    <row r="14" spans="1:4" ht="19.5" x14ac:dyDescent="0.3">
      <c r="A14" s="1" t="s">
        <v>38</v>
      </c>
    </row>
    <row r="16" spans="1:4" x14ac:dyDescent="0.25">
      <c r="A16" s="22" t="s">
        <v>39</v>
      </c>
      <c r="B16" s="6" t="s">
        <v>40</v>
      </c>
      <c r="C16" s="6" t="s">
        <v>41</v>
      </c>
      <c r="D16" s="24" t="s">
        <v>2</v>
      </c>
    </row>
    <row r="17" spans="1:5" x14ac:dyDescent="0.25">
      <c r="A17" s="8"/>
      <c r="B17" s="9"/>
      <c r="C17" s="9"/>
      <c r="D17" s="33" t="str" cm="1">
        <f t="array" ref="D17">CALENDAR.JDN_LOCAL_TO_JDATE(A17,B17,C17)</f>
        <v/>
      </c>
    </row>
    <row r="18" spans="1:5" x14ac:dyDescent="0.25">
      <c r="A18" s="11"/>
      <c r="B18" s="12">
        <v>0.6</v>
      </c>
      <c r="C18" s="12">
        <v>570</v>
      </c>
      <c r="D18" s="13" t="e" cm="1">
        <f t="array" ref="D18">CALENDAR.JDN_LOCAL_TO_JDATE(A18,B18,C18)</f>
        <v>#VALUE!</v>
      </c>
    </row>
    <row r="19" spans="1:5" x14ac:dyDescent="0.25">
      <c r="A19" s="8" t="s">
        <v>3</v>
      </c>
      <c r="B19" s="9"/>
      <c r="C19" s="9">
        <v>570</v>
      </c>
      <c r="D19" s="10" t="e" cm="1">
        <f t="array" ref="D19">CALENDAR.JDN_LOCAL_TO_JDATE(A19,B19,C19)</f>
        <v>#VALUE!</v>
      </c>
    </row>
    <row r="20" spans="1:5" x14ac:dyDescent="0.25">
      <c r="A20" s="11">
        <v>2460084</v>
      </c>
      <c r="B20" s="12" t="s">
        <v>3</v>
      </c>
      <c r="C20" s="12">
        <v>570</v>
      </c>
      <c r="D20" s="13" t="e" cm="1">
        <f t="array" ref="D20">CALENDAR.JDN_LOCAL_TO_JDATE(A20,B20,C20)</f>
        <v>#VALUE!</v>
      </c>
    </row>
    <row r="21" spans="1:5" x14ac:dyDescent="0.25">
      <c r="A21" s="14">
        <v>2460084</v>
      </c>
      <c r="B21" s="16">
        <v>0.6</v>
      </c>
      <c r="C21" s="16">
        <v>570</v>
      </c>
      <c r="D21" s="36" cm="1">
        <f t="array" ref="D21">CALENDAR.JDN_LOCAL_TO_JDATE(A21,B21,C21)</f>
        <v>2460083.7041666666</v>
      </c>
    </row>
    <row r="22" spans="1:5" x14ac:dyDescent="0.25">
      <c r="A22" s="18">
        <v>2460084.1</v>
      </c>
      <c r="B22" s="19">
        <v>0.6</v>
      </c>
      <c r="C22" s="19">
        <v>570</v>
      </c>
      <c r="D22" s="20" t="e" cm="1">
        <f t="array" ref="D22">CALENDAR.JDN_LOCAL_TO_JDATE(A22,B22,C22)</f>
        <v>#NUM!</v>
      </c>
    </row>
    <row r="23" spans="1:5" x14ac:dyDescent="0.25">
      <c r="A23" s="28">
        <v>2460084</v>
      </c>
      <c r="B23" s="16">
        <v>1.5</v>
      </c>
      <c r="C23" s="16">
        <v>570</v>
      </c>
      <c r="D23" s="17" cm="1">
        <f t="array" ref="D23">CALENDAR.JDN_LOCAL_TO_JDATE(A23,B23,C23)</f>
        <v>2460084.6041666665</v>
      </c>
    </row>
    <row r="26" spans="1:5" ht="19.5" x14ac:dyDescent="0.3">
      <c r="A26" s="1" t="s">
        <v>42</v>
      </c>
      <c r="E26" s="104"/>
    </row>
    <row r="28" spans="1:5" x14ac:dyDescent="0.25">
      <c r="A28" s="22" t="s">
        <v>43</v>
      </c>
      <c r="B28" s="23" t="s">
        <v>44</v>
      </c>
      <c r="C28" s="37" t="s">
        <v>45</v>
      </c>
    </row>
    <row r="29" spans="1:5" x14ac:dyDescent="0.25">
      <c r="A29" s="8"/>
      <c r="B29" s="9" t="str" cm="1">
        <f t="array" ref="B29:C29">CALENDAR.JDATE_TO_JDN_UTC(A29)</f>
        <v/>
      </c>
      <c r="C29" s="33" t="str">
        <v/>
      </c>
    </row>
    <row r="30" spans="1:5" x14ac:dyDescent="0.25">
      <c r="A30" s="11" t="s">
        <v>3</v>
      </c>
      <c r="B30" s="12" t="e" cm="1">
        <f t="array" ref="B30:C30">CALENDAR.JDATE_TO_JDN_UTC(A30)</f>
        <v>#VALUE!</v>
      </c>
      <c r="C30" s="13" t="e">
        <v>#VALUE!</v>
      </c>
    </row>
    <row r="31" spans="1:5" x14ac:dyDescent="0.25">
      <c r="A31" s="8">
        <v>2460084</v>
      </c>
      <c r="B31" s="9" cm="1">
        <f t="array" ref="B31:C31">CALENDAR.JDATE_TO_JDN_UTC(A31)</f>
        <v>2460084</v>
      </c>
      <c r="C31" s="10">
        <v>0.5</v>
      </c>
    </row>
    <row r="32" spans="1:5" x14ac:dyDescent="0.25">
      <c r="A32" s="11">
        <v>2460084.2000000002</v>
      </c>
      <c r="B32" s="12" cm="1">
        <f t="array" ref="B32:C32">CALENDAR.JDATE_TO_JDN_UTC(A32)</f>
        <v>2460084</v>
      </c>
      <c r="C32" s="13">
        <v>0.70000000018626451</v>
      </c>
    </row>
    <row r="33" spans="1:6" x14ac:dyDescent="0.25">
      <c r="A33" s="35">
        <v>2460084.4</v>
      </c>
      <c r="B33" s="16" cm="1">
        <f t="array" ref="B33:C33">CALENDAR.JDATE_TO_JDN_UTC(A33)</f>
        <v>2460084</v>
      </c>
      <c r="C33" s="17">
        <v>0.89999999990686774</v>
      </c>
    </row>
    <row r="34" spans="1:6" x14ac:dyDescent="0.25">
      <c r="A34" s="18">
        <v>2460084.5</v>
      </c>
      <c r="B34" s="19" cm="1">
        <f t="array" ref="B34:C34">CALENDAR.JDATE_TO_JDN_UTC(A34)</f>
        <v>2460085</v>
      </c>
      <c r="C34" s="38">
        <v>0</v>
      </c>
    </row>
    <row r="35" spans="1:6" x14ac:dyDescent="0.25">
      <c r="A35" s="28">
        <v>2460084.6</v>
      </c>
      <c r="B35" s="16" cm="1">
        <f t="array" ref="B35:C35">CALENDAR.JDATE_TO_JDN_UTC(A35)</f>
        <v>2460085</v>
      </c>
      <c r="C35" s="17">
        <v>0.10000000009313226</v>
      </c>
    </row>
    <row r="36" spans="1:6" x14ac:dyDescent="0.25">
      <c r="A36" s="18">
        <v>2460084.7999999998</v>
      </c>
      <c r="B36" s="19" cm="1">
        <f t="array" ref="B36:C36">CALENDAR.JDATE_TO_JDN_UTC(A36)</f>
        <v>2460085</v>
      </c>
      <c r="C36" s="20">
        <v>0.29999999981373549</v>
      </c>
    </row>
    <row r="38" spans="1:6" x14ac:dyDescent="0.25">
      <c r="F38">
        <v>365.24250000000001</v>
      </c>
    </row>
    <row r="39" spans="1:6" ht="19.5" x14ac:dyDescent="0.3">
      <c r="A39" s="1" t="s">
        <v>46</v>
      </c>
      <c r="F39">
        <f>F38/12</f>
        <v>30.436875000000001</v>
      </c>
    </row>
    <row r="41" spans="1:6" x14ac:dyDescent="0.25">
      <c r="A41" s="22" t="s">
        <v>43</v>
      </c>
      <c r="B41" s="23" t="s">
        <v>41</v>
      </c>
      <c r="C41" s="23" t="s">
        <v>47</v>
      </c>
      <c r="D41" s="37" t="s">
        <v>48</v>
      </c>
    </row>
    <row r="42" spans="1:6" x14ac:dyDescent="0.25">
      <c r="A42" s="8"/>
      <c r="B42" s="9"/>
      <c r="C42" s="39" t="str" cm="1">
        <f t="array" ref="C42:D42">CALENDAR.JDATE_TO_JDN_LOCAL(A42,B42)</f>
        <v/>
      </c>
      <c r="D42" s="33" t="str">
        <v/>
      </c>
    </row>
    <row r="43" spans="1:6" x14ac:dyDescent="0.25">
      <c r="A43" s="11" t="s">
        <v>3</v>
      </c>
      <c r="B43" s="12"/>
      <c r="C43" s="12" t="e" cm="1">
        <f t="array" ref="C43:D43">CALENDAR.JDATE_TO_JDN_LOCAL(A43,B43)</f>
        <v>#VALUE!</v>
      </c>
      <c r="D43" s="13" t="e">
        <v>#VALUE!</v>
      </c>
    </row>
    <row r="44" spans="1:6" x14ac:dyDescent="0.25">
      <c r="A44" s="41">
        <v>2460084</v>
      </c>
      <c r="B44" s="9"/>
      <c r="C44" s="9" cm="1">
        <f t="array" ref="C44:D44">CALENDAR.JDATE_TO_JDN_LOCAL(A44,B44)</f>
        <v>2460084</v>
      </c>
      <c r="D44" s="10">
        <v>0.5</v>
      </c>
    </row>
    <row r="45" spans="1:6" x14ac:dyDescent="0.25">
      <c r="A45" s="42">
        <v>2460084.25</v>
      </c>
      <c r="B45" s="12">
        <v>540</v>
      </c>
      <c r="C45" s="12" cm="1">
        <f t="array" ref="C45:D45">CALENDAR.JDATE_TO_JDN_LOCAL(A45,B45)</f>
        <v>2460085</v>
      </c>
      <c r="D45" s="13">
        <v>0.125</v>
      </c>
    </row>
    <row r="46" spans="1:6" x14ac:dyDescent="0.25">
      <c r="A46" s="34">
        <v>2460084.4</v>
      </c>
      <c r="B46" s="16">
        <v>540</v>
      </c>
      <c r="C46" s="16" cm="1">
        <f t="array" ref="C46:D46">CALENDAR.JDATE_TO_JDN_LOCAL(A46,B46)</f>
        <v>2460085</v>
      </c>
      <c r="D46" s="17">
        <v>0.27499999990686774</v>
      </c>
    </row>
    <row r="47" spans="1:6" x14ac:dyDescent="0.25">
      <c r="A47" s="43">
        <v>2460084.5</v>
      </c>
      <c r="B47" s="19">
        <v>540</v>
      </c>
      <c r="C47" s="40" cm="1">
        <f t="array" ref="C47:D47">CALENDAR.JDATE_TO_JDN_LOCAL(A47,B47)</f>
        <v>2460085</v>
      </c>
      <c r="D47" s="38">
        <v>0.375</v>
      </c>
    </row>
    <row r="48" spans="1:6" x14ac:dyDescent="0.25">
      <c r="A48" s="34">
        <v>2460084.6</v>
      </c>
      <c r="B48" s="16">
        <v>540</v>
      </c>
      <c r="C48" s="16" cm="1">
        <f t="array" ref="C48:D48">CALENDAR.JDATE_TO_JDN_LOCAL(A48,B48)</f>
        <v>2460085</v>
      </c>
      <c r="D48" s="17">
        <v>0.47500000009313226</v>
      </c>
    </row>
    <row r="49" spans="1:8" x14ac:dyDescent="0.25">
      <c r="A49" s="43">
        <v>2460084.7999999998</v>
      </c>
      <c r="B49" s="19">
        <v>540</v>
      </c>
      <c r="C49" s="19" cm="1">
        <f t="array" ref="C49:D49">CALENDAR.JDATE_TO_JDN_LOCAL(A49,B49)</f>
        <v>2460085</v>
      </c>
      <c r="D49" s="20">
        <v>0.67499999981373549</v>
      </c>
    </row>
    <row r="52" spans="1:8" ht="19.5" x14ac:dyDescent="0.3">
      <c r="A52" s="1" t="s">
        <v>93</v>
      </c>
    </row>
    <row r="54" spans="1:8" x14ac:dyDescent="0.25">
      <c r="A54" s="22" t="s">
        <v>1</v>
      </c>
      <c r="B54" s="23" t="s">
        <v>5</v>
      </c>
      <c r="C54" s="23" t="s">
        <v>6</v>
      </c>
      <c r="D54" s="23" t="s">
        <v>87</v>
      </c>
      <c r="E54" s="23" t="s">
        <v>41</v>
      </c>
      <c r="F54" s="23" t="s">
        <v>7</v>
      </c>
      <c r="G54" s="37" t="s">
        <v>2</v>
      </c>
    </row>
    <row r="55" spans="1:8" x14ac:dyDescent="0.25">
      <c r="A55" s="8"/>
      <c r="B55" s="9"/>
      <c r="C55" s="44"/>
      <c r="D55" s="39"/>
      <c r="E55" s="39"/>
      <c r="F55" s="39"/>
      <c r="G55" s="46" t="e" cm="1">
        <f t="array" ref="G55">CALENDAR.JULIAN_DATE(A55,B55,C55,D55,E55,F55)</f>
        <v>#VALUE!</v>
      </c>
    </row>
    <row r="56" spans="1:8" x14ac:dyDescent="0.25">
      <c r="A56" s="11">
        <v>2023</v>
      </c>
      <c r="B56" s="12">
        <v>2</v>
      </c>
      <c r="C56" s="45">
        <v>24</v>
      </c>
      <c r="D56" s="12">
        <v>1.5</v>
      </c>
      <c r="E56" s="12">
        <v>0</v>
      </c>
      <c r="F56" s="12"/>
      <c r="G56" s="47" cm="1">
        <f t="array" ref="G56">CALENDAR.JULIAN_DATE(A56,B56,C56,D56,E56,F56)</f>
        <v>2460001</v>
      </c>
    </row>
    <row r="57" spans="1:8" x14ac:dyDescent="0.25">
      <c r="A57" s="41">
        <v>2020</v>
      </c>
      <c r="B57" s="9">
        <v>2</v>
      </c>
      <c r="C57" s="44">
        <v>29</v>
      </c>
      <c r="D57" s="9">
        <v>0</v>
      </c>
      <c r="E57" s="9">
        <v>540</v>
      </c>
      <c r="F57" s="9"/>
      <c r="G57" s="46" cm="1">
        <f t="array" ref="G57">CALENDAR.JULIAN_DATE(A57,B57,C57,D57,E57,F57)</f>
        <v>2458908.125</v>
      </c>
    </row>
    <row r="58" spans="1:8" x14ac:dyDescent="0.25">
      <c r="A58" s="48">
        <v>1453</v>
      </c>
      <c r="B58" s="49">
        <v>1</v>
      </c>
      <c r="C58" s="50">
        <v>1</v>
      </c>
      <c r="D58" s="49">
        <v>0.5</v>
      </c>
      <c r="E58" s="49">
        <v>900</v>
      </c>
      <c r="F58" s="49">
        <v>1</v>
      </c>
      <c r="G58" s="51" cm="1">
        <f t="array" ref="G58">CALENDAR.JULIAN_DATE(A58,B58,C58,D58,E58,F58)</f>
        <v>2251766.375</v>
      </c>
    </row>
    <row r="61" spans="1:8" ht="19.5" x14ac:dyDescent="0.3">
      <c r="A61" s="1" t="s">
        <v>127</v>
      </c>
    </row>
    <row r="63" spans="1:8" x14ac:dyDescent="0.25">
      <c r="A63" s="22" t="s">
        <v>43</v>
      </c>
      <c r="B63" s="23" t="s">
        <v>41</v>
      </c>
      <c r="C63" s="23" t="s">
        <v>53</v>
      </c>
      <c r="D63" s="23" t="s">
        <v>7</v>
      </c>
      <c r="E63" s="23" t="s">
        <v>16</v>
      </c>
      <c r="F63" s="23" t="s">
        <v>17</v>
      </c>
      <c r="G63" s="23" t="s">
        <v>18</v>
      </c>
      <c r="H63" s="37" t="s">
        <v>64</v>
      </c>
    </row>
    <row r="64" spans="1:8" x14ac:dyDescent="0.25">
      <c r="A64" s="8"/>
      <c r="B64" s="9"/>
      <c r="C64" s="9"/>
      <c r="D64" s="44"/>
      <c r="E64" s="39" t="str" cm="1">
        <f t="array" ref="E64:H64">CALENDAR.CALENDAR_FROM_JDATE(A64,B64,C64,D64)</f>
        <v/>
      </c>
      <c r="F64" s="39" t="str">
        <v/>
      </c>
      <c r="G64" s="39" t="str">
        <v/>
      </c>
      <c r="H64" s="116" t="str">
        <v/>
      </c>
    </row>
    <row r="65" spans="1:8" x14ac:dyDescent="0.25">
      <c r="A65" s="11" t="s">
        <v>3</v>
      </c>
      <c r="B65" s="12">
        <v>0</v>
      </c>
      <c r="C65" s="12"/>
      <c r="D65" s="45">
        <v>0</v>
      </c>
      <c r="E65" s="12" t="e" cm="1">
        <f t="array" ref="E65:H65">CALENDAR.CALENDAR_FROM_JDATE(A65,B65,C65,D65)</f>
        <v>#VALUE!</v>
      </c>
      <c r="F65" s="12" t="e">
        <v>#VALUE!</v>
      </c>
      <c r="G65" s="12" t="e">
        <v>#VALUE!</v>
      </c>
      <c r="H65" s="117" t="e">
        <v>#VALUE!</v>
      </c>
    </row>
    <row r="66" spans="1:8" x14ac:dyDescent="0.25">
      <c r="A66" s="54">
        <v>2460000</v>
      </c>
      <c r="B66" s="9">
        <v>0</v>
      </c>
      <c r="C66" s="9"/>
      <c r="D66" s="44">
        <v>0</v>
      </c>
      <c r="E66" s="9" cm="1">
        <f t="array" ref="E66:H66">CALENDAR.CALENDAR_FROM_JDATE(A66,B66,C66,D66)</f>
        <v>2023</v>
      </c>
      <c r="F66" s="9">
        <v>2</v>
      </c>
      <c r="G66" s="9">
        <v>24</v>
      </c>
      <c r="H66" s="116">
        <v>0.5</v>
      </c>
    </row>
    <row r="67" spans="1:8" x14ac:dyDescent="0.25">
      <c r="A67" s="55">
        <v>2458908.125</v>
      </c>
      <c r="B67" s="49">
        <v>540</v>
      </c>
      <c r="C67" s="49"/>
      <c r="D67" s="50">
        <v>0</v>
      </c>
      <c r="E67" s="49" cm="1">
        <f t="array" ref="E67:H67">CALENDAR.CALENDAR_FROM_JDATE(A67,B67,C67,D67)</f>
        <v>2020</v>
      </c>
      <c r="F67" s="49">
        <v>2</v>
      </c>
      <c r="G67" s="49">
        <v>29</v>
      </c>
      <c r="H67" s="118">
        <v>0</v>
      </c>
    </row>
    <row r="68" spans="1:8" x14ac:dyDescent="0.25">
      <c r="A68" s="56">
        <v>2251766.3665999998</v>
      </c>
      <c r="B68" s="52">
        <v>900</v>
      </c>
      <c r="C68" s="52">
        <v>1</v>
      </c>
      <c r="D68" s="53">
        <v>1</v>
      </c>
      <c r="E68" s="52" cm="1">
        <f t="array" ref="E68:H68">CALENDAR.CALENDAR_FROM_JDATE(A68,B68,C68,D68)</f>
        <v>1453</v>
      </c>
      <c r="F68" s="52">
        <v>1</v>
      </c>
      <c r="G68" s="52">
        <v>1</v>
      </c>
      <c r="H68" s="119">
        <v>0</v>
      </c>
    </row>
    <row r="71" spans="1:8" ht="19.5" x14ac:dyDescent="0.3">
      <c r="A71" s="1" t="s">
        <v>315</v>
      </c>
      <c r="F71" s="1" t="s">
        <v>317</v>
      </c>
    </row>
    <row r="73" spans="1:8" x14ac:dyDescent="0.25">
      <c r="A73" s="22" t="s">
        <v>87</v>
      </c>
      <c r="B73" s="23" t="s">
        <v>262</v>
      </c>
      <c r="C73" s="23" t="s">
        <v>259</v>
      </c>
      <c r="D73" s="23" t="s">
        <v>316</v>
      </c>
      <c r="E73" s="23" t="s">
        <v>261</v>
      </c>
      <c r="F73" s="23" t="s">
        <v>64</v>
      </c>
    </row>
    <row r="74" spans="1:8" x14ac:dyDescent="0.25">
      <c r="A74" s="237"/>
      <c r="B74" s="9" t="str" cm="1">
        <f t="array" ref="B74:E74">CALENDAR.TIME_DECIMAL_TO_HMS(A74)</f>
        <v/>
      </c>
      <c r="C74" s="9" t="str">
        <v/>
      </c>
      <c r="D74" s="9" t="str">
        <v/>
      </c>
      <c r="E74" s="46" t="str">
        <v/>
      </c>
      <c r="F74" s="241" t="str" cm="1">
        <f t="array" ref="F74">CALENDAR.HMS_TO_TIME_DECIMAL(B74,C74,D74,E74)</f>
        <v/>
      </c>
    </row>
    <row r="75" spans="1:8" x14ac:dyDescent="0.25">
      <c r="A75" s="238">
        <v>0.5</v>
      </c>
      <c r="B75" s="12" cm="1">
        <f t="array" ref="B75:E75">CALENDAR.TIME_DECIMAL_TO_HMS(A75)</f>
        <v>1</v>
      </c>
      <c r="C75" s="12">
        <v>12</v>
      </c>
      <c r="D75" s="12">
        <v>0</v>
      </c>
      <c r="E75" s="47">
        <v>0</v>
      </c>
      <c r="F75" s="242" cm="1">
        <f t="array" ref="F75">CALENDAR.HMS_TO_TIME_DECIMAL(B75,C75,D75,E75)</f>
        <v>0.5</v>
      </c>
    </row>
    <row r="76" spans="1:8" x14ac:dyDescent="0.25">
      <c r="A76" s="237">
        <v>1.25</v>
      </c>
      <c r="B76" s="9" cm="1">
        <f t="array" ref="B76:E76">CALENDAR.TIME_DECIMAL_TO_HMS(A76)</f>
        <v>1</v>
      </c>
      <c r="C76" s="9">
        <v>30</v>
      </c>
      <c r="D76" s="9">
        <v>0</v>
      </c>
      <c r="E76" s="46">
        <v>0</v>
      </c>
      <c r="F76" s="241" cm="1">
        <f t="array" ref="F76">CALENDAR.HMS_TO_TIME_DECIMAL(B76,C76,D76,E76)</f>
        <v>1.25</v>
      </c>
    </row>
    <row r="77" spans="1:8" x14ac:dyDescent="0.25">
      <c r="A77" s="239">
        <v>0</v>
      </c>
      <c r="B77" s="49" cm="1">
        <f t="array" ref="B77:E77">CALENDAR.TIME_DECIMAL_TO_HMS(A77)</f>
        <v>0</v>
      </c>
      <c r="C77" s="49">
        <v>0</v>
      </c>
      <c r="D77" s="49">
        <v>0</v>
      </c>
      <c r="E77" s="51">
        <v>0</v>
      </c>
      <c r="F77" s="243" cm="1">
        <f t="array" ref="F77">CALENDAR.HMS_TO_TIME_DECIMAL(B77,C77,D77,E77)</f>
        <v>0</v>
      </c>
    </row>
    <row r="78" spans="1:8" x14ac:dyDescent="0.25">
      <c r="A78" s="240">
        <v>-1.7532654320000001</v>
      </c>
      <c r="B78" s="52" cm="1">
        <f t="array" ref="B78:E78">CALENDAR.TIME_DECIMAL_TO_HMS(A78)</f>
        <v>-1</v>
      </c>
      <c r="C78" s="52">
        <v>42</v>
      </c>
      <c r="D78" s="52">
        <v>4</v>
      </c>
      <c r="E78" s="236">
        <v>42.13300000000163</v>
      </c>
      <c r="F78" s="244" cm="1">
        <f t="array" ref="F78">CALENDAR.HMS_TO_TIME_DECIMAL(B78,C78,D78,E78)</f>
        <v>-1.7532654282407407</v>
      </c>
    </row>
    <row r="81" spans="1:15" ht="19.5" x14ac:dyDescent="0.3">
      <c r="A81" s="1" t="s">
        <v>109</v>
      </c>
    </row>
    <row r="83" spans="1:15" x14ac:dyDescent="0.25">
      <c r="A83" s="22" t="s">
        <v>1</v>
      </c>
      <c r="B83" s="23" t="s">
        <v>5</v>
      </c>
      <c r="C83" s="23" t="s">
        <v>6</v>
      </c>
      <c r="D83" s="23" t="s">
        <v>87</v>
      </c>
      <c r="E83" s="23" t="s">
        <v>92</v>
      </c>
      <c r="F83" s="23" t="s">
        <v>88</v>
      </c>
      <c r="G83" s="23" t="s">
        <v>89</v>
      </c>
      <c r="H83" s="23" t="s">
        <v>90</v>
      </c>
      <c r="I83" s="23" t="s">
        <v>41</v>
      </c>
      <c r="J83" s="23" t="s">
        <v>7</v>
      </c>
      <c r="K83" s="23" t="s">
        <v>94</v>
      </c>
      <c r="L83" s="23" t="s">
        <v>16</v>
      </c>
      <c r="M83" s="23" t="s">
        <v>17</v>
      </c>
      <c r="N83" s="23" t="s">
        <v>18</v>
      </c>
      <c r="O83" s="37" t="s">
        <v>91</v>
      </c>
    </row>
    <row r="84" spans="1:15" x14ac:dyDescent="0.25">
      <c r="A84" s="8"/>
      <c r="B84" s="9"/>
      <c r="C84" s="44"/>
      <c r="D84" s="39"/>
      <c r="E84" s="39"/>
      <c r="F84" s="39"/>
      <c r="G84" s="39"/>
      <c r="H84" s="39"/>
      <c r="I84" s="89"/>
      <c r="J84" s="89"/>
      <c r="K84" s="39" t="str" cm="1">
        <f t="array" ref="K84">CALENDAR.ADD_TIMESPAN(A84,B84,C84,D84,E84,F84,G84,H84,I84,J84)</f>
        <v/>
      </c>
      <c r="L84" s="44" t="str" cm="1">
        <f t="array" ref="L84:O84">CALENDAR.CALENDAR_FROM_JDATE(K84,I84,J84)</f>
        <v/>
      </c>
      <c r="M84" s="44" t="str">
        <v/>
      </c>
      <c r="N84" s="44" t="str">
        <v/>
      </c>
      <c r="O84" s="33" t="str">
        <v/>
      </c>
    </row>
    <row r="85" spans="1:15" x14ac:dyDescent="0.25">
      <c r="A85" s="11" t="s">
        <v>3</v>
      </c>
      <c r="B85" s="12"/>
      <c r="C85" s="45"/>
      <c r="D85" s="95"/>
      <c r="E85" s="95"/>
      <c r="F85" s="95"/>
      <c r="G85" s="95"/>
      <c r="H85" s="95"/>
      <c r="I85" s="90"/>
      <c r="J85" s="90"/>
      <c r="K85" s="95" t="e" cm="1">
        <f t="array" ref="K85">CALENDAR.ADD_TIMESPAN(A85,B85,C85,D85,E85,F85,G85,H85,I85,J85)</f>
        <v>#VALUE!</v>
      </c>
      <c r="L85" s="45" t="e" cm="1">
        <f t="array" ref="L85">CALENDAR.CALENDAR_FROM_JDATE(K85,I85,J85)</f>
        <v>#VALUE!</v>
      </c>
      <c r="M85" s="45"/>
      <c r="N85" s="45"/>
      <c r="O85" s="100"/>
    </row>
    <row r="86" spans="1:15" x14ac:dyDescent="0.25">
      <c r="A86" s="94">
        <v>2023</v>
      </c>
      <c r="B86" s="9">
        <v>12</v>
      </c>
      <c r="C86" s="44">
        <v>1</v>
      </c>
      <c r="D86" s="39">
        <v>1.25</v>
      </c>
      <c r="E86" s="39">
        <v>-1.5</v>
      </c>
      <c r="F86" s="39">
        <v>2.75</v>
      </c>
      <c r="G86" s="39">
        <v>30.5</v>
      </c>
      <c r="H86" s="39">
        <v>0.25</v>
      </c>
      <c r="I86" s="89">
        <v>570</v>
      </c>
      <c r="J86" s="89"/>
      <c r="K86" s="39" cm="1">
        <f t="array" ref="K86">CALENDAR.ADD_TIMESPAN(A86,B86,C86,D86,E86,F86,G86,H86,I86,J86)</f>
        <v>2459847.1041666665</v>
      </c>
      <c r="L86" s="44" cm="1">
        <f t="array" ref="L86:O86">CALENDAR.CALENDAR_FROM_JDATE(K86,I86,J86)</f>
        <v>2022</v>
      </c>
      <c r="M86" s="44">
        <v>9</v>
      </c>
      <c r="N86" s="44">
        <v>25</v>
      </c>
      <c r="O86" s="33">
        <v>0</v>
      </c>
    </row>
    <row r="87" spans="1:15" x14ac:dyDescent="0.25">
      <c r="A87" s="98">
        <v>2023</v>
      </c>
      <c r="B87" s="49">
        <v>1</v>
      </c>
      <c r="C87" s="50">
        <v>1</v>
      </c>
      <c r="D87" s="96"/>
      <c r="E87" s="96">
        <v>1.9999</v>
      </c>
      <c r="F87" s="96"/>
      <c r="G87" s="96"/>
      <c r="H87" s="96"/>
      <c r="I87" s="91"/>
      <c r="J87" s="91"/>
      <c r="K87" s="96" cm="1">
        <f t="array" ref="K87">CALENDAR.ADD_TIMESPAN(A87,B87,C87,D87,E87,F87,G87,H87,I87,J87)</f>
        <v>2460675.5</v>
      </c>
      <c r="L87" s="50" cm="1">
        <f t="array" ref="L87:O87">CALENDAR.CALENDAR_FROM_JDATE(K87,I87,J87)</f>
        <v>2024</v>
      </c>
      <c r="M87" s="50">
        <v>12</v>
      </c>
      <c r="N87" s="50">
        <v>31</v>
      </c>
      <c r="O87" s="101">
        <v>0</v>
      </c>
    </row>
    <row r="88" spans="1:15" x14ac:dyDescent="0.25">
      <c r="A88" s="99">
        <v>2023</v>
      </c>
      <c r="B88" s="52">
        <v>12</v>
      </c>
      <c r="C88" s="53">
        <v>31</v>
      </c>
      <c r="D88" s="97">
        <v>1</v>
      </c>
      <c r="E88" s="97"/>
      <c r="F88" s="97"/>
      <c r="G88" s="97"/>
      <c r="H88" s="97">
        <v>12.2</v>
      </c>
      <c r="I88" s="92"/>
      <c r="J88" s="92"/>
      <c r="K88" s="97" cm="1">
        <f t="array" ref="K88">CALENDAR.ADD_TIMESPAN(A88,B88,C88,D88,E88,F88,G88,H88,I88,J88)</f>
        <v>2460322.7000000002</v>
      </c>
      <c r="L88" s="53" cm="1">
        <f t="array" ref="L88:O88">CALENDAR.CALENDAR_FROM_JDATE(K88,I88,J88)</f>
        <v>2024</v>
      </c>
      <c r="M88" s="53">
        <v>1</v>
      </c>
      <c r="N88" s="53">
        <v>13</v>
      </c>
      <c r="O88" s="102">
        <v>0.20000000018626451</v>
      </c>
    </row>
    <row r="91" spans="1:15" ht="19.5" x14ac:dyDescent="0.3">
      <c r="A91" s="1" t="s">
        <v>128</v>
      </c>
      <c r="D91" s="93"/>
      <c r="E91" s="93"/>
    </row>
    <row r="92" spans="1:15" x14ac:dyDescent="0.25">
      <c r="E92" s="93"/>
    </row>
    <row r="93" spans="1:15" x14ac:dyDescent="0.25">
      <c r="A93" s="22" t="s">
        <v>1</v>
      </c>
      <c r="B93" s="23" t="s">
        <v>95</v>
      </c>
      <c r="C93" s="23" t="s">
        <v>96</v>
      </c>
      <c r="D93" s="23" t="s">
        <v>87</v>
      </c>
      <c r="E93" s="23" t="s">
        <v>53</v>
      </c>
      <c r="F93" s="23" t="s">
        <v>7</v>
      </c>
      <c r="G93" s="23" t="s">
        <v>16</v>
      </c>
      <c r="H93" s="23" t="s">
        <v>17</v>
      </c>
      <c r="I93" s="23" t="s">
        <v>18</v>
      </c>
      <c r="J93" s="37" t="s">
        <v>91</v>
      </c>
    </row>
    <row r="94" spans="1:15" x14ac:dyDescent="0.25">
      <c r="A94" s="8"/>
      <c r="B94" s="9"/>
      <c r="C94" s="44"/>
      <c r="D94" s="39"/>
      <c r="E94" s="9"/>
      <c r="F94" s="9"/>
      <c r="G94" s="44" t="str" cm="1">
        <f t="array" ref="G94:J94">CALENDAR.RESOLVE_DATE(A94,B94,C94,D94,E94,F94)</f>
        <v/>
      </c>
      <c r="H94" s="44" t="str">
        <v/>
      </c>
      <c r="I94" s="44" t="str">
        <v/>
      </c>
      <c r="J94" s="121" t="str">
        <v/>
      </c>
    </row>
    <row r="95" spans="1:15" x14ac:dyDescent="0.25">
      <c r="A95" s="11" t="s">
        <v>3</v>
      </c>
      <c r="B95" s="12"/>
      <c r="C95" s="45"/>
      <c r="D95" s="95"/>
      <c r="E95" s="12"/>
      <c r="F95" s="12"/>
      <c r="G95" s="45" t="e" cm="1">
        <f t="array" ref="G95:J95">CALENDAR.RESOLVE_DATE(A95,B95,C95,D95,E95,F95)</f>
        <v>#VALUE!</v>
      </c>
      <c r="H95" s="45" t="e">
        <v>#VALUE!</v>
      </c>
      <c r="I95" s="45" t="e">
        <v>#VALUE!</v>
      </c>
      <c r="J95" s="122" t="e">
        <v>#VALUE!</v>
      </c>
    </row>
    <row r="96" spans="1:15" x14ac:dyDescent="0.25">
      <c r="A96" s="94">
        <v>2023</v>
      </c>
      <c r="B96" s="39">
        <v>-12</v>
      </c>
      <c r="C96" s="39">
        <v>150</v>
      </c>
      <c r="D96" s="39">
        <v>25.65</v>
      </c>
      <c r="E96" s="9">
        <v>1</v>
      </c>
      <c r="F96" s="9"/>
      <c r="G96" s="44" cm="1">
        <f t="array" ref="G96:J96">CALENDAR.RESOLVE_DATE(A96,B96,C96,D96,E96,F96)</f>
        <v>2022</v>
      </c>
      <c r="H96" s="44">
        <v>5</v>
      </c>
      <c r="I96" s="44">
        <v>25</v>
      </c>
      <c r="J96" s="121">
        <v>0</v>
      </c>
    </row>
    <row r="97" spans="1:10" x14ac:dyDescent="0.25">
      <c r="A97" s="98">
        <v>2023</v>
      </c>
      <c r="B97" s="96">
        <v>1</v>
      </c>
      <c r="C97" s="96">
        <v>0</v>
      </c>
      <c r="D97" s="96">
        <v>0.5</v>
      </c>
      <c r="E97" s="49"/>
      <c r="F97" s="49"/>
      <c r="G97" s="50" cm="1">
        <f t="array" ref="G97:J97">CALENDAR.RESOLVE_DATE(A97,B97,C97,D97,E97,F97)</f>
        <v>2022</v>
      </c>
      <c r="H97" s="50">
        <v>12</v>
      </c>
      <c r="I97" s="50">
        <v>31</v>
      </c>
      <c r="J97" s="123">
        <v>0.5</v>
      </c>
    </row>
    <row r="98" spans="1:10" x14ac:dyDescent="0.25">
      <c r="A98" s="99">
        <v>2023</v>
      </c>
      <c r="B98" s="97">
        <v>25</v>
      </c>
      <c r="C98" s="97">
        <v>33.5</v>
      </c>
      <c r="D98" s="97">
        <v>-1.5</v>
      </c>
      <c r="E98" s="52"/>
      <c r="F98" s="52"/>
      <c r="G98" s="53" cm="1">
        <f t="array" ref="G98:J98">CALENDAR.RESOLVE_DATE(A98,B98,C98,D98,E98,F98)</f>
        <v>2025</v>
      </c>
      <c r="H98" s="53">
        <v>2</v>
      </c>
      <c r="I98" s="53">
        <v>1</v>
      </c>
      <c r="J98" s="124">
        <v>0</v>
      </c>
    </row>
    <row r="99" spans="1:10" x14ac:dyDescent="0.25">
      <c r="A99" s="98">
        <v>2100</v>
      </c>
      <c r="B99" s="96">
        <v>2</v>
      </c>
      <c r="C99" s="96">
        <v>28</v>
      </c>
      <c r="D99" s="96">
        <v>1.5</v>
      </c>
      <c r="E99" s="49"/>
      <c r="F99" s="49">
        <v>1</v>
      </c>
      <c r="G99" s="50" cm="1">
        <f t="array" ref="G99:J99">CALENDAR.RESOLVE_DATE(A99,B99,C99,D99,E99,F99)</f>
        <v>2100</v>
      </c>
      <c r="H99" s="50">
        <v>2</v>
      </c>
      <c r="I99" s="50">
        <v>29</v>
      </c>
      <c r="J99" s="123">
        <v>0.5</v>
      </c>
    </row>
  </sheetData>
  <pageMargins left="0.7" right="0.7" top="0.75" bottom="0.75" header="0.3" footer="0.3"/>
  <pageSetup paperSize="9" orientation="portrait" copies="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C170"/>
  <sheetViews>
    <sheetView topLeftCell="B75" workbookViewId="0">
      <selection activeCell="Q81" sqref="Q81"/>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2" bestFit="1" customWidth="1"/>
    <col min="21" max="21" width="16.28515625" customWidth="1"/>
    <col min="22" max="22" width="16" customWidth="1"/>
    <col min="23" max="23" width="14" customWidth="1"/>
    <col min="24" max="25" width="13.7109375" bestFit="1" customWidth="1"/>
    <col min="26" max="27" width="11.28515625" bestFit="1" customWidth="1"/>
    <col min="28" max="29" width="10.5703125" bestFit="1" customWidth="1"/>
  </cols>
  <sheetData>
    <row r="1" spans="1:7" ht="19.5" x14ac:dyDescent="0.3">
      <c r="A1" s="1" t="s">
        <v>256</v>
      </c>
    </row>
    <row r="3" spans="1:7" x14ac:dyDescent="0.25">
      <c r="A3" s="22" t="s">
        <v>169</v>
      </c>
      <c r="B3" s="23" t="s">
        <v>170</v>
      </c>
      <c r="C3" s="23" t="s">
        <v>252</v>
      </c>
      <c r="D3" s="23" t="s">
        <v>171</v>
      </c>
      <c r="E3" s="23" t="s">
        <v>172</v>
      </c>
      <c r="F3" s="37" t="s">
        <v>259</v>
      </c>
      <c r="G3" s="175" t="s">
        <v>192</v>
      </c>
    </row>
    <row r="4" spans="1:7" x14ac:dyDescent="0.25">
      <c r="A4" s="180">
        <v>45016.270949074074</v>
      </c>
      <c r="B4" s="181">
        <v>45413.739594907405</v>
      </c>
      <c r="C4" s="214">
        <f>(B4-A4)*24</f>
        <v>9539.2474999999395</v>
      </c>
      <c r="D4" s="214" cm="1">
        <f t="array" ref="D4">CALENDAR.EDATE_TO_JDATE(A4)</f>
        <v>2460034.7709490741</v>
      </c>
      <c r="E4" s="214" cm="1">
        <f t="array" ref="E4">CALENDAR.EDATE_TO_JDATE(B4)</f>
        <v>2460432.2395949075</v>
      </c>
      <c r="F4" s="214" cm="1">
        <f t="array" ref="F4">CALENDAR.DELTA_HOURS(D4,E4)</f>
        <v>9539.2475000023842</v>
      </c>
      <c r="G4" s="176" t="b">
        <f>(ROUND(C4,8)=ROUND(F4,8))</f>
        <v>1</v>
      </c>
    </row>
    <row r="5" spans="1:7" x14ac:dyDescent="0.25">
      <c r="A5" s="182">
        <v>45016.25</v>
      </c>
      <c r="B5" s="183">
        <v>45047.75</v>
      </c>
      <c r="C5" s="215">
        <f t="shared" ref="C5:C9" si="0">(B5-A5)*24</f>
        <v>756</v>
      </c>
      <c r="D5" s="215" cm="1">
        <f t="array" ref="D5">CALENDAR.EDATE_TO_JDATE(A5)</f>
        <v>2460034.75</v>
      </c>
      <c r="E5" s="215" cm="1">
        <f t="array" ref="E5">CALENDAR.EDATE_TO_JDATE(B5)</f>
        <v>2460066.25</v>
      </c>
      <c r="F5" s="215" cm="1">
        <f t="array" ref="F5">CALENDAR.DELTA_HOURS(D5,E5)</f>
        <v>756</v>
      </c>
      <c r="G5" s="177" t="b">
        <f t="shared" ref="G5:G9" si="1">(ROUND(C5,8)=ROUND(F5,8))</f>
        <v>1</v>
      </c>
    </row>
    <row r="6" spans="1:7" x14ac:dyDescent="0.25">
      <c r="A6" s="180">
        <v>45047.75</v>
      </c>
      <c r="B6" s="181">
        <v>45077.25</v>
      </c>
      <c r="C6" s="214">
        <f t="shared" si="0"/>
        <v>708</v>
      </c>
      <c r="D6" s="214" cm="1">
        <f t="array" ref="D6">CALENDAR.EDATE_TO_JDATE(A6)</f>
        <v>2460066.25</v>
      </c>
      <c r="E6" s="214" cm="1">
        <f t="array" ref="E6">CALENDAR.EDATE_TO_JDATE(B6)</f>
        <v>2460095.75</v>
      </c>
      <c r="F6" s="214" cm="1">
        <f t="array" ref="F6">CALENDAR.DELTA_HOURS(D6,E6)</f>
        <v>708</v>
      </c>
      <c r="G6" s="176" t="b">
        <f t="shared" si="1"/>
        <v>1</v>
      </c>
    </row>
    <row r="7" spans="1:7" x14ac:dyDescent="0.25">
      <c r="A7" s="184">
        <v>45077.25</v>
      </c>
      <c r="B7" s="184">
        <v>45077.25</v>
      </c>
      <c r="C7" s="216">
        <f t="shared" si="0"/>
        <v>0</v>
      </c>
      <c r="D7" s="216" cm="1">
        <f t="array" ref="D7">CALENDAR.EDATE_TO_JDATE(A7)</f>
        <v>2460095.75</v>
      </c>
      <c r="E7" s="216" cm="1">
        <f t="array" ref="E7">CALENDAR.EDATE_TO_JDATE(B7)</f>
        <v>2460095.75</v>
      </c>
      <c r="F7" s="216" cm="1">
        <f t="array" ref="F7">CALENDAR.DELTA_HOURS(D7,E7)</f>
        <v>0</v>
      </c>
      <c r="G7" s="178" t="b">
        <f t="shared" si="1"/>
        <v>1</v>
      </c>
    </row>
    <row r="8" spans="1:7" x14ac:dyDescent="0.25">
      <c r="A8" s="186">
        <v>45077.25</v>
      </c>
      <c r="B8" s="187">
        <v>45047.75</v>
      </c>
      <c r="C8" s="192">
        <f t="shared" si="0"/>
        <v>-708</v>
      </c>
      <c r="D8" s="192" cm="1">
        <f t="array" ref="D8">CALENDAR.EDATE_TO_JDATE(A8)</f>
        <v>2460095.75</v>
      </c>
      <c r="E8" s="192" cm="1">
        <f t="array" ref="E8">CALENDAR.EDATE_TO_JDATE(B8)</f>
        <v>2460066.25</v>
      </c>
      <c r="F8" s="192" cm="1">
        <f t="array" ref="F8">CALENDAR.DELTA_HOURS(D8,E8)</f>
        <v>-708</v>
      </c>
      <c r="G8" s="179" t="b">
        <f t="shared" si="1"/>
        <v>1</v>
      </c>
    </row>
    <row r="9" spans="1:7" x14ac:dyDescent="0.25">
      <c r="A9" s="222">
        <v>45869.25</v>
      </c>
      <c r="B9" s="223">
        <v>45170.75</v>
      </c>
      <c r="C9" s="224">
        <f t="shared" si="0"/>
        <v>-16764</v>
      </c>
      <c r="D9" s="224" cm="1">
        <f t="array" ref="D9">CALENDAR.EDATE_TO_JDATE(A9)</f>
        <v>2460887.75</v>
      </c>
      <c r="E9" s="224" cm="1">
        <f t="array" ref="E9">CALENDAR.EDATE_TO_JDATE(B9)</f>
        <v>2460189.25</v>
      </c>
      <c r="F9" s="224" cm="1">
        <f t="array" ref="F9">CALENDAR.DELTA_HOURS(D9,E9)</f>
        <v>-16764</v>
      </c>
      <c r="G9" s="225" t="b">
        <f t="shared" si="1"/>
        <v>1</v>
      </c>
    </row>
    <row r="12" spans="1:7" ht="19.5" x14ac:dyDescent="0.3">
      <c r="A12" s="1" t="s">
        <v>257</v>
      </c>
    </row>
    <row r="14" spans="1:7" x14ac:dyDescent="0.25">
      <c r="A14" s="22" t="s">
        <v>169</v>
      </c>
      <c r="B14" s="23" t="s">
        <v>170</v>
      </c>
      <c r="C14" s="23" t="s">
        <v>252</v>
      </c>
      <c r="D14" s="23" t="s">
        <v>171</v>
      </c>
      <c r="E14" s="23" t="s">
        <v>172</v>
      </c>
      <c r="F14" s="37" t="s">
        <v>260</v>
      </c>
      <c r="G14" s="175" t="s">
        <v>192</v>
      </c>
    </row>
    <row r="15" spans="1:7" x14ac:dyDescent="0.25">
      <c r="A15" s="180">
        <v>45016.270949074074</v>
      </c>
      <c r="B15" s="181">
        <v>45413.739583333336</v>
      </c>
      <c r="C15" s="214">
        <f>(B15-A15)*24*60</f>
        <v>572354.83333333628</v>
      </c>
      <c r="D15" s="214" cm="1">
        <f t="array" ref="D15">CALENDAR.EDATE_TO_JDATE(A15)</f>
        <v>2460034.7709490741</v>
      </c>
      <c r="E15" s="214" cm="1">
        <f t="array" ref="E15">CALENDAR.EDATE_TO_JDATE(B15)</f>
        <v>2460432.2395833335</v>
      </c>
      <c r="F15" s="214" cm="1">
        <f t="array" ref="F15">CALENDAR.DELTA_MINUTES(D15,E15)</f>
        <v>572354.83333356678</v>
      </c>
      <c r="G15" s="176" t="b">
        <f>(ROUND(C15,5)=ROUND(F15,5))</f>
        <v>1</v>
      </c>
    </row>
    <row r="16" spans="1:7" x14ac:dyDescent="0.25">
      <c r="A16" s="182">
        <v>45016.25</v>
      </c>
      <c r="B16" s="183">
        <v>45047.75</v>
      </c>
      <c r="C16" s="215">
        <f t="shared" ref="C16:C20" si="2">(B16-A16)*24*60</f>
        <v>45360</v>
      </c>
      <c r="D16" s="215" cm="1">
        <f t="array" ref="D16">CALENDAR.EDATE_TO_JDATE(A16)</f>
        <v>2460034.75</v>
      </c>
      <c r="E16" s="215" cm="1">
        <f t="array" ref="E16">CALENDAR.EDATE_TO_JDATE(B16)</f>
        <v>2460066.25</v>
      </c>
      <c r="F16" s="215" cm="1">
        <f t="array" ref="F16">CALENDAR.DELTA_MINUTES(D16,E16)</f>
        <v>45360</v>
      </c>
      <c r="G16" s="177" t="b">
        <f t="shared" ref="G16:G20" si="3">(ROUND(C16,5)=ROUND(F16,5))</f>
        <v>1</v>
      </c>
    </row>
    <row r="17" spans="1:7" x14ac:dyDescent="0.25">
      <c r="A17" s="180">
        <v>45047.75</v>
      </c>
      <c r="B17" s="181">
        <v>45077.25</v>
      </c>
      <c r="C17" s="214">
        <f t="shared" si="2"/>
        <v>42480</v>
      </c>
      <c r="D17" s="214" cm="1">
        <f t="array" ref="D17">CALENDAR.EDATE_TO_JDATE(A17)</f>
        <v>2460066.25</v>
      </c>
      <c r="E17" s="214" cm="1">
        <f t="array" ref="E17">CALENDAR.EDATE_TO_JDATE(B17)</f>
        <v>2460095.75</v>
      </c>
      <c r="F17" s="214" cm="1">
        <f t="array" ref="F17">CALENDAR.DELTA_MINUTES(D17,E17)</f>
        <v>42480</v>
      </c>
      <c r="G17" s="176" t="b">
        <f t="shared" si="3"/>
        <v>1</v>
      </c>
    </row>
    <row r="18" spans="1:7" x14ac:dyDescent="0.25">
      <c r="A18" s="184">
        <v>45077.25</v>
      </c>
      <c r="B18" s="184">
        <v>45077.25</v>
      </c>
      <c r="C18" s="216">
        <f t="shared" si="2"/>
        <v>0</v>
      </c>
      <c r="D18" s="216" cm="1">
        <f t="array" ref="D18">CALENDAR.EDATE_TO_JDATE(A18)</f>
        <v>2460095.75</v>
      </c>
      <c r="E18" s="216" cm="1">
        <f t="array" ref="E18">CALENDAR.EDATE_TO_JDATE(B18)</f>
        <v>2460095.75</v>
      </c>
      <c r="F18" s="216" cm="1">
        <f t="array" ref="F18">CALENDAR.DELTA_MINUTES(D18,E18)</f>
        <v>0</v>
      </c>
      <c r="G18" s="178" t="b">
        <f t="shared" si="3"/>
        <v>1</v>
      </c>
    </row>
    <row r="19" spans="1:7" x14ac:dyDescent="0.25">
      <c r="A19" s="186">
        <v>45077.25</v>
      </c>
      <c r="B19" s="187">
        <v>45047.75</v>
      </c>
      <c r="C19" s="192">
        <f t="shared" si="2"/>
        <v>-42480</v>
      </c>
      <c r="D19" s="192" cm="1">
        <f t="array" ref="D19">CALENDAR.EDATE_TO_JDATE(A19)</f>
        <v>2460095.75</v>
      </c>
      <c r="E19" s="192" cm="1">
        <f t="array" ref="E19">CALENDAR.EDATE_TO_JDATE(B19)</f>
        <v>2460066.25</v>
      </c>
      <c r="F19" s="192" cm="1">
        <f t="array" ref="F19">CALENDAR.DELTA_MINUTES(D19,E19)</f>
        <v>-42480</v>
      </c>
      <c r="G19" s="179" t="b">
        <f t="shared" si="3"/>
        <v>1</v>
      </c>
    </row>
    <row r="20" spans="1:7" x14ac:dyDescent="0.25">
      <c r="A20" s="222">
        <v>45869.25</v>
      </c>
      <c r="B20" s="223">
        <v>45170.75</v>
      </c>
      <c r="C20" s="224">
        <f t="shared" si="2"/>
        <v>-1005840</v>
      </c>
      <c r="D20" s="224" cm="1">
        <f t="array" ref="D20">CALENDAR.EDATE_TO_JDATE(A20)</f>
        <v>2460887.75</v>
      </c>
      <c r="E20" s="224" cm="1">
        <f t="array" ref="E20">CALENDAR.EDATE_TO_JDATE(B20)</f>
        <v>2460189.25</v>
      </c>
      <c r="F20" s="224" cm="1">
        <f t="array" ref="F20">CALENDAR.DELTA_MINUTES(D20,E20)</f>
        <v>-1005840</v>
      </c>
      <c r="G20" s="225" t="b">
        <f t="shared" si="3"/>
        <v>1</v>
      </c>
    </row>
    <row r="23" spans="1:7" ht="19.5" x14ac:dyDescent="0.3">
      <c r="A23" s="1" t="s">
        <v>258</v>
      </c>
    </row>
    <row r="25" spans="1:7" x14ac:dyDescent="0.25">
      <c r="A25" s="22" t="s">
        <v>169</v>
      </c>
      <c r="B25" s="23" t="s">
        <v>170</v>
      </c>
      <c r="C25" s="23" t="s">
        <v>252</v>
      </c>
      <c r="D25" s="23" t="s">
        <v>171</v>
      </c>
      <c r="E25" s="23" t="s">
        <v>172</v>
      </c>
      <c r="F25" s="37" t="s">
        <v>261</v>
      </c>
      <c r="G25" s="175" t="s">
        <v>192</v>
      </c>
    </row>
    <row r="26" spans="1:7" x14ac:dyDescent="0.25">
      <c r="A26" s="180">
        <v>45016.270949074074</v>
      </c>
      <c r="B26" s="181">
        <v>45413.739583333336</v>
      </c>
      <c r="C26" s="214">
        <f>(B26-A26)*24*60*60</f>
        <v>34341290.000000179</v>
      </c>
      <c r="D26" s="214" cm="1">
        <f t="array" ref="D26">CALENDAR.EDATE_TO_JDATE(A26)</f>
        <v>2460034.7709490741</v>
      </c>
      <c r="E26" s="214" cm="1">
        <f t="array" ref="E26">CALENDAR.EDATE_TO_JDATE(B26)</f>
        <v>2460432.2395833335</v>
      </c>
      <c r="F26" s="214" cm="1">
        <f t="array" ref="F26">CALENDAR.DELTA_SECONDS(D26,E26)</f>
        <v>34341290.000014007</v>
      </c>
      <c r="G26" s="176" t="b">
        <f>(ROUND(C26,4)=ROUND(F26,4))</f>
        <v>1</v>
      </c>
    </row>
    <row r="27" spans="1:7" x14ac:dyDescent="0.25">
      <c r="A27" s="182">
        <v>45016.25</v>
      </c>
      <c r="B27" s="183">
        <v>45047.75</v>
      </c>
      <c r="C27" s="215">
        <f t="shared" ref="C27:C31" si="4">(B27-A27)*24*60*60</f>
        <v>2721600</v>
      </c>
      <c r="D27" s="215" cm="1">
        <f t="array" ref="D27">CALENDAR.EDATE_TO_JDATE(A27)</f>
        <v>2460034.75</v>
      </c>
      <c r="E27" s="215" cm="1">
        <f t="array" ref="E27">CALENDAR.EDATE_TO_JDATE(B27)</f>
        <v>2460066.25</v>
      </c>
      <c r="F27" s="215" cm="1">
        <f t="array" ref="F27">CALENDAR.DELTA_SECONDS(D27,E27)</f>
        <v>2721600</v>
      </c>
      <c r="G27" s="177" t="b">
        <f t="shared" ref="G27:G31" si="5">(ROUND(C27,4)=ROUND(F27,4))</f>
        <v>1</v>
      </c>
    </row>
    <row r="28" spans="1:7" x14ac:dyDescent="0.25">
      <c r="A28" s="180">
        <v>45047.75</v>
      </c>
      <c r="B28" s="180">
        <v>45047.75</v>
      </c>
      <c r="C28" s="214">
        <f t="shared" si="4"/>
        <v>0</v>
      </c>
      <c r="D28" s="214" cm="1">
        <f t="array" ref="D28">CALENDAR.EDATE_TO_JDATE(A28)</f>
        <v>2460066.25</v>
      </c>
      <c r="E28" s="214" cm="1">
        <f t="array" ref="E28">CALENDAR.EDATE_TO_JDATE(B28)</f>
        <v>2460066.25</v>
      </c>
      <c r="F28" s="214" cm="1">
        <f t="array" ref="F28">CALENDAR.DELTA_SECONDS(D28,E28)</f>
        <v>0</v>
      </c>
      <c r="G28" s="176" t="b">
        <f t="shared" si="5"/>
        <v>1</v>
      </c>
    </row>
    <row r="29" spans="1:7" x14ac:dyDescent="0.25">
      <c r="A29" s="184">
        <v>45077.25</v>
      </c>
      <c r="B29" s="185">
        <v>45413.75</v>
      </c>
      <c r="C29" s="216">
        <f t="shared" si="4"/>
        <v>29073600</v>
      </c>
      <c r="D29" s="216" cm="1">
        <f t="array" ref="D29">CALENDAR.EDATE_TO_JDATE(A29)</f>
        <v>2460095.75</v>
      </c>
      <c r="E29" s="216" cm="1">
        <f t="array" ref="E29">CALENDAR.EDATE_TO_JDATE(B29)</f>
        <v>2460432.25</v>
      </c>
      <c r="F29" s="216" cm="1">
        <f t="array" ref="F29">CALENDAR.DELTA_SECONDS(D29,E29)</f>
        <v>29073600</v>
      </c>
      <c r="G29" s="178" t="b">
        <f t="shared" si="5"/>
        <v>1</v>
      </c>
    </row>
    <row r="30" spans="1:7" x14ac:dyDescent="0.25">
      <c r="A30" s="186">
        <v>45077.25</v>
      </c>
      <c r="B30" s="187">
        <v>45047.75</v>
      </c>
      <c r="C30" s="192">
        <f t="shared" si="4"/>
        <v>-2548800</v>
      </c>
      <c r="D30" s="192" cm="1">
        <f t="array" ref="D30">CALENDAR.EDATE_TO_JDATE(A30)</f>
        <v>2460095.75</v>
      </c>
      <c r="E30" s="192" cm="1">
        <f t="array" ref="E30">CALENDAR.EDATE_TO_JDATE(B30)</f>
        <v>2460066.25</v>
      </c>
      <c r="F30" s="192" cm="1">
        <f t="array" ref="F30">CALENDAR.DELTA_SECONDS(D30,E30)</f>
        <v>-2548800</v>
      </c>
      <c r="G30" s="179" t="b">
        <f t="shared" si="5"/>
        <v>1</v>
      </c>
    </row>
    <row r="31" spans="1:7" x14ac:dyDescent="0.25">
      <c r="A31" s="222">
        <v>45869.25</v>
      </c>
      <c r="B31" s="223">
        <v>45170.75</v>
      </c>
      <c r="C31" s="224">
        <f t="shared" si="4"/>
        <v>-60350400</v>
      </c>
      <c r="D31" s="224" cm="1">
        <f t="array" ref="D31">CALENDAR.EDATE_TO_JDATE(A31)</f>
        <v>2460887.75</v>
      </c>
      <c r="E31" s="224" cm="1">
        <f t="array" ref="E31">CALENDAR.EDATE_TO_JDATE(B31)</f>
        <v>2460189.25</v>
      </c>
      <c r="F31" s="224" cm="1">
        <f t="array" ref="F31">CALENDAR.DELTA_SECONDS(D31,E31)</f>
        <v>-60350400</v>
      </c>
      <c r="G31" s="225" t="b">
        <f t="shared" si="5"/>
        <v>1</v>
      </c>
    </row>
    <row r="34" spans="1:14" ht="19.5" x14ac:dyDescent="0.3">
      <c r="A34" s="1" t="s">
        <v>276</v>
      </c>
    </row>
    <row r="36" spans="1:14" x14ac:dyDescent="0.25">
      <c r="A36" s="22" t="s">
        <v>169</v>
      </c>
      <c r="B36" s="23" t="s">
        <v>170</v>
      </c>
      <c r="C36" s="23" t="s">
        <v>193</v>
      </c>
      <c r="D36" s="23" t="s">
        <v>252</v>
      </c>
      <c r="E36" s="23" t="s">
        <v>171</v>
      </c>
      <c r="F36" s="23" t="s">
        <v>172</v>
      </c>
      <c r="G36" s="37" t="s">
        <v>262</v>
      </c>
      <c r="H36" s="37" t="s">
        <v>253</v>
      </c>
      <c r="I36" s="158" t="s">
        <v>254</v>
      </c>
      <c r="J36" s="158" t="s">
        <v>255</v>
      </c>
      <c r="K36" s="175" t="s">
        <v>192</v>
      </c>
    </row>
    <row r="37" spans="1:14" x14ac:dyDescent="0.25">
      <c r="A37" s="180">
        <v>45016.270953067127</v>
      </c>
      <c r="B37" s="181">
        <v>45413.739583333336</v>
      </c>
      <c r="C37" s="9" cm="1">
        <f t="array" ref="C37">_xlfn.IFS(B37=A37,0,B37&gt;A37,1,TRUE,-1)</f>
        <v>1</v>
      </c>
      <c r="D37" s="217">
        <f t="shared" ref="D37:D42" si="6">ABS(B37-A37)</f>
        <v>397.46863026620849</v>
      </c>
      <c r="E37" s="214" cm="1">
        <f t="array" ref="E37">CALENDAR.EDATE_TO_JDATE(A37)</f>
        <v>2460034.7709530671</v>
      </c>
      <c r="F37" s="214" cm="1">
        <f t="array" ref="F37">CALENDAR.EDATE_TO_JDATE(B37)</f>
        <v>2460432.2395833335</v>
      </c>
      <c r="G37" s="9" cm="1">
        <f t="array" ref="G37:J37">CALENDAR.DELTA_HOUR_MIN_SEC(E37,F37)</f>
        <v>1</v>
      </c>
      <c r="H37" s="9">
        <v>9539</v>
      </c>
      <c r="I37" s="9">
        <v>14</v>
      </c>
      <c r="J37" s="188">
        <v>49.655000001192093</v>
      </c>
      <c r="K37" s="176" t="b">
        <f t="shared" ref="K37:K42" si="7">(C37=G37)*(INT(D37)=INT(H37/24))*(HOUR(D37)=MOD(H37,24)*(MINUTE(D37)=I37)*(MOD(ROUND(D37*86400000,0)/1000,60)=J37))&lt;&gt;0</f>
        <v>1</v>
      </c>
      <c r="L37" s="104"/>
      <c r="M37" s="221"/>
      <c r="N37" s="221"/>
    </row>
    <row r="38" spans="1:14" x14ac:dyDescent="0.25">
      <c r="A38" s="182">
        <v>45016.25</v>
      </c>
      <c r="B38" s="183">
        <v>45047.75</v>
      </c>
      <c r="C38" s="12" cm="1">
        <f t="array" ref="C38">_xlfn.IFS(B38=A38,0,B38&gt;A38,1,TRUE,-1)</f>
        <v>1</v>
      </c>
      <c r="D38" s="218">
        <f t="shared" si="6"/>
        <v>31.5</v>
      </c>
      <c r="E38" s="215" cm="1">
        <f t="array" ref="E38">CALENDAR.EDATE_TO_JDATE(A38)</f>
        <v>2460034.75</v>
      </c>
      <c r="F38" s="215" cm="1">
        <f t="array" ref="F38">CALENDAR.EDATE_TO_JDATE(B38)</f>
        <v>2460066.25</v>
      </c>
      <c r="G38" s="12" cm="1">
        <f t="array" ref="G38:J38">CALENDAR.DELTA_HOUR_MIN_SEC(E38,F38)</f>
        <v>1</v>
      </c>
      <c r="H38" s="12">
        <v>756</v>
      </c>
      <c r="I38" s="12">
        <v>0</v>
      </c>
      <c r="J38" s="189">
        <v>0</v>
      </c>
      <c r="K38" s="177" t="b">
        <f t="shared" si="7"/>
        <v>1</v>
      </c>
    </row>
    <row r="39" spans="1:14" x14ac:dyDescent="0.25">
      <c r="A39" s="228">
        <v>45047.75</v>
      </c>
      <c r="B39" s="229">
        <v>45047.75</v>
      </c>
      <c r="C39" s="9" cm="1">
        <f t="array" ref="C39">_xlfn.IFS(B39=A39,0,B39&gt;A39,1,TRUE,-1)</f>
        <v>0</v>
      </c>
      <c r="D39" s="217">
        <f t="shared" si="6"/>
        <v>0</v>
      </c>
      <c r="E39" s="214" cm="1">
        <f t="array" ref="E39">CALENDAR.EDATE_TO_JDATE(A39)</f>
        <v>2460066.25</v>
      </c>
      <c r="F39" s="214" cm="1">
        <f t="array" ref="F39">CALENDAR.EDATE_TO_JDATE(B39)</f>
        <v>2460066.25</v>
      </c>
      <c r="G39" s="9" cm="1">
        <f t="array" ref="G39:J39">CALENDAR.DELTA_HOUR_MIN_SEC(E39,F39)</f>
        <v>0</v>
      </c>
      <c r="H39" s="9">
        <v>0</v>
      </c>
      <c r="I39" s="9">
        <v>0</v>
      </c>
      <c r="J39" s="188">
        <v>0</v>
      </c>
      <c r="K39" s="176" t="b">
        <f t="shared" si="7"/>
        <v>1</v>
      </c>
    </row>
    <row r="40" spans="1:14" x14ac:dyDescent="0.25">
      <c r="A40" s="184">
        <v>45047.75</v>
      </c>
      <c r="B40" s="185">
        <v>45077.25</v>
      </c>
      <c r="C40" s="49" cm="1">
        <f t="array" ref="C40">_xlfn.IFS(B40=A40,0,B40&gt;A40,1,TRUE,-1)</f>
        <v>1</v>
      </c>
      <c r="D40" s="219">
        <f t="shared" si="6"/>
        <v>29.5</v>
      </c>
      <c r="E40" s="216" cm="1">
        <f t="array" ref="E40">CALENDAR.EDATE_TO_JDATE(A40)</f>
        <v>2460066.25</v>
      </c>
      <c r="F40" s="216" cm="1">
        <f t="array" ref="F40">CALENDAR.EDATE_TO_JDATE(B40)</f>
        <v>2460095.75</v>
      </c>
      <c r="G40" s="49" cm="1">
        <f t="array" ref="G40:J40">CALENDAR.DELTA_HOUR_MIN_SEC(E40,F40)</f>
        <v>1</v>
      </c>
      <c r="H40" s="49">
        <v>708</v>
      </c>
      <c r="I40" s="49">
        <v>0</v>
      </c>
      <c r="J40" s="190">
        <v>0</v>
      </c>
      <c r="K40" s="178" t="b">
        <f t="shared" si="7"/>
        <v>1</v>
      </c>
    </row>
    <row r="41" spans="1:14" x14ac:dyDescent="0.25">
      <c r="A41" s="186">
        <v>45077.25</v>
      </c>
      <c r="B41" s="187">
        <v>45413.75</v>
      </c>
      <c r="C41" s="52" cm="1">
        <f t="array" ref="C41">_xlfn.IFS(B41=A41,0,B41&gt;A41,1,TRUE,-1)</f>
        <v>1</v>
      </c>
      <c r="D41" s="220">
        <f t="shared" si="6"/>
        <v>336.5</v>
      </c>
      <c r="E41" s="192" cm="1">
        <f t="array" ref="E41">CALENDAR.EDATE_TO_JDATE(A41)</f>
        <v>2460095.75</v>
      </c>
      <c r="F41" s="192" cm="1">
        <f t="array" ref="F41">CALENDAR.EDATE_TO_JDATE(B41)</f>
        <v>2460432.25</v>
      </c>
      <c r="G41" s="52" cm="1">
        <f t="array" ref="G41:J41">CALENDAR.DELTA_HOUR_MIN_SEC(E41,F41)</f>
        <v>1</v>
      </c>
      <c r="H41" s="52">
        <v>8076</v>
      </c>
      <c r="I41" s="52">
        <v>0</v>
      </c>
      <c r="J41" s="191">
        <v>0</v>
      </c>
      <c r="K41" s="179" t="b">
        <f t="shared" si="7"/>
        <v>1</v>
      </c>
    </row>
    <row r="42" spans="1:14" x14ac:dyDescent="0.25">
      <c r="A42" s="222">
        <v>45077.25</v>
      </c>
      <c r="B42" s="223">
        <v>45047.75</v>
      </c>
      <c r="C42" s="19" cm="1">
        <f t="array" ref="C42">_xlfn.IFS(B42=A42,0,B42&gt;A42,1,TRUE,-1)</f>
        <v>-1</v>
      </c>
      <c r="D42" s="226">
        <f t="shared" si="6"/>
        <v>29.5</v>
      </c>
      <c r="E42" s="224" cm="1">
        <f t="array" ref="E42">CALENDAR.EDATE_TO_JDATE(A42)</f>
        <v>2460095.75</v>
      </c>
      <c r="F42" s="224" cm="1">
        <f t="array" ref="F42">CALENDAR.EDATE_TO_JDATE(B42)</f>
        <v>2460066.25</v>
      </c>
      <c r="G42" s="19" cm="1">
        <f t="array" ref="G42:J42">CALENDAR.DELTA_HOUR_MIN_SEC(E42,F42)</f>
        <v>-1</v>
      </c>
      <c r="H42" s="19">
        <v>708</v>
      </c>
      <c r="I42" s="19">
        <v>0</v>
      </c>
      <c r="J42" s="227">
        <v>0</v>
      </c>
      <c r="K42" s="225" t="b">
        <f t="shared" si="7"/>
        <v>1</v>
      </c>
    </row>
    <row r="45" spans="1:14" ht="19.5" x14ac:dyDescent="0.3">
      <c r="A45" s="1" t="s">
        <v>263</v>
      </c>
    </row>
    <row r="47" spans="1:14" x14ac:dyDescent="0.25">
      <c r="A47" s="22" t="s">
        <v>169</v>
      </c>
      <c r="B47" s="23" t="s">
        <v>170</v>
      </c>
      <c r="C47" s="23" t="s">
        <v>252</v>
      </c>
      <c r="D47" s="23" t="s">
        <v>171</v>
      </c>
      <c r="E47" s="23" t="s">
        <v>172</v>
      </c>
      <c r="F47" s="37" t="s">
        <v>248</v>
      </c>
      <c r="G47" s="175" t="s">
        <v>192</v>
      </c>
    </row>
    <row r="48" spans="1:14" x14ac:dyDescent="0.25">
      <c r="A48" s="180">
        <v>45077.25</v>
      </c>
      <c r="B48" s="181">
        <v>45413.75</v>
      </c>
      <c r="C48" s="188">
        <f>(B48-A48)</f>
        <v>336.5</v>
      </c>
      <c r="D48" s="188" cm="1">
        <f t="array" ref="D48">CALENDAR.EDATE_TO_JDATE(A48)</f>
        <v>2460095.75</v>
      </c>
      <c r="E48" s="188" cm="1">
        <f t="array" ref="E48">CALENDAR.EDATE_TO_JDATE(B48)</f>
        <v>2460432.25</v>
      </c>
      <c r="F48" s="188" cm="1">
        <f t="array" ref="F48">CALENDAR.DELTA_DAYS(D48,E48)</f>
        <v>336.5</v>
      </c>
      <c r="G48" s="176" t="b">
        <f t="shared" ref="G48:G52" si="8">(ROUND(C48,9)=ROUND(F48,9))</f>
        <v>1</v>
      </c>
    </row>
    <row r="49" spans="1:7" x14ac:dyDescent="0.25">
      <c r="A49" s="182">
        <v>45077.25</v>
      </c>
      <c r="B49" s="183">
        <v>45047.75</v>
      </c>
      <c r="C49" s="189">
        <f t="shared" ref="C49:C53" si="9">(B49-A49)</f>
        <v>-29.5</v>
      </c>
      <c r="D49" s="189" cm="1">
        <f t="array" ref="D49">CALENDAR.EDATE_TO_JDATE(A49)</f>
        <v>2460095.75</v>
      </c>
      <c r="E49" s="189" cm="1">
        <f t="array" ref="E49">CALENDAR.EDATE_TO_JDATE(B49)</f>
        <v>2460066.25</v>
      </c>
      <c r="F49" s="189" cm="1">
        <f t="array" ref="F49">CALENDAR.DELTA_DAYS(D49,E49)</f>
        <v>-29.5</v>
      </c>
      <c r="G49" s="177" t="b">
        <f t="shared" si="8"/>
        <v>1</v>
      </c>
    </row>
    <row r="50" spans="1:7" x14ac:dyDescent="0.25">
      <c r="A50" s="180">
        <v>45047.75</v>
      </c>
      <c r="B50" s="181">
        <v>45077.25</v>
      </c>
      <c r="C50" s="188">
        <f t="shared" si="9"/>
        <v>29.5</v>
      </c>
      <c r="D50" s="188" cm="1">
        <f t="array" ref="D50">CALENDAR.EDATE_TO_JDATE(A50)</f>
        <v>2460066.25</v>
      </c>
      <c r="E50" s="188" cm="1">
        <f t="array" ref="E50">CALENDAR.EDATE_TO_JDATE(B50)</f>
        <v>2460095.75</v>
      </c>
      <c r="F50" s="188" cm="1">
        <f t="array" ref="F50">CALENDAR.DELTA_DAYS(D50,E50)</f>
        <v>29.5</v>
      </c>
      <c r="G50" s="176" t="b">
        <f t="shared" si="8"/>
        <v>1</v>
      </c>
    </row>
    <row r="51" spans="1:7" x14ac:dyDescent="0.25">
      <c r="A51" s="184">
        <v>42856.75</v>
      </c>
      <c r="B51" s="185">
        <v>44927.25</v>
      </c>
      <c r="C51" s="190">
        <f t="shared" si="9"/>
        <v>2070.5</v>
      </c>
      <c r="D51" s="190" cm="1">
        <f t="array" ref="D51">CALENDAR.EDATE_TO_JDATE(A51)</f>
        <v>2457875.25</v>
      </c>
      <c r="E51" s="190" cm="1">
        <f t="array" ref="E51">CALENDAR.EDATE_TO_JDATE(B51)</f>
        <v>2459945.75</v>
      </c>
      <c r="F51" s="190" cm="1">
        <f t="array" ref="F51">CALENDAR.DELTA_DAYS(D51,E51)</f>
        <v>2070.5</v>
      </c>
      <c r="G51" s="178" t="b">
        <f t="shared" si="8"/>
        <v>1</v>
      </c>
    </row>
    <row r="52" spans="1:7" x14ac:dyDescent="0.25">
      <c r="A52" s="186">
        <v>45067.75</v>
      </c>
      <c r="B52" s="187">
        <v>44968.25</v>
      </c>
      <c r="C52" s="191">
        <f t="shared" si="9"/>
        <v>-99.5</v>
      </c>
      <c r="D52" s="191" cm="1">
        <f t="array" ref="D52">CALENDAR.EDATE_TO_JDATE(A52)</f>
        <v>2460086.25</v>
      </c>
      <c r="E52" s="191" cm="1">
        <f t="array" ref="E52">CALENDAR.EDATE_TO_JDATE(B52)</f>
        <v>2459986.75</v>
      </c>
      <c r="F52" s="191" cm="1">
        <f t="array" ref="F52">CALENDAR.DELTA_DAYS(D52,E52)</f>
        <v>-99.5</v>
      </c>
      <c r="G52" s="179" t="b">
        <f t="shared" si="8"/>
        <v>1</v>
      </c>
    </row>
    <row r="53" spans="1:7" x14ac:dyDescent="0.25">
      <c r="A53" s="222">
        <v>43831.000578703701</v>
      </c>
      <c r="B53" s="223">
        <v>44197</v>
      </c>
      <c r="C53" s="227">
        <f t="shared" si="9"/>
        <v>365.99942129629926</v>
      </c>
      <c r="D53" s="227" cm="1">
        <f t="array" ref="D53">CALENDAR.EDATE_TO_JDATE(A53)</f>
        <v>2458849.5005787038</v>
      </c>
      <c r="E53" s="227" cm="1">
        <f t="array" ref="E53">CALENDAR.EDATE_TO_JDATE(B53)</f>
        <v>2459215.5</v>
      </c>
      <c r="F53" s="227" cm="1">
        <f t="array" ref="F53">CALENDAR.DELTA_DAYS(D53,E53)</f>
        <v>365.99942129617557</v>
      </c>
      <c r="G53" s="225" t="b">
        <f>(ROUND(C53,9)=ROUND(F53,9))</f>
        <v>1</v>
      </c>
    </row>
    <row r="56" spans="1:7" ht="19.5" x14ac:dyDescent="0.3">
      <c r="A56" s="1" t="s">
        <v>264</v>
      </c>
    </row>
    <row r="58" spans="1:7" x14ac:dyDescent="0.25">
      <c r="A58" s="22" t="s">
        <v>169</v>
      </c>
      <c r="B58" s="23" t="s">
        <v>170</v>
      </c>
      <c r="C58" s="23" t="s">
        <v>252</v>
      </c>
      <c r="D58" s="23" t="s">
        <v>171</v>
      </c>
      <c r="E58" s="23" t="s">
        <v>172</v>
      </c>
      <c r="F58" s="37" t="s">
        <v>197</v>
      </c>
      <c r="G58" s="175" t="s">
        <v>192</v>
      </c>
    </row>
    <row r="59" spans="1:7" x14ac:dyDescent="0.25">
      <c r="A59" s="180">
        <v>45077.25</v>
      </c>
      <c r="B59" s="181">
        <v>45413.75</v>
      </c>
      <c r="C59" s="188">
        <f>(B59-A59)/7</f>
        <v>48.071428571428569</v>
      </c>
      <c r="D59" s="154" cm="1">
        <f t="array" ref="D59">CALENDAR.EDATE_TO_JDATE(A59)</f>
        <v>2460095.75</v>
      </c>
      <c r="E59" s="154" cm="1">
        <f t="array" ref="E59">CALENDAR.EDATE_TO_JDATE(B59)</f>
        <v>2460432.25</v>
      </c>
      <c r="F59" s="172" cm="1">
        <f t="array" ref="F59">CALENDAR.DELTA_WEEKS(D59,E59)</f>
        <v>48.071428571428569</v>
      </c>
      <c r="G59" s="176" t="b">
        <f>(C59=F59)</f>
        <v>1</v>
      </c>
    </row>
    <row r="60" spans="1:7" x14ac:dyDescent="0.25">
      <c r="A60" s="182">
        <v>45077.25</v>
      </c>
      <c r="B60" s="183">
        <v>45047.75</v>
      </c>
      <c r="C60" s="189">
        <f t="shared" ref="C60:C64" si="10">(B60-A60)/7</f>
        <v>-4.2142857142857144</v>
      </c>
      <c r="D60" s="155" cm="1">
        <f t="array" ref="D60">CALENDAR.EDATE_TO_JDATE(A60)</f>
        <v>2460095.75</v>
      </c>
      <c r="E60" s="155" cm="1">
        <f t="array" ref="E60">CALENDAR.EDATE_TO_JDATE(B60)</f>
        <v>2460066.25</v>
      </c>
      <c r="F60" s="173" cm="1">
        <f t="array" ref="F60">CALENDAR.DELTA_WEEKS(D60,E60)</f>
        <v>-4.2142857142857144</v>
      </c>
      <c r="G60" s="177" t="b">
        <f t="shared" ref="G60:G64" si="11">(C60=F60)</f>
        <v>1</v>
      </c>
    </row>
    <row r="61" spans="1:7" x14ac:dyDescent="0.25">
      <c r="A61" s="228">
        <v>45047.75</v>
      </c>
      <c r="B61" s="181">
        <v>45047.75</v>
      </c>
      <c r="C61" s="188">
        <f t="shared" si="10"/>
        <v>0</v>
      </c>
      <c r="D61" s="154" cm="1">
        <f t="array" ref="D61">CALENDAR.EDATE_TO_JDATE(A61)</f>
        <v>2460066.25</v>
      </c>
      <c r="E61" s="154" cm="1">
        <f t="array" ref="E61">CALENDAR.EDATE_TO_JDATE(B61)</f>
        <v>2460066.25</v>
      </c>
      <c r="F61" s="172" cm="1">
        <f t="array" ref="F61">CALENDAR.DELTA_WEEKS(D61,E61)</f>
        <v>0</v>
      </c>
      <c r="G61" s="176" t="b">
        <f t="shared" si="11"/>
        <v>1</v>
      </c>
    </row>
    <row r="62" spans="1:7" x14ac:dyDescent="0.25">
      <c r="A62" s="184">
        <v>45443.25</v>
      </c>
      <c r="B62" s="185">
        <v>45047.75</v>
      </c>
      <c r="C62" s="190">
        <f t="shared" si="10"/>
        <v>-56.5</v>
      </c>
      <c r="D62" s="156" cm="1">
        <f t="array" ref="D62">CALENDAR.EDATE_TO_JDATE(A62)</f>
        <v>2460461.75</v>
      </c>
      <c r="E62" s="156" cm="1">
        <f t="array" ref="E62">CALENDAR.EDATE_TO_JDATE(B62)</f>
        <v>2460066.25</v>
      </c>
      <c r="F62" s="174" cm="1">
        <f t="array" ref="F62">CALENDAR.DELTA_WEEKS(D62,E62)</f>
        <v>-56.5</v>
      </c>
      <c r="G62" s="178" t="b">
        <f t="shared" si="11"/>
        <v>1</v>
      </c>
    </row>
    <row r="63" spans="1:7" x14ac:dyDescent="0.25">
      <c r="A63" s="186">
        <v>45047.75</v>
      </c>
      <c r="B63" s="187">
        <v>45077.25</v>
      </c>
      <c r="C63" s="191">
        <f t="shared" si="10"/>
        <v>4.2142857142857144</v>
      </c>
      <c r="D63" s="157" cm="1">
        <f t="array" ref="D63">CALENDAR.EDATE_TO_JDATE(A63)</f>
        <v>2460066.25</v>
      </c>
      <c r="E63" s="157" cm="1">
        <f t="array" ref="E63">CALENDAR.EDATE_TO_JDATE(B63)</f>
        <v>2460095.75</v>
      </c>
      <c r="F63" s="125" cm="1">
        <f t="array" ref="F63">CALENDAR.DELTA_WEEKS(D63,E63)</f>
        <v>4.2142857142857144</v>
      </c>
      <c r="G63" s="179" t="b">
        <f t="shared" si="11"/>
        <v>1</v>
      </c>
    </row>
    <row r="64" spans="1:7" x14ac:dyDescent="0.25">
      <c r="A64" s="222">
        <v>43829</v>
      </c>
      <c r="B64" s="223">
        <v>44200</v>
      </c>
      <c r="C64" s="227">
        <f t="shared" si="10"/>
        <v>53</v>
      </c>
      <c r="D64" s="230" cm="1">
        <f t="array" ref="D64">CALENDAR.EDATE_TO_JDATE(A64)</f>
        <v>2458847.5</v>
      </c>
      <c r="E64" s="230" cm="1">
        <f t="array" ref="E64">CALENDAR.EDATE_TO_JDATE(B64)</f>
        <v>2459218.5</v>
      </c>
      <c r="F64" s="231" cm="1">
        <f t="array" ref="F64">CALENDAR.DELTA_WEEKS(D64,E64)</f>
        <v>53</v>
      </c>
      <c r="G64" s="225" t="b">
        <f t="shared" si="11"/>
        <v>1</v>
      </c>
    </row>
    <row r="67" spans="1:28" ht="19.5" x14ac:dyDescent="0.3">
      <c r="A67" s="1" t="s">
        <v>265</v>
      </c>
    </row>
    <row r="69" spans="1:28" x14ac:dyDescent="0.25">
      <c r="A69" s="22" t="s">
        <v>169</v>
      </c>
      <c r="B69" s="23" t="s">
        <v>170</v>
      </c>
      <c r="C69" s="23" t="s">
        <v>193</v>
      </c>
      <c r="D69" s="23" t="s">
        <v>266</v>
      </c>
      <c r="E69" s="23" t="s">
        <v>267</v>
      </c>
      <c r="F69" s="23" t="s">
        <v>318</v>
      </c>
      <c r="G69" s="23" t="s">
        <v>319</v>
      </c>
      <c r="H69" s="23" t="s">
        <v>320</v>
      </c>
      <c r="I69" s="23" t="s">
        <v>321</v>
      </c>
      <c r="J69" s="23" t="s">
        <v>280</v>
      </c>
      <c r="K69" s="23" t="s">
        <v>171</v>
      </c>
      <c r="L69" s="23" t="s">
        <v>172</v>
      </c>
      <c r="M69" s="23" t="s">
        <v>41</v>
      </c>
      <c r="N69" s="37" t="s">
        <v>194</v>
      </c>
      <c r="O69" s="175" t="s">
        <v>192</v>
      </c>
    </row>
    <row r="70" spans="1:28" x14ac:dyDescent="0.25">
      <c r="A70" s="180">
        <v>45016.25</v>
      </c>
      <c r="B70" s="181">
        <v>45413.75</v>
      </c>
      <c r="C70" s="9" cm="1">
        <f t="array" ref="C70">_xlfn.IFS(B70=A70,0,B70&gt;A70,1,TRUE,-1)</f>
        <v>1</v>
      </c>
      <c r="D70" s="9">
        <f>C70*(YEAR(B70)-YEAR(A70))</f>
        <v>1</v>
      </c>
      <c r="E70" s="9">
        <f>C70*(MONTH(B70)-MONTH(A70))</f>
        <v>2</v>
      </c>
      <c r="F70" s="9" cm="1">
        <f t="array" ref="F70">_xlfn.LET(_xlpm._s,IF(C70=1,A70,B70),CALENDAR.DAYS_IN_MONTH(MONTH(_xlpm._s),YEAR(_xlpm._s)))</f>
        <v>31</v>
      </c>
      <c r="G70" s="9" cm="1">
        <f t="array" ref="G70">_xlfn.LET(_xlpm._e,IF(C70=1,B70,A70),CALENDAR.DAYS_IN_MONTH(MONTH(_xlpm._e),YEAR(_xlpm._e)))</f>
        <v>31</v>
      </c>
      <c r="H70" s="214">
        <f>_xlfn.LET(_xlpm._s,IF(C70=1,A70,B70),(DAY(_xlpm._s)-1+MOD(_xlpm._s,1))/F70)</f>
        <v>0.97580645161290325</v>
      </c>
      <c r="I70" s="214">
        <f>_xlfn.LET(_xlpm._e,IF(C70=1,B70,A70),(DAY(_xlpm._e)-1+MOD(_xlpm._e,1))/G70)</f>
        <v>2.4193548387096774E-2</v>
      </c>
      <c r="J70" s="214">
        <f>C70*(D70*12+E70-H70+I70)</f>
        <v>13.048387096774192</v>
      </c>
      <c r="K70" s="154" cm="1">
        <f t="array" ref="K70">CALENDAR.EDATE_TO_JDATE(A70,M70)</f>
        <v>2460034.75</v>
      </c>
      <c r="L70" s="154" cm="1">
        <f t="array" ref="L70">CALENDAR.EDATE_TO_JDATE(B70,M70)</f>
        <v>2460432.25</v>
      </c>
      <c r="M70" s="9"/>
      <c r="N70" s="214" cm="1">
        <f t="array" ref="N70">CALENDAR.DELTA_MONTHS(K70,L70,M70)</f>
        <v>13.048387096774192</v>
      </c>
      <c r="O70" s="176" t="b">
        <f>(J70=N70)</f>
        <v>1</v>
      </c>
    </row>
    <row r="71" spans="1:28" x14ac:dyDescent="0.25">
      <c r="A71" s="182">
        <v>45016.25</v>
      </c>
      <c r="B71" s="183">
        <v>45047.75</v>
      </c>
      <c r="C71" s="12" cm="1">
        <f t="array" ref="C71">_xlfn.IFS(B71=A71,0,B71&gt;A71,1,TRUE,-1)</f>
        <v>1</v>
      </c>
      <c r="D71" s="12">
        <f t="shared" ref="D71:D75" si="12">C71*(YEAR(B71)-YEAR(A71))</f>
        <v>0</v>
      </c>
      <c r="E71" s="12">
        <f t="shared" ref="E71:E75" si="13">C71*(MONTH(B71)-MONTH(A71))</f>
        <v>2</v>
      </c>
      <c r="F71" s="12" cm="1">
        <f t="array" ref="F71">_xlfn.LET(_xlpm._s,IF(C71=1,A71,B71),CALENDAR.DAYS_IN_MONTH(MONTH(_xlpm._s),YEAR(_xlpm._s)))</f>
        <v>31</v>
      </c>
      <c r="G71" s="12" cm="1">
        <f t="array" ref="G71">_xlfn.LET(_xlpm._e,IF(C71=1,B71,A71),CALENDAR.DAYS_IN_MONTH(MONTH(_xlpm._e),YEAR(_xlpm._e)))</f>
        <v>31</v>
      </c>
      <c r="H71" s="215">
        <f t="shared" ref="H71:H75" si="14">_xlfn.LET(_xlpm._s,IF(C71=1,A71,B71),(DAY(_xlpm._s)-1+MOD(_xlpm._s,1))/F71)</f>
        <v>0.97580645161290325</v>
      </c>
      <c r="I71" s="215">
        <f t="shared" ref="I71:I75" si="15">_xlfn.LET(_xlpm._e,IF(C71=1,B71,A71),(DAY(_xlpm._e)-1+MOD(_xlpm._e,1))/G71)</f>
        <v>2.4193548387096774E-2</v>
      </c>
      <c r="J71" s="215">
        <f t="shared" ref="J71:J75" si="16">C71*(D71*12+E71-H71+I71)</f>
        <v>1.0483870967741935</v>
      </c>
      <c r="K71" s="155" cm="1">
        <f t="array" ref="K71">CALENDAR.EDATE_TO_JDATE(A71,M71)</f>
        <v>2460034.75</v>
      </c>
      <c r="L71" s="155" cm="1">
        <f t="array" ref="L71">CALENDAR.EDATE_TO_JDATE(B71,M71)</f>
        <v>2460066.25</v>
      </c>
      <c r="M71" s="12"/>
      <c r="N71" s="215" cm="1">
        <f t="array" ref="N71">CALENDAR.DELTA_MONTHS(K71,L71,M71)</f>
        <v>1.0483870967741935</v>
      </c>
      <c r="O71" s="177" t="b">
        <f t="shared" ref="O71:O75" si="17">(J71=N71)</f>
        <v>1</v>
      </c>
    </row>
    <row r="72" spans="1:28" x14ac:dyDescent="0.25">
      <c r="A72" s="180">
        <v>45047.75</v>
      </c>
      <c r="B72" s="181">
        <v>45047.75</v>
      </c>
      <c r="C72" s="9" cm="1">
        <f t="array" ref="C72">_xlfn.IFS(B72=A72,0,B72&gt;A72,1,TRUE,-1)</f>
        <v>0</v>
      </c>
      <c r="D72" s="9">
        <f t="shared" si="12"/>
        <v>0</v>
      </c>
      <c r="E72" s="9">
        <f t="shared" si="13"/>
        <v>0</v>
      </c>
      <c r="F72" s="9" cm="1">
        <f t="array" ref="F72">_xlfn.LET(_xlpm._s,IF(C72=1,A72,B72),CALENDAR.DAYS_IN_MONTH(MONTH(_xlpm._s),YEAR(_xlpm._s)))</f>
        <v>31</v>
      </c>
      <c r="G72" s="9" cm="1">
        <f t="array" ref="G72">_xlfn.LET(_xlpm._e,IF(C72=1,B72,A72),CALENDAR.DAYS_IN_MONTH(MONTH(_xlpm._e),YEAR(_xlpm._e)))</f>
        <v>31</v>
      </c>
      <c r="H72" s="214">
        <f t="shared" si="14"/>
        <v>2.4193548387096774E-2</v>
      </c>
      <c r="I72" s="214">
        <f t="shared" si="15"/>
        <v>2.4193548387096774E-2</v>
      </c>
      <c r="J72" s="214">
        <f t="shared" si="16"/>
        <v>0</v>
      </c>
      <c r="K72" s="154" cm="1">
        <f t="array" ref="K72">CALENDAR.EDATE_TO_JDATE(A72,M72)</f>
        <v>2460066.6666666665</v>
      </c>
      <c r="L72" s="154" cm="1">
        <f t="array" ref="L72">CALENDAR.EDATE_TO_JDATE(B72,M72)</f>
        <v>2460066.6666666665</v>
      </c>
      <c r="M72" s="9">
        <v>-600</v>
      </c>
      <c r="N72" s="214" cm="1">
        <f t="array" ref="N72">CALENDAR.DELTA_MONTHS(K72,L72,M72)</f>
        <v>0</v>
      </c>
      <c r="O72" s="176" t="b">
        <f t="shared" si="17"/>
        <v>1</v>
      </c>
    </row>
    <row r="73" spans="1:28" x14ac:dyDescent="0.25">
      <c r="A73" s="184">
        <v>45077.25</v>
      </c>
      <c r="B73" s="185">
        <v>45413.75</v>
      </c>
      <c r="C73" s="49" cm="1">
        <f t="array" ref="C73">_xlfn.IFS(B73=A73,0,B73&gt;A73,1,TRUE,-1)</f>
        <v>1</v>
      </c>
      <c r="D73" s="49">
        <f t="shared" si="12"/>
        <v>1</v>
      </c>
      <c r="E73" s="49">
        <f t="shared" si="13"/>
        <v>0</v>
      </c>
      <c r="F73" s="49" cm="1">
        <f t="array" ref="F73">_xlfn.LET(_xlpm._s,IF(C73=1,A73,B73),CALENDAR.DAYS_IN_MONTH(MONTH(_xlpm._s),YEAR(_xlpm._s)))</f>
        <v>31</v>
      </c>
      <c r="G73" s="49" cm="1">
        <f t="array" ref="G73">_xlfn.LET(_xlpm._e,IF(C73=1,B73,A73),CALENDAR.DAYS_IN_MONTH(MONTH(_xlpm._e),YEAR(_xlpm._e)))</f>
        <v>31</v>
      </c>
      <c r="H73" s="216">
        <f t="shared" si="14"/>
        <v>0.97580645161290325</v>
      </c>
      <c r="I73" s="216">
        <f t="shared" si="15"/>
        <v>2.4193548387096774E-2</v>
      </c>
      <c r="J73" s="216">
        <f t="shared" si="16"/>
        <v>11.048387096774192</v>
      </c>
      <c r="K73" s="156" cm="1">
        <f t="array" ref="K73">CALENDAR.EDATE_TO_JDATE(A73,M73)</f>
        <v>2460095.3541666665</v>
      </c>
      <c r="L73" s="156" cm="1">
        <f t="array" ref="L73">CALENDAR.EDATE_TO_JDATE(B73,M73)</f>
        <v>2460431.8541666665</v>
      </c>
      <c r="M73" s="49">
        <v>570</v>
      </c>
      <c r="N73" s="216" cm="1">
        <f t="array" ref="N73">CALENDAR.DELTA_MONTHS(K73,L73,M73)</f>
        <v>11.048387096774192</v>
      </c>
      <c r="O73" s="178" t="b">
        <f t="shared" si="17"/>
        <v>1</v>
      </c>
    </row>
    <row r="74" spans="1:28" x14ac:dyDescent="0.25">
      <c r="A74" s="186">
        <v>45077.25</v>
      </c>
      <c r="B74" s="187">
        <v>45047.75</v>
      </c>
      <c r="C74" s="52" cm="1">
        <f t="array" ref="C74">_xlfn.IFS(B74=A74,0,B74&gt;A74,1,TRUE,-1)</f>
        <v>-1</v>
      </c>
      <c r="D74" s="52">
        <f t="shared" si="12"/>
        <v>0</v>
      </c>
      <c r="E74" s="52">
        <f t="shared" si="13"/>
        <v>0</v>
      </c>
      <c r="F74" s="52" cm="1">
        <f t="array" ref="F74">_xlfn.LET(_xlpm._s,IF(C74=1,A74,B74),CALENDAR.DAYS_IN_MONTH(MONTH(_xlpm._s),YEAR(_xlpm._s)))</f>
        <v>31</v>
      </c>
      <c r="G74" s="52" cm="1">
        <f t="array" ref="G74">_xlfn.LET(_xlpm._e,IF(C74=1,B74,A74),CALENDAR.DAYS_IN_MONTH(MONTH(_xlpm._e),YEAR(_xlpm._e)))</f>
        <v>31</v>
      </c>
      <c r="H74" s="192">
        <f t="shared" si="14"/>
        <v>2.4193548387096774E-2</v>
      </c>
      <c r="I74" s="192">
        <f t="shared" si="15"/>
        <v>0.97580645161290325</v>
      </c>
      <c r="J74" s="192">
        <f t="shared" si="16"/>
        <v>-0.95161290322580649</v>
      </c>
      <c r="K74" s="157" cm="1">
        <f t="array" ref="K74">CALENDAR.EDATE_TO_JDATE(A74,M74)</f>
        <v>2460095.75</v>
      </c>
      <c r="L74" s="157" cm="1">
        <f t="array" ref="L74">CALENDAR.EDATE_TO_JDATE(B74,M74)</f>
        <v>2460066.25</v>
      </c>
      <c r="M74" s="52"/>
      <c r="N74" s="192" cm="1">
        <f t="array" ref="N74">CALENDAR.DELTA_MONTHS(K74,L74,M74)</f>
        <v>-0.95161290322580649</v>
      </c>
      <c r="O74" s="179" t="b">
        <f t="shared" si="17"/>
        <v>1</v>
      </c>
    </row>
    <row r="75" spans="1:28" x14ac:dyDescent="0.25">
      <c r="A75" s="222">
        <v>45869.25</v>
      </c>
      <c r="B75" s="223">
        <v>45170.75</v>
      </c>
      <c r="C75" s="19" cm="1">
        <f t="array" ref="C75">_xlfn.IFS(B75=A75,0,B75&gt;A75,1,TRUE,-1)</f>
        <v>-1</v>
      </c>
      <c r="D75" s="19">
        <f t="shared" si="12"/>
        <v>2</v>
      </c>
      <c r="E75" s="19">
        <f t="shared" si="13"/>
        <v>-2</v>
      </c>
      <c r="F75" s="19" cm="1">
        <f t="array" ref="F75">_xlfn.LET(_xlpm._s,IF(C75=1,A75,B75),CALENDAR.DAYS_IN_MONTH(MONTH(_xlpm._s),YEAR(_xlpm._s)))</f>
        <v>30</v>
      </c>
      <c r="G75" s="19" cm="1">
        <f t="array" ref="G75">_xlfn.LET(_xlpm._e,IF(C75=1,B75,A75),CALENDAR.DAYS_IN_MONTH(MONTH(_xlpm._e),YEAR(_xlpm._e)))</f>
        <v>31</v>
      </c>
      <c r="H75" s="224">
        <f t="shared" si="14"/>
        <v>2.5000000000000001E-2</v>
      </c>
      <c r="I75" s="224">
        <f t="shared" si="15"/>
        <v>0.97580645161290325</v>
      </c>
      <c r="J75" s="224">
        <f t="shared" si="16"/>
        <v>-22.950806451612905</v>
      </c>
      <c r="K75" s="230" cm="1">
        <f t="array" ref="K75">CALENDAR.EDATE_TO_JDATE(A75,M75)</f>
        <v>2460887.75</v>
      </c>
      <c r="L75" s="230" cm="1">
        <f t="array" ref="L75">CALENDAR.EDATE_TO_JDATE(B75,M75)</f>
        <v>2460189.25</v>
      </c>
      <c r="M75" s="19"/>
      <c r="N75" s="224" cm="1">
        <f t="array" ref="N75">CALENDAR.DELTA_MONTHS(K75,L75,M75)</f>
        <v>-22.950806451612905</v>
      </c>
      <c r="O75" s="225" t="b">
        <f t="shared" si="17"/>
        <v>1</v>
      </c>
    </row>
    <row r="76" spans="1:28" x14ac:dyDescent="0.25">
      <c r="Q76" s="193"/>
    </row>
    <row r="78" spans="1:28" ht="19.5" x14ac:dyDescent="0.3">
      <c r="A78" s="1" t="s">
        <v>268</v>
      </c>
    </row>
    <row r="80" spans="1:28" x14ac:dyDescent="0.25">
      <c r="A80" s="22" t="s">
        <v>169</v>
      </c>
      <c r="B80" s="23" t="s">
        <v>170</v>
      </c>
      <c r="C80" s="23" t="s">
        <v>193</v>
      </c>
      <c r="D80" s="23" t="s">
        <v>283</v>
      </c>
      <c r="E80" s="23" t="s">
        <v>284</v>
      </c>
      <c r="F80" s="23" t="s">
        <v>285</v>
      </c>
      <c r="G80" s="23" t="s">
        <v>286</v>
      </c>
      <c r="H80" s="23" t="s">
        <v>322</v>
      </c>
      <c r="I80" s="23" t="s">
        <v>323</v>
      </c>
      <c r="J80" s="23" t="s">
        <v>324</v>
      </c>
      <c r="K80" s="23" t="s">
        <v>325</v>
      </c>
      <c r="L80" s="23" t="s">
        <v>326</v>
      </c>
      <c r="M80" s="23" t="s">
        <v>327</v>
      </c>
      <c r="N80" s="23" t="s">
        <v>328</v>
      </c>
      <c r="O80" s="23" t="s">
        <v>329</v>
      </c>
      <c r="P80" s="23" t="s">
        <v>195</v>
      </c>
      <c r="Q80" s="23" t="s">
        <v>249</v>
      </c>
      <c r="R80" s="23" t="s">
        <v>330</v>
      </c>
      <c r="S80" s="23" t="s">
        <v>331</v>
      </c>
      <c r="T80" s="23" t="s">
        <v>250</v>
      </c>
      <c r="U80" s="23" t="s">
        <v>251</v>
      </c>
      <c r="V80" s="23" t="s">
        <v>269</v>
      </c>
      <c r="W80" s="23" t="s">
        <v>171</v>
      </c>
      <c r="X80" s="23" t="s">
        <v>172</v>
      </c>
      <c r="Y80" s="23" t="s">
        <v>41</v>
      </c>
      <c r="Z80" s="23" t="s">
        <v>236</v>
      </c>
      <c r="AA80" s="37" t="s">
        <v>271</v>
      </c>
      <c r="AB80" s="175" t="s">
        <v>192</v>
      </c>
    </row>
    <row r="81" spans="1:28" x14ac:dyDescent="0.25">
      <c r="A81" s="180">
        <v>45016.25</v>
      </c>
      <c r="B81" s="181">
        <v>45413.75</v>
      </c>
      <c r="C81" s="9" cm="1">
        <f t="array" ref="C81">_xlfn.IFS(B81=A81,0,B81&gt;A81,1,TRUE,-1)</f>
        <v>1</v>
      </c>
      <c r="D81" s="9" cm="1">
        <f t="array" ref="D81:E81">CALENDAR.EDATE_TO_JDN_LOCAL(IF(C81=1,A81,B81))</f>
        <v>2460035</v>
      </c>
      <c r="E81" s="188">
        <v>0.25</v>
      </c>
      <c r="F81" s="9" cm="1">
        <f t="array" ref="F81:G81">CALENDAR.EDATE_TO_JDN_LOCAL(IF(C81=1,B81,A81))</f>
        <v>2460432</v>
      </c>
      <c r="G81" s="188">
        <v>0.75</v>
      </c>
      <c r="H81" s="44" cm="1">
        <f t="array" ref="H81:K81">CALENDAR.JDN_TO_QUARTER_DATE(D81,Z81)</f>
        <v>2023</v>
      </c>
      <c r="I81" s="44">
        <v>1</v>
      </c>
      <c r="J81" s="44">
        <v>90</v>
      </c>
      <c r="K81" s="44">
        <v>90</v>
      </c>
      <c r="L81" s="44" cm="1">
        <f t="array" ref="L81:O81">CALENDAR.JDN_TO_QUARTER_DATE(F81,Z81)</f>
        <v>2024</v>
      </c>
      <c r="M81" s="44">
        <v>2</v>
      </c>
      <c r="N81" s="44">
        <v>31</v>
      </c>
      <c r="O81" s="44">
        <v>91</v>
      </c>
      <c r="P81" s="44">
        <f>L81-H81</f>
        <v>1</v>
      </c>
      <c r="Q81" s="44">
        <f>M81-I81</f>
        <v>1</v>
      </c>
      <c r="R81" s="214">
        <f>(J81-1+E81)/K81</f>
        <v>0.9916666666666667</v>
      </c>
      <c r="S81" s="214">
        <f>(N81-1+G81)/O81</f>
        <v>0.33791208791208793</v>
      </c>
      <c r="T81" s="214">
        <f>C81*(P81*4+Q81-R81+S81)</f>
        <v>4.3462454212454205</v>
      </c>
      <c r="U81" s="214">
        <f>(B81-A81)/365.2425*4</f>
        <v>4.3532721411117272</v>
      </c>
      <c r="V81" s="214">
        <f>(U81-T81)*365.2425/4*24</f>
        <v>15.398740384617287</v>
      </c>
      <c r="W81" s="154" cm="1">
        <f t="array" ref="W81">CALENDAR.EDATE_TO_JDATE(A81,Y81)</f>
        <v>2460034.75</v>
      </c>
      <c r="X81" s="154" cm="1">
        <f t="array" ref="X81">CALENDAR.EDATE_TO_JDATE(B81,Y81)</f>
        <v>2460432.25</v>
      </c>
      <c r="Y81" s="9"/>
      <c r="Z81" s="9"/>
      <c r="AA81" s="214" cm="1">
        <f t="array" ref="AA81">CALENDAR.DELTA_QUARTERS(W81,X81,Y81,Z81)</f>
        <v>4.3462454212454205</v>
      </c>
      <c r="AB81" s="176" t="b">
        <f t="shared" ref="AB81:AB86" si="18">(T81=AA81)</f>
        <v>1</v>
      </c>
    </row>
    <row r="82" spans="1:28" x14ac:dyDescent="0.25">
      <c r="A82" s="182">
        <v>45016.25</v>
      </c>
      <c r="B82" s="183">
        <v>45047.75</v>
      </c>
      <c r="C82" s="12" cm="1">
        <f t="array" ref="C82">_xlfn.IFS(B82=A82,0,B82&gt;A82,1,TRUE,-1)</f>
        <v>1</v>
      </c>
      <c r="D82" s="12" cm="1">
        <f t="array" ref="D82:E82">CALENDAR.EDATE_TO_JDN_LOCAL(IF(C82=1,A82,B82))</f>
        <v>2460035</v>
      </c>
      <c r="E82" s="189">
        <v>0.25</v>
      </c>
      <c r="F82" s="12" cm="1">
        <f t="array" ref="F82:G82">CALENDAR.EDATE_TO_JDN_LOCAL(IF(C82=1,B82,A82))</f>
        <v>2460066</v>
      </c>
      <c r="G82" s="189">
        <v>0.75</v>
      </c>
      <c r="H82" s="45" cm="1">
        <f t="array" ref="H82:K82">CALENDAR.JDN_TO_QUARTER_DATE(D82,Z82)</f>
        <v>2023</v>
      </c>
      <c r="I82" s="45">
        <v>1</v>
      </c>
      <c r="J82" s="45">
        <v>31</v>
      </c>
      <c r="K82" s="45">
        <v>92</v>
      </c>
      <c r="L82" s="45" cm="1">
        <f t="array" ref="L82:O82">CALENDAR.JDN_TO_QUARTER_DATE(F82,Z82)</f>
        <v>2023</v>
      </c>
      <c r="M82" s="45">
        <v>1</v>
      </c>
      <c r="N82" s="45">
        <v>62</v>
      </c>
      <c r="O82" s="45">
        <v>92</v>
      </c>
      <c r="P82" s="45">
        <f t="shared" ref="P82:P86" si="19">L82-H82</f>
        <v>0</v>
      </c>
      <c r="Q82" s="45">
        <f t="shared" ref="Q82:Q86" si="20">M82-I82</f>
        <v>0</v>
      </c>
      <c r="R82" s="215">
        <f t="shared" ref="R82:R86" si="21">(J82-1+E82)/K82</f>
        <v>0.32880434782608697</v>
      </c>
      <c r="S82" s="215">
        <f t="shared" ref="S82:S86" si="22">(N82-1+G82)/O82</f>
        <v>0.67119565217391308</v>
      </c>
      <c r="T82" s="215">
        <f t="shared" ref="T82:T86" si="23">C82*(P82*4+Q82-R82+S82)</f>
        <v>0.34239130434782611</v>
      </c>
      <c r="U82" s="215">
        <f t="shared" ref="U82:U86" si="24">(B82-A82)/365.2425*4</f>
        <v>0.34497628288055193</v>
      </c>
      <c r="V82" s="215">
        <f t="shared" ref="V82:V86" si="25">(U82-T82)*365.2425/4*24</f>
        <v>5.6648641304346699</v>
      </c>
      <c r="W82" s="155" cm="1">
        <f t="array" ref="W82">CALENDAR.EDATE_TO_JDATE(A82,Y82)</f>
        <v>2460034.75</v>
      </c>
      <c r="X82" s="155" cm="1">
        <f t="array" ref="X82">CALENDAR.EDATE_TO_JDATE(B82,Y82)</f>
        <v>2460066.25</v>
      </c>
      <c r="Y82" s="12"/>
      <c r="Z82" s="12">
        <v>2</v>
      </c>
      <c r="AA82" s="215" cm="1">
        <f t="array" ref="AA82">CALENDAR.DELTA_QUARTERS(W82,X82,Y82,Z82)</f>
        <v>0.34239130434782611</v>
      </c>
      <c r="AB82" s="177" t="b">
        <f t="shared" si="18"/>
        <v>1</v>
      </c>
    </row>
    <row r="83" spans="1:28" x14ac:dyDescent="0.25">
      <c r="A83" s="180">
        <v>45047.75</v>
      </c>
      <c r="B83" s="181">
        <v>45047.75</v>
      </c>
      <c r="C83" s="9" cm="1">
        <f t="array" ref="C83">_xlfn.IFS(B83=A83,0,B83&gt;A83,1,TRUE,-1)</f>
        <v>0</v>
      </c>
      <c r="D83" s="9" cm="1">
        <f t="array" ref="D83:E83">CALENDAR.EDATE_TO_JDN_LOCAL(IF(C83=1,A83,B83))</f>
        <v>2460066</v>
      </c>
      <c r="E83" s="188">
        <v>0.75</v>
      </c>
      <c r="F83" s="9" cm="1">
        <f t="array" ref="F83:G83">CALENDAR.EDATE_TO_JDN_LOCAL(IF(C83=1,B83,A83))</f>
        <v>2460066</v>
      </c>
      <c r="G83" s="188">
        <v>0.75</v>
      </c>
      <c r="H83" s="44" cm="1">
        <f t="array" ref="H83:K83">CALENDAR.JDN_TO_QUARTER_DATE(D83,Z83)</f>
        <v>2023</v>
      </c>
      <c r="I83" s="44">
        <v>2</v>
      </c>
      <c r="J83" s="44">
        <v>31</v>
      </c>
      <c r="K83" s="44">
        <v>91</v>
      </c>
      <c r="L83" s="44" cm="1">
        <f t="array" ref="L83:O83">CALENDAR.JDN_TO_QUARTER_DATE(F83,Z83)</f>
        <v>2023</v>
      </c>
      <c r="M83" s="44">
        <v>2</v>
      </c>
      <c r="N83" s="44">
        <v>31</v>
      </c>
      <c r="O83" s="44">
        <v>91</v>
      </c>
      <c r="P83" s="44">
        <f t="shared" si="19"/>
        <v>0</v>
      </c>
      <c r="Q83" s="44">
        <f t="shared" si="20"/>
        <v>0</v>
      </c>
      <c r="R83" s="214">
        <f t="shared" si="21"/>
        <v>0.33791208791208793</v>
      </c>
      <c r="S83" s="214">
        <f t="shared" si="22"/>
        <v>0.33791208791208793</v>
      </c>
      <c r="T83" s="214">
        <f t="shared" si="23"/>
        <v>0</v>
      </c>
      <c r="U83" s="214">
        <f t="shared" si="24"/>
        <v>0</v>
      </c>
      <c r="V83" s="214">
        <f t="shared" si="25"/>
        <v>0</v>
      </c>
      <c r="W83" s="154" cm="1">
        <f t="array" ref="W83">CALENDAR.EDATE_TO_JDATE(A83,Y83)</f>
        <v>2460066.6666666665</v>
      </c>
      <c r="X83" s="154" cm="1">
        <f t="array" ref="X83">CALENDAR.EDATE_TO_JDATE(B83,Y83)</f>
        <v>2460066.6666666665</v>
      </c>
      <c r="Y83" s="9">
        <v>-600</v>
      </c>
      <c r="Z83" s="9"/>
      <c r="AA83" s="214" cm="1">
        <f t="array" ref="AA83">CALENDAR.DELTA_QUARTERS(W83,X83,Y83,Z83)</f>
        <v>0</v>
      </c>
      <c r="AB83" s="176" t="b">
        <f t="shared" si="18"/>
        <v>1</v>
      </c>
    </row>
    <row r="84" spans="1:28" x14ac:dyDescent="0.25">
      <c r="A84" s="184">
        <v>45077.25</v>
      </c>
      <c r="B84" s="185">
        <v>45413.75</v>
      </c>
      <c r="C84" s="49" cm="1">
        <f t="array" ref="C84">_xlfn.IFS(B84=A84,0,B84&gt;A84,1,TRUE,-1)</f>
        <v>1</v>
      </c>
      <c r="D84" s="49" cm="1">
        <f t="array" ref="D84:E84">CALENDAR.EDATE_TO_JDN_LOCAL(IF(C84=1,A84,B84))</f>
        <v>2460096</v>
      </c>
      <c r="E84" s="190">
        <v>0.25</v>
      </c>
      <c r="F84" s="49" cm="1">
        <f t="array" ref="F84:G84">CALENDAR.EDATE_TO_JDN_LOCAL(IF(C84=1,B84,A84))</f>
        <v>2460432</v>
      </c>
      <c r="G84" s="190">
        <v>0.75</v>
      </c>
      <c r="H84" s="50" cm="1">
        <f t="array" ref="H84:K84">CALENDAR.JDN_TO_QUARTER_DATE(D84,Z84)</f>
        <v>2023</v>
      </c>
      <c r="I84" s="50">
        <v>2</v>
      </c>
      <c r="J84" s="50">
        <v>61</v>
      </c>
      <c r="K84" s="50">
        <v>91</v>
      </c>
      <c r="L84" s="50" cm="1">
        <f t="array" ref="L84:O84">CALENDAR.JDN_TO_QUARTER_DATE(F84,Z84)</f>
        <v>2024</v>
      </c>
      <c r="M84" s="50">
        <v>2</v>
      </c>
      <c r="N84" s="50">
        <v>31</v>
      </c>
      <c r="O84" s="50">
        <v>91</v>
      </c>
      <c r="P84" s="50">
        <f t="shared" si="19"/>
        <v>1</v>
      </c>
      <c r="Q84" s="50">
        <f t="shared" si="20"/>
        <v>0</v>
      </c>
      <c r="R84" s="216">
        <f t="shared" si="21"/>
        <v>0.66208791208791207</v>
      </c>
      <c r="S84" s="216">
        <f t="shared" si="22"/>
        <v>0.33791208791208793</v>
      </c>
      <c r="T84" s="216">
        <f t="shared" si="23"/>
        <v>3.6758241758241761</v>
      </c>
      <c r="U84" s="216">
        <f t="shared" si="24"/>
        <v>3.6852228314065312</v>
      </c>
      <c r="V84" s="216">
        <f t="shared" si="25"/>
        <v>20.596730769229968</v>
      </c>
      <c r="W84" s="156" cm="1">
        <f t="array" ref="W84">CALENDAR.EDATE_TO_JDATE(A84,Y84)</f>
        <v>2460095.3541666665</v>
      </c>
      <c r="X84" s="156" cm="1">
        <f t="array" ref="X84">CALENDAR.EDATE_TO_JDATE(B84,Y84)</f>
        <v>2460431.8541666665</v>
      </c>
      <c r="Y84" s="49">
        <v>570</v>
      </c>
      <c r="Z84" s="49"/>
      <c r="AA84" s="216" cm="1">
        <f t="array" ref="AA84">CALENDAR.DELTA_QUARTERS(W84,X84,Y84,Z84)</f>
        <v>3.6758241758241761</v>
      </c>
      <c r="AB84" s="178" t="b">
        <f t="shared" si="18"/>
        <v>1</v>
      </c>
    </row>
    <row r="85" spans="1:28" x14ac:dyDescent="0.25">
      <c r="A85" s="186">
        <v>45077.25</v>
      </c>
      <c r="B85" s="187">
        <v>45047.75</v>
      </c>
      <c r="C85" s="52" cm="1">
        <f t="array" ref="C85">_xlfn.IFS(B85=A85,0,B85&gt;A85,1,TRUE,-1)</f>
        <v>-1</v>
      </c>
      <c r="D85" s="52" cm="1">
        <f t="array" ref="D85:E85">CALENDAR.EDATE_TO_JDN_LOCAL(IF(C85=1,A85,B85))</f>
        <v>2460066</v>
      </c>
      <c r="E85" s="191">
        <v>0.75</v>
      </c>
      <c r="F85" s="52" cm="1">
        <f t="array" ref="F85:G85">CALENDAR.EDATE_TO_JDN_LOCAL(IF(C85=1,B85,A85))</f>
        <v>2460096</v>
      </c>
      <c r="G85" s="191">
        <v>0.25</v>
      </c>
      <c r="H85" s="53" cm="1">
        <f t="array" ref="H85:K85">CALENDAR.JDN_TO_QUARTER_DATE(D85,Z85)</f>
        <v>2023</v>
      </c>
      <c r="I85" s="53">
        <v>2</v>
      </c>
      <c r="J85" s="53">
        <v>31</v>
      </c>
      <c r="K85" s="53">
        <v>91</v>
      </c>
      <c r="L85" s="53" cm="1">
        <f t="array" ref="L85:O85">CALENDAR.JDN_TO_QUARTER_DATE(F85,Z85)</f>
        <v>2023</v>
      </c>
      <c r="M85" s="53">
        <v>2</v>
      </c>
      <c r="N85" s="53">
        <v>61</v>
      </c>
      <c r="O85" s="53">
        <v>91</v>
      </c>
      <c r="P85" s="53">
        <f t="shared" si="19"/>
        <v>0</v>
      </c>
      <c r="Q85" s="53">
        <f t="shared" si="20"/>
        <v>0</v>
      </c>
      <c r="R85" s="192">
        <f t="shared" si="21"/>
        <v>0.33791208791208793</v>
      </c>
      <c r="S85" s="192">
        <f t="shared" si="22"/>
        <v>0.66208791208791207</v>
      </c>
      <c r="T85" s="192">
        <f t="shared" si="23"/>
        <v>-0.32417582417582413</v>
      </c>
      <c r="U85" s="192">
        <f t="shared" si="24"/>
        <v>-0.32307302682464389</v>
      </c>
      <c r="V85" s="192">
        <f t="shared" si="25"/>
        <v>2.4167307692306932</v>
      </c>
      <c r="W85" s="157" cm="1">
        <f t="array" ref="W85">CALENDAR.EDATE_TO_JDATE(A85,Y85)</f>
        <v>2460095.75</v>
      </c>
      <c r="X85" s="157" cm="1">
        <f t="array" ref="X85">CALENDAR.EDATE_TO_JDATE(B85,Y85)</f>
        <v>2460066.25</v>
      </c>
      <c r="Y85" s="52"/>
      <c r="Z85" s="52"/>
      <c r="AA85" s="192" cm="1">
        <f t="array" ref="AA85">CALENDAR.DELTA_QUARTERS(W85,X85,Y85,Z85)</f>
        <v>-0.32417582417582413</v>
      </c>
      <c r="AB85" s="179" t="b">
        <f t="shared" si="18"/>
        <v>1</v>
      </c>
    </row>
    <row r="86" spans="1:28" x14ac:dyDescent="0.25">
      <c r="A86" s="222">
        <v>45869.25</v>
      </c>
      <c r="B86" s="223">
        <v>45170.75</v>
      </c>
      <c r="C86" s="19" cm="1">
        <f t="array" ref="C86">_xlfn.IFS(B86=A86,0,B86&gt;A86,1,TRUE,-1)</f>
        <v>-1</v>
      </c>
      <c r="D86" s="19" cm="1">
        <f t="array" ref="D86:E86">CALENDAR.EDATE_TO_JDN_LOCAL(IF(C86=1,A86,B86))</f>
        <v>2460189</v>
      </c>
      <c r="E86" s="227">
        <v>0.75</v>
      </c>
      <c r="F86" s="19" cm="1">
        <f t="array" ref="F86:G86">CALENDAR.EDATE_TO_JDN_LOCAL(IF(C86=1,B86,A86))</f>
        <v>2460888</v>
      </c>
      <c r="G86" s="227">
        <v>0.25</v>
      </c>
      <c r="H86" s="40" cm="1">
        <f t="array" ref="H86:K86">CALENDAR.JDN_TO_QUARTER_DATE(D86,Z86)</f>
        <v>2023</v>
      </c>
      <c r="I86" s="40">
        <v>3</v>
      </c>
      <c r="J86" s="40">
        <v>63</v>
      </c>
      <c r="K86" s="40">
        <v>92</v>
      </c>
      <c r="L86" s="40" cm="1">
        <f t="array" ref="L86:O86">CALENDAR.JDN_TO_QUARTER_DATE(F86,Z86)</f>
        <v>2025</v>
      </c>
      <c r="M86" s="40">
        <v>3</v>
      </c>
      <c r="N86" s="40">
        <v>31</v>
      </c>
      <c r="O86" s="40">
        <v>92</v>
      </c>
      <c r="P86" s="40">
        <f t="shared" si="19"/>
        <v>2</v>
      </c>
      <c r="Q86" s="40">
        <f t="shared" si="20"/>
        <v>0</v>
      </c>
      <c r="R86" s="224">
        <f t="shared" si="21"/>
        <v>0.68206521739130432</v>
      </c>
      <c r="S86" s="224">
        <f t="shared" si="22"/>
        <v>0.32880434782608697</v>
      </c>
      <c r="T86" s="224">
        <f t="shared" si="23"/>
        <v>-7.6467391304347823</v>
      </c>
      <c r="U86" s="224">
        <f t="shared" si="24"/>
        <v>-7.6497121775258901</v>
      </c>
      <c r="V86" s="224">
        <f t="shared" si="25"/>
        <v>-6.5152989130436323</v>
      </c>
      <c r="W86" s="230" cm="1">
        <f t="array" ref="W86">CALENDAR.EDATE_TO_JDATE(A86,Y86)</f>
        <v>2460887.75</v>
      </c>
      <c r="X86" s="230" cm="1">
        <f t="array" ref="X86">CALENDAR.EDATE_TO_JDATE(B86,Y86)</f>
        <v>2460189.25</v>
      </c>
      <c r="Y86" s="19"/>
      <c r="Z86" s="19"/>
      <c r="AA86" s="224" cm="1">
        <f t="array" ref="AA86">CALENDAR.DELTA_QUARTERS(W86,X86,Y86,Z86)</f>
        <v>-7.6467391304347823</v>
      </c>
      <c r="AB86" s="225" t="b">
        <f t="shared" si="18"/>
        <v>1</v>
      </c>
    </row>
    <row r="89" spans="1:28" ht="19.5" x14ac:dyDescent="0.3">
      <c r="A89" s="1" t="s">
        <v>270</v>
      </c>
    </row>
    <row r="91" spans="1:28" x14ac:dyDescent="0.25">
      <c r="A91" s="22" t="s">
        <v>169</v>
      </c>
      <c r="B91" s="23" t="s">
        <v>170</v>
      </c>
      <c r="C91" s="23" t="s">
        <v>193</v>
      </c>
      <c r="D91" s="23" t="s">
        <v>283</v>
      </c>
      <c r="E91" s="23" t="s">
        <v>284</v>
      </c>
      <c r="F91" s="23" t="s">
        <v>285</v>
      </c>
      <c r="G91" s="23" t="s">
        <v>286</v>
      </c>
      <c r="H91" s="23" t="s">
        <v>332</v>
      </c>
      <c r="I91" s="23" t="s">
        <v>333</v>
      </c>
      <c r="J91" s="23" t="s">
        <v>339</v>
      </c>
      <c r="K91" s="23" t="s">
        <v>334</v>
      </c>
      <c r="L91" s="23" t="s">
        <v>335</v>
      </c>
      <c r="M91" s="23" t="s">
        <v>340</v>
      </c>
      <c r="N91" s="23" t="s">
        <v>195</v>
      </c>
      <c r="O91" s="23" t="s">
        <v>336</v>
      </c>
      <c r="P91" s="23" t="s">
        <v>337</v>
      </c>
      <c r="Q91" s="23" t="s">
        <v>338</v>
      </c>
      <c r="R91" s="23" t="s">
        <v>251</v>
      </c>
      <c r="S91" s="23" t="s">
        <v>269</v>
      </c>
      <c r="T91" s="23" t="s">
        <v>171</v>
      </c>
      <c r="U91" s="23" t="s">
        <v>172</v>
      </c>
      <c r="V91" s="23" t="s">
        <v>41</v>
      </c>
      <c r="W91" s="37" t="s">
        <v>272</v>
      </c>
      <c r="X91" s="175" t="s">
        <v>192</v>
      </c>
    </row>
    <row r="92" spans="1:28" x14ac:dyDescent="0.25">
      <c r="A92" s="180">
        <v>45016.25</v>
      </c>
      <c r="B92" s="181">
        <v>45413.75</v>
      </c>
      <c r="C92" s="9" cm="1">
        <f t="array" ref="C92">_xlfn.IFS(B92=A92,0,B92&gt;A92,1,TRUE,-1)</f>
        <v>1</v>
      </c>
      <c r="D92" s="9" cm="1">
        <f t="array" ref="D92:E92">CALENDAR.EDATE_TO_JDN_LOCAL(IF(C92=1,A92,B92))</f>
        <v>2460035</v>
      </c>
      <c r="E92" s="188">
        <v>0.25</v>
      </c>
      <c r="F92" s="9" cm="1">
        <f t="array" ref="F92:G92">CALENDAR.EDATE_TO_JDN_LOCAL(IF(C92=1,B92,A92))</f>
        <v>2460432</v>
      </c>
      <c r="G92" s="188">
        <v>0.75</v>
      </c>
      <c r="H92" s="44" cm="1">
        <f t="array" ref="H92:J92">CALENDAR.JDN_TO_ORDINAL_DATE(D92)</f>
        <v>2023</v>
      </c>
      <c r="I92" s="44">
        <v>90</v>
      </c>
      <c r="J92" s="44">
        <v>365</v>
      </c>
      <c r="K92" s="9" cm="1">
        <f t="array" ref="K92:M92">CALENDAR.JDN_TO_ORDINAL_DATE(F92)</f>
        <v>2024</v>
      </c>
      <c r="L92" s="9">
        <v>122</v>
      </c>
      <c r="M92" s="9">
        <v>366</v>
      </c>
      <c r="N92" s="9">
        <f>K92-H92</f>
        <v>1</v>
      </c>
      <c r="O92" s="214">
        <f>(I92-1+E92)/J92</f>
        <v>0.24452054794520547</v>
      </c>
      <c r="P92" s="214">
        <f>(L92-1+G92)/M92</f>
        <v>0.33265027322404372</v>
      </c>
      <c r="Q92" s="214">
        <f>C92*(N92-O92+P92)</f>
        <v>1.0881297252788382</v>
      </c>
      <c r="R92" s="214">
        <f>(B92-A92)/365.2425</f>
        <v>1.0883180352779318</v>
      </c>
      <c r="S92" s="214">
        <f>(Q92-R92)*365.2425*24</f>
        <v>-1.6506915562545139</v>
      </c>
      <c r="T92" s="214" cm="1">
        <f t="array" ref="T92">CALENDAR.EDATE_TO_JDATE(A92,V92)</f>
        <v>2460034.75</v>
      </c>
      <c r="U92" s="214" cm="1">
        <f t="array" ref="U92">CALENDAR.EDATE_TO_JDATE(B92,V92)</f>
        <v>2460432.25</v>
      </c>
      <c r="V92" s="9"/>
      <c r="W92" s="214" cm="1">
        <f t="array" ref="W92">CALENDAR.DELTA_YEARS(T92,U92,G92)</f>
        <v>1.0881297213800936</v>
      </c>
      <c r="X92" s="176" t="b">
        <f t="shared" ref="X92:X94" si="26">(ROUND(Q92,5)=ROUND(W92,5))</f>
        <v>1</v>
      </c>
    </row>
    <row r="93" spans="1:28" x14ac:dyDescent="0.25">
      <c r="A93" s="182">
        <v>45016.25</v>
      </c>
      <c r="B93" s="183">
        <v>45047.75</v>
      </c>
      <c r="C93" s="12" cm="1">
        <f t="array" ref="C93">_xlfn.IFS(B93=A93,0,B93&gt;A93,1,TRUE,-1)</f>
        <v>1</v>
      </c>
      <c r="D93" s="12" cm="1">
        <f t="array" ref="D93:E93">CALENDAR.EDATE_TO_JDN_LOCAL(IF(C93=1,A93,B93))</f>
        <v>2460035</v>
      </c>
      <c r="E93" s="189">
        <v>0.25</v>
      </c>
      <c r="F93" s="12" cm="1">
        <f t="array" ref="F93:G93">CALENDAR.EDATE_TO_JDN_LOCAL(IF(C93=1,B93,A93))</f>
        <v>2460066</v>
      </c>
      <c r="G93" s="189">
        <v>0.75</v>
      </c>
      <c r="H93" s="45" cm="1">
        <f t="array" ref="H93:J93">CALENDAR.JDN_TO_ORDINAL_DATE(D93)</f>
        <v>2023</v>
      </c>
      <c r="I93" s="45">
        <v>90</v>
      </c>
      <c r="J93" s="45">
        <v>365</v>
      </c>
      <c r="K93" s="12" cm="1">
        <f t="array" ref="K93:M93">CALENDAR.JDN_TO_ORDINAL_DATE(F93)</f>
        <v>2023</v>
      </c>
      <c r="L93" s="12">
        <v>121</v>
      </c>
      <c r="M93" s="12">
        <v>365</v>
      </c>
      <c r="N93" s="12">
        <f t="shared" ref="N93:N97" si="27">K93-H93</f>
        <v>0</v>
      </c>
      <c r="O93" s="215">
        <f t="shared" ref="O93:O97" si="28">(I93-1+E93)/J93</f>
        <v>0.24452054794520547</v>
      </c>
      <c r="P93" s="215">
        <f t="shared" ref="P93:P97" si="29">(L93-1+G93)/M93</f>
        <v>0.33082191780821918</v>
      </c>
      <c r="Q93" s="215">
        <f t="shared" ref="Q93:Q97" si="30">C93*(N93-O93+P93)</f>
        <v>8.6301369863013705E-2</v>
      </c>
      <c r="R93" s="215">
        <f t="shared" ref="R93:R97" si="31">(B93-A93)/365.2425</f>
        <v>8.6244070720137983E-2</v>
      </c>
      <c r="S93" s="215">
        <f t="shared" ref="S93:S97" si="32">(Q93-R93)*365.2425*24</f>
        <v>0.50227397260286066</v>
      </c>
      <c r="T93" s="215" cm="1">
        <f t="array" ref="T93">CALENDAR.EDATE_TO_JDATE(A93,V93)</f>
        <v>2460034.75</v>
      </c>
      <c r="U93" s="215" cm="1">
        <f t="array" ref="U93">CALENDAR.EDATE_TO_JDATE(B93,V93)</f>
        <v>2460066.25</v>
      </c>
      <c r="V93" s="12"/>
      <c r="W93" s="215" cm="1">
        <f t="array" ref="W93">CALENDAR.DELTA_YEARS(T93,U93,G93)</f>
        <v>8.6301369863013705E-2</v>
      </c>
      <c r="X93" s="177" t="b">
        <f t="shared" si="26"/>
        <v>1</v>
      </c>
    </row>
    <row r="94" spans="1:28" x14ac:dyDescent="0.25">
      <c r="A94" s="180">
        <v>45047.75</v>
      </c>
      <c r="B94" s="181">
        <v>45047.75</v>
      </c>
      <c r="C94" s="9" cm="1">
        <f t="array" ref="C94">_xlfn.IFS(B94=A94,0,B94&gt;A94,1,TRUE,-1)</f>
        <v>0</v>
      </c>
      <c r="D94" s="9" cm="1">
        <f t="array" ref="D94:E94">CALENDAR.EDATE_TO_JDN_LOCAL(IF(C94=1,A94,B94))</f>
        <v>2460066</v>
      </c>
      <c r="E94" s="188">
        <v>0.75</v>
      </c>
      <c r="F94" s="9" cm="1">
        <f t="array" ref="F94:G94">CALENDAR.EDATE_TO_JDN_LOCAL(IF(C94=1,B94,A94))</f>
        <v>2460066</v>
      </c>
      <c r="G94" s="188">
        <v>0.75</v>
      </c>
      <c r="H94" s="44" cm="1">
        <f t="array" ref="H94:J94">CALENDAR.JDN_TO_ORDINAL_DATE(D94)</f>
        <v>2023</v>
      </c>
      <c r="I94" s="44">
        <v>121</v>
      </c>
      <c r="J94" s="44">
        <v>365</v>
      </c>
      <c r="K94" s="9" cm="1">
        <f t="array" ref="K94:M94">CALENDAR.JDN_TO_ORDINAL_DATE(F94)</f>
        <v>2023</v>
      </c>
      <c r="L94" s="9">
        <v>121</v>
      </c>
      <c r="M94" s="9">
        <v>365</v>
      </c>
      <c r="N94" s="9">
        <f t="shared" si="27"/>
        <v>0</v>
      </c>
      <c r="O94" s="214">
        <f t="shared" si="28"/>
        <v>0.33082191780821918</v>
      </c>
      <c r="P94" s="214">
        <f t="shared" si="29"/>
        <v>0.33082191780821918</v>
      </c>
      <c r="Q94" s="214">
        <f t="shared" si="30"/>
        <v>0</v>
      </c>
      <c r="R94" s="214">
        <f t="shared" si="31"/>
        <v>0</v>
      </c>
      <c r="S94" s="214">
        <f t="shared" si="32"/>
        <v>0</v>
      </c>
      <c r="T94" s="214" cm="1">
        <f t="array" ref="T94">CALENDAR.EDATE_TO_JDATE(A94,V94)</f>
        <v>2460066.6666666665</v>
      </c>
      <c r="U94" s="214" cm="1">
        <f t="array" ref="U94">CALENDAR.EDATE_TO_JDATE(B94,V94)</f>
        <v>2460066.6666666665</v>
      </c>
      <c r="V94" s="9">
        <v>-600</v>
      </c>
      <c r="W94" s="214" cm="1">
        <f t="array" ref="W94">CALENDAR.DELTA_YEARS(T94,U94,G94)</f>
        <v>0</v>
      </c>
      <c r="X94" s="176" t="b">
        <f t="shared" si="26"/>
        <v>1</v>
      </c>
    </row>
    <row r="95" spans="1:28" x14ac:dyDescent="0.25">
      <c r="A95" s="184">
        <v>45077.25</v>
      </c>
      <c r="B95" s="185">
        <v>45413.75</v>
      </c>
      <c r="C95" s="49" cm="1">
        <f t="array" ref="C95">_xlfn.IFS(B95=A95,0,B95&gt;A95,1,TRUE,-1)</f>
        <v>1</v>
      </c>
      <c r="D95" s="49" cm="1">
        <f t="array" ref="D95:E95">CALENDAR.EDATE_TO_JDN_LOCAL(IF(C95=1,A95,B95))</f>
        <v>2460096</v>
      </c>
      <c r="E95" s="190">
        <v>0.25</v>
      </c>
      <c r="F95" s="49" cm="1">
        <f t="array" ref="F95:G95">CALENDAR.EDATE_TO_JDN_LOCAL(IF(C95=1,B95,A95))</f>
        <v>2460432</v>
      </c>
      <c r="G95" s="190">
        <v>0.75</v>
      </c>
      <c r="H95" s="50" cm="1">
        <f t="array" ref="H95:J95">CALENDAR.JDN_TO_ORDINAL_DATE(D95)</f>
        <v>2023</v>
      </c>
      <c r="I95" s="50">
        <v>151</v>
      </c>
      <c r="J95" s="50">
        <v>365</v>
      </c>
      <c r="K95" s="49" cm="1">
        <f t="array" ref="K95:M95">CALENDAR.JDN_TO_ORDINAL_DATE(F95)</f>
        <v>2024</v>
      </c>
      <c r="L95" s="49">
        <v>122</v>
      </c>
      <c r="M95" s="49">
        <v>366</v>
      </c>
      <c r="N95" s="49">
        <f t="shared" si="27"/>
        <v>1</v>
      </c>
      <c r="O95" s="216">
        <f t="shared" si="28"/>
        <v>0.41164383561643836</v>
      </c>
      <c r="P95" s="216">
        <f t="shared" si="29"/>
        <v>0.33265027322404372</v>
      </c>
      <c r="Q95" s="216">
        <f t="shared" si="30"/>
        <v>0.92100643760760537</v>
      </c>
      <c r="R95" s="216">
        <f t="shared" si="31"/>
        <v>0.92130570785163279</v>
      </c>
      <c r="S95" s="216">
        <f t="shared" si="32"/>
        <v>-2.623349090500505</v>
      </c>
      <c r="T95" s="216" cm="1">
        <f t="array" ref="T95">CALENDAR.EDATE_TO_JDATE(A95,V95)</f>
        <v>2460095.3541666665</v>
      </c>
      <c r="U95" s="216" cm="1">
        <f t="array" ref="U95">CALENDAR.EDATE_TO_JDATE(B95,V95)</f>
        <v>2460431.8541666665</v>
      </c>
      <c r="V95" s="49">
        <v>570</v>
      </c>
      <c r="W95" s="216" cm="1">
        <f t="array" ref="W95">CALENDAR.DELTA_YEARS(T95,U95,G95)</f>
        <v>0.92100939675499804</v>
      </c>
      <c r="X95" s="178" t="b">
        <f>(ROUND(Q95,5)=ROUND(W95,5))</f>
        <v>1</v>
      </c>
    </row>
    <row r="96" spans="1:28" x14ac:dyDescent="0.25">
      <c r="A96" s="186">
        <v>45077.25</v>
      </c>
      <c r="B96" s="187">
        <v>45047.75</v>
      </c>
      <c r="C96" s="52" cm="1">
        <f t="array" ref="C96">_xlfn.IFS(B96=A96,0,B96&gt;A96,1,TRUE,-1)</f>
        <v>-1</v>
      </c>
      <c r="D96" s="52" cm="1">
        <f t="array" ref="D96:E96">CALENDAR.EDATE_TO_JDN_LOCAL(IF(C96=1,A96,B96))</f>
        <v>2460066</v>
      </c>
      <c r="E96" s="191">
        <v>0.75</v>
      </c>
      <c r="F96" s="52" cm="1">
        <f t="array" ref="F96:G96">CALENDAR.EDATE_TO_JDN_LOCAL(IF(C96=1,B96,A96))</f>
        <v>2460096</v>
      </c>
      <c r="G96" s="191">
        <v>0.25</v>
      </c>
      <c r="H96" s="53" cm="1">
        <f t="array" ref="H96:J96">CALENDAR.JDN_TO_ORDINAL_DATE(D96)</f>
        <v>2023</v>
      </c>
      <c r="I96" s="53">
        <v>121</v>
      </c>
      <c r="J96" s="53">
        <v>365</v>
      </c>
      <c r="K96" s="52" cm="1">
        <f t="array" ref="K96:M96">CALENDAR.JDN_TO_ORDINAL_DATE(F96)</f>
        <v>2023</v>
      </c>
      <c r="L96" s="52">
        <v>151</v>
      </c>
      <c r="M96" s="52">
        <v>365</v>
      </c>
      <c r="N96" s="52">
        <f t="shared" si="27"/>
        <v>0</v>
      </c>
      <c r="O96" s="192">
        <f t="shared" si="28"/>
        <v>0.33082191780821918</v>
      </c>
      <c r="P96" s="192">
        <f t="shared" si="29"/>
        <v>0.41164383561643836</v>
      </c>
      <c r="Q96" s="192">
        <f t="shared" si="30"/>
        <v>-8.0821917808219179E-2</v>
      </c>
      <c r="R96" s="192">
        <f t="shared" si="31"/>
        <v>-8.0768256706160974E-2</v>
      </c>
      <c r="S96" s="192">
        <f t="shared" si="32"/>
        <v>-0.47038356164386003</v>
      </c>
      <c r="T96" s="192" cm="1">
        <f t="array" ref="T96">CALENDAR.EDATE_TO_JDATE(A96,V96)</f>
        <v>2460095.75</v>
      </c>
      <c r="U96" s="192" cm="1">
        <f t="array" ref="U96">CALENDAR.EDATE_TO_JDATE(B96,V96)</f>
        <v>2460066.25</v>
      </c>
      <c r="V96" s="52"/>
      <c r="W96" s="192" cm="1">
        <f t="array" ref="W96">CALENDAR.DELTA_YEARS(T96,U96,G96)</f>
        <v>-8.0821917808219179E-2</v>
      </c>
      <c r="X96" s="179" t="b">
        <f t="shared" ref="X96:X97" si="33">(ROUND(Q96,5)=ROUND(W96,5))</f>
        <v>1</v>
      </c>
    </row>
    <row r="97" spans="1:24" x14ac:dyDescent="0.25">
      <c r="A97" s="222">
        <v>45869.25</v>
      </c>
      <c r="B97" s="223">
        <v>45170.75</v>
      </c>
      <c r="C97" s="19" cm="1">
        <f t="array" ref="C97">_xlfn.IFS(B97=A97,0,B97&gt;A97,1,TRUE,-1)</f>
        <v>-1</v>
      </c>
      <c r="D97" s="19" cm="1">
        <f t="array" ref="D97:E97">CALENDAR.EDATE_TO_JDN_LOCAL(IF(C97=1,A97,B97))</f>
        <v>2460189</v>
      </c>
      <c r="E97" s="227">
        <v>0.75</v>
      </c>
      <c r="F97" s="19" cm="1">
        <f t="array" ref="F97:G97">CALENDAR.EDATE_TO_JDN_LOCAL(IF(C97=1,B97,A97))</f>
        <v>2460888</v>
      </c>
      <c r="G97" s="227">
        <v>0.25</v>
      </c>
      <c r="H97" s="40" cm="1">
        <f t="array" ref="H97:J97">CALENDAR.JDN_TO_ORDINAL_DATE(D97)</f>
        <v>2023</v>
      </c>
      <c r="I97" s="40">
        <v>244</v>
      </c>
      <c r="J97" s="40">
        <v>365</v>
      </c>
      <c r="K97" s="19" cm="1">
        <f t="array" ref="K97:M97">CALENDAR.JDN_TO_ORDINAL_DATE(F97)</f>
        <v>2025</v>
      </c>
      <c r="L97" s="19">
        <v>212</v>
      </c>
      <c r="M97" s="19">
        <v>365</v>
      </c>
      <c r="N97" s="19">
        <f t="shared" si="27"/>
        <v>2</v>
      </c>
      <c r="O97" s="224">
        <f t="shared" si="28"/>
        <v>0.6678082191780822</v>
      </c>
      <c r="P97" s="224">
        <f t="shared" si="29"/>
        <v>0.57876712328767121</v>
      </c>
      <c r="Q97" s="224">
        <f t="shared" si="30"/>
        <v>-1.9109589041095889</v>
      </c>
      <c r="R97" s="224">
        <f t="shared" si="31"/>
        <v>-1.9124280443814725</v>
      </c>
      <c r="S97" s="224">
        <f t="shared" si="32"/>
        <v>12.878219178082757</v>
      </c>
      <c r="T97" s="224" cm="1">
        <f t="array" ref="T97">CALENDAR.EDATE_TO_JDATE(A97,V97)</f>
        <v>2460887.75</v>
      </c>
      <c r="U97" s="224" cm="1">
        <f t="array" ref="U97">CALENDAR.EDATE_TO_JDATE(B97,V97)</f>
        <v>2460189.25</v>
      </c>
      <c r="V97" s="19"/>
      <c r="W97" s="224" cm="1">
        <f t="array" ref="W97">CALENDAR.DELTA_YEARS(T97,U97,G97)</f>
        <v>-1.9109589041095891</v>
      </c>
      <c r="X97" s="225" t="b">
        <f t="shared" si="33"/>
        <v>1</v>
      </c>
    </row>
    <row r="100" spans="1:24" ht="19.5" x14ac:dyDescent="0.3">
      <c r="A100" s="1" t="s">
        <v>274</v>
      </c>
    </row>
    <row r="102" spans="1:24" x14ac:dyDescent="0.25">
      <c r="A102" s="22" t="s">
        <v>169</v>
      </c>
      <c r="B102" s="23" t="s">
        <v>170</v>
      </c>
      <c r="C102" s="23" t="s">
        <v>277</v>
      </c>
      <c r="D102" s="23" t="s">
        <v>193</v>
      </c>
      <c r="E102" s="23" t="s">
        <v>196</v>
      </c>
      <c r="F102" s="23" t="s">
        <v>295</v>
      </c>
      <c r="G102" s="23" t="s">
        <v>171</v>
      </c>
      <c r="H102" s="23" t="s">
        <v>172</v>
      </c>
      <c r="I102" s="37" t="s">
        <v>262</v>
      </c>
      <c r="J102" s="37" t="s">
        <v>273</v>
      </c>
      <c r="K102" s="37" t="s">
        <v>275</v>
      </c>
      <c r="L102" s="175" t="s">
        <v>192</v>
      </c>
    </row>
    <row r="103" spans="1:24" x14ac:dyDescent="0.25">
      <c r="A103" s="180">
        <v>45077.25</v>
      </c>
      <c r="B103" s="181">
        <v>45413.75</v>
      </c>
      <c r="C103" s="188">
        <f>(B103-A103)</f>
        <v>336.5</v>
      </c>
      <c r="D103" s="9" cm="1">
        <f t="array" ref="D103">_xlfn.IFS(C103=0,0,C103&gt;0,1,TRUE,-1)</f>
        <v>1</v>
      </c>
      <c r="E103" s="9">
        <f>INT(C103*D103/7)</f>
        <v>48</v>
      </c>
      <c r="F103" s="214">
        <f>MOD(C103*D103,7)</f>
        <v>0.5</v>
      </c>
      <c r="G103" s="154" cm="1">
        <f t="array" ref="G103">CALENDAR.EDATE_TO_JDATE(A103)</f>
        <v>2460095.75</v>
      </c>
      <c r="H103" s="154" cm="1">
        <f t="array" ref="H103">CALENDAR.EDATE_TO_JDATE(B103)</f>
        <v>2460432.25</v>
      </c>
      <c r="I103" s="9" cm="1">
        <f t="array" ref="I103:K103">CALENDAR.DELTA_WEEK_DAYS(G103,H103)</f>
        <v>1</v>
      </c>
      <c r="J103" s="9">
        <v>48</v>
      </c>
      <c r="K103" s="214">
        <v>0.5</v>
      </c>
      <c r="L103" s="176" t="b">
        <f>(D103=I103)*(E103=J103)*(F103=K103)&lt;&gt;0</f>
        <v>1</v>
      </c>
    </row>
    <row r="104" spans="1:24" x14ac:dyDescent="0.25">
      <c r="A104" s="182">
        <v>45077.25</v>
      </c>
      <c r="B104" s="183">
        <v>45047.75</v>
      </c>
      <c r="C104" s="189">
        <f t="shared" ref="C104:C108" si="34">(B104-A104)</f>
        <v>-29.5</v>
      </c>
      <c r="D104" s="12" cm="1">
        <f t="array" ref="D104">_xlfn.IFS(C104=0,0,C104&gt;0,1,TRUE,-1)</f>
        <v>-1</v>
      </c>
      <c r="E104" s="12">
        <f t="shared" ref="E104:E108" si="35">INT(C104*D104/7)</f>
        <v>4</v>
      </c>
      <c r="F104" s="215">
        <f t="shared" ref="F104:F108" si="36">MOD(C104*D104,7)</f>
        <v>1.5</v>
      </c>
      <c r="G104" s="155" cm="1">
        <f t="array" ref="G104">CALENDAR.EDATE_TO_JDATE(A104)</f>
        <v>2460095.75</v>
      </c>
      <c r="H104" s="155" cm="1">
        <f t="array" ref="H104">CALENDAR.EDATE_TO_JDATE(B104)</f>
        <v>2460066.25</v>
      </c>
      <c r="I104" s="12" cm="1">
        <f t="array" ref="I104:K104">CALENDAR.DELTA_WEEK_DAYS(G104,H104)</f>
        <v>-1</v>
      </c>
      <c r="J104" s="12">
        <v>4</v>
      </c>
      <c r="K104" s="215">
        <v>1.5</v>
      </c>
      <c r="L104" s="177" t="b">
        <f t="shared" ref="L104:L108" si="37">(D104=I104)*(E104=J104)*(F104=K104)&lt;&gt;0</f>
        <v>1</v>
      </c>
    </row>
    <row r="105" spans="1:24" x14ac:dyDescent="0.25">
      <c r="A105" s="228">
        <v>45047.75</v>
      </c>
      <c r="B105" s="229">
        <v>45047.75</v>
      </c>
      <c r="C105" s="188">
        <f t="shared" si="34"/>
        <v>0</v>
      </c>
      <c r="D105" s="9" cm="1">
        <f t="array" ref="D105">_xlfn.IFS(C105=0,0,C105&gt;0,1,TRUE,-1)</f>
        <v>0</v>
      </c>
      <c r="E105" s="9">
        <f t="shared" si="35"/>
        <v>0</v>
      </c>
      <c r="F105" s="214">
        <f t="shared" si="36"/>
        <v>0</v>
      </c>
      <c r="G105" s="154" cm="1">
        <f t="array" ref="G105">CALENDAR.EDATE_TO_JDATE(A105)</f>
        <v>2460066.25</v>
      </c>
      <c r="H105" s="154" cm="1">
        <f t="array" ref="H105">CALENDAR.EDATE_TO_JDATE(B105)</f>
        <v>2460066.25</v>
      </c>
      <c r="I105" s="9" cm="1">
        <f t="array" ref="I105:K105">CALENDAR.DELTA_WEEK_DAYS(G105,H105)</f>
        <v>0</v>
      </c>
      <c r="J105" s="9">
        <v>0</v>
      </c>
      <c r="K105" s="214">
        <v>0</v>
      </c>
      <c r="L105" s="176" t="b">
        <f t="shared" si="37"/>
        <v>1</v>
      </c>
    </row>
    <row r="106" spans="1:24" x14ac:dyDescent="0.25">
      <c r="A106" s="184">
        <v>45047.75</v>
      </c>
      <c r="B106" s="185">
        <v>45077.25</v>
      </c>
      <c r="C106" s="190">
        <f t="shared" si="34"/>
        <v>29.5</v>
      </c>
      <c r="D106" s="49" cm="1">
        <f t="array" ref="D106">_xlfn.IFS(C106=0,0,C106&gt;0,1,TRUE,-1)</f>
        <v>1</v>
      </c>
      <c r="E106" s="49">
        <f t="shared" si="35"/>
        <v>4</v>
      </c>
      <c r="F106" s="216">
        <f t="shared" si="36"/>
        <v>1.5</v>
      </c>
      <c r="G106" s="156" cm="1">
        <f t="array" ref="G106">CALENDAR.EDATE_TO_JDATE(A106)</f>
        <v>2460066.25</v>
      </c>
      <c r="H106" s="156" cm="1">
        <f t="array" ref="H106">CALENDAR.EDATE_TO_JDATE(B106)</f>
        <v>2460095.75</v>
      </c>
      <c r="I106" s="49" cm="1">
        <f t="array" ref="I106:K106">CALENDAR.DELTA_WEEK_DAYS(G106,H106)</f>
        <v>1</v>
      </c>
      <c r="J106" s="49">
        <v>4</v>
      </c>
      <c r="K106" s="216">
        <v>1.5</v>
      </c>
      <c r="L106" s="178" t="b">
        <f t="shared" si="37"/>
        <v>1</v>
      </c>
    </row>
    <row r="107" spans="1:24" x14ac:dyDescent="0.25">
      <c r="A107" s="186">
        <v>45443.25</v>
      </c>
      <c r="B107" s="187">
        <v>45047.75</v>
      </c>
      <c r="C107" s="191">
        <f t="shared" si="34"/>
        <v>-395.5</v>
      </c>
      <c r="D107" s="52" cm="1">
        <f t="array" ref="D107">_xlfn.IFS(C107=0,0,C107&gt;0,1,TRUE,-1)</f>
        <v>-1</v>
      </c>
      <c r="E107" s="52">
        <f t="shared" si="35"/>
        <v>56</v>
      </c>
      <c r="F107" s="192">
        <f t="shared" si="36"/>
        <v>3.5</v>
      </c>
      <c r="G107" s="157" cm="1">
        <f t="array" ref="G107">CALENDAR.EDATE_TO_JDATE(A107)</f>
        <v>2460461.75</v>
      </c>
      <c r="H107" s="157" cm="1">
        <f t="array" ref="H107">CALENDAR.EDATE_TO_JDATE(B107)</f>
        <v>2460066.25</v>
      </c>
      <c r="I107" s="52" cm="1">
        <f t="array" ref="I107:K107">CALENDAR.DELTA_WEEK_DAYS(G107,H107)</f>
        <v>-1</v>
      </c>
      <c r="J107" s="52">
        <v>56</v>
      </c>
      <c r="K107" s="192">
        <v>3.5</v>
      </c>
      <c r="L107" s="179" t="b">
        <f t="shared" si="37"/>
        <v>1</v>
      </c>
    </row>
    <row r="108" spans="1:24" x14ac:dyDescent="0.25">
      <c r="A108" s="222">
        <v>43829</v>
      </c>
      <c r="B108" s="223">
        <v>44200</v>
      </c>
      <c r="C108" s="227">
        <f t="shared" si="34"/>
        <v>371</v>
      </c>
      <c r="D108" s="19" cm="1">
        <f t="array" ref="D108">_xlfn.IFS(C108=0,0,C108&gt;0,1,TRUE,-1)</f>
        <v>1</v>
      </c>
      <c r="E108" s="19">
        <f t="shared" si="35"/>
        <v>53</v>
      </c>
      <c r="F108" s="224">
        <f t="shared" si="36"/>
        <v>0</v>
      </c>
      <c r="G108" s="230" cm="1">
        <f t="array" ref="G108">CALENDAR.EDATE_TO_JDATE(A108)</f>
        <v>2458847.5</v>
      </c>
      <c r="H108" s="230" cm="1">
        <f t="array" ref="H108">CALENDAR.EDATE_TO_JDATE(B108)</f>
        <v>2459218.5</v>
      </c>
      <c r="I108" s="19" cm="1">
        <f t="array" ref="I108:K108">CALENDAR.DELTA_WEEK_DAYS(G108,H108)</f>
        <v>1</v>
      </c>
      <c r="J108" s="19">
        <v>53</v>
      </c>
      <c r="K108" s="224">
        <v>0</v>
      </c>
      <c r="L108" s="225" t="b">
        <f t="shared" si="37"/>
        <v>1</v>
      </c>
    </row>
    <row r="111" spans="1:24" ht="19.5" x14ac:dyDescent="0.3">
      <c r="A111" s="1" t="s">
        <v>278</v>
      </c>
    </row>
    <row r="113" spans="1:29" x14ac:dyDescent="0.25">
      <c r="A113" s="22" t="s">
        <v>169</v>
      </c>
      <c r="B113" s="23" t="s">
        <v>170</v>
      </c>
      <c r="C113" s="23" t="s">
        <v>193</v>
      </c>
      <c r="D113" s="23" t="s">
        <v>283</v>
      </c>
      <c r="E113" s="23" t="s">
        <v>284</v>
      </c>
      <c r="F113" s="23" t="s">
        <v>285</v>
      </c>
      <c r="G113" s="23" t="s">
        <v>286</v>
      </c>
      <c r="H113" s="23" t="s">
        <v>341</v>
      </c>
      <c r="I113" s="23" t="s">
        <v>342</v>
      </c>
      <c r="J113" s="23" t="s">
        <v>343</v>
      </c>
      <c r="K113" s="23" t="s">
        <v>344</v>
      </c>
      <c r="L113" s="23" t="s">
        <v>345</v>
      </c>
      <c r="M113" s="23" t="s">
        <v>346</v>
      </c>
      <c r="N113" s="23" t="s">
        <v>347</v>
      </c>
      <c r="O113" s="23" t="s">
        <v>348</v>
      </c>
      <c r="P113" s="23" t="s">
        <v>349</v>
      </c>
      <c r="Q113" s="23" t="s">
        <v>350</v>
      </c>
      <c r="R113" s="23" t="s">
        <v>193</v>
      </c>
      <c r="S113" s="23" t="s">
        <v>195</v>
      </c>
      <c r="T113" s="23" t="s">
        <v>196</v>
      </c>
      <c r="U113" s="23" t="s">
        <v>200</v>
      </c>
      <c r="V113" s="23" t="s">
        <v>171</v>
      </c>
      <c r="W113" s="23" t="s">
        <v>172</v>
      </c>
      <c r="X113" s="23" t="s">
        <v>41</v>
      </c>
      <c r="Y113" s="37" t="s">
        <v>262</v>
      </c>
      <c r="Z113" s="37" t="s">
        <v>63</v>
      </c>
      <c r="AA113" s="158" t="s">
        <v>273</v>
      </c>
      <c r="AB113" s="175" t="s">
        <v>18</v>
      </c>
      <c r="AC113" s="175" t="s">
        <v>192</v>
      </c>
    </row>
    <row r="114" spans="1:29" x14ac:dyDescent="0.25">
      <c r="A114" s="180">
        <v>45016.270949074074</v>
      </c>
      <c r="B114" s="181">
        <v>45413.739583333336</v>
      </c>
      <c r="C114" s="9" cm="1">
        <f t="array" ref="C114">_xlfn.IFS(B114=A114,0,B114&gt;A114,1,TRUE,-1)</f>
        <v>1</v>
      </c>
      <c r="D114" s="9" cm="1">
        <f t="array" ref="D114:E114">CALENDAR.EDATE_TO_JDN_LOCAL(IF(C114=1,A114,B114))</f>
        <v>2460035</v>
      </c>
      <c r="E114" s="188">
        <v>0.27094907407445135</v>
      </c>
      <c r="F114" s="9" cm="1">
        <f t="array" ref="F114:G114">CALENDAR.EDATE_TO_JDN_LOCAL(IF(C114=1,B114,A114))</f>
        <v>2460432</v>
      </c>
      <c r="G114" s="188">
        <v>0.73958333333575865</v>
      </c>
      <c r="H114" s="44" cm="1">
        <f t="array" ref="H114:K114">CALENDAR.JDN_TO_WEEK_DATE(D114)</f>
        <v>2023</v>
      </c>
      <c r="I114" s="44">
        <v>13</v>
      </c>
      <c r="J114" s="44">
        <v>5</v>
      </c>
      <c r="K114" s="9">
        <v>52</v>
      </c>
      <c r="L114" s="44" cm="1">
        <f t="array" ref="L114:O114">CALENDAR.JDN_TO_WEEK_DATE(F114)</f>
        <v>2024</v>
      </c>
      <c r="M114" s="9">
        <v>18</v>
      </c>
      <c r="N114" s="9">
        <v>3</v>
      </c>
      <c r="O114" s="9">
        <v>52</v>
      </c>
      <c r="P114" s="214">
        <f>N114-J114+G114-E114</f>
        <v>-1.5313657407386927</v>
      </c>
      <c r="Q114" s="44">
        <f>M114-I114+INT(P114/7)</f>
        <v>4</v>
      </c>
      <c r="R114" s="44">
        <f>IF(A114=B114,0,C114)</f>
        <v>1</v>
      </c>
      <c r="S114" s="44">
        <f>L114-H114-N(Q114&lt;0)</f>
        <v>1</v>
      </c>
      <c r="T114" s="44">
        <f>Q114+IF(Q114&lt;0,K114,0)</f>
        <v>4</v>
      </c>
      <c r="U114" s="214">
        <f>MOD(P114,7)</f>
        <v>5.4686342592613073</v>
      </c>
      <c r="V114" s="154" cm="1">
        <f t="array" ref="V114">CALENDAR.EDATE_TO_JDATE(A114,X114)</f>
        <v>2460034.7709490741</v>
      </c>
      <c r="W114" s="154" cm="1">
        <f t="array" ref="W114">CALENDAR.EDATE_TO_JDATE(B114,X114)</f>
        <v>2460432.2395833335</v>
      </c>
      <c r="X114" s="9"/>
      <c r="Y114" s="9" cm="1">
        <f t="array" ref="Y114:AB114">CALENDAR.DELTA_YEAR_WEEK_DAYS(V114,W114,X114)</f>
        <v>1</v>
      </c>
      <c r="Z114" s="9">
        <v>1</v>
      </c>
      <c r="AA114" s="9">
        <v>4</v>
      </c>
      <c r="AB114" s="214">
        <v>5.4686342594213784</v>
      </c>
      <c r="AC114" s="176" t="b">
        <f>((R114=Y114)*(S114=Z114)*(T114=AA114)*(ROUND(U114,9)=ROUND(AB114,9)))&lt;&gt;0</f>
        <v>1</v>
      </c>
    </row>
    <row r="115" spans="1:29" x14ac:dyDescent="0.25">
      <c r="A115" s="182">
        <v>45169.25</v>
      </c>
      <c r="B115" s="183">
        <v>45413.75</v>
      </c>
      <c r="C115" s="12" cm="1">
        <f t="array" ref="C115">_xlfn.IFS(B115=A115,0,B115&gt;A115,1,TRUE,-1)</f>
        <v>1</v>
      </c>
      <c r="D115" s="12" cm="1">
        <f t="array" ref="D115:E115">CALENDAR.EDATE_TO_JDN_LOCAL(IF(C115=1,A115,B115))</f>
        <v>2460188</v>
      </c>
      <c r="E115" s="189">
        <v>0.25</v>
      </c>
      <c r="F115" s="12" cm="1">
        <f t="array" ref="F115:G115">CALENDAR.EDATE_TO_JDN_LOCAL(IF(C115=1,B115,A115))</f>
        <v>2460432</v>
      </c>
      <c r="G115" s="189">
        <v>0.75</v>
      </c>
      <c r="H115" s="45" cm="1">
        <f t="array" ref="H115:K115">CALENDAR.JDN_TO_WEEK_DATE(D115)</f>
        <v>2023</v>
      </c>
      <c r="I115" s="45">
        <v>35</v>
      </c>
      <c r="J115" s="45">
        <v>4</v>
      </c>
      <c r="K115" s="12">
        <v>52</v>
      </c>
      <c r="L115" s="12" cm="1">
        <f t="array" ref="L115:O115">CALENDAR.JDN_TO_WEEK_DATE(F115)</f>
        <v>2024</v>
      </c>
      <c r="M115" s="12">
        <v>18</v>
      </c>
      <c r="N115" s="12">
        <v>3</v>
      </c>
      <c r="O115" s="12">
        <v>52</v>
      </c>
      <c r="P115" s="215">
        <f t="shared" ref="P115:P121" si="38">N115-J115+G115-E115</f>
        <v>-0.5</v>
      </c>
      <c r="Q115" s="12">
        <f t="shared" ref="Q115:Q121" si="39">M115-I115+INT(P115/7)</f>
        <v>-18</v>
      </c>
      <c r="R115" s="12">
        <f t="shared" ref="R115:R121" si="40">IF(A115=B115,0,C115)</f>
        <v>1</v>
      </c>
      <c r="S115" s="12">
        <f t="shared" ref="S115:S121" si="41">L115-H115-N(Q115&lt;0)</f>
        <v>0</v>
      </c>
      <c r="T115" s="12">
        <f t="shared" ref="T115:T121" si="42">Q115+IF(Q115&lt;0,K115,0)</f>
        <v>34</v>
      </c>
      <c r="U115" s="215">
        <f t="shared" ref="U115:U121" si="43">MOD(P115,7)</f>
        <v>6.5</v>
      </c>
      <c r="V115" s="155" cm="1">
        <f t="array" ref="V115">CALENDAR.EDATE_TO_JDATE(A115,X115)</f>
        <v>2460187.75</v>
      </c>
      <c r="W115" s="155" cm="1">
        <f t="array" ref="W115">CALENDAR.EDATE_TO_JDATE(B115,X115)</f>
        <v>2460432.25</v>
      </c>
      <c r="X115" s="12"/>
      <c r="Y115" s="12" cm="1">
        <f t="array" ref="Y115:AB115">CALENDAR.DELTA_YEAR_WEEK_DAYS(V115,W115,X115)</f>
        <v>1</v>
      </c>
      <c r="Z115" s="12">
        <v>0</v>
      </c>
      <c r="AA115" s="12">
        <v>34</v>
      </c>
      <c r="AB115" s="215">
        <v>6.5</v>
      </c>
      <c r="AC115" s="177" t="b">
        <f t="shared" ref="AC115:AC121" si="44">((R115=Y115)*(S115=Z115)*(T115=AA115)*(ROUND(U115,9)=ROUND(AB115,9)))&lt;&gt;0</f>
        <v>1</v>
      </c>
    </row>
    <row r="116" spans="1:29" x14ac:dyDescent="0.25">
      <c r="A116" s="180">
        <v>45047.75</v>
      </c>
      <c r="B116" s="181">
        <v>45077.25</v>
      </c>
      <c r="C116" s="9" cm="1">
        <f t="array" ref="C116">_xlfn.IFS(B116=A116,0,B116&gt;A116,1,TRUE,-1)</f>
        <v>1</v>
      </c>
      <c r="D116" s="9" cm="1">
        <f t="array" ref="D116:E116">CALENDAR.EDATE_TO_JDN_LOCAL(IF(C116=1,A116,B116))</f>
        <v>2460066</v>
      </c>
      <c r="E116" s="188">
        <v>0.75</v>
      </c>
      <c r="F116" s="9" cm="1">
        <f t="array" ref="F116:G116">CALENDAR.EDATE_TO_JDN_LOCAL(IF(C116=1,B116,A116))</f>
        <v>2460096</v>
      </c>
      <c r="G116" s="188">
        <v>0.25</v>
      </c>
      <c r="H116" s="44" cm="1">
        <f t="array" ref="H116:K116">CALENDAR.JDN_TO_WEEK_DATE(D116)</f>
        <v>2023</v>
      </c>
      <c r="I116" s="44">
        <v>18</v>
      </c>
      <c r="J116" s="44">
        <v>1</v>
      </c>
      <c r="K116" s="9">
        <v>52</v>
      </c>
      <c r="L116" s="9" cm="1">
        <f t="array" ref="L116:O116">CALENDAR.JDN_TO_WEEK_DATE(F116)</f>
        <v>2023</v>
      </c>
      <c r="M116" s="9">
        <v>22</v>
      </c>
      <c r="N116" s="9">
        <v>3</v>
      </c>
      <c r="O116" s="9">
        <v>52</v>
      </c>
      <c r="P116" s="214">
        <f t="shared" si="38"/>
        <v>1.5</v>
      </c>
      <c r="Q116" s="9">
        <f t="shared" si="39"/>
        <v>4</v>
      </c>
      <c r="R116" s="9">
        <f t="shared" si="40"/>
        <v>1</v>
      </c>
      <c r="S116" s="9">
        <f t="shared" si="41"/>
        <v>0</v>
      </c>
      <c r="T116" s="9">
        <f t="shared" si="42"/>
        <v>4</v>
      </c>
      <c r="U116" s="214">
        <f t="shared" si="43"/>
        <v>1.5</v>
      </c>
      <c r="V116" s="154" cm="1">
        <f t="array" ref="V116">CALENDAR.EDATE_TO_JDATE(A116,X116)</f>
        <v>2460066.6666666665</v>
      </c>
      <c r="W116" s="154" cm="1">
        <f t="array" ref="W116">CALENDAR.EDATE_TO_JDATE(B116,X116)</f>
        <v>2460096.1666666665</v>
      </c>
      <c r="X116" s="9">
        <v>-600</v>
      </c>
      <c r="Y116" s="9" cm="1">
        <f t="array" ref="Y116:AB116">CALENDAR.DELTA_YEAR_WEEK_DAYS(V116,W116,X116)</f>
        <v>1</v>
      </c>
      <c r="Z116" s="9">
        <v>0</v>
      </c>
      <c r="AA116" s="9">
        <v>4</v>
      </c>
      <c r="AB116" s="214">
        <v>1.5</v>
      </c>
      <c r="AC116" s="176" t="b">
        <f t="shared" si="44"/>
        <v>1</v>
      </c>
    </row>
    <row r="117" spans="1:29" x14ac:dyDescent="0.25">
      <c r="A117" s="184">
        <v>45413.75</v>
      </c>
      <c r="B117" s="185">
        <v>45413.75</v>
      </c>
      <c r="C117" s="49" cm="1">
        <f t="array" ref="C117">_xlfn.IFS(B117=A117,0,B117&gt;A117,1,TRUE,-1)</f>
        <v>0</v>
      </c>
      <c r="D117" s="49" cm="1">
        <f t="array" ref="D117:E117">CALENDAR.EDATE_TO_JDN_LOCAL(IF(C117=1,A117,B117))</f>
        <v>2460432</v>
      </c>
      <c r="E117" s="190">
        <v>0.75</v>
      </c>
      <c r="F117" s="49" cm="1">
        <f t="array" ref="F117:G117">CALENDAR.EDATE_TO_JDN_LOCAL(IF(C117=1,B117,A117))</f>
        <v>2460432</v>
      </c>
      <c r="G117" s="190">
        <v>0.75</v>
      </c>
      <c r="H117" s="50" cm="1">
        <f t="array" ref="H117:K117">CALENDAR.JDN_TO_WEEK_DATE(D117)</f>
        <v>2024</v>
      </c>
      <c r="I117" s="50">
        <v>18</v>
      </c>
      <c r="J117" s="50">
        <v>3</v>
      </c>
      <c r="K117" s="49">
        <v>52</v>
      </c>
      <c r="L117" s="49" cm="1">
        <f t="array" ref="L117:O117">CALENDAR.JDN_TO_WEEK_DATE(F117)</f>
        <v>2024</v>
      </c>
      <c r="M117" s="49">
        <v>18</v>
      </c>
      <c r="N117" s="49">
        <v>3</v>
      </c>
      <c r="O117" s="49">
        <v>52</v>
      </c>
      <c r="P117" s="216">
        <f t="shared" si="38"/>
        <v>0</v>
      </c>
      <c r="Q117" s="49">
        <f t="shared" si="39"/>
        <v>0</v>
      </c>
      <c r="R117" s="49">
        <f t="shared" si="40"/>
        <v>0</v>
      </c>
      <c r="S117" s="49">
        <f t="shared" si="41"/>
        <v>0</v>
      </c>
      <c r="T117" s="49">
        <f t="shared" si="42"/>
        <v>0</v>
      </c>
      <c r="U117" s="216">
        <f t="shared" si="43"/>
        <v>0</v>
      </c>
      <c r="V117" s="156" cm="1">
        <f t="array" ref="V117">CALENDAR.EDATE_TO_JDATE(A117,X117)</f>
        <v>2460431.8541666665</v>
      </c>
      <c r="W117" s="156" cm="1">
        <f t="array" ref="W117">CALENDAR.EDATE_TO_JDATE(B117,X117)</f>
        <v>2460431.8541666665</v>
      </c>
      <c r="X117" s="49">
        <v>570</v>
      </c>
      <c r="Y117" s="49" cm="1">
        <f t="array" ref="Y117:AB117">CALENDAR.DELTA_YEAR_WEEK_DAYS(V117,W117,X117)</f>
        <v>0</v>
      </c>
      <c r="Z117" s="49">
        <v>0</v>
      </c>
      <c r="AA117" s="49">
        <v>0</v>
      </c>
      <c r="AB117" s="216">
        <v>0</v>
      </c>
      <c r="AC117" s="178" t="b">
        <f t="shared" si="44"/>
        <v>1</v>
      </c>
    </row>
    <row r="118" spans="1:29" x14ac:dyDescent="0.25">
      <c r="A118" s="187">
        <v>45077.25</v>
      </c>
      <c r="B118" s="187">
        <v>45047.75</v>
      </c>
      <c r="C118" s="52" cm="1">
        <f t="array" ref="C118">_xlfn.IFS(B118=A118,0,B118&gt;A118,1,TRUE,-1)</f>
        <v>-1</v>
      </c>
      <c r="D118" s="52" cm="1">
        <f t="array" ref="D118:E118">CALENDAR.EDATE_TO_JDN_LOCAL(IF(C118=1,A118,B118))</f>
        <v>2460066</v>
      </c>
      <c r="E118" s="191">
        <v>0.75</v>
      </c>
      <c r="F118" s="52" cm="1">
        <f t="array" ref="F118:G118">CALENDAR.EDATE_TO_JDN_LOCAL(IF(C118=1,B118,A118))</f>
        <v>2460096</v>
      </c>
      <c r="G118" s="191">
        <v>0.25</v>
      </c>
      <c r="H118" s="53" cm="1">
        <f t="array" ref="H118:K118">CALENDAR.JDN_TO_WEEK_DATE(D118)</f>
        <v>2023</v>
      </c>
      <c r="I118" s="53">
        <v>18</v>
      </c>
      <c r="J118" s="53">
        <v>1</v>
      </c>
      <c r="K118" s="52">
        <v>52</v>
      </c>
      <c r="L118" s="52" cm="1">
        <f t="array" ref="L118:O118">CALENDAR.JDN_TO_WEEK_DATE(F118)</f>
        <v>2023</v>
      </c>
      <c r="M118" s="52">
        <v>22</v>
      </c>
      <c r="N118" s="52">
        <v>3</v>
      </c>
      <c r="O118" s="52">
        <v>52</v>
      </c>
      <c r="P118" s="192">
        <f t="shared" si="38"/>
        <v>1.5</v>
      </c>
      <c r="Q118" s="52">
        <f t="shared" si="39"/>
        <v>4</v>
      </c>
      <c r="R118" s="52">
        <f t="shared" si="40"/>
        <v>-1</v>
      </c>
      <c r="S118" s="52">
        <f t="shared" si="41"/>
        <v>0</v>
      </c>
      <c r="T118" s="52">
        <f t="shared" si="42"/>
        <v>4</v>
      </c>
      <c r="U118" s="192">
        <f t="shared" si="43"/>
        <v>1.5</v>
      </c>
      <c r="V118" s="157" cm="1">
        <f t="array" ref="V118">CALENDAR.EDATE_TO_JDATE(A118,X118)</f>
        <v>2460095.75</v>
      </c>
      <c r="W118" s="157" cm="1">
        <f t="array" ref="W118">CALENDAR.EDATE_TO_JDATE(B118,X118)</f>
        <v>2460066.25</v>
      </c>
      <c r="X118" s="52"/>
      <c r="Y118" s="52" cm="1">
        <f t="array" ref="Y118:AB118">CALENDAR.DELTA_YEAR_WEEK_DAYS(V118,W118,X118)</f>
        <v>-1</v>
      </c>
      <c r="Z118" s="52">
        <v>0</v>
      </c>
      <c r="AA118" s="52">
        <v>4</v>
      </c>
      <c r="AB118" s="192">
        <v>1.5</v>
      </c>
      <c r="AC118" s="179" t="b">
        <f t="shared" si="44"/>
        <v>1</v>
      </c>
    </row>
    <row r="119" spans="1:29" x14ac:dyDescent="0.25">
      <c r="A119" s="182">
        <v>44652.75</v>
      </c>
      <c r="B119" s="183">
        <v>45016.25</v>
      </c>
      <c r="C119" s="12" cm="1">
        <f t="array" ref="C119">_xlfn.IFS(B119=A119,0,B119&gt;A119,1,TRUE,-1)</f>
        <v>1</v>
      </c>
      <c r="D119" s="12" cm="1">
        <f t="array" ref="D119:E119">CALENDAR.EDATE_TO_JDN_LOCAL(IF(C119=1,A119,B119))</f>
        <v>2459671</v>
      </c>
      <c r="E119" s="189">
        <v>0.75</v>
      </c>
      <c r="F119" s="12" cm="1">
        <f t="array" ref="F119:G119">CALENDAR.EDATE_TO_JDN_LOCAL(IF(C119=1,B119,A119))</f>
        <v>2460035</v>
      </c>
      <c r="G119" s="189">
        <v>0.25</v>
      </c>
      <c r="H119" s="45" cm="1">
        <f t="array" ref="H119:K119">CALENDAR.JDN_TO_WEEK_DATE(D119)</f>
        <v>2022</v>
      </c>
      <c r="I119" s="45">
        <v>13</v>
      </c>
      <c r="J119" s="45">
        <v>5</v>
      </c>
      <c r="K119" s="12">
        <v>52</v>
      </c>
      <c r="L119" s="12" cm="1">
        <f t="array" ref="L119:O119">CALENDAR.JDN_TO_WEEK_DATE(F119)</f>
        <v>2023</v>
      </c>
      <c r="M119" s="12">
        <v>13</v>
      </c>
      <c r="N119" s="12">
        <v>5</v>
      </c>
      <c r="O119" s="12">
        <v>52</v>
      </c>
      <c r="P119" s="215">
        <f t="shared" si="38"/>
        <v>-0.5</v>
      </c>
      <c r="Q119" s="12">
        <f t="shared" si="39"/>
        <v>-1</v>
      </c>
      <c r="R119" s="12">
        <f t="shared" si="40"/>
        <v>1</v>
      </c>
      <c r="S119" s="12">
        <f t="shared" si="41"/>
        <v>0</v>
      </c>
      <c r="T119" s="12">
        <f t="shared" si="42"/>
        <v>51</v>
      </c>
      <c r="U119" s="215">
        <f t="shared" si="43"/>
        <v>6.5</v>
      </c>
      <c r="V119" s="155" cm="1">
        <f t="array" ref="V119">CALENDAR.EDATE_TO_JDATE(A119,X119)</f>
        <v>2459671.25</v>
      </c>
      <c r="W119" s="155" cm="1">
        <f t="array" ref="W119">CALENDAR.EDATE_TO_JDATE(B119,X119)</f>
        <v>2460034.75</v>
      </c>
      <c r="X119" s="12"/>
      <c r="Y119" s="12" cm="1">
        <f t="array" ref="Y119:AB119">CALENDAR.DELTA_YEAR_WEEK_DAYS(V119,W119,X119)</f>
        <v>1</v>
      </c>
      <c r="Z119" s="12">
        <v>0</v>
      </c>
      <c r="AA119" s="12">
        <v>51</v>
      </c>
      <c r="AB119" s="215">
        <v>6.5</v>
      </c>
      <c r="AC119" s="177" t="b">
        <f t="shared" si="44"/>
        <v>1</v>
      </c>
    </row>
    <row r="120" spans="1:29" x14ac:dyDescent="0.25">
      <c r="A120" s="180">
        <v>45078.75</v>
      </c>
      <c r="B120" s="181">
        <v>45077.25</v>
      </c>
      <c r="C120" s="9" cm="1">
        <f t="array" ref="C120">_xlfn.IFS(B120=A120,0,B120&gt;A120,1,TRUE,-1)</f>
        <v>-1</v>
      </c>
      <c r="D120" s="9" cm="1">
        <f t="array" ref="D120:E120">CALENDAR.EDATE_TO_JDN_LOCAL(IF(C120=1,A120,B120))</f>
        <v>2460096</v>
      </c>
      <c r="E120" s="188">
        <v>0.25</v>
      </c>
      <c r="F120" s="9" cm="1">
        <f t="array" ref="F120:G120">CALENDAR.EDATE_TO_JDN_LOCAL(IF(C120=1,B120,A120))</f>
        <v>2460097</v>
      </c>
      <c r="G120" s="188">
        <v>0.75</v>
      </c>
      <c r="H120" s="44" cm="1">
        <f t="array" ref="H120:K120">CALENDAR.JDN_TO_WEEK_DATE(D120)</f>
        <v>2023</v>
      </c>
      <c r="I120" s="44">
        <v>22</v>
      </c>
      <c r="J120" s="44">
        <v>3</v>
      </c>
      <c r="K120" s="9">
        <v>52</v>
      </c>
      <c r="L120" s="9" cm="1">
        <f t="array" ref="L120:O120">CALENDAR.JDN_TO_WEEK_DATE(F120)</f>
        <v>2023</v>
      </c>
      <c r="M120" s="9">
        <v>22</v>
      </c>
      <c r="N120" s="9">
        <v>4</v>
      </c>
      <c r="O120" s="9">
        <v>52</v>
      </c>
      <c r="P120" s="214">
        <f t="shared" si="38"/>
        <v>1.5</v>
      </c>
      <c r="Q120" s="9">
        <f t="shared" si="39"/>
        <v>0</v>
      </c>
      <c r="R120" s="9">
        <f t="shared" si="40"/>
        <v>-1</v>
      </c>
      <c r="S120" s="9">
        <f t="shared" si="41"/>
        <v>0</v>
      </c>
      <c r="T120" s="9">
        <f t="shared" si="42"/>
        <v>0</v>
      </c>
      <c r="U120" s="214">
        <f t="shared" si="43"/>
        <v>1.5</v>
      </c>
      <c r="V120" s="154" cm="1">
        <f t="array" ref="V120">CALENDAR.EDATE_TO_JDATE(A120,X120)</f>
        <v>2460097.6666666665</v>
      </c>
      <c r="W120" s="154" cm="1">
        <f t="array" ref="W120">CALENDAR.EDATE_TO_JDATE(B120,X120)</f>
        <v>2460096.1666666665</v>
      </c>
      <c r="X120" s="9">
        <v>-600</v>
      </c>
      <c r="Y120" s="9" cm="1">
        <f t="array" ref="Y120:AB120">CALENDAR.DELTA_YEAR_WEEK_DAYS(V120,W120,X120)</f>
        <v>-1</v>
      </c>
      <c r="Z120" s="9">
        <v>0</v>
      </c>
      <c r="AA120" s="9">
        <v>0</v>
      </c>
      <c r="AB120" s="214">
        <v>1.5</v>
      </c>
      <c r="AC120" s="176" t="b">
        <f t="shared" si="44"/>
        <v>1</v>
      </c>
    </row>
    <row r="121" spans="1:29" x14ac:dyDescent="0.25">
      <c r="A121" s="184">
        <v>45869.25</v>
      </c>
      <c r="B121" s="185">
        <v>45170.75</v>
      </c>
      <c r="C121" s="49" cm="1">
        <f t="array" ref="C121">_xlfn.IFS(B121=A121,0,B121&gt;A121,1,TRUE,-1)</f>
        <v>-1</v>
      </c>
      <c r="D121" s="49" cm="1">
        <f t="array" ref="D121:E121">CALENDAR.EDATE_TO_JDN_LOCAL(IF(C121=1,A121,B121))</f>
        <v>2460189</v>
      </c>
      <c r="E121" s="190">
        <v>0.75</v>
      </c>
      <c r="F121" s="49" cm="1">
        <f t="array" ref="F121:G121">CALENDAR.EDATE_TO_JDN_LOCAL(IF(C121=1,B121,A121))</f>
        <v>2460888</v>
      </c>
      <c r="G121" s="190">
        <v>0.25</v>
      </c>
      <c r="H121" s="50" cm="1">
        <f t="array" ref="H121:K121">CALENDAR.JDN_TO_WEEK_DATE(D121)</f>
        <v>2023</v>
      </c>
      <c r="I121" s="50">
        <v>35</v>
      </c>
      <c r="J121" s="50">
        <v>5</v>
      </c>
      <c r="K121" s="49">
        <v>52</v>
      </c>
      <c r="L121" s="49" cm="1">
        <f t="array" ref="L121:O121">CALENDAR.JDN_TO_WEEK_DATE(F121)</f>
        <v>2025</v>
      </c>
      <c r="M121" s="49">
        <v>31</v>
      </c>
      <c r="N121" s="49">
        <v>4</v>
      </c>
      <c r="O121" s="49">
        <v>52</v>
      </c>
      <c r="P121" s="216">
        <f t="shared" si="38"/>
        <v>-1.5</v>
      </c>
      <c r="Q121" s="49">
        <f t="shared" si="39"/>
        <v>-5</v>
      </c>
      <c r="R121" s="49">
        <f t="shared" si="40"/>
        <v>-1</v>
      </c>
      <c r="S121" s="49">
        <f t="shared" si="41"/>
        <v>1</v>
      </c>
      <c r="T121" s="49">
        <f t="shared" si="42"/>
        <v>47</v>
      </c>
      <c r="U121" s="216">
        <f t="shared" si="43"/>
        <v>5.5</v>
      </c>
      <c r="V121" s="156" cm="1">
        <f t="array" ref="V121">CALENDAR.EDATE_TO_JDATE(A121,X121)</f>
        <v>2460887.3541666665</v>
      </c>
      <c r="W121" s="156" cm="1">
        <f t="array" ref="W121">CALENDAR.EDATE_TO_JDATE(B121,X121)</f>
        <v>2460188.8541666665</v>
      </c>
      <c r="X121" s="49">
        <v>570</v>
      </c>
      <c r="Y121" s="49" cm="1">
        <f t="array" ref="Y121:AB121">CALENDAR.DELTA_YEAR_WEEK_DAYS(V121,W121,X121)</f>
        <v>-1</v>
      </c>
      <c r="Z121" s="49">
        <v>1</v>
      </c>
      <c r="AA121" s="49">
        <v>47</v>
      </c>
      <c r="AB121" s="216">
        <v>5.5</v>
      </c>
      <c r="AC121" s="178" t="b">
        <f t="shared" si="44"/>
        <v>1</v>
      </c>
    </row>
    <row r="124" spans="1:29" ht="19.5" x14ac:dyDescent="0.3">
      <c r="A124" s="1" t="s">
        <v>279</v>
      </c>
    </row>
    <row r="126" spans="1:29" x14ac:dyDescent="0.25">
      <c r="A126" s="22" t="s">
        <v>169</v>
      </c>
      <c r="B126" s="23" t="s">
        <v>170</v>
      </c>
      <c r="C126" s="23" t="s">
        <v>193</v>
      </c>
      <c r="D126" s="23" t="s">
        <v>283</v>
      </c>
      <c r="E126" s="23" t="s">
        <v>284</v>
      </c>
      <c r="F126" s="23" t="s">
        <v>285</v>
      </c>
      <c r="G126" s="23" t="s">
        <v>286</v>
      </c>
      <c r="H126" s="23" t="s">
        <v>351</v>
      </c>
      <c r="I126" s="23" t="s">
        <v>352</v>
      </c>
      <c r="J126" s="23" t="s">
        <v>353</v>
      </c>
      <c r="K126" s="23" t="s">
        <v>354</v>
      </c>
      <c r="L126" s="23" t="s">
        <v>355</v>
      </c>
      <c r="M126" s="23" t="s">
        <v>356</v>
      </c>
      <c r="N126" s="23" t="s">
        <v>195</v>
      </c>
      <c r="O126" s="23" t="s">
        <v>357</v>
      </c>
      <c r="P126" s="23" t="s">
        <v>200</v>
      </c>
      <c r="Q126" s="23" t="s">
        <v>318</v>
      </c>
      <c r="R126" s="23" t="s">
        <v>280</v>
      </c>
      <c r="S126" s="23" t="s">
        <v>281</v>
      </c>
      <c r="T126" s="23" t="s">
        <v>171</v>
      </c>
      <c r="U126" s="23" t="s">
        <v>172</v>
      </c>
      <c r="V126" s="23" t="s">
        <v>41</v>
      </c>
      <c r="W126" s="37" t="s">
        <v>262</v>
      </c>
      <c r="X126" s="158" t="s">
        <v>17</v>
      </c>
      <c r="Y126" s="175" t="s">
        <v>18</v>
      </c>
      <c r="Z126" s="175" t="s">
        <v>192</v>
      </c>
    </row>
    <row r="127" spans="1:29" x14ac:dyDescent="0.25">
      <c r="A127" s="180">
        <v>45016.270949074074</v>
      </c>
      <c r="B127" s="181">
        <v>45413.739583333336</v>
      </c>
      <c r="C127" s="9" cm="1">
        <f t="array" ref="C127">_xlfn.IFS(B127=A127,0,B127&gt;A127,1,TRUE,-1)</f>
        <v>1</v>
      </c>
      <c r="D127" s="9" cm="1">
        <f t="array" ref="D127:E127">CALENDAR.EDATE_TO_JDN_LOCAL(IF(C127=1,A127,B127))</f>
        <v>2460035</v>
      </c>
      <c r="E127" s="188">
        <v>0.27094907407445135</v>
      </c>
      <c r="F127" s="9" cm="1">
        <f t="array" ref="F127:G127">CALENDAR.EDATE_TO_JDN_LOCAL(IF(C127=1,B127,A127))</f>
        <v>2460432</v>
      </c>
      <c r="G127" s="188">
        <v>0.73958333333575865</v>
      </c>
      <c r="H127" s="44" cm="1">
        <f t="array" ref="H127:J127">CALENDAR.JDN_TO_CALENDAR_DATE(D127)</f>
        <v>2023</v>
      </c>
      <c r="I127" s="44">
        <v>3</v>
      </c>
      <c r="J127" s="44">
        <v>31</v>
      </c>
      <c r="K127" s="44" cm="1">
        <f t="array" ref="K127:M127">CALENDAR.JDN_TO_CALENDAR_DATE(F127)</f>
        <v>2024</v>
      </c>
      <c r="L127" s="44">
        <v>5</v>
      </c>
      <c r="M127" s="9">
        <v>1</v>
      </c>
      <c r="N127" s="44">
        <f>K127-H127</f>
        <v>1</v>
      </c>
      <c r="O127" s="44">
        <f>L127-I127</f>
        <v>2</v>
      </c>
      <c r="P127" s="214">
        <f>M127-J127+G127-E127</f>
        <v>-29.531365740738693</v>
      </c>
      <c r="Q127" s="9" cm="1">
        <f t="array" ref="Q127">CALENDAR.DAYS_IN_MONTH(I127,H127)</f>
        <v>31</v>
      </c>
      <c r="R127" s="9">
        <f>N127*12+O127-N(P127&lt;0)</f>
        <v>13</v>
      </c>
      <c r="S127" s="188">
        <f>P127+IF(P127&lt;0,Q127,0)</f>
        <v>1.4686342592613073</v>
      </c>
      <c r="T127" s="154" cm="1">
        <f t="array" ref="T127">CALENDAR.EDATE_TO_JDATE(A127,V127)</f>
        <v>2460034.7709490741</v>
      </c>
      <c r="U127" s="154" cm="1">
        <f t="array" ref="U127">CALENDAR.EDATE_TO_JDATE(B127,V127)</f>
        <v>2460432.2395833335</v>
      </c>
      <c r="V127" s="9"/>
      <c r="W127" s="9" cm="1">
        <f t="array" ref="W127:Y127">CALENDAR.DELTA_MONTH_DAYS(T127,U127,V127)</f>
        <v>1</v>
      </c>
      <c r="X127" s="9">
        <v>13</v>
      </c>
      <c r="Y127" s="214">
        <v>1.4686342594213784</v>
      </c>
      <c r="Z127" s="176" t="b">
        <f>(W127=C127)*(X127=R127)*(ROUND(Y127,9)=ROUND(S127,9))&lt;&gt;0</f>
        <v>1</v>
      </c>
    </row>
    <row r="128" spans="1:29" x14ac:dyDescent="0.25">
      <c r="A128" s="182">
        <v>45169.25</v>
      </c>
      <c r="B128" s="183">
        <v>45413.75</v>
      </c>
      <c r="C128" s="12" cm="1">
        <f t="array" ref="C128">_xlfn.IFS(B128=A128,0,B128&gt;A128,1,TRUE,-1)</f>
        <v>1</v>
      </c>
      <c r="D128" s="12" cm="1">
        <f t="array" ref="D128:E128">CALENDAR.EDATE_TO_JDN_LOCAL(IF(C128=1,A128,B128))</f>
        <v>2460188</v>
      </c>
      <c r="E128" s="189">
        <v>0.25</v>
      </c>
      <c r="F128" s="12" cm="1">
        <f t="array" ref="F128:G128">CALENDAR.EDATE_TO_JDN_LOCAL(IF(C128=1,B128,A128))</f>
        <v>2460432</v>
      </c>
      <c r="G128" s="189">
        <v>0.75</v>
      </c>
      <c r="H128" s="45" cm="1">
        <f t="array" ref="H128:J128">CALENDAR.JDN_TO_CALENDAR_DATE(D128)</f>
        <v>2023</v>
      </c>
      <c r="I128" s="45">
        <v>8</v>
      </c>
      <c r="J128" s="45">
        <v>31</v>
      </c>
      <c r="K128" s="12" cm="1">
        <f t="array" ref="K128:M128">CALENDAR.JDN_TO_CALENDAR_DATE(F128)</f>
        <v>2024</v>
      </c>
      <c r="L128" s="12">
        <v>5</v>
      </c>
      <c r="M128" s="12">
        <v>1</v>
      </c>
      <c r="N128" s="12">
        <f t="shared" ref="N128:N134" si="45">K128-H128</f>
        <v>1</v>
      </c>
      <c r="O128" s="12">
        <f t="shared" ref="O128:O134" si="46">L128-I128</f>
        <v>-3</v>
      </c>
      <c r="P128" s="215">
        <f t="shared" ref="P128:P134" si="47">M128-J128+G128-E128</f>
        <v>-29.5</v>
      </c>
      <c r="Q128" s="12" cm="1">
        <f t="array" ref="Q128">CALENDAR.DAYS_IN_MONTH(I128,H128)</f>
        <v>31</v>
      </c>
      <c r="R128" s="12">
        <f t="shared" ref="R128:R134" si="48">N128*12+O128-N(P128&lt;0)</f>
        <v>8</v>
      </c>
      <c r="S128" s="189">
        <f t="shared" ref="S128:S134" si="49">P128+IF(P128&lt;0,Q128,0)</f>
        <v>1.5</v>
      </c>
      <c r="T128" s="155" cm="1">
        <f t="array" ref="T128">CALENDAR.EDATE_TO_JDATE(A128,V128)</f>
        <v>2460187.75</v>
      </c>
      <c r="U128" s="155" cm="1">
        <f t="array" ref="U128">CALENDAR.EDATE_TO_JDATE(B128,V128)</f>
        <v>2460432.25</v>
      </c>
      <c r="V128" s="12"/>
      <c r="W128" s="12" cm="1">
        <f t="array" ref="W128:Y128">CALENDAR.DELTA_MONTH_DAYS(T128,U128,V128)</f>
        <v>1</v>
      </c>
      <c r="X128" s="12">
        <v>8</v>
      </c>
      <c r="Y128" s="215">
        <v>1.5</v>
      </c>
      <c r="Z128" s="177" t="b">
        <f>(W128=C128)*(X128=R128)*(ROUND(Y128,9)=ROUND(S128,9))&lt;&gt;0</f>
        <v>1</v>
      </c>
    </row>
    <row r="129" spans="1:26" x14ac:dyDescent="0.25">
      <c r="A129" s="180">
        <v>45047.75</v>
      </c>
      <c r="B129" s="181">
        <v>45077.25</v>
      </c>
      <c r="C129" s="9" cm="1">
        <f t="array" ref="C129">_xlfn.IFS(B129=A129,0,B129&gt;A129,1,TRUE,-1)</f>
        <v>1</v>
      </c>
      <c r="D129" s="9" cm="1">
        <f t="array" ref="D129:E129">CALENDAR.EDATE_TO_JDN_LOCAL(IF(C129=1,A129,B129))</f>
        <v>2460066</v>
      </c>
      <c r="E129" s="188">
        <v>0.75</v>
      </c>
      <c r="F129" s="9" cm="1">
        <f t="array" ref="F129:G129">CALENDAR.EDATE_TO_JDN_LOCAL(IF(C129=1,B129,A129))</f>
        <v>2460096</v>
      </c>
      <c r="G129" s="188">
        <v>0.25</v>
      </c>
      <c r="H129" s="44" cm="1">
        <f t="array" ref="H129:J129">CALENDAR.JDN_TO_CALENDAR_DATE(D129)</f>
        <v>2023</v>
      </c>
      <c r="I129" s="44">
        <v>5</v>
      </c>
      <c r="J129" s="44">
        <v>1</v>
      </c>
      <c r="K129" s="9" cm="1">
        <f t="array" ref="K129:M129">CALENDAR.JDN_TO_CALENDAR_DATE(F129)</f>
        <v>2023</v>
      </c>
      <c r="L129" s="9">
        <v>5</v>
      </c>
      <c r="M129" s="9">
        <v>31</v>
      </c>
      <c r="N129" s="9">
        <f t="shared" si="45"/>
        <v>0</v>
      </c>
      <c r="O129" s="9">
        <f t="shared" si="46"/>
        <v>0</v>
      </c>
      <c r="P129" s="214">
        <f t="shared" si="47"/>
        <v>29.5</v>
      </c>
      <c r="Q129" s="9" cm="1">
        <f t="array" ref="Q129">CALENDAR.DAYS_IN_MONTH(I129,H129)</f>
        <v>31</v>
      </c>
      <c r="R129" s="9">
        <f t="shared" si="48"/>
        <v>0</v>
      </c>
      <c r="S129" s="188">
        <f t="shared" si="49"/>
        <v>29.5</v>
      </c>
      <c r="T129" s="154" cm="1">
        <f t="array" ref="T129">CALENDAR.EDATE_TO_JDATE(A129,V129)</f>
        <v>2460066.6666666665</v>
      </c>
      <c r="U129" s="154" cm="1">
        <f t="array" ref="U129">CALENDAR.EDATE_TO_JDATE(B129,V129)</f>
        <v>2460096.1666666665</v>
      </c>
      <c r="V129" s="9">
        <v>-600</v>
      </c>
      <c r="W129" s="9" cm="1">
        <f t="array" ref="W129:Y129">CALENDAR.DELTA_MONTH_DAYS(T129,U129,V129)</f>
        <v>1</v>
      </c>
      <c r="X129" s="9">
        <v>0</v>
      </c>
      <c r="Y129" s="214">
        <v>29.5</v>
      </c>
      <c r="Z129" s="176" t="b">
        <f t="shared" ref="Z129:Z134" si="50">(W129=C129)*(X129=R129)*(ROUND(Y129,9)=ROUND(S129,9))&lt;&gt;0</f>
        <v>1</v>
      </c>
    </row>
    <row r="130" spans="1:26" x14ac:dyDescent="0.25">
      <c r="A130" s="184">
        <v>45413.75</v>
      </c>
      <c r="B130" s="185">
        <v>45413.75</v>
      </c>
      <c r="C130" s="49" cm="1">
        <f t="array" ref="C130">_xlfn.IFS(B130=A130,0,B130&gt;A130,1,TRUE,-1)</f>
        <v>0</v>
      </c>
      <c r="D130" s="49" cm="1">
        <f t="array" ref="D130:E130">CALENDAR.EDATE_TO_JDN_LOCAL(IF(C130=1,A130,B130))</f>
        <v>2460432</v>
      </c>
      <c r="E130" s="190">
        <v>0.75</v>
      </c>
      <c r="F130" s="49" cm="1">
        <f t="array" ref="F130:G130">CALENDAR.EDATE_TO_JDN_LOCAL(IF(C130=1,B130,A130))</f>
        <v>2460432</v>
      </c>
      <c r="G130" s="190">
        <v>0.75</v>
      </c>
      <c r="H130" s="50" cm="1">
        <f t="array" ref="H130:J130">CALENDAR.JDN_TO_CALENDAR_DATE(D130)</f>
        <v>2024</v>
      </c>
      <c r="I130" s="50">
        <v>5</v>
      </c>
      <c r="J130" s="50">
        <v>1</v>
      </c>
      <c r="K130" s="49" cm="1">
        <f t="array" ref="K130:M130">CALENDAR.JDN_TO_CALENDAR_DATE(F130)</f>
        <v>2024</v>
      </c>
      <c r="L130" s="49">
        <v>5</v>
      </c>
      <c r="M130" s="49">
        <v>1</v>
      </c>
      <c r="N130" s="49">
        <f t="shared" si="45"/>
        <v>0</v>
      </c>
      <c r="O130" s="49">
        <f t="shared" si="46"/>
        <v>0</v>
      </c>
      <c r="P130" s="216">
        <f t="shared" si="47"/>
        <v>0</v>
      </c>
      <c r="Q130" s="49" cm="1">
        <f t="array" ref="Q130">CALENDAR.DAYS_IN_MONTH(I130,H130)</f>
        <v>31</v>
      </c>
      <c r="R130" s="49">
        <f t="shared" si="48"/>
        <v>0</v>
      </c>
      <c r="S130" s="190">
        <f t="shared" si="49"/>
        <v>0</v>
      </c>
      <c r="T130" s="156" cm="1">
        <f t="array" ref="T130">CALENDAR.EDATE_TO_JDATE(A130,V130)</f>
        <v>2460431.8541666665</v>
      </c>
      <c r="U130" s="156" cm="1">
        <f t="array" ref="U130">CALENDAR.EDATE_TO_JDATE(B130,V130)</f>
        <v>2460431.8541666665</v>
      </c>
      <c r="V130" s="49">
        <v>570</v>
      </c>
      <c r="W130" s="49" cm="1">
        <f t="array" ref="W130:Y130">CALENDAR.DELTA_MONTH_DAYS(T130,U130,V130)</f>
        <v>0</v>
      </c>
      <c r="X130" s="49">
        <v>0</v>
      </c>
      <c r="Y130" s="216">
        <v>0</v>
      </c>
      <c r="Z130" s="178" t="b">
        <f>(W130=C130)*(X130=R130)*(ROUND(Y130,9)=ROUND(S130,9))&lt;&gt;0</f>
        <v>1</v>
      </c>
    </row>
    <row r="131" spans="1:26" x14ac:dyDescent="0.25">
      <c r="A131" s="187">
        <v>45077.25</v>
      </c>
      <c r="B131" s="187">
        <v>45047.75</v>
      </c>
      <c r="C131" s="52" cm="1">
        <f t="array" ref="C131">_xlfn.IFS(B131=A131,0,B131&gt;A131,1,TRUE,-1)</f>
        <v>-1</v>
      </c>
      <c r="D131" s="52" cm="1">
        <f t="array" ref="D131:E131">CALENDAR.EDATE_TO_JDN_LOCAL(IF(C131=1,A131,B131))</f>
        <v>2460066</v>
      </c>
      <c r="E131" s="191">
        <v>0.75</v>
      </c>
      <c r="F131" s="52" cm="1">
        <f t="array" ref="F131:G131">CALENDAR.EDATE_TO_JDN_LOCAL(IF(C131=1,B131,A131))</f>
        <v>2460096</v>
      </c>
      <c r="G131" s="191">
        <v>0.25</v>
      </c>
      <c r="H131" s="53" cm="1">
        <f t="array" ref="H131:J131">CALENDAR.JDN_TO_CALENDAR_DATE(D131)</f>
        <v>2023</v>
      </c>
      <c r="I131" s="53">
        <v>5</v>
      </c>
      <c r="J131" s="53">
        <v>1</v>
      </c>
      <c r="K131" s="52" cm="1">
        <f t="array" ref="K131:M131">CALENDAR.JDN_TO_CALENDAR_DATE(F131)</f>
        <v>2023</v>
      </c>
      <c r="L131" s="52">
        <v>5</v>
      </c>
      <c r="M131" s="52">
        <v>31</v>
      </c>
      <c r="N131" s="52">
        <f t="shared" si="45"/>
        <v>0</v>
      </c>
      <c r="O131" s="52">
        <f t="shared" si="46"/>
        <v>0</v>
      </c>
      <c r="P131" s="192">
        <f t="shared" si="47"/>
        <v>29.5</v>
      </c>
      <c r="Q131" s="52" cm="1">
        <f t="array" ref="Q131">CALENDAR.DAYS_IN_MONTH(I131,H131)</f>
        <v>31</v>
      </c>
      <c r="R131" s="52">
        <f t="shared" si="48"/>
        <v>0</v>
      </c>
      <c r="S131" s="191">
        <f t="shared" si="49"/>
        <v>29.5</v>
      </c>
      <c r="T131" s="157" cm="1">
        <f t="array" ref="T131">CALENDAR.EDATE_TO_JDATE(A131,V131)</f>
        <v>2460095.75</v>
      </c>
      <c r="U131" s="157" cm="1">
        <f t="array" ref="U131">CALENDAR.EDATE_TO_JDATE(B131,V131)</f>
        <v>2460066.25</v>
      </c>
      <c r="V131" s="52"/>
      <c r="W131" s="52" cm="1">
        <f t="array" ref="W131:Y131">CALENDAR.DELTA_MONTH_DAYS(T131,U131,V131)</f>
        <v>-1</v>
      </c>
      <c r="X131" s="52">
        <v>0</v>
      </c>
      <c r="Y131" s="192">
        <v>29.5</v>
      </c>
      <c r="Z131" s="179" t="b">
        <f t="shared" si="50"/>
        <v>1</v>
      </c>
    </row>
    <row r="132" spans="1:26" x14ac:dyDescent="0.25">
      <c r="A132" s="182">
        <v>44652.75</v>
      </c>
      <c r="B132" s="183">
        <v>45016.25</v>
      </c>
      <c r="C132" s="12" cm="1">
        <f t="array" ref="C132">_xlfn.IFS(B132=A132,0,B132&gt;A132,1,TRUE,-1)</f>
        <v>1</v>
      </c>
      <c r="D132" s="12" cm="1">
        <f t="array" ref="D132:E132">CALENDAR.EDATE_TO_JDN_LOCAL(IF(C132=1,A132,B132))</f>
        <v>2459671</v>
      </c>
      <c r="E132" s="189">
        <v>0.75</v>
      </c>
      <c r="F132" s="12" cm="1">
        <f t="array" ref="F132:G132">CALENDAR.EDATE_TO_JDN_LOCAL(IF(C132=1,B132,A132))</f>
        <v>2460035</v>
      </c>
      <c r="G132" s="189">
        <v>0.25</v>
      </c>
      <c r="H132" s="45" cm="1">
        <f t="array" ref="H132:J132">CALENDAR.JDN_TO_CALENDAR_DATE(D132)</f>
        <v>2022</v>
      </c>
      <c r="I132" s="45">
        <v>4</v>
      </c>
      <c r="J132" s="45">
        <v>1</v>
      </c>
      <c r="K132" s="12" cm="1">
        <f t="array" ref="K132:M132">CALENDAR.JDN_TO_CALENDAR_DATE(F132)</f>
        <v>2023</v>
      </c>
      <c r="L132" s="12">
        <v>3</v>
      </c>
      <c r="M132" s="12">
        <v>31</v>
      </c>
      <c r="N132" s="12">
        <f t="shared" si="45"/>
        <v>1</v>
      </c>
      <c r="O132" s="12">
        <f t="shared" si="46"/>
        <v>-1</v>
      </c>
      <c r="P132" s="215">
        <f t="shared" si="47"/>
        <v>29.5</v>
      </c>
      <c r="Q132" s="12" cm="1">
        <f t="array" ref="Q132">CALENDAR.DAYS_IN_MONTH(I132,H132)</f>
        <v>30</v>
      </c>
      <c r="R132" s="12">
        <f t="shared" si="48"/>
        <v>11</v>
      </c>
      <c r="S132" s="189">
        <f t="shared" si="49"/>
        <v>29.5</v>
      </c>
      <c r="T132" s="155" cm="1">
        <f t="array" ref="T132">CALENDAR.EDATE_TO_JDATE(A132,V132)</f>
        <v>2459671.25</v>
      </c>
      <c r="U132" s="155" cm="1">
        <f t="array" ref="U132">CALENDAR.EDATE_TO_JDATE(B132,V132)</f>
        <v>2460034.75</v>
      </c>
      <c r="V132" s="12"/>
      <c r="W132" s="12" cm="1">
        <f t="array" ref="W132:Y132">CALENDAR.DELTA_MONTH_DAYS(T132,U132,V132)</f>
        <v>1</v>
      </c>
      <c r="X132" s="12">
        <v>11</v>
      </c>
      <c r="Y132" s="215">
        <v>29.5</v>
      </c>
      <c r="Z132" s="177" t="b">
        <f t="shared" si="50"/>
        <v>1</v>
      </c>
    </row>
    <row r="133" spans="1:26" x14ac:dyDescent="0.25">
      <c r="A133" s="180">
        <v>45078.75</v>
      </c>
      <c r="B133" s="181">
        <v>45077.25</v>
      </c>
      <c r="C133" s="9" cm="1">
        <f t="array" ref="C133">_xlfn.IFS(B133=A133,0,B133&gt;A133,1,TRUE,-1)</f>
        <v>-1</v>
      </c>
      <c r="D133" s="9" cm="1">
        <f t="array" ref="D133:E133">CALENDAR.EDATE_TO_JDN_LOCAL(IF(C133=1,A133,B133))</f>
        <v>2460096</v>
      </c>
      <c r="E133" s="188">
        <v>0.25</v>
      </c>
      <c r="F133" s="9" cm="1">
        <f t="array" ref="F133:G133">CALENDAR.EDATE_TO_JDN_LOCAL(IF(C133=1,B133,A133))</f>
        <v>2460097</v>
      </c>
      <c r="G133" s="188">
        <v>0.75</v>
      </c>
      <c r="H133" s="44" cm="1">
        <f t="array" ref="H133:J133">CALENDAR.JDN_TO_CALENDAR_DATE(D133)</f>
        <v>2023</v>
      </c>
      <c r="I133" s="44">
        <v>5</v>
      </c>
      <c r="J133" s="44">
        <v>31</v>
      </c>
      <c r="K133" s="9" cm="1">
        <f t="array" ref="K133:M133">CALENDAR.JDN_TO_CALENDAR_DATE(F133)</f>
        <v>2023</v>
      </c>
      <c r="L133" s="9">
        <v>6</v>
      </c>
      <c r="M133" s="9">
        <v>1</v>
      </c>
      <c r="N133" s="9">
        <f t="shared" si="45"/>
        <v>0</v>
      </c>
      <c r="O133" s="9">
        <f t="shared" si="46"/>
        <v>1</v>
      </c>
      <c r="P133" s="214">
        <f t="shared" si="47"/>
        <v>-29.5</v>
      </c>
      <c r="Q133" s="9" cm="1">
        <f t="array" ref="Q133">CALENDAR.DAYS_IN_MONTH(I133,H133)</f>
        <v>31</v>
      </c>
      <c r="R133" s="9">
        <f t="shared" si="48"/>
        <v>0</v>
      </c>
      <c r="S133" s="188">
        <f t="shared" si="49"/>
        <v>1.5</v>
      </c>
      <c r="T133" s="154" cm="1">
        <f t="array" ref="T133">CALENDAR.EDATE_TO_JDATE(A133,V133)</f>
        <v>2460097.6666666665</v>
      </c>
      <c r="U133" s="154" cm="1">
        <f t="array" ref="U133">CALENDAR.EDATE_TO_JDATE(B133,V133)</f>
        <v>2460096.1666666665</v>
      </c>
      <c r="V133" s="9">
        <v>-600</v>
      </c>
      <c r="W133" s="9" cm="1">
        <f t="array" ref="W133:Y133">CALENDAR.DELTA_MONTH_DAYS(T133,U133,V133)</f>
        <v>-1</v>
      </c>
      <c r="X133" s="9">
        <v>0</v>
      </c>
      <c r="Y133" s="214">
        <v>1.5</v>
      </c>
      <c r="Z133" s="176" t="b">
        <f t="shared" si="50"/>
        <v>1</v>
      </c>
    </row>
    <row r="134" spans="1:26" x14ac:dyDescent="0.25">
      <c r="A134" s="184">
        <v>45869.25</v>
      </c>
      <c r="B134" s="185">
        <v>45170.75</v>
      </c>
      <c r="C134" s="49" cm="1">
        <f t="array" ref="C134">_xlfn.IFS(B134=A134,0,B134&gt;A134,1,TRUE,-1)</f>
        <v>-1</v>
      </c>
      <c r="D134" s="49" cm="1">
        <f t="array" ref="D134:E134">CALENDAR.EDATE_TO_JDN_LOCAL(IF(C134=1,A134,B134))</f>
        <v>2460189</v>
      </c>
      <c r="E134" s="190">
        <v>0.75</v>
      </c>
      <c r="F134" s="49" cm="1">
        <f t="array" ref="F134:G134">CALENDAR.EDATE_TO_JDN_LOCAL(IF(C134=1,B134,A134))</f>
        <v>2460888</v>
      </c>
      <c r="G134" s="190">
        <v>0.25</v>
      </c>
      <c r="H134" s="50" cm="1">
        <f t="array" ref="H134:J134">CALENDAR.JDN_TO_CALENDAR_DATE(D134)</f>
        <v>2023</v>
      </c>
      <c r="I134" s="50">
        <v>9</v>
      </c>
      <c r="J134" s="50">
        <v>1</v>
      </c>
      <c r="K134" s="49" cm="1">
        <f t="array" ref="K134:M134">CALENDAR.JDN_TO_CALENDAR_DATE(F134)</f>
        <v>2025</v>
      </c>
      <c r="L134" s="49">
        <v>7</v>
      </c>
      <c r="M134" s="49">
        <v>31</v>
      </c>
      <c r="N134" s="49">
        <f t="shared" si="45"/>
        <v>2</v>
      </c>
      <c r="O134" s="49">
        <f t="shared" si="46"/>
        <v>-2</v>
      </c>
      <c r="P134" s="216">
        <f t="shared" si="47"/>
        <v>29.5</v>
      </c>
      <c r="Q134" s="49" cm="1">
        <f t="array" ref="Q134">CALENDAR.DAYS_IN_MONTH(I134,H134)</f>
        <v>30</v>
      </c>
      <c r="R134" s="49">
        <f t="shared" si="48"/>
        <v>22</v>
      </c>
      <c r="S134" s="190">
        <f t="shared" si="49"/>
        <v>29.5</v>
      </c>
      <c r="T134" s="156" cm="1">
        <f t="array" ref="T134">CALENDAR.EDATE_TO_JDATE(A134,V134)</f>
        <v>2460887.3541666665</v>
      </c>
      <c r="U134" s="156" cm="1">
        <f t="array" ref="U134">CALENDAR.EDATE_TO_JDATE(B134,V134)</f>
        <v>2460188.8541666665</v>
      </c>
      <c r="V134" s="49">
        <v>570</v>
      </c>
      <c r="W134" s="49" cm="1">
        <f t="array" ref="W134:Y134">CALENDAR.DELTA_MONTH_DAYS(T134,U134,V134)</f>
        <v>-1</v>
      </c>
      <c r="X134" s="49">
        <v>22</v>
      </c>
      <c r="Y134" s="216">
        <v>29.5</v>
      </c>
      <c r="Z134" s="178" t="b">
        <f t="shared" si="50"/>
        <v>1</v>
      </c>
    </row>
    <row r="137" spans="1:26" ht="19.5" x14ac:dyDescent="0.3">
      <c r="A137" s="1" t="s">
        <v>282</v>
      </c>
    </row>
    <row r="139" spans="1:26" x14ac:dyDescent="0.25">
      <c r="A139" s="22" t="s">
        <v>169</v>
      </c>
      <c r="B139" s="23" t="s">
        <v>170</v>
      </c>
      <c r="C139" s="23" t="s">
        <v>193</v>
      </c>
      <c r="D139" s="23" t="s">
        <v>283</v>
      </c>
      <c r="E139" s="23" t="s">
        <v>284</v>
      </c>
      <c r="F139" s="23" t="s">
        <v>285</v>
      </c>
      <c r="G139" s="23" t="s">
        <v>286</v>
      </c>
      <c r="H139" s="23" t="s">
        <v>287</v>
      </c>
      <c r="I139" s="23" t="s">
        <v>288</v>
      </c>
      <c r="J139" s="23" t="s">
        <v>289</v>
      </c>
      <c r="K139" s="23" t="s">
        <v>290</v>
      </c>
      <c r="L139" s="23" t="s">
        <v>291</v>
      </c>
      <c r="M139" s="23" t="s">
        <v>292</v>
      </c>
      <c r="N139" s="23" t="s">
        <v>293</v>
      </c>
      <c r="O139" s="23" t="s">
        <v>294</v>
      </c>
      <c r="P139" s="23" t="s">
        <v>200</v>
      </c>
      <c r="Q139" s="23" t="s">
        <v>249</v>
      </c>
      <c r="R139" s="23" t="s">
        <v>281</v>
      </c>
      <c r="S139" s="23" t="s">
        <v>171</v>
      </c>
      <c r="T139" s="23" t="s">
        <v>172</v>
      </c>
      <c r="U139" s="23" t="s">
        <v>41</v>
      </c>
      <c r="V139" s="23" t="s">
        <v>236</v>
      </c>
      <c r="W139" s="37" t="s">
        <v>262</v>
      </c>
      <c r="X139" s="158" t="s">
        <v>245</v>
      </c>
      <c r="Y139" s="175" t="s">
        <v>18</v>
      </c>
      <c r="Z139" s="175" t="s">
        <v>192</v>
      </c>
    </row>
    <row r="140" spans="1:26" x14ac:dyDescent="0.25">
      <c r="A140" s="180">
        <v>45016.270949074074</v>
      </c>
      <c r="B140" s="181">
        <v>45413.739583333336</v>
      </c>
      <c r="C140" s="9" cm="1">
        <f t="array" ref="C140">_xlfn.IFS(B140=A140,0,B140&gt;A140,1,TRUE,-1)</f>
        <v>1</v>
      </c>
      <c r="D140" s="9" cm="1">
        <f t="array" ref="D140:E140">CALENDAR.EDATE_TO_JDN_LOCAL(IF(C140=1,A140,B140))</f>
        <v>2460035</v>
      </c>
      <c r="E140" s="188">
        <v>0.27094907407445135</v>
      </c>
      <c r="F140" s="9" cm="1">
        <f t="array" ref="F140:G140">CALENDAR.EDATE_TO_JDN_LOCAL(IF(C140=1,B140,A140))</f>
        <v>2460432</v>
      </c>
      <c r="G140" s="188">
        <v>0.73958333333575865</v>
      </c>
      <c r="H140" s="44" cm="1">
        <f t="array" ref="H140:K140">CALENDAR.JDN_TO_QUARTER_DATE(D140,V140)</f>
        <v>2023</v>
      </c>
      <c r="I140" s="44">
        <v>1</v>
      </c>
      <c r="J140" s="44">
        <v>90</v>
      </c>
      <c r="K140" s="44">
        <v>90</v>
      </c>
      <c r="L140" s="44" cm="1">
        <f t="array" ref="L140:O140">CALENDAR.JDN_TO_QUARTER_DATE(F140,V140)</f>
        <v>2024</v>
      </c>
      <c r="M140" s="44">
        <v>2</v>
      </c>
      <c r="N140" s="9">
        <v>31</v>
      </c>
      <c r="O140" s="44">
        <v>91</v>
      </c>
      <c r="P140" s="188">
        <f>N140-J140+G140-E140</f>
        <v>-58.531365740738693</v>
      </c>
      <c r="Q140" s="9">
        <f>(L140-H140)*4+(M140-I140)-N(P140&lt;0)</f>
        <v>4</v>
      </c>
      <c r="R140" s="214">
        <f>P140+IF(P140&lt;0,K140,0)</f>
        <v>31.468634259261307</v>
      </c>
      <c r="S140" s="154" cm="1">
        <f t="array" ref="S140">CALENDAR.EDATE_TO_JDATE(A140,U140)</f>
        <v>2460034.7709490741</v>
      </c>
      <c r="T140" s="154" cm="1">
        <f t="array" ref="T140">CALENDAR.EDATE_TO_JDATE(B140,U140)</f>
        <v>2460432.2395833335</v>
      </c>
      <c r="U140" s="9"/>
      <c r="V140" s="9"/>
      <c r="W140" s="9" cm="1">
        <f t="array" ref="W140:Y140">CALENDAR.DELTA_QUARTER_DAYS(S140,T140,U140,V140)</f>
        <v>1</v>
      </c>
      <c r="X140" s="9">
        <v>4</v>
      </c>
      <c r="Y140" s="214">
        <v>31.468634259421378</v>
      </c>
      <c r="Z140" s="176" t="b">
        <f>_xlfn.LET(_xlpm._p,8,(W140=C140)*(X140=Q140)*(ROUND(Y140,_xlpm._p)=ROUND(R140,_xlpm._p))&lt;&gt;0)</f>
        <v>1</v>
      </c>
    </row>
    <row r="141" spans="1:26" x14ac:dyDescent="0.25">
      <c r="A141" s="182">
        <v>45169.25</v>
      </c>
      <c r="B141" s="183">
        <v>45413.75</v>
      </c>
      <c r="C141" s="12" cm="1">
        <f t="array" ref="C141">_xlfn.IFS(B141=A141,0,B141&gt;A141,1,TRUE,-1)</f>
        <v>1</v>
      </c>
      <c r="D141" s="12" cm="1">
        <f t="array" ref="D141:E141">CALENDAR.EDATE_TO_JDN_LOCAL(IF(C141=1,A141,B141))</f>
        <v>2460188</v>
      </c>
      <c r="E141" s="189">
        <v>0.25</v>
      </c>
      <c r="F141" s="12" cm="1">
        <f t="array" ref="F141:G141">CALENDAR.EDATE_TO_JDN_LOCAL(IF(C141=1,B141,A141))</f>
        <v>2460432</v>
      </c>
      <c r="G141" s="189">
        <v>0.75</v>
      </c>
      <c r="H141" s="45" cm="1">
        <f t="array" ref="H141:K141">CALENDAR.JDN_TO_QUARTER_DATE(D141,V141)</f>
        <v>2023</v>
      </c>
      <c r="I141" s="45">
        <v>3</v>
      </c>
      <c r="J141" s="45">
        <v>62</v>
      </c>
      <c r="K141" s="45">
        <v>92</v>
      </c>
      <c r="L141" s="12" cm="1">
        <f t="array" ref="L141:O141">CALENDAR.JDN_TO_QUARTER_DATE(F141,V141)</f>
        <v>2024</v>
      </c>
      <c r="M141" s="12">
        <v>2</v>
      </c>
      <c r="N141" s="12">
        <v>31</v>
      </c>
      <c r="O141" s="12">
        <v>91</v>
      </c>
      <c r="P141" s="189">
        <f t="shared" ref="P141:P147" si="51">N141-J141+G141-E141</f>
        <v>-30.5</v>
      </c>
      <c r="Q141" s="12">
        <f t="shared" ref="Q141:Q147" si="52">(L141-H141)*4+(M141-I141)-N(P141&lt;0)</f>
        <v>2</v>
      </c>
      <c r="R141" s="215">
        <f t="shared" ref="R141:R147" si="53">P141+IF(P141&lt;0,K141,0)</f>
        <v>61.5</v>
      </c>
      <c r="S141" s="155" cm="1">
        <f t="array" ref="S141">CALENDAR.EDATE_TO_JDATE(A141,U141)</f>
        <v>2460187.75</v>
      </c>
      <c r="T141" s="155" cm="1">
        <f t="array" ref="T141">CALENDAR.EDATE_TO_JDATE(B141,U141)</f>
        <v>2460432.25</v>
      </c>
      <c r="U141" s="12"/>
      <c r="V141" s="12"/>
      <c r="W141" s="12" cm="1">
        <f t="array" ref="W141:Y141">CALENDAR.DELTA_QUARTER_DAYS(S141,T141,U141,V141)</f>
        <v>1</v>
      </c>
      <c r="X141" s="12">
        <v>2</v>
      </c>
      <c r="Y141" s="215">
        <v>61.5</v>
      </c>
      <c r="Z141" s="177" t="b">
        <f t="shared" ref="Z141:Z147" si="54">_xlfn.LET(_xlpm._p,8,(W141=C141)*(X141=Q141)*(ROUND(Y141,_xlpm._p)=ROUND(R141,_xlpm._p))&lt;&gt;0)</f>
        <v>1</v>
      </c>
    </row>
    <row r="142" spans="1:26" x14ac:dyDescent="0.25">
      <c r="A142" s="180">
        <v>45047.75</v>
      </c>
      <c r="B142" s="181">
        <v>45077.25</v>
      </c>
      <c r="C142" s="9" cm="1">
        <f t="array" ref="C142">_xlfn.IFS(B142=A142,0,B142&gt;A142,1,TRUE,-1)</f>
        <v>1</v>
      </c>
      <c r="D142" s="9" cm="1">
        <f t="array" ref="D142:E142">CALENDAR.EDATE_TO_JDN_LOCAL(IF(C142=1,A142,B142))</f>
        <v>2460066</v>
      </c>
      <c r="E142" s="188">
        <v>0.75</v>
      </c>
      <c r="F142" s="9" cm="1">
        <f t="array" ref="F142:G142">CALENDAR.EDATE_TO_JDN_LOCAL(IF(C142=1,B142,A142))</f>
        <v>2460096</v>
      </c>
      <c r="G142" s="188">
        <v>0.25</v>
      </c>
      <c r="H142" s="44" cm="1">
        <f t="array" ref="H142:K142">CALENDAR.JDN_TO_QUARTER_DATE(D142,V142)</f>
        <v>2023</v>
      </c>
      <c r="I142" s="44">
        <v>4</v>
      </c>
      <c r="J142" s="44">
        <v>31</v>
      </c>
      <c r="K142" s="44">
        <v>91</v>
      </c>
      <c r="L142" s="9" cm="1">
        <f t="array" ref="L142:O142">CALENDAR.JDN_TO_QUARTER_DATE(F142,V142)</f>
        <v>2023</v>
      </c>
      <c r="M142" s="9">
        <v>4</v>
      </c>
      <c r="N142" s="9">
        <v>61</v>
      </c>
      <c r="O142" s="9">
        <v>91</v>
      </c>
      <c r="P142" s="188">
        <f t="shared" si="51"/>
        <v>29.5</v>
      </c>
      <c r="Q142" s="9">
        <f t="shared" si="52"/>
        <v>0</v>
      </c>
      <c r="R142" s="214">
        <f t="shared" si="53"/>
        <v>29.5</v>
      </c>
      <c r="S142" s="154" cm="1">
        <f t="array" ref="S142">CALENDAR.EDATE_TO_JDATE(A142,U142)</f>
        <v>2460066.6666666665</v>
      </c>
      <c r="T142" s="154" cm="1">
        <f t="array" ref="T142">CALENDAR.EDATE_TO_JDATE(B142,U142)</f>
        <v>2460096.1666666665</v>
      </c>
      <c r="U142" s="9">
        <v>-600</v>
      </c>
      <c r="V142" s="9">
        <v>-6</v>
      </c>
      <c r="W142" s="9" cm="1">
        <f t="array" ref="W142:Y142">CALENDAR.DELTA_QUARTER_DAYS(S142,T142,U142,V142)</f>
        <v>1</v>
      </c>
      <c r="X142" s="9">
        <v>0</v>
      </c>
      <c r="Y142" s="214">
        <v>29.5</v>
      </c>
      <c r="Z142" s="176" t="b">
        <f t="shared" si="54"/>
        <v>1</v>
      </c>
    </row>
    <row r="143" spans="1:26" x14ac:dyDescent="0.25">
      <c r="A143" s="184">
        <v>45413.75</v>
      </c>
      <c r="B143" s="185">
        <v>45413.75</v>
      </c>
      <c r="C143" s="49" cm="1">
        <f t="array" ref="C143">_xlfn.IFS(B143=A143,0,B143&gt;A143,1,TRUE,-1)</f>
        <v>0</v>
      </c>
      <c r="D143" s="49" cm="1">
        <f t="array" ref="D143:E143">CALENDAR.EDATE_TO_JDN_LOCAL(IF(C143=1,A143,B143))</f>
        <v>2460432</v>
      </c>
      <c r="E143" s="190">
        <v>0.75</v>
      </c>
      <c r="F143" s="49" cm="1">
        <f t="array" ref="F143:G143">CALENDAR.EDATE_TO_JDN_LOCAL(IF(C143=1,B143,A143))</f>
        <v>2460432</v>
      </c>
      <c r="G143" s="190">
        <v>0.75</v>
      </c>
      <c r="H143" s="50" cm="1">
        <f t="array" ref="H143:K143">CALENDAR.JDN_TO_QUARTER_DATE(D143,V143)</f>
        <v>2024</v>
      </c>
      <c r="I143" s="50">
        <v>1</v>
      </c>
      <c r="J143" s="50">
        <v>62</v>
      </c>
      <c r="K143" s="50">
        <v>92</v>
      </c>
      <c r="L143" s="49" cm="1">
        <f t="array" ref="L143:O143">CALENDAR.JDN_TO_QUARTER_DATE(F143,V143)</f>
        <v>2024</v>
      </c>
      <c r="M143" s="49">
        <v>1</v>
      </c>
      <c r="N143" s="49">
        <v>62</v>
      </c>
      <c r="O143" s="49">
        <v>92</v>
      </c>
      <c r="P143" s="190">
        <f t="shared" si="51"/>
        <v>0</v>
      </c>
      <c r="Q143" s="49">
        <f t="shared" si="52"/>
        <v>0</v>
      </c>
      <c r="R143" s="216">
        <f t="shared" si="53"/>
        <v>0</v>
      </c>
      <c r="S143" s="156" cm="1">
        <f t="array" ref="S143">CALENDAR.EDATE_TO_JDATE(A143,U143)</f>
        <v>2460431.8541666665</v>
      </c>
      <c r="T143" s="156" cm="1">
        <f t="array" ref="T143">CALENDAR.EDATE_TO_JDATE(B143,U143)</f>
        <v>2460431.8541666665</v>
      </c>
      <c r="U143" s="49">
        <v>570</v>
      </c>
      <c r="V143" s="49">
        <v>2</v>
      </c>
      <c r="W143" s="49" cm="1">
        <f t="array" ref="W143:Y143">CALENDAR.DELTA_QUARTER_DAYS(S143,T143,U143,V143)</f>
        <v>0</v>
      </c>
      <c r="X143" s="49">
        <v>0</v>
      </c>
      <c r="Y143" s="216">
        <v>0</v>
      </c>
      <c r="Z143" s="178" t="b">
        <f t="shared" si="54"/>
        <v>1</v>
      </c>
    </row>
    <row r="144" spans="1:26" x14ac:dyDescent="0.25">
      <c r="A144" s="187">
        <v>45077.25</v>
      </c>
      <c r="B144" s="187">
        <v>45047.75</v>
      </c>
      <c r="C144" s="52" cm="1">
        <f t="array" ref="C144">_xlfn.IFS(B144=A144,0,B144&gt;A144,1,TRUE,-1)</f>
        <v>-1</v>
      </c>
      <c r="D144" s="52" cm="1">
        <f t="array" ref="D144:E144">CALENDAR.EDATE_TO_JDN_LOCAL(IF(C144=1,A144,B144))</f>
        <v>2460066</v>
      </c>
      <c r="E144" s="191">
        <v>0.75</v>
      </c>
      <c r="F144" s="52" cm="1">
        <f t="array" ref="F144:G144">CALENDAR.EDATE_TO_JDN_LOCAL(IF(C144=1,B144,A144))</f>
        <v>2460096</v>
      </c>
      <c r="G144" s="191">
        <v>0.25</v>
      </c>
      <c r="H144" s="53" cm="1">
        <f t="array" ref="H144:K144">CALENDAR.JDN_TO_QUARTER_DATE(D144,V144)</f>
        <v>2023</v>
      </c>
      <c r="I144" s="53">
        <v>2</v>
      </c>
      <c r="J144" s="53">
        <v>31</v>
      </c>
      <c r="K144" s="53">
        <v>91</v>
      </c>
      <c r="L144" s="52" cm="1">
        <f t="array" ref="L144:O144">CALENDAR.JDN_TO_QUARTER_DATE(F144,V144)</f>
        <v>2023</v>
      </c>
      <c r="M144" s="52">
        <v>2</v>
      </c>
      <c r="N144" s="52">
        <v>61</v>
      </c>
      <c r="O144" s="52">
        <v>91</v>
      </c>
      <c r="P144" s="191">
        <f t="shared" si="51"/>
        <v>29.5</v>
      </c>
      <c r="Q144" s="52">
        <f t="shared" si="52"/>
        <v>0</v>
      </c>
      <c r="R144" s="192">
        <f t="shared" si="53"/>
        <v>29.5</v>
      </c>
      <c r="S144" s="157" cm="1">
        <f t="array" ref="S144">CALENDAR.EDATE_TO_JDATE(A144,U144)</f>
        <v>2460095.75</v>
      </c>
      <c r="T144" s="157" cm="1">
        <f t="array" ref="T144">CALENDAR.EDATE_TO_JDATE(B144,U144)</f>
        <v>2460066.25</v>
      </c>
      <c r="U144" s="52"/>
      <c r="V144" s="52"/>
      <c r="W144" s="52" cm="1">
        <f t="array" ref="W144:Y144">CALENDAR.DELTA_QUARTER_DAYS(S144,T144,U144,V144)</f>
        <v>-1</v>
      </c>
      <c r="X144" s="52">
        <v>0</v>
      </c>
      <c r="Y144" s="192">
        <v>29.5</v>
      </c>
      <c r="Z144" s="179" t="b">
        <f t="shared" si="54"/>
        <v>1</v>
      </c>
    </row>
    <row r="145" spans="1:26" x14ac:dyDescent="0.25">
      <c r="A145" s="182">
        <v>44652.75</v>
      </c>
      <c r="B145" s="183">
        <v>45016.25</v>
      </c>
      <c r="C145" s="12" cm="1">
        <f t="array" ref="C145">_xlfn.IFS(B145=A145,0,B145&gt;A145,1,TRUE,-1)</f>
        <v>1</v>
      </c>
      <c r="D145" s="12" cm="1">
        <f t="array" ref="D145:E145">CALENDAR.EDATE_TO_JDN_LOCAL(IF(C145=1,A145,B145))</f>
        <v>2459671</v>
      </c>
      <c r="E145" s="189">
        <v>0.75</v>
      </c>
      <c r="F145" s="12" cm="1">
        <f t="array" ref="F145:G145">CALENDAR.EDATE_TO_JDN_LOCAL(IF(C145=1,B145,A145))</f>
        <v>2460035</v>
      </c>
      <c r="G145" s="189">
        <v>0.25</v>
      </c>
      <c r="H145" s="45" cm="1">
        <f t="array" ref="H145:K145">CALENDAR.JDN_TO_QUARTER_DATE(D145,V145)</f>
        <v>2022</v>
      </c>
      <c r="I145" s="45">
        <v>2</v>
      </c>
      <c r="J145" s="45">
        <v>32</v>
      </c>
      <c r="K145" s="45">
        <v>92</v>
      </c>
      <c r="L145" s="12" cm="1">
        <f t="array" ref="L145:O145">CALENDAR.JDN_TO_QUARTER_DATE(F145,V145)</f>
        <v>2023</v>
      </c>
      <c r="M145" s="12">
        <v>2</v>
      </c>
      <c r="N145" s="12">
        <v>31</v>
      </c>
      <c r="O145" s="12">
        <v>92</v>
      </c>
      <c r="P145" s="189">
        <f t="shared" si="51"/>
        <v>-1.5</v>
      </c>
      <c r="Q145" s="12">
        <f t="shared" si="52"/>
        <v>3</v>
      </c>
      <c r="R145" s="215">
        <f t="shared" si="53"/>
        <v>90.5</v>
      </c>
      <c r="S145" s="155" cm="1">
        <f t="array" ref="S145">CALENDAR.EDATE_TO_JDATE(A145,U145)</f>
        <v>2459671.25</v>
      </c>
      <c r="T145" s="155" cm="1">
        <f t="array" ref="T145">CALENDAR.EDATE_TO_JDATE(B145,U145)</f>
        <v>2460034.75</v>
      </c>
      <c r="U145" s="12"/>
      <c r="V145" s="12">
        <v>-1</v>
      </c>
      <c r="W145" s="12" cm="1">
        <f t="array" ref="W145:Y145">CALENDAR.DELTA_QUARTER_DAYS(S145,T145,U145,V145)</f>
        <v>1</v>
      </c>
      <c r="X145" s="12">
        <v>3</v>
      </c>
      <c r="Y145" s="215">
        <v>90.5</v>
      </c>
      <c r="Z145" s="177" t="b">
        <f t="shared" si="54"/>
        <v>1</v>
      </c>
    </row>
    <row r="146" spans="1:26" x14ac:dyDescent="0.25">
      <c r="A146" s="180">
        <v>45078.75</v>
      </c>
      <c r="B146" s="181">
        <v>45077.25</v>
      </c>
      <c r="C146" s="9" cm="1">
        <f t="array" ref="C146">_xlfn.IFS(B146=A146,0,B146&gt;A146,1,TRUE,-1)</f>
        <v>-1</v>
      </c>
      <c r="D146" s="9" cm="1">
        <f t="array" ref="D146:E146">CALENDAR.EDATE_TO_JDN_LOCAL(IF(C146=1,A146,B146))</f>
        <v>2460096</v>
      </c>
      <c r="E146" s="188">
        <v>0.25</v>
      </c>
      <c r="F146" s="9" cm="1">
        <f t="array" ref="F146:G146">CALENDAR.EDATE_TO_JDN_LOCAL(IF(C146=1,B146,A146))</f>
        <v>2460097</v>
      </c>
      <c r="G146" s="188">
        <v>0.75</v>
      </c>
      <c r="H146" s="44" cm="1">
        <f t="array" ref="H146:K146">CALENDAR.JDN_TO_QUARTER_DATE(D146,V146)</f>
        <v>2023</v>
      </c>
      <c r="I146" s="44">
        <v>2</v>
      </c>
      <c r="J146" s="44">
        <v>61</v>
      </c>
      <c r="K146" s="44">
        <v>91</v>
      </c>
      <c r="L146" s="9" cm="1">
        <f t="array" ref="L146:O146">CALENDAR.JDN_TO_QUARTER_DATE(F146,V146)</f>
        <v>2023</v>
      </c>
      <c r="M146" s="9">
        <v>2</v>
      </c>
      <c r="N146" s="9">
        <v>62</v>
      </c>
      <c r="O146" s="9">
        <v>91</v>
      </c>
      <c r="P146" s="188">
        <f t="shared" si="51"/>
        <v>1.5</v>
      </c>
      <c r="Q146" s="9">
        <f t="shared" si="52"/>
        <v>0</v>
      </c>
      <c r="R146" s="214">
        <f t="shared" si="53"/>
        <v>1.5</v>
      </c>
      <c r="S146" s="154" cm="1">
        <f t="array" ref="S146">CALENDAR.EDATE_TO_JDATE(A146,U146)</f>
        <v>2460097.6666666665</v>
      </c>
      <c r="T146" s="154" cm="1">
        <f t="array" ref="T146">CALENDAR.EDATE_TO_JDATE(B146,U146)</f>
        <v>2460096.1666666665</v>
      </c>
      <c r="U146" s="9">
        <v>-600</v>
      </c>
      <c r="V146" s="9"/>
      <c r="W146" s="9" cm="1">
        <f t="array" ref="W146:Y146">CALENDAR.DELTA_QUARTER_DAYS(S146,T146,U146,V146)</f>
        <v>-1</v>
      </c>
      <c r="X146" s="9">
        <v>0</v>
      </c>
      <c r="Y146" s="214">
        <v>1.5</v>
      </c>
      <c r="Z146" s="176" t="b">
        <f t="shared" si="54"/>
        <v>1</v>
      </c>
    </row>
    <row r="147" spans="1:26" x14ac:dyDescent="0.25">
      <c r="A147" s="184">
        <v>45869.25</v>
      </c>
      <c r="B147" s="185">
        <v>45170.75</v>
      </c>
      <c r="C147" s="49" cm="1">
        <f t="array" ref="C147">_xlfn.IFS(B147=A147,0,B147&gt;A147,1,TRUE,-1)</f>
        <v>-1</v>
      </c>
      <c r="D147" s="49" cm="1">
        <f t="array" ref="D147:E147">CALENDAR.EDATE_TO_JDN_LOCAL(IF(C147=1,A147,B147))</f>
        <v>2460189</v>
      </c>
      <c r="E147" s="190">
        <v>0.75</v>
      </c>
      <c r="F147" s="49" cm="1">
        <f t="array" ref="F147:G147">CALENDAR.EDATE_TO_JDN_LOCAL(IF(C147=1,B147,A147))</f>
        <v>2460888</v>
      </c>
      <c r="G147" s="190">
        <v>0.25</v>
      </c>
      <c r="H147" s="50" cm="1">
        <f t="array" ref="H147:K147">CALENDAR.JDN_TO_QUARTER_DATE(D147,V147)</f>
        <v>2023</v>
      </c>
      <c r="I147" s="50">
        <v>3</v>
      </c>
      <c r="J147" s="50">
        <v>63</v>
      </c>
      <c r="K147" s="50">
        <v>92</v>
      </c>
      <c r="L147" s="49" cm="1">
        <f t="array" ref="L147:O147">CALENDAR.JDN_TO_QUARTER_DATE(F147,V147)</f>
        <v>2025</v>
      </c>
      <c r="M147" s="49">
        <v>3</v>
      </c>
      <c r="N147" s="49">
        <v>31</v>
      </c>
      <c r="O147" s="49">
        <v>92</v>
      </c>
      <c r="P147" s="190">
        <f t="shared" si="51"/>
        <v>-32.5</v>
      </c>
      <c r="Q147" s="49">
        <f t="shared" si="52"/>
        <v>7</v>
      </c>
      <c r="R147" s="216">
        <f t="shared" si="53"/>
        <v>59.5</v>
      </c>
      <c r="S147" s="156" cm="1">
        <f t="array" ref="S147">CALENDAR.EDATE_TO_JDATE(A147,U147)</f>
        <v>2460887.3541666665</v>
      </c>
      <c r="T147" s="156" cm="1">
        <f t="array" ref="T147">CALENDAR.EDATE_TO_JDATE(B147,U147)</f>
        <v>2460188.8541666665</v>
      </c>
      <c r="U147" s="49">
        <v>570</v>
      </c>
      <c r="V147" s="49"/>
      <c r="W147" s="49" cm="1">
        <f t="array" ref="W147:Y147">CALENDAR.DELTA_QUARTER_DAYS(S147,T147,U147,V147)</f>
        <v>-1</v>
      </c>
      <c r="X147" s="49">
        <v>7</v>
      </c>
      <c r="Y147" s="216">
        <v>59.5</v>
      </c>
      <c r="Z147" s="178" t="b">
        <f t="shared" si="54"/>
        <v>1</v>
      </c>
    </row>
    <row r="150" spans="1:26" ht="19.5" x14ac:dyDescent="0.3">
      <c r="A150" s="1" t="s">
        <v>361</v>
      </c>
    </row>
    <row r="152" spans="1:26" x14ac:dyDescent="0.25">
      <c r="A152" s="22" t="s">
        <v>171</v>
      </c>
      <c r="B152" s="23" t="s">
        <v>172</v>
      </c>
      <c r="C152" s="23" t="s">
        <v>303</v>
      </c>
      <c r="D152" s="23" t="s">
        <v>41</v>
      </c>
      <c r="E152" s="23" t="s">
        <v>236</v>
      </c>
      <c r="F152" s="23" t="s">
        <v>171</v>
      </c>
      <c r="G152" s="23" t="s">
        <v>172</v>
      </c>
      <c r="H152" s="23" t="s">
        <v>305</v>
      </c>
      <c r="I152" s="23" t="s">
        <v>306</v>
      </c>
      <c r="J152" s="23" t="s">
        <v>307</v>
      </c>
      <c r="K152" s="23" t="s">
        <v>308</v>
      </c>
      <c r="L152" s="23" t="s">
        <v>362</v>
      </c>
      <c r="M152" s="23" t="s">
        <v>363</v>
      </c>
      <c r="N152" s="23" t="s">
        <v>364</v>
      </c>
    </row>
    <row r="153" spans="1:26" x14ac:dyDescent="0.25">
      <c r="A153" s="180">
        <v>44651.270949074074</v>
      </c>
      <c r="B153" s="181">
        <v>44652.739583333336</v>
      </c>
      <c r="C153" s="232" t="s">
        <v>296</v>
      </c>
      <c r="D153" s="9"/>
      <c r="E153" s="9"/>
      <c r="F153" s="188" cm="1">
        <f t="array" ref="F153">CALENDAR.EDATE_TO_JDATE(A153,D153)</f>
        <v>2459669.7709490741</v>
      </c>
      <c r="G153" s="188" cm="1">
        <f t="array" ref="G153">CALENDAR.EDATE_TO_JDATE(B153,E153)</f>
        <v>2459671.2395833335</v>
      </c>
      <c r="H153" s="214" cm="1">
        <f t="array" ref="H153">CALENDAR.DELTA_INTERVAL(C153,F153,G153,D153,E153)</f>
        <v>35.247222226113081</v>
      </c>
      <c r="I153" s="214"/>
      <c r="J153" s="214"/>
      <c r="K153" s="214"/>
      <c r="L153" s="214"/>
      <c r="M153" s="214"/>
      <c r="N153" s="245"/>
    </row>
    <row r="154" spans="1:26" x14ac:dyDescent="0.25">
      <c r="A154" s="182">
        <v>44651.996527777781</v>
      </c>
      <c r="B154" s="183">
        <v>44652.083333333336</v>
      </c>
      <c r="C154" s="233" t="s">
        <v>297</v>
      </c>
      <c r="D154" s="12"/>
      <c r="E154" s="12"/>
      <c r="F154" s="189" cm="1">
        <f t="array" ref="F154">CALENDAR.EDATE_TO_JDATE(A154,D154)</f>
        <v>2459670.496527778</v>
      </c>
      <c r="G154" s="189" cm="1">
        <f t="array" ref="G154">CALENDAR.EDATE_TO_JDATE(B154,E154)</f>
        <v>2459670.5833333335</v>
      </c>
      <c r="H154" s="215" cm="1">
        <f t="array" ref="H154">CALENDAR.DELTA_INTERVAL(C154,F154,G154,D154,E154)</f>
        <v>124.99999992549419</v>
      </c>
      <c r="I154" s="215"/>
      <c r="J154" s="215"/>
      <c r="K154" s="215"/>
      <c r="L154" s="215"/>
      <c r="M154" s="215"/>
      <c r="N154" s="246"/>
    </row>
    <row r="155" spans="1:26" x14ac:dyDescent="0.25">
      <c r="A155" s="180">
        <v>44651.999988425923</v>
      </c>
      <c r="B155" s="181">
        <v>44652.000393518516</v>
      </c>
      <c r="C155" s="232" t="s">
        <v>298</v>
      </c>
      <c r="D155" s="9"/>
      <c r="E155" s="9"/>
      <c r="F155" s="188" cm="1">
        <f t="array" ref="F155">CALENDAR.EDATE_TO_JDATE(A155,D155)</f>
        <v>2459670.499988426</v>
      </c>
      <c r="G155" s="188" cm="1">
        <f t="array" ref="G155">CALENDAR.EDATE_TO_JDATE(B155,E155)</f>
        <v>2459670.5003935187</v>
      </c>
      <c r="H155" s="214" cm="1">
        <f t="array" ref="H155">CALENDAR.DELTA_INTERVAL(C155,F155,G155,D155,E155)</f>
        <v>35.000011324882507</v>
      </c>
      <c r="I155" s="214"/>
      <c r="J155" s="214"/>
      <c r="K155" s="214"/>
      <c r="L155" s="214"/>
      <c r="M155" s="214"/>
      <c r="N155" s="245"/>
    </row>
    <row r="156" spans="1:26" x14ac:dyDescent="0.25">
      <c r="A156" s="184">
        <v>44651.996574074074</v>
      </c>
      <c r="B156" s="185">
        <v>44652.083333333336</v>
      </c>
      <c r="C156" s="234" t="s">
        <v>299</v>
      </c>
      <c r="D156" s="49"/>
      <c r="E156" s="49"/>
      <c r="F156" s="190" cm="1">
        <f t="array" ref="F156">CALENDAR.EDATE_TO_JDATE(A156,D156)</f>
        <v>2459670.496574074</v>
      </c>
      <c r="G156" s="190" cm="1">
        <f t="array" ref="G156">CALENDAR.EDATE_TO_JDATE(B156,E156)</f>
        <v>2459670.5833333335</v>
      </c>
      <c r="H156" s="216" cm="1">
        <f t="array" ref="H156:K156">CALENDAR.DELTA_INTERVAL(C156,F156,G156,D156,E156)</f>
        <v>1</v>
      </c>
      <c r="I156" s="216">
        <v>2</v>
      </c>
      <c r="J156" s="216">
        <v>4</v>
      </c>
      <c r="K156" s="216">
        <v>56</v>
      </c>
      <c r="L156" s="216"/>
      <c r="M156" s="216"/>
      <c r="N156" s="247"/>
    </row>
    <row r="157" spans="1:26" x14ac:dyDescent="0.25">
      <c r="A157" s="187">
        <v>44651.270949074074</v>
      </c>
      <c r="B157" s="187">
        <v>44652.770949074074</v>
      </c>
      <c r="C157" s="235" t="s">
        <v>300</v>
      </c>
      <c r="D157" s="52"/>
      <c r="E157" s="52"/>
      <c r="F157" s="191" cm="1">
        <f t="array" ref="F157">CALENDAR.EDATE_TO_JDATE(A157,D157)</f>
        <v>2459669.7709490741</v>
      </c>
      <c r="G157" s="191" cm="1">
        <f t="array" ref="G157">CALENDAR.EDATE_TO_JDATE(B157,E157)</f>
        <v>2459671.2709490741</v>
      </c>
      <c r="H157" s="192" cm="1">
        <f t="array" ref="H157">CALENDAR.DELTA_INTERVAL(C157,F157,G157,D157,E157)</f>
        <v>1.5</v>
      </c>
      <c r="I157" s="192"/>
      <c r="J157" s="192"/>
      <c r="K157" s="192"/>
      <c r="L157" s="192"/>
      <c r="M157" s="192"/>
      <c r="N157" s="248"/>
    </row>
    <row r="158" spans="1:26" x14ac:dyDescent="0.25">
      <c r="A158" s="182">
        <v>44651.270949074074</v>
      </c>
      <c r="B158" s="183">
        <v>45016.25</v>
      </c>
      <c r="C158" s="233" t="s">
        <v>301</v>
      </c>
      <c r="D158" s="12"/>
      <c r="E158" s="12"/>
      <c r="F158" s="189" cm="1">
        <f t="array" ref="F158">CALENDAR.EDATE_TO_JDATE(A158,D158)</f>
        <v>2459669.7709490741</v>
      </c>
      <c r="G158" s="189" cm="1">
        <f t="array" ref="G158">CALENDAR.EDATE_TO_JDATE(B158,E158)</f>
        <v>2460034.75</v>
      </c>
      <c r="H158" s="215" cm="1">
        <f t="array" ref="H158">CALENDAR.DELTA_INTERVAL(C158,F158,G158,D158,E158)</f>
        <v>52.139864417990403</v>
      </c>
      <c r="I158" s="215"/>
      <c r="J158" s="215"/>
      <c r="K158" s="215"/>
      <c r="L158" s="215"/>
      <c r="M158" s="215"/>
      <c r="N158" s="246"/>
    </row>
    <row r="159" spans="1:26" x14ac:dyDescent="0.25">
      <c r="A159" s="180">
        <v>44651.270949074074</v>
      </c>
      <c r="B159" s="181">
        <v>44712.25</v>
      </c>
      <c r="C159" s="232" t="s">
        <v>302</v>
      </c>
      <c r="D159" s="9"/>
      <c r="E159" s="9"/>
      <c r="F159" s="188" cm="1">
        <f t="array" ref="F159">CALENDAR.EDATE_TO_JDATE(A159,D159)</f>
        <v>2459669.7709490741</v>
      </c>
      <c r="G159" s="188" cm="1">
        <f t="array" ref="G159">CALENDAR.EDATE_TO_JDATE(B159,E159)</f>
        <v>2459730.75</v>
      </c>
      <c r="H159" s="214" cm="1">
        <f t="array" ref="H159">CALENDAR.DELTA_INTERVAL(C159,F159,G159,D159,E159)</f>
        <v>1.999324223417188</v>
      </c>
      <c r="I159" s="214"/>
      <c r="J159" s="214"/>
      <c r="K159" s="214"/>
      <c r="L159" s="214"/>
      <c r="M159" s="214"/>
      <c r="N159" s="245"/>
    </row>
    <row r="160" spans="1:26" x14ac:dyDescent="0.25">
      <c r="A160" s="184">
        <v>44834.270949074074</v>
      </c>
      <c r="B160" s="185">
        <v>45078.75</v>
      </c>
      <c r="C160" s="234" t="s">
        <v>304</v>
      </c>
      <c r="D160" s="49"/>
      <c r="E160" s="49">
        <v>3</v>
      </c>
      <c r="F160" s="190" cm="1">
        <f t="array" ref="F160">CALENDAR.EDATE_TO_JDATE(A160,D160)</f>
        <v>2459852.7709490741</v>
      </c>
      <c r="G160" s="190" cm="1">
        <f t="array" ref="G160">CALENDAR.EDATE_TO_JDATE(B160,E160)</f>
        <v>2460097.2479166668</v>
      </c>
      <c r="H160" s="216" cm="1">
        <f t="array" ref="H160">CALENDAR.DELTA_INTERVAL(C160,F160,G160,D160,E160)</f>
        <v>2.6864730013861262</v>
      </c>
      <c r="I160" s="216"/>
      <c r="J160" s="216"/>
      <c r="K160" s="216"/>
      <c r="L160" s="216"/>
      <c r="M160" s="216"/>
      <c r="N160" s="247"/>
    </row>
    <row r="161" spans="1:14" x14ac:dyDescent="0.25">
      <c r="A161" s="180">
        <v>44651.999988425923</v>
      </c>
      <c r="B161" s="181">
        <v>44654.000393518516</v>
      </c>
      <c r="C161" s="232" t="s">
        <v>309</v>
      </c>
      <c r="D161" s="9"/>
      <c r="E161" s="9"/>
      <c r="F161" s="188" cm="1">
        <f t="array" ref="F161">CALENDAR.EDATE_TO_JDATE(A161,D161)</f>
        <v>2459670.499988426</v>
      </c>
      <c r="G161" s="188" cm="1">
        <f t="array" ref="G161">CALENDAR.EDATE_TO_JDATE(B161,E161)</f>
        <v>2459672.5003935187</v>
      </c>
      <c r="H161" s="214" cm="1">
        <f t="array" ref="H161">CALENDAR.DELTA_INTERVAL(C161,F161,G161,D161,E161)</f>
        <v>5.4805618978730486E-3</v>
      </c>
      <c r="I161" s="214"/>
      <c r="J161" s="214"/>
      <c r="K161" s="214"/>
      <c r="L161" s="214"/>
      <c r="M161" s="214"/>
      <c r="N161" s="245"/>
    </row>
    <row r="162" spans="1:14" x14ac:dyDescent="0.25">
      <c r="A162" s="184">
        <v>44651.996574074074</v>
      </c>
      <c r="B162" s="185">
        <v>44652.083333333336</v>
      </c>
      <c r="C162" s="234" t="s">
        <v>310</v>
      </c>
      <c r="D162" s="49"/>
      <c r="E162" s="49"/>
      <c r="F162" s="190" cm="1">
        <f t="array" ref="F162">CALENDAR.EDATE_TO_JDATE(A162,D162)</f>
        <v>2459670.496574074</v>
      </c>
      <c r="G162" s="190" cm="1">
        <f t="array" ref="G162">CALENDAR.EDATE_TO_JDATE(B162,E162)</f>
        <v>2459670.5833333335</v>
      </c>
      <c r="H162" s="216" cm="1">
        <f t="array" ref="H162:J162">CALENDAR.DELTA_INTERVAL(C162,F162,G162,D162,E162)</f>
        <v>1</v>
      </c>
      <c r="I162" s="216">
        <v>0</v>
      </c>
      <c r="J162" s="216">
        <v>8.6759259458631277E-2</v>
      </c>
      <c r="K162" s="216"/>
      <c r="L162" s="216"/>
      <c r="M162" s="216"/>
      <c r="N162" s="247"/>
    </row>
    <row r="163" spans="1:14" x14ac:dyDescent="0.25">
      <c r="A163" s="187">
        <v>44651.270949074074</v>
      </c>
      <c r="B163" s="187">
        <v>44652.770949074074</v>
      </c>
      <c r="C163" s="235" t="s">
        <v>311</v>
      </c>
      <c r="D163" s="52"/>
      <c r="E163" s="52"/>
      <c r="F163" s="191" cm="1">
        <f t="array" ref="F163">CALENDAR.EDATE_TO_JDATE(A163,D163)</f>
        <v>2459669.7709490741</v>
      </c>
      <c r="G163" s="191" cm="1">
        <f t="array" ref="G163">CALENDAR.EDATE_TO_JDATE(B163,E163)</f>
        <v>2459671.2709490741</v>
      </c>
      <c r="H163" s="192" cm="1">
        <f t="array" ref="H163:K163">CALENDAR.DELTA_INTERVAL(C163,F163,G163,D163,E163)</f>
        <v>1</v>
      </c>
      <c r="I163" s="192">
        <v>0</v>
      </c>
      <c r="J163" s="192">
        <v>0</v>
      </c>
      <c r="K163" s="192">
        <v>1.5</v>
      </c>
      <c r="L163" s="192"/>
      <c r="M163" s="192"/>
      <c r="N163" s="248"/>
    </row>
    <row r="164" spans="1:14" x14ac:dyDescent="0.25">
      <c r="A164" s="182">
        <v>44286.270949074074</v>
      </c>
      <c r="B164" s="183">
        <v>45016.25</v>
      </c>
      <c r="C164" s="233" t="s">
        <v>312</v>
      </c>
      <c r="D164" s="12"/>
      <c r="E164" s="12"/>
      <c r="F164" s="189" cm="1">
        <f t="array" ref="F164">CALENDAR.EDATE_TO_JDATE(A164,D164)</f>
        <v>2459304.7709490741</v>
      </c>
      <c r="G164" s="189" cm="1">
        <f t="array" ref="G164">CALENDAR.EDATE_TO_JDATE(B164,E164)</f>
        <v>2460034.75</v>
      </c>
      <c r="H164" s="215" cm="1">
        <f t="array" ref="H164:J164">CALENDAR.DELTA_INTERVAL(C164,F164,G164,D164,E164)</f>
        <v>1</v>
      </c>
      <c r="I164" s="215">
        <v>23</v>
      </c>
      <c r="J164" s="215">
        <v>30.979050925932825</v>
      </c>
      <c r="K164" s="215"/>
      <c r="L164" s="215"/>
      <c r="M164" s="215"/>
      <c r="N164" s="246"/>
    </row>
    <row r="165" spans="1:14" x14ac:dyDescent="0.25">
      <c r="A165" s="180">
        <v>44651.270949074074</v>
      </c>
      <c r="B165" s="181">
        <v>44712.25</v>
      </c>
      <c r="C165" s="232" t="s">
        <v>313</v>
      </c>
      <c r="D165" s="9"/>
      <c r="E165" s="9"/>
      <c r="F165" s="188" cm="1">
        <f t="array" ref="F165">CALENDAR.EDATE_TO_JDATE(A165,D165)</f>
        <v>2459669.7709490741</v>
      </c>
      <c r="G165" s="188" cm="1">
        <f t="array" ref="G165">CALENDAR.EDATE_TO_JDATE(B165,E165)</f>
        <v>2459730.75</v>
      </c>
      <c r="H165" s="214" cm="1">
        <f t="array" ref="H165:J165">CALENDAR.DELTA_INTERVAL(C165,F165,G165,D165,E165)</f>
        <v>1</v>
      </c>
      <c r="I165" s="214">
        <v>0</v>
      </c>
      <c r="J165" s="214">
        <v>60.979050925932825</v>
      </c>
      <c r="K165" s="214"/>
      <c r="L165" s="214"/>
      <c r="M165" s="214"/>
      <c r="N165" s="245"/>
    </row>
    <row r="166" spans="1:14" x14ac:dyDescent="0.25">
      <c r="A166" s="184">
        <v>44651.996574074074</v>
      </c>
      <c r="B166" s="185">
        <v>44654.083333333336</v>
      </c>
      <c r="C166" s="234" t="s">
        <v>314</v>
      </c>
      <c r="D166" s="49"/>
      <c r="E166" s="49"/>
      <c r="F166" s="190" cm="1">
        <f t="array" ref="F166">CALENDAR.EDATE_TO_JDATE(A166,D166)</f>
        <v>2459670.496574074</v>
      </c>
      <c r="G166" s="190" cm="1">
        <f t="array" ref="G166">CALENDAR.EDATE_TO_JDATE(B166,E166)</f>
        <v>2459672.5833333335</v>
      </c>
      <c r="H166" s="216" cm="1">
        <f t="array" ref="H166:L166">CALENDAR.DELTA_INTERVAL(C166,F166,G166,D166,E166)</f>
        <v>1</v>
      </c>
      <c r="I166" s="216">
        <v>2</v>
      </c>
      <c r="J166" s="216">
        <v>2</v>
      </c>
      <c r="K166" s="216">
        <v>4</v>
      </c>
      <c r="L166" s="216">
        <v>56</v>
      </c>
      <c r="M166" s="216"/>
      <c r="N166" s="247"/>
    </row>
    <row r="167" spans="1:14" x14ac:dyDescent="0.25">
      <c r="A167" s="180">
        <v>44286.270949074074</v>
      </c>
      <c r="B167" s="181">
        <v>45016.25</v>
      </c>
      <c r="C167" s="232" t="s">
        <v>358</v>
      </c>
      <c r="D167" s="9"/>
      <c r="E167" s="9"/>
      <c r="F167" s="188" cm="1">
        <f t="array" ref="F167">CALENDAR.EDATE_TO_JDATE(A167,D167)</f>
        <v>2459304.7709490741</v>
      </c>
      <c r="G167" s="188" cm="1">
        <f t="array" ref="G167">CALENDAR.EDATE_TO_JDATE(B167,E167)</f>
        <v>2460034.75</v>
      </c>
      <c r="H167" s="214" cm="1">
        <f t="array" ref="H167:K167">CALENDAR.DELTA_INTERVAL(C167,F167,G167,D167,E167)</f>
        <v>1</v>
      </c>
      <c r="I167" s="214">
        <v>1</v>
      </c>
      <c r="J167" s="214">
        <v>11</v>
      </c>
      <c r="K167" s="214">
        <v>30.979050925932825</v>
      </c>
      <c r="L167" s="214"/>
      <c r="M167" s="214"/>
      <c r="N167" s="245"/>
    </row>
    <row r="168" spans="1:14" x14ac:dyDescent="0.25">
      <c r="A168" s="184">
        <v>44286.270949074074</v>
      </c>
      <c r="B168" s="185">
        <v>45016.25</v>
      </c>
      <c r="C168" s="234" t="s">
        <v>359</v>
      </c>
      <c r="D168" s="49"/>
      <c r="E168" s="49"/>
      <c r="F168" s="190" cm="1">
        <f t="array" ref="F168">CALENDAR.EDATE_TO_JDATE(A168,D168)</f>
        <v>2459304.7709490741</v>
      </c>
      <c r="G168" s="190" cm="1">
        <f t="array" ref="G168">CALENDAR.EDATE_TO_JDATE(B168,E168)</f>
        <v>2460034.75</v>
      </c>
      <c r="H168" s="216" cm="1">
        <f t="array" ref="H168:K168">CALENDAR.DELTA_INTERVAL(C168,F168,G168,D168,E168)</f>
        <v>1</v>
      </c>
      <c r="I168" s="216">
        <v>1</v>
      </c>
      <c r="J168" s="216">
        <v>3</v>
      </c>
      <c r="K168" s="216">
        <v>89.979050925932825</v>
      </c>
      <c r="L168" s="216"/>
      <c r="M168" s="216"/>
      <c r="N168" s="247"/>
    </row>
    <row r="169" spans="1:14" x14ac:dyDescent="0.25">
      <c r="A169" s="180">
        <v>44286.270949074074</v>
      </c>
      <c r="B169" s="181">
        <v>45016.25</v>
      </c>
      <c r="C169" s="232" t="s">
        <v>360</v>
      </c>
      <c r="D169" s="9"/>
      <c r="E169" s="9"/>
      <c r="F169" s="188" cm="1">
        <f t="array" ref="F169">CALENDAR.EDATE_TO_JDATE(A169,D169)</f>
        <v>2459304.7709490741</v>
      </c>
      <c r="G169" s="188" cm="1">
        <f t="array" ref="G169">CALENDAR.EDATE_TO_JDATE(B169,E169)</f>
        <v>2460034.75</v>
      </c>
      <c r="H169" s="214" cm="1">
        <f t="array" ref="H169:N169">CALENDAR.DELTA_INTERVAL(C169,F169,G169,D169,E169)</f>
        <v>1</v>
      </c>
      <c r="I169" s="214">
        <v>1</v>
      </c>
      <c r="J169" s="214">
        <v>11</v>
      </c>
      <c r="K169" s="214">
        <v>30</v>
      </c>
      <c r="L169" s="214">
        <v>23</v>
      </c>
      <c r="M169" s="214">
        <v>29</v>
      </c>
      <c r="N169" s="245">
        <v>50</v>
      </c>
    </row>
    <row r="170" spans="1:14" x14ac:dyDescent="0.25">
      <c r="A170" s="184">
        <v>45016.25</v>
      </c>
      <c r="B170" s="185">
        <v>44286.270965925927</v>
      </c>
      <c r="C170" s="234" t="s">
        <v>360</v>
      </c>
      <c r="D170" s="49"/>
      <c r="E170" s="49"/>
      <c r="F170" s="190" cm="1">
        <f t="array" ref="F170">CALENDAR.EDATE_TO_JDATE(A170,D170)</f>
        <v>2460034.75</v>
      </c>
      <c r="G170" s="190" cm="1">
        <f t="array" ref="G170">CALENDAR.EDATE_TO_JDATE(B170,E170)</f>
        <v>2459304.7709659259</v>
      </c>
      <c r="H170" s="216" cm="1">
        <f t="array" ref="H170:N170">CALENDAR.DELTA_INTERVAL(C170,F170,G170,D170,E170)</f>
        <v>-1</v>
      </c>
      <c r="I170" s="216">
        <v>1</v>
      </c>
      <c r="J170" s="216">
        <v>11</v>
      </c>
      <c r="K170" s="216">
        <v>30</v>
      </c>
      <c r="L170" s="216">
        <v>23</v>
      </c>
      <c r="M170" s="216">
        <v>29</v>
      </c>
      <c r="N170" s="247">
        <v>48.543999999994412</v>
      </c>
    </row>
  </sheetData>
  <phoneticPr fontId="2" type="noConversion"/>
  <pageMargins left="0.7" right="0.7" top="0.75" bottom="0.75" header="0.3" footer="0.3"/>
  <pageSetup paperSize="9" orientation="portrait" copies="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R44"/>
  <sheetViews>
    <sheetView topLeftCell="A20" workbookViewId="0">
      <selection activeCell="A47" sqref="A47"/>
    </sheetView>
  </sheetViews>
  <sheetFormatPr defaultRowHeight="15" x14ac:dyDescent="0.25"/>
  <cols>
    <col min="1" max="1" width="24.42578125" customWidth="1"/>
    <col min="2" max="2" width="23.28515625" bestFit="1" customWidth="1"/>
    <col min="3" max="3" width="8" customWidth="1"/>
    <col min="4" max="4" width="15.42578125" customWidth="1"/>
    <col min="5" max="5" width="14.28515625" bestFit="1" customWidth="1"/>
    <col min="6" max="6" width="13.7109375" customWidth="1"/>
    <col min="7" max="7" width="15.5703125" bestFit="1" customWidth="1"/>
    <col min="8" max="8" width="15.5703125" customWidth="1"/>
    <col min="9" max="9" width="15.42578125" customWidth="1"/>
    <col min="11" max="11" width="9.7109375" bestFit="1" customWidth="1"/>
    <col min="13" max="14" width="13.7109375" bestFit="1" customWidth="1"/>
  </cols>
  <sheetData>
    <row r="1" spans="1:13" ht="19.5" x14ac:dyDescent="0.3">
      <c r="A1" s="1" t="s">
        <v>365</v>
      </c>
    </row>
    <row r="3" spans="1:13" x14ac:dyDescent="0.25">
      <c r="A3" s="22" t="s">
        <v>169</v>
      </c>
      <c r="B3" s="23" t="s">
        <v>170</v>
      </c>
      <c r="C3" s="23" t="s">
        <v>193</v>
      </c>
      <c r="D3" s="23" t="s">
        <v>366</v>
      </c>
      <c r="E3" s="23" t="s">
        <v>171</v>
      </c>
      <c r="F3" s="23" t="s">
        <v>172</v>
      </c>
      <c r="G3" s="23" t="s">
        <v>41</v>
      </c>
      <c r="H3" s="37" t="s">
        <v>275</v>
      </c>
      <c r="I3" s="175" t="s">
        <v>192</v>
      </c>
    </row>
    <row r="4" spans="1:13" x14ac:dyDescent="0.25">
      <c r="A4" s="180">
        <v>45077.25</v>
      </c>
      <c r="B4" s="181">
        <v>45078.75</v>
      </c>
      <c r="C4" s="254" cm="1">
        <f t="array" ref="C4">_xlfn.IFS(A4=B4,0,B4&gt;A4,1,TRUE,-1)</f>
        <v>1</v>
      </c>
      <c r="D4" s="254">
        <f>C4*(ABS(INT(B4)-INT(A4))+1)</f>
        <v>2</v>
      </c>
      <c r="E4" s="154" cm="1">
        <f t="array" ref="E4">CALENDAR.EDATE_TO_JDATE(A4,G4)</f>
        <v>2460095.75</v>
      </c>
      <c r="F4" s="154" cm="1">
        <f t="array" ref="F4">CALENDAR.EDATE_TO_JDATE(B4,G4)</f>
        <v>2460097.25</v>
      </c>
      <c r="G4" s="9"/>
      <c r="H4" s="254" cm="1">
        <f t="array" ref="H4">CALENDAR.EXTENT_OF_DAYS(E4,F4,G4)</f>
        <v>2</v>
      </c>
      <c r="I4" s="176" t="b">
        <f>D4=H4</f>
        <v>1</v>
      </c>
      <c r="M4" s="193"/>
    </row>
    <row r="5" spans="1:13" x14ac:dyDescent="0.25">
      <c r="A5" s="182">
        <v>45077.999988425923</v>
      </c>
      <c r="B5" s="183">
        <v>45078</v>
      </c>
      <c r="C5" s="255" cm="1">
        <f t="array" ref="C5">_xlfn.IFS(A5=B5,0,B5&gt;A5,1,TRUE,-1)</f>
        <v>1</v>
      </c>
      <c r="D5" s="255">
        <f t="shared" ref="D5:D6" si="0">C5*(ABS(INT(B5)-INT(A5))+1)</f>
        <v>2</v>
      </c>
      <c r="E5" s="155" cm="1">
        <f t="array" ref="E5">CALENDAR.EDATE_TO_JDATE(A5,G5)</f>
        <v>2460096.499988426</v>
      </c>
      <c r="F5" s="155" cm="1">
        <f t="array" ref="F5">CALENDAR.EDATE_TO_JDATE(B5,G5)</f>
        <v>2460096.5</v>
      </c>
      <c r="G5" s="12"/>
      <c r="H5" s="255" cm="1">
        <f t="array" ref="H5">CALENDAR.EXTENT_OF_DAYS(E5,F5,G5)</f>
        <v>2</v>
      </c>
      <c r="I5" s="177" t="b">
        <f t="shared" ref="I5:I6" si="1">D5=H5</f>
        <v>1</v>
      </c>
    </row>
    <row r="6" spans="1:13" x14ac:dyDescent="0.25">
      <c r="A6" s="228">
        <v>45078.75</v>
      </c>
      <c r="B6" s="229">
        <v>45077.25</v>
      </c>
      <c r="C6" s="257" cm="1">
        <f t="array" ref="C6">_xlfn.IFS(A6=B6,0,B6&gt;A6,1,TRUE,-1)</f>
        <v>-1</v>
      </c>
      <c r="D6" s="257">
        <f t="shared" si="0"/>
        <v>-2</v>
      </c>
      <c r="E6" s="258" cm="1">
        <f t="array" ref="E6">CALENDAR.EDATE_TO_JDATE(A6,G6)</f>
        <v>2460097.6666666665</v>
      </c>
      <c r="F6" s="258" cm="1">
        <f t="array" ref="F6">CALENDAR.EDATE_TO_JDATE(B6,G6)</f>
        <v>2460096.1666666665</v>
      </c>
      <c r="G6" s="259">
        <v>-600</v>
      </c>
      <c r="H6" s="257" cm="1">
        <f t="array" ref="H6">CALENDAR.EXTENT_OF_DAYS(E6,F6,G6)</f>
        <v>-2</v>
      </c>
      <c r="I6" s="260" t="b">
        <f t="shared" si="1"/>
        <v>1</v>
      </c>
    </row>
    <row r="9" spans="1:13" ht="19.5" x14ac:dyDescent="0.3">
      <c r="A9" s="1" t="s">
        <v>367</v>
      </c>
    </row>
    <row r="11" spans="1:13" x14ac:dyDescent="0.25">
      <c r="A11" s="22" t="s">
        <v>169</v>
      </c>
      <c r="B11" s="23" t="s">
        <v>170</v>
      </c>
      <c r="C11" s="23" t="s">
        <v>193</v>
      </c>
      <c r="D11" s="23" t="s">
        <v>366</v>
      </c>
      <c r="E11" s="23" t="s">
        <v>171</v>
      </c>
      <c r="F11" s="23" t="s">
        <v>172</v>
      </c>
      <c r="G11" s="23" t="s">
        <v>41</v>
      </c>
      <c r="H11" s="37" t="s">
        <v>197</v>
      </c>
      <c r="I11" s="175" t="s">
        <v>192</v>
      </c>
    </row>
    <row r="12" spans="1:13" x14ac:dyDescent="0.25">
      <c r="A12" s="180">
        <v>45077.25</v>
      </c>
      <c r="B12" s="181">
        <v>45081.999988425923</v>
      </c>
      <c r="C12" s="254" cm="1">
        <f t="array" ref="C12">_xlfn.IFS(A12=B12,0,B12&gt;A12,1,TRUE,-1)</f>
        <v>1</v>
      </c>
      <c r="D12" s="254">
        <f>C12*INT(((INT(B12-WEEKDAY(B12,3))-INT(A12-WEEKDAY(A12,3)))/7)+1)</f>
        <v>1</v>
      </c>
      <c r="E12" s="154" cm="1">
        <f t="array" ref="E12">CALENDAR.EDATE_TO_JDATE(A12,G12)</f>
        <v>2460095.75</v>
      </c>
      <c r="F12" s="154" cm="1">
        <f t="array" ref="F12">CALENDAR.EDATE_TO_JDATE(B12,G12)</f>
        <v>2460100.499988426</v>
      </c>
      <c r="G12" s="9"/>
      <c r="H12" s="254" cm="1">
        <f t="array" ref="H12">CALENDAR.EXTENT_OF_WEEKS(E12,F12,G12)</f>
        <v>1</v>
      </c>
      <c r="I12" s="176" t="b">
        <f t="shared" ref="I12:I15" si="2">D12=H12</f>
        <v>1</v>
      </c>
    </row>
    <row r="13" spans="1:13" x14ac:dyDescent="0.25">
      <c r="A13" s="182">
        <v>45081.999988425923</v>
      </c>
      <c r="B13" s="183">
        <v>45077.25</v>
      </c>
      <c r="C13" s="255" cm="1">
        <f t="array" ref="C13">_xlfn.IFS(A13=B13,0,B13&gt;A13,1,TRUE,-1)</f>
        <v>-1</v>
      </c>
      <c r="D13" s="255">
        <f t="shared" ref="D13:D15" si="3">C13*INT(((INT(B13-WEEKDAY(B13,3))-INT(A13-WEEKDAY(A13,3)))/7)+1)</f>
        <v>-1</v>
      </c>
      <c r="E13" s="155" cm="1">
        <f t="array" ref="E13">CALENDAR.EDATE_TO_JDATE(A13,G13)</f>
        <v>2460100.499988426</v>
      </c>
      <c r="F13" s="155" cm="1">
        <f t="array" ref="F13">CALENDAR.EDATE_TO_JDATE(B13,G13)</f>
        <v>2460095.75</v>
      </c>
      <c r="G13" s="12"/>
      <c r="H13" s="255" cm="1">
        <f t="array" ref="H13">CALENDAR.EXTENT_OF_WEEKS(E13,F13,G13)</f>
        <v>-1</v>
      </c>
      <c r="I13" s="177" t="b">
        <f t="shared" si="2"/>
        <v>1</v>
      </c>
    </row>
    <row r="14" spans="1:13" x14ac:dyDescent="0.25">
      <c r="A14" s="180">
        <v>45047.75</v>
      </c>
      <c r="B14" s="181">
        <v>45413.75</v>
      </c>
      <c r="C14" s="254" cm="1">
        <f t="array" ref="C14">_xlfn.IFS(A14=B14,0,B14&gt;A14,1,TRUE,-1)</f>
        <v>1</v>
      </c>
      <c r="D14" s="254">
        <f t="shared" si="3"/>
        <v>53</v>
      </c>
      <c r="E14" s="154" cm="1">
        <f t="array" ref="E14">CALENDAR.EDATE_TO_JDATE(A14,G14)</f>
        <v>2460066.6666666665</v>
      </c>
      <c r="F14" s="154" cm="1">
        <f t="array" ref="F14">CALENDAR.EDATE_TO_JDATE(B14,G14)</f>
        <v>2460432.6666666665</v>
      </c>
      <c r="G14" s="9">
        <v>-600</v>
      </c>
      <c r="H14" s="254" cm="1">
        <f t="array" ref="H14">CALENDAR.EXTENT_OF_WEEKS(E14,F14,G14)</f>
        <v>53</v>
      </c>
      <c r="I14" s="176" t="b">
        <f t="shared" si="2"/>
        <v>1</v>
      </c>
    </row>
    <row r="15" spans="1:13" x14ac:dyDescent="0.25">
      <c r="A15" s="184">
        <v>45047.75</v>
      </c>
      <c r="B15" s="185">
        <v>45077.25</v>
      </c>
      <c r="C15" s="256" cm="1">
        <f t="array" ref="C15">_xlfn.IFS(A15=B15,0,B15&gt;A15,1,TRUE,-1)</f>
        <v>1</v>
      </c>
      <c r="D15" s="256">
        <f t="shared" si="3"/>
        <v>5</v>
      </c>
      <c r="E15" s="156" cm="1">
        <f t="array" ref="E15">CALENDAR.EDATE_TO_JDATE(A15,G15)</f>
        <v>2460065.8541666665</v>
      </c>
      <c r="F15" s="156" cm="1">
        <f t="array" ref="F15">CALENDAR.EDATE_TO_JDATE(B15,G15)</f>
        <v>2460095.3541666665</v>
      </c>
      <c r="G15" s="49">
        <v>570</v>
      </c>
      <c r="H15" s="256" cm="1">
        <f t="array" ref="H15">CALENDAR.EXTENT_OF_WEEKS(E15,F15,G15)</f>
        <v>5</v>
      </c>
      <c r="I15" s="178" t="b">
        <f t="shared" si="2"/>
        <v>1</v>
      </c>
    </row>
    <row r="18" spans="1:18" ht="19.5" x14ac:dyDescent="0.3">
      <c r="A18" s="1" t="s">
        <v>368</v>
      </c>
    </row>
    <row r="20" spans="1:18" x14ac:dyDescent="0.25">
      <c r="A20" s="22" t="s">
        <v>169</v>
      </c>
      <c r="B20" s="23" t="s">
        <v>170</v>
      </c>
      <c r="C20" s="23" t="s">
        <v>193</v>
      </c>
      <c r="D20" s="23" t="s">
        <v>366</v>
      </c>
      <c r="E20" s="23" t="s">
        <v>171</v>
      </c>
      <c r="F20" s="23" t="s">
        <v>172</v>
      </c>
      <c r="G20" s="23" t="s">
        <v>41</v>
      </c>
      <c r="H20" s="37" t="s">
        <v>194</v>
      </c>
      <c r="I20" s="175" t="s">
        <v>192</v>
      </c>
    </row>
    <row r="21" spans="1:18" x14ac:dyDescent="0.25">
      <c r="A21" s="180">
        <v>45077.25</v>
      </c>
      <c r="B21" s="181">
        <v>45081.999988425923</v>
      </c>
      <c r="C21" s="254" cm="1">
        <f t="array" ref="C21">_xlfn.IFS(A21=B21,0,B21&gt;A21,1,TRUE,-1)</f>
        <v>1</v>
      </c>
      <c r="D21" s="254">
        <f t="shared" ref="D21:D22" si="4">IF(C21=0,1,_xlfn.LET(_xlpm._s,IF(C21=1,A21,B21),_xlpm._e,IF(C21=-1,A21,B21),C21*((YEAR(_xlpm._e)-YEAR(_xlpm._s))*12+MONTH(_xlpm._e)-MONTH(_xlpm._s)+1)))</f>
        <v>2</v>
      </c>
      <c r="E21" s="154" cm="1">
        <f t="array" ref="E21">CALENDAR.EDATE_TO_JDATE(A21,G21)</f>
        <v>2460095.75</v>
      </c>
      <c r="F21" s="154" cm="1">
        <f t="array" ref="F21">CALENDAR.EDATE_TO_JDATE(B21,G21)</f>
        <v>2460100.499988426</v>
      </c>
      <c r="G21" s="9"/>
      <c r="H21" s="254" cm="1">
        <f t="array" ref="H21">CALENDAR.EXTENT_OF_MONTHS(E21,F21,G21)</f>
        <v>2</v>
      </c>
      <c r="I21" s="176" t="b">
        <f t="shared" ref="I21:I24" si="5">D21=H21</f>
        <v>1</v>
      </c>
    </row>
    <row r="22" spans="1:18" x14ac:dyDescent="0.25">
      <c r="A22" s="182">
        <v>45081.999988425923</v>
      </c>
      <c r="B22" s="183">
        <v>45077.25</v>
      </c>
      <c r="C22" s="255" cm="1">
        <f t="array" ref="C22">_xlfn.IFS(A22=B22,0,B22&gt;A22,1,TRUE,-1)</f>
        <v>-1</v>
      </c>
      <c r="D22" s="255">
        <f t="shared" si="4"/>
        <v>-2</v>
      </c>
      <c r="E22" s="155" cm="1">
        <f t="array" ref="E22">CALENDAR.EDATE_TO_JDATE(A22,G22)</f>
        <v>2460100.499988426</v>
      </c>
      <c r="F22" s="155" cm="1">
        <f t="array" ref="F22">CALENDAR.EDATE_TO_JDATE(B22,G22)</f>
        <v>2460095.75</v>
      </c>
      <c r="G22" s="12"/>
      <c r="H22" s="255" cm="1">
        <f t="array" ref="H22">CALENDAR.EXTENT_OF_MONTHS(E22,F22,G22)</f>
        <v>-2</v>
      </c>
      <c r="I22" s="177" t="b">
        <f t="shared" si="5"/>
        <v>1</v>
      </c>
    </row>
    <row r="23" spans="1:18" x14ac:dyDescent="0.25">
      <c r="A23" s="180">
        <v>45047.75</v>
      </c>
      <c r="B23" s="181">
        <v>45413.75</v>
      </c>
      <c r="C23" s="254" cm="1">
        <f t="array" ref="C23">_xlfn.IFS(A23=B23,0,B23&gt;A23,1,TRUE,-1)</f>
        <v>1</v>
      </c>
      <c r="D23" s="254">
        <f>IF(C23=0,1,_xlfn.LET(_xlpm._s,IF(C23=1,A23,B23),_xlpm._e,IF(C23=-1,A23,B23),C23*((YEAR(_xlpm._e)-YEAR(_xlpm._s))*12+MONTH(_xlpm._e)-MONTH(_xlpm._s)+1)))</f>
        <v>13</v>
      </c>
      <c r="E23" s="154" cm="1">
        <f t="array" ref="E23">CALENDAR.EDATE_TO_JDATE(A23,G23)</f>
        <v>2460066.6666666665</v>
      </c>
      <c r="F23" s="154" cm="1">
        <f t="array" ref="F23">CALENDAR.EDATE_TO_JDATE(B23,G23)</f>
        <v>2460432.6666666665</v>
      </c>
      <c r="G23" s="9">
        <v>-600</v>
      </c>
      <c r="H23" s="254" cm="1">
        <f t="array" ref="H23">CALENDAR.EXTENT_OF_MONTHS(E23,F23,G23)</f>
        <v>13</v>
      </c>
      <c r="I23" s="176" t="b">
        <f t="shared" si="5"/>
        <v>1</v>
      </c>
    </row>
    <row r="24" spans="1:18" x14ac:dyDescent="0.25">
      <c r="A24" s="184">
        <v>45047.75</v>
      </c>
      <c r="B24" s="185">
        <v>44347.25</v>
      </c>
      <c r="C24" s="256" cm="1">
        <f t="array" ref="C24">_xlfn.IFS(A24=B24,0,B24&gt;A24,1,TRUE,-1)</f>
        <v>-1</v>
      </c>
      <c r="D24" s="256">
        <f t="shared" ref="D24" si="6">IF(C24=0,1,_xlfn.LET(_xlpm._s,IF(C24=1,A24,B24),_xlpm._e,IF(C24=-1,A24,B24),C24*((YEAR(_xlpm._e)-YEAR(_xlpm._s))*12+MONTH(_xlpm._e)-MONTH(_xlpm._s)+1)))</f>
        <v>-25</v>
      </c>
      <c r="E24" s="156" cm="1">
        <f t="array" ref="E24">CALENDAR.EDATE_TO_JDATE(A24,G24)</f>
        <v>2460065.8541666665</v>
      </c>
      <c r="F24" s="156" cm="1">
        <f t="array" ref="F24">CALENDAR.EDATE_TO_JDATE(B24,G24)</f>
        <v>2459365.3541666665</v>
      </c>
      <c r="G24" s="49">
        <v>570</v>
      </c>
      <c r="H24" s="256" cm="1">
        <f t="array" ref="H24">CALENDAR.EXTENT_OF_MONTHS(E24,F24,G24)</f>
        <v>-25</v>
      </c>
      <c r="I24" s="178" t="b">
        <f t="shared" si="5"/>
        <v>1</v>
      </c>
    </row>
    <row r="27" spans="1:18" ht="19.5" x14ac:dyDescent="0.3">
      <c r="A27" s="1" t="s">
        <v>369</v>
      </c>
    </row>
    <row r="29" spans="1:18" x14ac:dyDescent="0.25">
      <c r="A29" s="22" t="s">
        <v>169</v>
      </c>
      <c r="B29" s="23" t="s">
        <v>170</v>
      </c>
      <c r="C29" s="23" t="s">
        <v>193</v>
      </c>
      <c r="D29" s="23" t="s">
        <v>372</v>
      </c>
      <c r="E29" s="23" t="s">
        <v>373</v>
      </c>
      <c r="F29" s="23" t="s">
        <v>370</v>
      </c>
      <c r="G29" s="23" t="s">
        <v>371</v>
      </c>
      <c r="H29" s="23" t="s">
        <v>374</v>
      </c>
      <c r="I29" s="23" t="s">
        <v>375</v>
      </c>
      <c r="J29" s="23" t="s">
        <v>376</v>
      </c>
      <c r="K29" s="23" t="s">
        <v>377</v>
      </c>
      <c r="L29" s="23" t="s">
        <v>378</v>
      </c>
      <c r="M29" s="23" t="s">
        <v>171</v>
      </c>
      <c r="N29" s="23" t="s">
        <v>172</v>
      </c>
      <c r="O29" s="23" t="s">
        <v>41</v>
      </c>
      <c r="P29" s="23" t="s">
        <v>236</v>
      </c>
      <c r="Q29" s="37" t="s">
        <v>271</v>
      </c>
      <c r="R29" s="175" t="s">
        <v>192</v>
      </c>
    </row>
    <row r="30" spans="1:18" x14ac:dyDescent="0.25">
      <c r="A30" s="180">
        <v>44910</v>
      </c>
      <c r="B30" s="181">
        <v>44593.75</v>
      </c>
      <c r="C30" s="254" cm="1">
        <f t="array" ref="C30">_xlfn.IFS(A30=B30,0,B30&gt;A30,1,TRUE,-1)</f>
        <v>-1</v>
      </c>
      <c r="D30" s="261">
        <f>INT(IF(C30&gt;=0,A30,B30))</f>
        <v>44593</v>
      </c>
      <c r="E30" s="254">
        <f>MONTH(D30)-N(P30)-1</f>
        <v>2</v>
      </c>
      <c r="F30" s="254">
        <f>YEAR(D30)+INT(E30/12)</f>
        <v>2022</v>
      </c>
      <c r="G30" s="254">
        <f>MOD(INT(E30/3),4)+1</f>
        <v>1</v>
      </c>
      <c r="H30" s="261">
        <f>INT(IF(C30&gt;=0,B30,A30))</f>
        <v>44910</v>
      </c>
      <c r="I30" s="254">
        <f>MONTH(H30)-N(P30)-1</f>
        <v>12</v>
      </c>
      <c r="J30" s="254">
        <f>YEAR(H30)+INT(I30/12)</f>
        <v>2023</v>
      </c>
      <c r="K30" s="254">
        <f>MOD(INT(I30/3),4)+1</f>
        <v>1</v>
      </c>
      <c r="L30" s="254">
        <f>C30*((J30-F30)*4+K30-G30+1)</f>
        <v>-5</v>
      </c>
      <c r="M30" s="154" cm="1">
        <f t="array" ref="M30">CALENDAR.EDATE_TO_JDATE(A30,O30)</f>
        <v>2459928.5</v>
      </c>
      <c r="N30" s="154" cm="1">
        <f t="array" ref="N30">CALENDAR.EDATE_TO_JDATE(B30,O30)</f>
        <v>2459612.25</v>
      </c>
      <c r="O30" s="9"/>
      <c r="P30" s="9">
        <v>-1</v>
      </c>
      <c r="Q30" s="254" cm="1">
        <f t="array" ref="Q30">CALENDAR.EXTENT_OF_QUARTERS(M30,N30,O30,P30)</f>
        <v>-5</v>
      </c>
      <c r="R30" s="176" t="b">
        <f>L30=Q30</f>
        <v>1</v>
      </c>
    </row>
    <row r="31" spans="1:18" x14ac:dyDescent="0.25">
      <c r="A31" s="182">
        <v>44910</v>
      </c>
      <c r="B31" s="183">
        <v>44593.75</v>
      </c>
      <c r="C31" s="255" cm="1">
        <f t="array" ref="C31">_xlfn.IFS(A31=B31,0,B31&gt;A31,1,TRUE,-1)</f>
        <v>-1</v>
      </c>
      <c r="D31" s="262">
        <f t="shared" ref="D31:D35" si="7">INT(IF(C31&gt;=0,A31,B31))</f>
        <v>44593</v>
      </c>
      <c r="E31" s="255">
        <f>MONTH(D31)-N(P31)-1</f>
        <v>0</v>
      </c>
      <c r="F31" s="255">
        <f t="shared" ref="F31:F35" si="8">YEAR(D31)+INT(E31/12)</f>
        <v>2022</v>
      </c>
      <c r="G31" s="255">
        <f t="shared" ref="G31:G35" si="9">MOD(INT(E31/3),4)+1</f>
        <v>1</v>
      </c>
      <c r="H31" s="262">
        <f t="shared" ref="H31:H35" si="10">INT(IF(C31&gt;=0,B31,A31))</f>
        <v>44910</v>
      </c>
      <c r="I31" s="255">
        <f t="shared" ref="I31:I35" si="11">MONTH(H31)-N(P31)-1</f>
        <v>10</v>
      </c>
      <c r="J31" s="255">
        <f t="shared" ref="J31:J35" si="12">YEAR(H31)+INT(I31/12)</f>
        <v>2022</v>
      </c>
      <c r="K31" s="255">
        <f t="shared" ref="K31:K35" si="13">MOD(INT(I31/3),4)+1</f>
        <v>4</v>
      </c>
      <c r="L31" s="255">
        <f t="shared" ref="L31:L35" si="14">C31*((J31-F31)*4+K31-G31+1)</f>
        <v>-4</v>
      </c>
      <c r="M31" s="155" cm="1">
        <f t="array" ref="M31">CALENDAR.EDATE_TO_JDATE(A31,O31)</f>
        <v>2459928.5</v>
      </c>
      <c r="N31" s="155" cm="1">
        <f t="array" ref="N31">CALENDAR.EDATE_TO_JDATE(B31,O31)</f>
        <v>2459612.25</v>
      </c>
      <c r="O31" s="12"/>
      <c r="P31" s="12">
        <v>1</v>
      </c>
      <c r="Q31" s="255" cm="1">
        <f t="array" ref="Q31">CALENDAR.EXTENT_OF_QUARTERS(M31,N31,O31,P31)</f>
        <v>-4</v>
      </c>
      <c r="R31" s="177" t="b">
        <f>L31=Q31</f>
        <v>1</v>
      </c>
    </row>
    <row r="32" spans="1:18" x14ac:dyDescent="0.25">
      <c r="A32" s="180">
        <v>44967</v>
      </c>
      <c r="B32" s="181">
        <v>45413.75</v>
      </c>
      <c r="C32" s="254" cm="1">
        <f t="array" ref="C32">_xlfn.IFS(A32=B32,0,B32&gt;A32,1,TRUE,-1)</f>
        <v>1</v>
      </c>
      <c r="D32" s="261">
        <f t="shared" si="7"/>
        <v>44967</v>
      </c>
      <c r="E32" s="254">
        <f>MONTH(D32)-N(P32)-1</f>
        <v>1</v>
      </c>
      <c r="F32" s="254">
        <f t="shared" si="8"/>
        <v>2023</v>
      </c>
      <c r="G32" s="254">
        <f t="shared" si="9"/>
        <v>1</v>
      </c>
      <c r="H32" s="261">
        <f t="shared" si="10"/>
        <v>45413</v>
      </c>
      <c r="I32" s="254">
        <f t="shared" si="11"/>
        <v>4</v>
      </c>
      <c r="J32" s="254">
        <f t="shared" si="12"/>
        <v>2024</v>
      </c>
      <c r="K32" s="254">
        <f t="shared" si="13"/>
        <v>2</v>
      </c>
      <c r="L32" s="254">
        <f t="shared" si="14"/>
        <v>6</v>
      </c>
      <c r="M32" s="154" cm="1">
        <f t="array" ref="M32">CALENDAR.EDATE_TO_JDATE(A32,O32)</f>
        <v>2459985.9166666665</v>
      </c>
      <c r="N32" s="154" cm="1">
        <f t="array" ref="N32">CALENDAR.EDATE_TO_JDATE(B32,O32)</f>
        <v>2460432.6666666665</v>
      </c>
      <c r="O32" s="9">
        <v>-600</v>
      </c>
      <c r="P32" s="9"/>
      <c r="Q32" s="254" cm="1">
        <f t="array" ref="Q32">CALENDAR.EXTENT_OF_QUARTERS(M32,N32,O32,P32)</f>
        <v>6</v>
      </c>
      <c r="R32" s="176" t="b">
        <f>L32=Q32</f>
        <v>1</v>
      </c>
    </row>
    <row r="33" spans="1:18" x14ac:dyDescent="0.25">
      <c r="A33" s="184">
        <v>45000</v>
      </c>
      <c r="B33" s="185">
        <v>45413.75</v>
      </c>
      <c r="C33" s="256" cm="1">
        <f t="array" ref="C33">_xlfn.IFS(A33=B33,0,B33&gt;A33,1,TRUE,-1)</f>
        <v>1</v>
      </c>
      <c r="D33" s="263">
        <f t="shared" si="7"/>
        <v>45000</v>
      </c>
      <c r="E33" s="256">
        <f>MONTH(D33)-N(P33)-1</f>
        <v>2</v>
      </c>
      <c r="F33" s="256">
        <f t="shared" si="8"/>
        <v>2023</v>
      </c>
      <c r="G33" s="256">
        <f t="shared" si="9"/>
        <v>1</v>
      </c>
      <c r="H33" s="263">
        <f t="shared" si="10"/>
        <v>45413</v>
      </c>
      <c r="I33" s="256">
        <f t="shared" si="11"/>
        <v>4</v>
      </c>
      <c r="J33" s="256">
        <f t="shared" si="12"/>
        <v>2024</v>
      </c>
      <c r="K33" s="256">
        <f t="shared" si="13"/>
        <v>2</v>
      </c>
      <c r="L33" s="256">
        <f t="shared" si="14"/>
        <v>6</v>
      </c>
      <c r="M33" s="156" cm="1">
        <f t="array" ref="M33">CALENDAR.EDATE_TO_JDATE(A33,O33)</f>
        <v>2460018.1041666665</v>
      </c>
      <c r="N33" s="156" cm="1">
        <f t="array" ref="N33">CALENDAR.EDATE_TO_JDATE(B33,O33)</f>
        <v>2460431.8541666665</v>
      </c>
      <c r="O33" s="49">
        <v>570</v>
      </c>
      <c r="P33" s="49"/>
      <c r="Q33" s="256" cm="1">
        <f t="array" ref="Q33">CALENDAR.EXTENT_OF_QUARTERS(M33,N33,O33,P33)</f>
        <v>6</v>
      </c>
      <c r="R33" s="178" t="b">
        <f>L33=Q33</f>
        <v>1</v>
      </c>
    </row>
    <row r="34" spans="1:18" x14ac:dyDescent="0.25">
      <c r="A34" s="180">
        <v>45031</v>
      </c>
      <c r="B34" s="181">
        <v>45047.75</v>
      </c>
      <c r="C34" s="254" cm="1">
        <f t="array" ref="C34">_xlfn.IFS(A34=B34,0,B34&gt;A34,1,TRUE,-1)</f>
        <v>1</v>
      </c>
      <c r="D34" s="261">
        <f t="shared" si="7"/>
        <v>45031</v>
      </c>
      <c r="E34" s="254">
        <f>MONTH(D34)-N(P34)-1</f>
        <v>9</v>
      </c>
      <c r="F34" s="254">
        <f t="shared" si="8"/>
        <v>2023</v>
      </c>
      <c r="G34" s="254">
        <f t="shared" si="9"/>
        <v>4</v>
      </c>
      <c r="H34" s="261">
        <f t="shared" si="10"/>
        <v>45047</v>
      </c>
      <c r="I34" s="254">
        <f t="shared" si="11"/>
        <v>10</v>
      </c>
      <c r="J34" s="254">
        <f t="shared" si="12"/>
        <v>2023</v>
      </c>
      <c r="K34" s="254">
        <f t="shared" si="13"/>
        <v>4</v>
      </c>
      <c r="L34" s="254">
        <f t="shared" si="14"/>
        <v>1</v>
      </c>
      <c r="M34" s="154" cm="1">
        <f t="array" ref="M34">CALENDAR.EDATE_TO_JDATE(A34,O34)</f>
        <v>2460049.9166666665</v>
      </c>
      <c r="N34" s="154" cm="1">
        <f t="array" ref="N34">CALENDAR.EDATE_TO_JDATE(B34,O34)</f>
        <v>2460066.6666666665</v>
      </c>
      <c r="O34" s="9">
        <v>-600</v>
      </c>
      <c r="P34" s="9">
        <v>-6</v>
      </c>
      <c r="Q34" s="254" cm="1">
        <f t="array" ref="Q34">CALENDAR.EXTENT_OF_QUARTERS(M34,N34,O34,P34)</f>
        <v>1</v>
      </c>
      <c r="R34" s="176" t="b">
        <f>L34=Q34</f>
        <v>1</v>
      </c>
    </row>
    <row r="35" spans="1:18" x14ac:dyDescent="0.25">
      <c r="A35" s="184">
        <v>45061</v>
      </c>
      <c r="B35" s="185">
        <v>45170.75</v>
      </c>
      <c r="C35" s="256" cm="1">
        <f t="array" ref="C35">_xlfn.IFS(A35=B35,0,B35&gt;A35,1,TRUE,-1)</f>
        <v>1</v>
      </c>
      <c r="D35" s="263">
        <f t="shared" si="7"/>
        <v>45061</v>
      </c>
      <c r="E35" s="256">
        <f>MONTH(D35)-N(P35)-1</f>
        <v>10</v>
      </c>
      <c r="F35" s="256">
        <f t="shared" si="8"/>
        <v>2023</v>
      </c>
      <c r="G35" s="256">
        <f t="shared" si="9"/>
        <v>4</v>
      </c>
      <c r="H35" s="263">
        <f t="shared" si="10"/>
        <v>45170</v>
      </c>
      <c r="I35" s="256">
        <f t="shared" si="11"/>
        <v>14</v>
      </c>
      <c r="J35" s="256">
        <f t="shared" si="12"/>
        <v>2024</v>
      </c>
      <c r="K35" s="256">
        <f t="shared" si="13"/>
        <v>1</v>
      </c>
      <c r="L35" s="256">
        <f t="shared" si="14"/>
        <v>2</v>
      </c>
      <c r="M35" s="156" cm="1">
        <f t="array" ref="M35">CALENDAR.EDATE_TO_JDATE(A35,O35)</f>
        <v>2460079.1041666665</v>
      </c>
      <c r="N35" s="156" cm="1">
        <f t="array" ref="N35">CALENDAR.EDATE_TO_JDATE(B35,O35)</f>
        <v>2460188.8541666665</v>
      </c>
      <c r="O35" s="49">
        <v>570</v>
      </c>
      <c r="P35" s="49">
        <v>-6</v>
      </c>
      <c r="Q35" s="256" cm="1">
        <f t="array" ref="Q35">CALENDAR.EXTENT_OF_QUARTERS(M35,N35,O35,P35)</f>
        <v>2</v>
      </c>
      <c r="R35" s="178" t="b">
        <f>L35=Q35</f>
        <v>1</v>
      </c>
    </row>
    <row r="38" spans="1:18" ht="19.5" x14ac:dyDescent="0.3">
      <c r="A38" s="1" t="s">
        <v>379</v>
      </c>
    </row>
    <row r="40" spans="1:18" x14ac:dyDescent="0.25">
      <c r="A40" s="22" t="s">
        <v>169</v>
      </c>
      <c r="B40" s="23" t="s">
        <v>170</v>
      </c>
      <c r="C40" s="23" t="s">
        <v>193</v>
      </c>
      <c r="D40" s="23" t="s">
        <v>366</v>
      </c>
      <c r="E40" s="23" t="s">
        <v>171</v>
      </c>
      <c r="F40" s="23" t="s">
        <v>172</v>
      </c>
      <c r="G40" s="23" t="s">
        <v>41</v>
      </c>
      <c r="H40" s="37" t="s">
        <v>194</v>
      </c>
      <c r="I40" s="175" t="s">
        <v>192</v>
      </c>
    </row>
    <row r="41" spans="1:18" x14ac:dyDescent="0.25">
      <c r="A41" s="180">
        <v>45077.25</v>
      </c>
      <c r="B41" s="181">
        <v>45081.999988425923</v>
      </c>
      <c r="C41" s="254" cm="1">
        <f t="array" ref="C41">_xlfn.IFS(A41=B41,0,B41&gt;A41,1,TRUE,-1)</f>
        <v>1</v>
      </c>
      <c r="D41" s="254">
        <f>C41*(ABS(YEAR(B41)-YEAR(A41))+1)</f>
        <v>1</v>
      </c>
      <c r="E41" s="154" cm="1">
        <f t="array" ref="E41">CALENDAR.EDATE_TO_JDATE(A41,G41)</f>
        <v>2460095.75</v>
      </c>
      <c r="F41" s="154" cm="1">
        <f t="array" ref="F41">CALENDAR.EDATE_TO_JDATE(B41,G41)</f>
        <v>2460100.499988426</v>
      </c>
      <c r="G41" s="9"/>
      <c r="H41" s="254" cm="1">
        <f t="array" ref="H41">CALENDAR.EXTENT_OF_MONTHS(E41,F41,G41)</f>
        <v>2</v>
      </c>
      <c r="I41" s="176" t="b">
        <f t="shared" ref="I41:I44" si="15">D41=H41</f>
        <v>0</v>
      </c>
    </row>
    <row r="42" spans="1:18" x14ac:dyDescent="0.25">
      <c r="A42" s="182">
        <v>45081.999988425923</v>
      </c>
      <c r="B42" s="183">
        <v>45077.25</v>
      </c>
      <c r="C42" s="255" cm="1">
        <f t="array" ref="C42">_xlfn.IFS(A42=B42,0,B42&gt;A42,1,TRUE,-1)</f>
        <v>-1</v>
      </c>
      <c r="D42" s="255">
        <f t="shared" ref="D42:D44" si="16">C42*(ABS(YEAR(B42)-YEAR(A42))+1)</f>
        <v>-1</v>
      </c>
      <c r="E42" s="155" cm="1">
        <f t="array" ref="E42">CALENDAR.EDATE_TO_JDATE(A42,G42)</f>
        <v>2460100.499988426</v>
      </c>
      <c r="F42" s="155" cm="1">
        <f t="array" ref="F42">CALENDAR.EDATE_TO_JDATE(B42,G42)</f>
        <v>2460095.75</v>
      </c>
      <c r="G42" s="12"/>
      <c r="H42" s="255" cm="1">
        <f t="array" ref="H42">CALENDAR.EXTENT_OF_MONTHS(E42,F42,G42)</f>
        <v>-2</v>
      </c>
      <c r="I42" s="177" t="b">
        <f t="shared" si="15"/>
        <v>0</v>
      </c>
    </row>
    <row r="43" spans="1:18" x14ac:dyDescent="0.25">
      <c r="A43" s="180">
        <v>45047.75</v>
      </c>
      <c r="B43" s="181">
        <v>45413.75</v>
      </c>
      <c r="C43" s="254" cm="1">
        <f t="array" ref="C43">_xlfn.IFS(A43=B43,0,B43&gt;A43,1,TRUE,-1)</f>
        <v>1</v>
      </c>
      <c r="D43" s="254">
        <f t="shared" si="16"/>
        <v>2</v>
      </c>
      <c r="E43" s="154" cm="1">
        <f t="array" ref="E43">CALENDAR.EDATE_TO_JDATE(A43,G43)</f>
        <v>2460066.6666666665</v>
      </c>
      <c r="F43" s="154" cm="1">
        <f t="array" ref="F43">CALENDAR.EDATE_TO_JDATE(B43,G43)</f>
        <v>2460432.6666666665</v>
      </c>
      <c r="G43" s="9">
        <v>-600</v>
      </c>
      <c r="H43" s="254" cm="1">
        <f t="array" ref="H43">CALENDAR.EXTENT_OF_MONTHS(E43,F43,G43)</f>
        <v>13</v>
      </c>
      <c r="I43" s="176" t="b">
        <f t="shared" si="15"/>
        <v>0</v>
      </c>
    </row>
    <row r="44" spans="1:18" x14ac:dyDescent="0.25">
      <c r="A44" s="184">
        <v>45047.75</v>
      </c>
      <c r="B44" s="185">
        <v>44347.25</v>
      </c>
      <c r="C44" s="256" cm="1">
        <f t="array" ref="C44">_xlfn.IFS(A44=B44,0,B44&gt;A44,1,TRUE,-1)</f>
        <v>-1</v>
      </c>
      <c r="D44" s="256">
        <f t="shared" si="16"/>
        <v>-3</v>
      </c>
      <c r="E44" s="156" cm="1">
        <f t="array" ref="E44">CALENDAR.EDATE_TO_JDATE(A44,G44)</f>
        <v>2460065.8541666665</v>
      </c>
      <c r="F44" s="156" cm="1">
        <f t="array" ref="F44">CALENDAR.EDATE_TO_JDATE(B44,G44)</f>
        <v>2459365.3541666665</v>
      </c>
      <c r="G44" s="49">
        <v>570</v>
      </c>
      <c r="H44" s="256" cm="1">
        <f t="array" ref="H44">CALENDAR.EXTENT_OF_MONTHS(E44,F44,G44)</f>
        <v>-25</v>
      </c>
      <c r="I44" s="178" t="b">
        <f t="shared" si="15"/>
        <v>0</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05BC-D671-4601-B83E-2C62C76C9AFC}">
  <dimension ref="A1:G97"/>
  <sheetViews>
    <sheetView workbookViewId="0"/>
  </sheetViews>
  <sheetFormatPr defaultRowHeight="15" x14ac:dyDescent="0.25"/>
  <cols>
    <col min="1" max="1" width="28.5703125" customWidth="1"/>
    <col min="2" max="2" width="16.5703125" customWidth="1"/>
    <col min="3" max="3" width="15.5703125" customWidth="1"/>
    <col min="4" max="4" width="12" customWidth="1"/>
    <col min="5" max="5" width="14.5703125" customWidth="1"/>
    <col min="6" max="6" width="13.7109375" customWidth="1"/>
    <col min="7" max="7" width="12.28515625" bestFit="1" customWidth="1"/>
    <col min="10" max="10" width="16.140625" customWidth="1"/>
    <col min="11" max="11" width="42.7109375" customWidth="1"/>
  </cols>
  <sheetData>
    <row r="1" spans="1:7" ht="19.5" x14ac:dyDescent="0.3">
      <c r="A1" s="1" t="s">
        <v>78</v>
      </c>
    </row>
    <row r="3" spans="1:7" x14ac:dyDescent="0.25">
      <c r="A3" s="22" t="s">
        <v>77</v>
      </c>
      <c r="B3" s="58" t="s">
        <v>7</v>
      </c>
      <c r="C3" s="58" t="s">
        <v>63</v>
      </c>
      <c r="D3" s="58" t="s">
        <v>17</v>
      </c>
      <c r="E3" s="58" t="s">
        <v>18</v>
      </c>
      <c r="F3" s="24" t="s">
        <v>64</v>
      </c>
      <c r="G3" s="24" t="s">
        <v>83</v>
      </c>
    </row>
    <row r="4" spans="1:7" x14ac:dyDescent="0.25">
      <c r="A4" s="8"/>
      <c r="B4" s="9"/>
      <c r="C4" s="9" t="str" cm="1">
        <f t="array" ref="C4:G4">CALENDAR.PARSE_ISO_DATE(A4,B4)</f>
        <v/>
      </c>
      <c r="D4" s="9" t="str">
        <v/>
      </c>
      <c r="E4" s="9" t="str">
        <v/>
      </c>
      <c r="F4" s="9" t="str">
        <v/>
      </c>
      <c r="G4" s="10" t="str">
        <v/>
      </c>
    </row>
    <row r="5" spans="1:7" x14ac:dyDescent="0.25">
      <c r="A5" s="11" t="s">
        <v>3</v>
      </c>
      <c r="B5" s="12"/>
      <c r="C5" s="12" t="e" cm="1">
        <f t="array" ref="C5:G5">CALENDAR.PARSE_ISO_DATE(A5,B5)</f>
        <v>#VALUE!</v>
      </c>
      <c r="D5" s="12" t="e">
        <v>#VALUE!</v>
      </c>
      <c r="E5" s="12" t="e">
        <v>#VALUE!</v>
      </c>
      <c r="F5" s="12" t="e">
        <v>#VALUE!</v>
      </c>
      <c r="G5" s="13" t="e">
        <v>#VALUE!</v>
      </c>
    </row>
    <row r="6" spans="1:7" x14ac:dyDescent="0.25">
      <c r="A6" s="79" t="s">
        <v>79</v>
      </c>
      <c r="B6" s="9"/>
      <c r="C6" s="9" cm="1">
        <f t="array" ref="C6:G6">CALENDAR.PARSE_ISO_DATE(A6,B6)</f>
        <v>-327</v>
      </c>
      <c r="D6" s="9">
        <v>10</v>
      </c>
      <c r="E6" s="9">
        <v>1</v>
      </c>
      <c r="F6" s="9" t="str">
        <v/>
      </c>
      <c r="G6" s="10" t="str">
        <v/>
      </c>
    </row>
    <row r="7" spans="1:7" x14ac:dyDescent="0.25">
      <c r="A7" s="59" t="s">
        <v>81</v>
      </c>
      <c r="B7" s="12"/>
      <c r="C7" s="12" t="e" cm="1">
        <f t="array" ref="C7:G7">CALENDAR.PARSE_ISO_DATE(A7,B7)</f>
        <v>#VALUE!</v>
      </c>
      <c r="D7" s="12" t="e">
        <v>#VALUE!</v>
      </c>
      <c r="E7" s="12" t="e">
        <v>#VALUE!</v>
      </c>
      <c r="F7" s="12" t="str">
        <v/>
      </c>
      <c r="G7" s="13" t="str">
        <v/>
      </c>
    </row>
    <row r="8" spans="1:7" x14ac:dyDescent="0.25">
      <c r="A8" s="57" t="s">
        <v>80</v>
      </c>
      <c r="B8" s="9"/>
      <c r="C8" s="9" cm="1">
        <f t="array" ref="C8:G8">CALENDAR.PARSE_ISO_DATE(A8,B8)</f>
        <v>2000</v>
      </c>
      <c r="D8" s="9">
        <v>2</v>
      </c>
      <c r="E8" s="9">
        <v>29</v>
      </c>
      <c r="F8" s="9" t="str">
        <v/>
      </c>
      <c r="G8" s="10" t="str">
        <v/>
      </c>
    </row>
    <row r="9" spans="1:7" x14ac:dyDescent="0.25">
      <c r="A9" s="83" t="s">
        <v>82</v>
      </c>
      <c r="B9" s="49">
        <v>1</v>
      </c>
      <c r="C9" s="49" cm="1">
        <f t="array" ref="C9:G9">CALENDAR.PARSE_ISO_DATE(A9,B9)</f>
        <v>2100</v>
      </c>
      <c r="D9" s="49">
        <v>2</v>
      </c>
      <c r="E9" s="49">
        <v>29</v>
      </c>
      <c r="F9" s="49" t="str">
        <v/>
      </c>
      <c r="G9" s="84" t="str">
        <v/>
      </c>
    </row>
    <row r="10" spans="1:7" x14ac:dyDescent="0.25">
      <c r="A10" s="57" t="s">
        <v>84</v>
      </c>
      <c r="B10" s="9"/>
      <c r="C10" s="9" cm="1">
        <f t="array" ref="C10:G10">CALENDAR.PARSE_ISO_DATE(A10,B10)</f>
        <v>2000</v>
      </c>
      <c r="D10" s="9">
        <v>2</v>
      </c>
      <c r="E10" s="9">
        <v>29</v>
      </c>
      <c r="F10" s="9">
        <v>0.25</v>
      </c>
      <c r="G10" s="10" t="str">
        <v/>
      </c>
    </row>
    <row r="11" spans="1:7" x14ac:dyDescent="0.25">
      <c r="A11" s="83" t="s">
        <v>85</v>
      </c>
      <c r="B11" s="49"/>
      <c r="C11" s="49" cm="1">
        <f t="array" ref="C11:G11">CALENDAR.PARSE_ISO_DATE(A11,B11)</f>
        <v>2000</v>
      </c>
      <c r="D11" s="49">
        <v>2</v>
      </c>
      <c r="E11" s="49">
        <v>1</v>
      </c>
      <c r="F11" s="49" t="e">
        <v>#VALUE!</v>
      </c>
      <c r="G11" s="84">
        <v>570</v>
      </c>
    </row>
    <row r="12" spans="1:7" x14ac:dyDescent="0.25">
      <c r="A12" s="85" t="s">
        <v>86</v>
      </c>
      <c r="B12" s="52"/>
      <c r="C12" s="52" cm="1">
        <f t="array" ref="C12:G12">CALENDAR.PARSE_ISO_DATE(A12,B12)</f>
        <v>2000</v>
      </c>
      <c r="D12" s="52">
        <v>2</v>
      </c>
      <c r="E12" s="52">
        <v>29</v>
      </c>
      <c r="F12" s="52">
        <v>0.75</v>
      </c>
      <c r="G12" s="86">
        <v>0</v>
      </c>
    </row>
    <row r="13" spans="1:7" x14ac:dyDescent="0.25">
      <c r="A13" s="83" t="s">
        <v>131</v>
      </c>
      <c r="B13" s="49"/>
      <c r="C13" s="49" cm="1">
        <f t="array" ref="C13:G13">CALENDAR.PARSE_ISO_DATE(A13,B13)</f>
        <v>2000</v>
      </c>
      <c r="D13" s="49">
        <v>2</v>
      </c>
      <c r="E13" s="49">
        <v>1</v>
      </c>
      <c r="F13" s="49">
        <v>0.99999998842592597</v>
      </c>
      <c r="G13" s="84">
        <v>570</v>
      </c>
    </row>
    <row r="16" spans="1:7" ht="19.5" x14ac:dyDescent="0.3">
      <c r="A16" s="1" t="s">
        <v>380</v>
      </c>
    </row>
    <row r="18" spans="1:3" x14ac:dyDescent="0.25">
      <c r="A18" s="22" t="s">
        <v>20</v>
      </c>
      <c r="B18" s="6" t="s">
        <v>21</v>
      </c>
      <c r="C18" s="24" t="s">
        <v>2</v>
      </c>
    </row>
    <row r="19" spans="1:3" x14ac:dyDescent="0.25">
      <c r="A19" s="8"/>
      <c r="B19" s="9">
        <v>1</v>
      </c>
      <c r="C19" s="10" t="e" cm="1">
        <f t="array" aca="1" ref="C19" ca="1">CALENDAR.PARSE_DAY_OF_WEEK(A19,B19)</f>
        <v>#NAME?</v>
      </c>
    </row>
    <row r="20" spans="1:3" x14ac:dyDescent="0.25">
      <c r="A20" s="11" t="s">
        <v>3</v>
      </c>
      <c r="B20" s="12">
        <v>1</v>
      </c>
      <c r="C20" s="13" t="e" cm="1">
        <f t="array" aca="1" ref="C20" ca="1">CALENDAR.PARSE_DAY_OF_WEEK(A20,B20)</f>
        <v>#NAME?</v>
      </c>
    </row>
    <row r="21" spans="1:3" x14ac:dyDescent="0.25">
      <c r="A21" s="8" t="s">
        <v>24</v>
      </c>
      <c r="B21" s="9"/>
      <c r="C21" s="10" t="e" cm="1">
        <f t="array" aca="1" ref="C21" ca="1">CALENDAR.PARSE_DAY_OF_WEEK(A21,B21)</f>
        <v>#NAME?</v>
      </c>
    </row>
    <row r="22" spans="1:3" x14ac:dyDescent="0.25">
      <c r="A22" s="11" t="s">
        <v>25</v>
      </c>
      <c r="B22" s="12">
        <v>2</v>
      </c>
      <c r="C22" s="13" t="e" cm="1">
        <f t="array" aca="1" ref="C22" ca="1">CALENDAR.PARSE_DAY_OF_WEEK(A22,B22)</f>
        <v>#NAME?</v>
      </c>
    </row>
    <row r="23" spans="1:3" x14ac:dyDescent="0.25">
      <c r="A23" s="8" t="s">
        <v>26</v>
      </c>
      <c r="B23" s="9">
        <v>2</v>
      </c>
      <c r="C23" s="10" t="e" cm="1">
        <f t="array" aca="1" ref="C23" ca="1">CALENDAR.PARSE_DAY_OF_WEEK(A23,B23)</f>
        <v>#NAME?</v>
      </c>
    </row>
    <row r="24" spans="1:3" x14ac:dyDescent="0.25">
      <c r="A24" s="11" t="s">
        <v>27</v>
      </c>
      <c r="B24" s="12">
        <v>1</v>
      </c>
      <c r="C24" s="13" t="e" cm="1">
        <f t="array" aca="1" ref="C24" ca="1">CALENDAR.PARSE_DAY_OF_WEEK(A24,B24)</f>
        <v>#NAME?</v>
      </c>
    </row>
    <row r="25" spans="1:3" x14ac:dyDescent="0.25">
      <c r="A25" s="14" t="s">
        <v>28</v>
      </c>
      <c r="B25" s="15">
        <v>2</v>
      </c>
      <c r="C25" s="17" t="e" cm="1">
        <f t="array" aca="1" ref="C25" ca="1">CALENDAR.PARSE_DAY_OF_WEEK(A25,B25)</f>
        <v>#NAME?</v>
      </c>
    </row>
    <row r="26" spans="1:3" x14ac:dyDescent="0.25">
      <c r="A26" s="18" t="s">
        <v>29</v>
      </c>
      <c r="B26" s="19">
        <v>3</v>
      </c>
      <c r="C26" s="20" t="e" cm="1">
        <f t="array" aca="1" ref="C26" ca="1">CALENDAR.PARSE_DAY_OF_WEEK(A26,B26)</f>
        <v>#NAME?</v>
      </c>
    </row>
    <row r="29" spans="1:3" ht="19.5" x14ac:dyDescent="0.3">
      <c r="A29" s="1" t="s">
        <v>381</v>
      </c>
    </row>
    <row r="31" spans="1:3" x14ac:dyDescent="0.25">
      <c r="A31" s="22" t="s">
        <v>5</v>
      </c>
      <c r="B31" s="24" t="s">
        <v>2</v>
      </c>
    </row>
    <row r="32" spans="1:3" x14ac:dyDescent="0.25">
      <c r="A32" s="8"/>
      <c r="B32" s="10" t="str" cm="1">
        <f t="array" ref="B32">CALENDAR.PARSE_MONTH(A32)</f>
        <v/>
      </c>
    </row>
    <row r="33" spans="1:2" x14ac:dyDescent="0.25">
      <c r="A33" s="11" t="s">
        <v>3</v>
      </c>
      <c r="B33" s="13" t="e" cm="1">
        <f t="array" ref="B33">CALENDAR.PARSE_MONTH(A33)</f>
        <v>#VALUE!</v>
      </c>
    </row>
    <row r="34" spans="1:2" x14ac:dyDescent="0.25">
      <c r="A34" s="8" t="s">
        <v>56</v>
      </c>
      <c r="B34" s="10" cm="1">
        <f t="array" ref="B34">CALENDAR.PARSE_MONTH(A34)</f>
        <v>1</v>
      </c>
    </row>
    <row r="35" spans="1:2" x14ac:dyDescent="0.25">
      <c r="A35" s="11" t="s">
        <v>57</v>
      </c>
      <c r="B35" s="13" cm="1">
        <f t="array" ref="B35">CALENDAR.PARSE_MONTH(A35)</f>
        <v>1</v>
      </c>
    </row>
    <row r="36" spans="1:2" x14ac:dyDescent="0.25">
      <c r="A36" s="8" t="s">
        <v>58</v>
      </c>
      <c r="B36" s="10" cm="1">
        <f t="array" ref="B36">CALENDAR.PARSE_MONTH(A36)</f>
        <v>2</v>
      </c>
    </row>
    <row r="37" spans="1:2" x14ac:dyDescent="0.25">
      <c r="A37" s="11" t="s">
        <v>60</v>
      </c>
      <c r="B37" s="13" cm="1">
        <f t="array" ref="B37">CALENDAR.PARSE_MONTH(A37)</f>
        <v>1</v>
      </c>
    </row>
    <row r="38" spans="1:2" x14ac:dyDescent="0.25">
      <c r="A38" s="14" t="s">
        <v>59</v>
      </c>
      <c r="B38" s="17" cm="1">
        <f t="array" ref="B38">CALENDAR.PARSE_MONTH(A38)</f>
        <v>5</v>
      </c>
    </row>
    <row r="41" spans="1:2" ht="19.5" x14ac:dyDescent="0.3">
      <c r="A41" s="1" t="s">
        <v>133</v>
      </c>
    </row>
    <row r="43" spans="1:2" x14ac:dyDescent="0.25">
      <c r="A43" s="22" t="s">
        <v>134</v>
      </c>
      <c r="B43" s="24" t="s">
        <v>2</v>
      </c>
    </row>
    <row r="44" spans="1:2" x14ac:dyDescent="0.25">
      <c r="A44" s="8"/>
      <c r="B44" s="10" t="str" cm="1">
        <f t="array" ref="B44">CALENDAR.PARSE_LITERARY_YEAR(A44)</f>
        <v/>
      </c>
    </row>
    <row r="45" spans="1:2" x14ac:dyDescent="0.25">
      <c r="A45" s="11" t="s">
        <v>3</v>
      </c>
      <c r="B45" s="13" t="e" cm="1">
        <f t="array" ref="B45">CALENDAR.PARSE_LITERARY_YEAR(A45)</f>
        <v>#VALUE!</v>
      </c>
    </row>
    <row r="46" spans="1:2" x14ac:dyDescent="0.25">
      <c r="A46" s="74" t="s">
        <v>135</v>
      </c>
      <c r="B46" s="10" cm="1">
        <f t="array" ref="B46">CALENDAR.PARSE_LITERARY_YEAR(A46)</f>
        <v>1987</v>
      </c>
    </row>
    <row r="47" spans="1:2" x14ac:dyDescent="0.25">
      <c r="A47" s="59" t="s">
        <v>136</v>
      </c>
      <c r="B47" s="13" cm="1">
        <f t="array" ref="B47">CALENDAR.PARSE_LITERARY_YEAR(A47)</f>
        <v>400</v>
      </c>
    </row>
    <row r="48" spans="1:2" x14ac:dyDescent="0.25">
      <c r="A48" s="28" t="s">
        <v>137</v>
      </c>
      <c r="B48" s="17" cm="1">
        <f t="array" ref="B48">CALENDAR.PARSE_LITERARY_YEAR(A48)</f>
        <v>-353</v>
      </c>
    </row>
    <row r="49" spans="1:5" x14ac:dyDescent="0.25">
      <c r="A49" s="64" t="s">
        <v>139</v>
      </c>
      <c r="B49" s="20" cm="1">
        <f t="array" ref="B49">CALENDAR.PARSE_LITERARY_YEAR(A49)</f>
        <v>1</v>
      </c>
    </row>
    <row r="50" spans="1:5" x14ac:dyDescent="0.25">
      <c r="A50" s="62" t="s">
        <v>138</v>
      </c>
      <c r="B50" s="17" cm="1">
        <f t="array" ref="B50">CALENDAR.PARSE_LITERARY_YEAR(A50)</f>
        <v>0</v>
      </c>
    </row>
    <row r="51" spans="1:5" x14ac:dyDescent="0.25">
      <c r="A51" s="64" t="s">
        <v>147</v>
      </c>
      <c r="B51" s="20" cm="1">
        <f t="array" ref="B51">CALENDAR.PARSE_LITERARY_YEAR(A51)</f>
        <v>354</v>
      </c>
    </row>
    <row r="52" spans="1:5" x14ac:dyDescent="0.25">
      <c r="A52" s="62" t="s">
        <v>148</v>
      </c>
      <c r="B52" s="17" cm="1">
        <f t="array" ref="B52">CALENDAR.PARSE_LITERARY_YEAR(A52)</f>
        <v>-354</v>
      </c>
    </row>
    <row r="53" spans="1:5" x14ac:dyDescent="0.25">
      <c r="A53" s="64" t="s">
        <v>149</v>
      </c>
      <c r="B53" s="20" cm="1">
        <f t="array" ref="B53">CALENDAR.PARSE_LITERARY_YEAR(A53)</f>
        <v>-354</v>
      </c>
    </row>
    <row r="56" spans="1:5" ht="19.5" x14ac:dyDescent="0.3">
      <c r="A56" s="1" t="s">
        <v>61</v>
      </c>
    </row>
    <row r="58" spans="1:5" x14ac:dyDescent="0.25">
      <c r="A58" s="22" t="s">
        <v>62</v>
      </c>
      <c r="B58" s="58" t="s">
        <v>63</v>
      </c>
      <c r="C58" s="58" t="s">
        <v>17</v>
      </c>
      <c r="D58" s="58" t="s">
        <v>18</v>
      </c>
      <c r="E58" s="24" t="s">
        <v>64</v>
      </c>
    </row>
    <row r="59" spans="1:5" x14ac:dyDescent="0.25">
      <c r="A59" s="8"/>
      <c r="B59" s="9" t="str" cm="1">
        <f t="array" ref="B59:E59">CALENDAR.PARSE_LITERARY_DATE(A59)</f>
        <v/>
      </c>
      <c r="C59" s="9" t="str">
        <v/>
      </c>
      <c r="D59" s="9" t="str">
        <v/>
      </c>
      <c r="E59" s="10" t="str">
        <v/>
      </c>
    </row>
    <row r="60" spans="1:5" x14ac:dyDescent="0.25">
      <c r="A60" s="11" t="s">
        <v>3</v>
      </c>
      <c r="B60" s="12" t="e" cm="1">
        <f t="array" ref="B60:E60">CALENDAR.PARSE_LITERARY_DATE(A60)</f>
        <v>#VALUE!</v>
      </c>
      <c r="C60" s="12" t="str">
        <v/>
      </c>
      <c r="D60" s="12" t="str">
        <v/>
      </c>
      <c r="E60" s="13" t="str">
        <v/>
      </c>
    </row>
    <row r="61" spans="1:5" x14ac:dyDescent="0.25">
      <c r="A61" s="79" t="s">
        <v>132</v>
      </c>
      <c r="B61" s="9" t="str" cm="1">
        <f t="array" ref="B61:E61">CALENDAR.PARSE_LITERARY_DATE(A61)</f>
        <v/>
      </c>
      <c r="C61" s="9">
        <v>1</v>
      </c>
      <c r="D61" s="9">
        <v>20</v>
      </c>
      <c r="E61" s="10" t="str">
        <v/>
      </c>
    </row>
    <row r="62" spans="1:5" x14ac:dyDescent="0.25">
      <c r="A62" s="11" t="s">
        <v>65</v>
      </c>
      <c r="B62" s="12" cm="1">
        <f t="array" ref="B62:E62">CALENDAR.PARSE_LITERARY_DATE(A62)</f>
        <v>2000</v>
      </c>
      <c r="C62" s="12">
        <v>1</v>
      </c>
      <c r="D62" s="12">
        <v>25</v>
      </c>
      <c r="E62" s="13" t="str">
        <v/>
      </c>
    </row>
    <row r="63" spans="1:5" x14ac:dyDescent="0.25">
      <c r="A63" s="8" t="s">
        <v>66</v>
      </c>
      <c r="B63" s="9" cm="1">
        <f t="array" ref="B63:E63">CALENDAR.PARSE_LITERARY_DATE(A63)</f>
        <v>2020</v>
      </c>
      <c r="C63" s="9">
        <v>2</v>
      </c>
      <c r="D63" s="9">
        <v>1</v>
      </c>
      <c r="E63" s="10">
        <v>0.41666666666666669</v>
      </c>
    </row>
    <row r="64" spans="1:5" x14ac:dyDescent="0.25">
      <c r="A64" s="80" t="s">
        <v>69</v>
      </c>
      <c r="B64" s="12" cm="1">
        <f t="array" ref="B64:E64">CALENDAR.PARSE_LITERARY_DATE(A64)</f>
        <v>2023</v>
      </c>
      <c r="C64" s="12">
        <v>3</v>
      </c>
      <c r="D64" s="12" t="str">
        <v/>
      </c>
      <c r="E64" s="13" t="str">
        <v/>
      </c>
    </row>
    <row r="65" spans="1:5" x14ac:dyDescent="0.25">
      <c r="A65" s="81" t="s">
        <v>67</v>
      </c>
      <c r="B65" s="16" t="str" cm="1">
        <f t="array" ref="B65:E65">CALENDAR.PARSE_LITERARY_DATE(A65)</f>
        <v/>
      </c>
      <c r="C65" s="16">
        <v>11</v>
      </c>
      <c r="D65" s="16">
        <v>20</v>
      </c>
      <c r="E65" s="17">
        <v>0.66666666666666663</v>
      </c>
    </row>
    <row r="66" spans="1:5" x14ac:dyDescent="0.25">
      <c r="A66" s="82" t="s">
        <v>146</v>
      </c>
      <c r="B66" s="19" cm="1">
        <f t="array" ref="B66:E66">CALENDAR.PARSE_LITERARY_DATE(A66)</f>
        <v>-600</v>
      </c>
      <c r="C66" s="19">
        <v>7</v>
      </c>
      <c r="D66" s="19">
        <v>25</v>
      </c>
      <c r="E66" s="20" t="str">
        <v/>
      </c>
    </row>
    <row r="67" spans="1:5" x14ac:dyDescent="0.25">
      <c r="A67" s="81" t="s">
        <v>140</v>
      </c>
      <c r="B67" s="16" cm="1">
        <f t="array" ref="B67:E67">CALENDAR.PARSE_LITERARY_DATE(A67)</f>
        <v>20</v>
      </c>
      <c r="C67" s="16">
        <v>3</v>
      </c>
      <c r="D67" s="16" t="str">
        <v/>
      </c>
      <c r="E67" s="17" t="str">
        <v/>
      </c>
    </row>
    <row r="68" spans="1:5" x14ac:dyDescent="0.25">
      <c r="A68" s="82" t="s">
        <v>141</v>
      </c>
      <c r="B68" s="19" cm="1">
        <f t="array" ref="B68:E68">CALENDAR.PARSE_LITERARY_DATE(A68)</f>
        <v>-44</v>
      </c>
      <c r="C68" s="19">
        <v>3</v>
      </c>
      <c r="D68" s="19">
        <v>25</v>
      </c>
      <c r="E68" s="20">
        <v>0.53139545138888888</v>
      </c>
    </row>
    <row r="69" spans="1:5" x14ac:dyDescent="0.25">
      <c r="A69" s="81" t="s">
        <v>68</v>
      </c>
      <c r="B69" s="16" t="e" cm="1">
        <f t="array" ref="B69:E69">CALENDAR.PARSE_LITERARY_DATE(A69)</f>
        <v>#VALUE!</v>
      </c>
      <c r="C69" s="16" t="str">
        <v/>
      </c>
      <c r="D69" s="16" t="str">
        <v/>
      </c>
      <c r="E69" s="17" t="str">
        <v/>
      </c>
    </row>
    <row r="70" spans="1:5" x14ac:dyDescent="0.25">
      <c r="A70" s="82" t="s">
        <v>71</v>
      </c>
      <c r="B70" s="19" t="e" cm="1">
        <f t="array" ref="B70:E70">CALENDAR.PARSE_LITERARY_DATE(A70)</f>
        <v>#VALUE!</v>
      </c>
      <c r="C70" s="19" t="str">
        <v/>
      </c>
      <c r="D70" s="19" t="str">
        <v/>
      </c>
      <c r="E70" s="20" t="str">
        <v/>
      </c>
    </row>
    <row r="71" spans="1:5" x14ac:dyDescent="0.25">
      <c r="A71" s="81" t="s">
        <v>70</v>
      </c>
      <c r="B71" s="16" t="e" cm="1">
        <f t="array" ref="B71:E71">CALENDAR.PARSE_LITERARY_DATE(A71)</f>
        <v>#VALUE!</v>
      </c>
      <c r="C71" s="16" t="str">
        <v/>
      </c>
      <c r="D71" s="16" t="str">
        <v/>
      </c>
      <c r="E71" s="17" t="str">
        <v/>
      </c>
    </row>
    <row r="74" spans="1:5" ht="19.5" x14ac:dyDescent="0.3">
      <c r="A74" s="1" t="s">
        <v>72</v>
      </c>
    </row>
    <row r="76" spans="1:5" x14ac:dyDescent="0.25">
      <c r="A76" s="22" t="s">
        <v>73</v>
      </c>
      <c r="B76" s="58" t="s">
        <v>63</v>
      </c>
      <c r="C76" s="58" t="s">
        <v>17</v>
      </c>
      <c r="D76" s="58" t="s">
        <v>18</v>
      </c>
      <c r="E76" s="24" t="s">
        <v>64</v>
      </c>
    </row>
    <row r="77" spans="1:5" x14ac:dyDescent="0.25">
      <c r="A77" s="8"/>
      <c r="B77" s="9" t="str" cm="1">
        <f t="array" ref="B77:E77">CALENDAR.PARSE_US_DATE(A77)</f>
        <v/>
      </c>
      <c r="C77" s="9" t="str">
        <v/>
      </c>
      <c r="D77" s="9" t="str">
        <v/>
      </c>
      <c r="E77" s="10" t="str">
        <v/>
      </c>
    </row>
    <row r="78" spans="1:5" x14ac:dyDescent="0.25">
      <c r="A78" s="11" t="s">
        <v>3</v>
      </c>
      <c r="B78" s="12" t="e" cm="1">
        <f t="array" ref="B78">CALENDAR.PARSE_US_DATE(A78)</f>
        <v>#VALUE!</v>
      </c>
      <c r="C78" s="12"/>
      <c r="D78" s="12"/>
      <c r="E78" s="13"/>
    </row>
    <row r="79" spans="1:5" x14ac:dyDescent="0.25">
      <c r="A79" s="79" t="s">
        <v>74</v>
      </c>
      <c r="B79" s="9" cm="1">
        <f t="array" ref="B79:E79">CALENDAR.PARSE_US_DATE(A79)</f>
        <v>2023</v>
      </c>
      <c r="C79" s="9">
        <v>1</v>
      </c>
      <c r="D79" s="9">
        <v>10</v>
      </c>
      <c r="E79" s="10" t="str">
        <v/>
      </c>
    </row>
    <row r="80" spans="1:5" x14ac:dyDescent="0.25">
      <c r="A80" s="59" t="s">
        <v>75</v>
      </c>
      <c r="B80" s="12" cm="1">
        <f t="array" ref="B80:E80">CALENDAR.PARSE_US_DATE(A80)</f>
        <v>2023</v>
      </c>
      <c r="C80" s="12">
        <v>1</v>
      </c>
      <c r="D80" s="12">
        <v>10</v>
      </c>
      <c r="E80" s="13" t="str">
        <v/>
      </c>
    </row>
    <row r="81" spans="1:6" x14ac:dyDescent="0.25">
      <c r="A81" s="74" t="s">
        <v>76</v>
      </c>
      <c r="B81" s="9" cm="1">
        <f t="array" ref="B81:E81">CALENDAR.PARSE_US_DATE(A81)</f>
        <v>2023</v>
      </c>
      <c r="C81" s="9">
        <v>1</v>
      </c>
      <c r="D81" s="9">
        <v>10</v>
      </c>
      <c r="E81" s="10">
        <v>0.66666666666666663</v>
      </c>
    </row>
    <row r="82" spans="1:6" x14ac:dyDescent="0.25">
      <c r="A82" s="83" t="s">
        <v>144</v>
      </c>
      <c r="B82" s="49" cm="1">
        <f t="array" ref="B82:E82">CALENDAR.PARSE_US_DATE(A82)</f>
        <v>2023</v>
      </c>
      <c r="C82" s="49">
        <v>12</v>
      </c>
      <c r="D82" s="49">
        <v>31</v>
      </c>
      <c r="E82" s="84">
        <v>1</v>
      </c>
    </row>
    <row r="83" spans="1:6" x14ac:dyDescent="0.25">
      <c r="A83" s="74" t="s">
        <v>142</v>
      </c>
      <c r="B83" s="9" cm="1">
        <f t="array" ref="B83:E83">CALENDAR.PARSE_US_DATE(A83)</f>
        <v>2023</v>
      </c>
      <c r="C83" s="9">
        <v>1</v>
      </c>
      <c r="D83" s="9">
        <v>10</v>
      </c>
      <c r="E83" s="10">
        <v>0.5416666550925926</v>
      </c>
    </row>
    <row r="84" spans="1:6" x14ac:dyDescent="0.25">
      <c r="A84" s="83" t="s">
        <v>143</v>
      </c>
      <c r="B84" s="49" cm="1">
        <f t="array" ref="B84:E84">CALENDAR.PARSE_US_DATE(A84)</f>
        <v>-406</v>
      </c>
      <c r="C84" s="49">
        <v>12</v>
      </c>
      <c r="D84" s="49">
        <v>31</v>
      </c>
      <c r="E84" s="84">
        <v>1</v>
      </c>
    </row>
    <row r="85" spans="1:6" x14ac:dyDescent="0.25">
      <c r="A85" s="126" t="s">
        <v>150</v>
      </c>
      <c r="B85" s="52" cm="1">
        <f t="array" ref="B85:E85">CALENDAR.PARSE_US_DATE(A85)</f>
        <v>-2023</v>
      </c>
      <c r="C85" s="52">
        <v>1</v>
      </c>
      <c r="D85" s="52">
        <v>10</v>
      </c>
      <c r="E85" s="86">
        <v>0.5416666550925926</v>
      </c>
    </row>
    <row r="88" spans="1:6" ht="19.5" x14ac:dyDescent="0.3">
      <c r="A88" s="1" t="s">
        <v>108</v>
      </c>
    </row>
    <row r="90" spans="1:6" x14ac:dyDescent="0.25">
      <c r="A90" s="22" t="s">
        <v>102</v>
      </c>
      <c r="B90" s="58" t="s">
        <v>16</v>
      </c>
      <c r="C90" s="58" t="s">
        <v>17</v>
      </c>
      <c r="D90" s="58" t="s">
        <v>18</v>
      </c>
      <c r="E90" s="24" t="s">
        <v>64</v>
      </c>
      <c r="F90" s="24" t="s">
        <v>83</v>
      </c>
    </row>
    <row r="91" spans="1:6" x14ac:dyDescent="0.25">
      <c r="A91" s="8"/>
      <c r="B91" s="9" t="str" cm="1">
        <f t="array" ref="B91:F91">CALENDAR.PARSE_MIL_DTG(A91)</f>
        <v/>
      </c>
      <c r="C91" s="9" t="str">
        <v/>
      </c>
      <c r="D91" s="9" t="str">
        <v/>
      </c>
      <c r="E91" s="9" t="str">
        <v/>
      </c>
      <c r="F91" s="10" t="str">
        <v/>
      </c>
    </row>
    <row r="92" spans="1:6" x14ac:dyDescent="0.25">
      <c r="A92" s="11" t="s">
        <v>3</v>
      </c>
      <c r="B92" s="12" t="e" cm="1">
        <f t="array" ref="B92:F92">CALENDAR.PARSE_MIL_DTG(A92)</f>
        <v>#VALUE!</v>
      </c>
      <c r="C92" s="12" t="e">
        <v>#VALUE!</v>
      </c>
      <c r="D92" s="12" t="e">
        <v>#VALUE!</v>
      </c>
      <c r="E92" s="12" t="e">
        <v>#VALUE!</v>
      </c>
      <c r="F92" s="13" t="e">
        <v>#VALUE!</v>
      </c>
    </row>
    <row r="93" spans="1:6" x14ac:dyDescent="0.25">
      <c r="A93" s="79" t="s">
        <v>101</v>
      </c>
      <c r="B93" s="9" cm="1">
        <f t="array" ref="B93:F93">CALENDAR.PARSE_MIL_DTG(A93)</f>
        <v>2023</v>
      </c>
      <c r="C93" s="9">
        <v>5</v>
      </c>
      <c r="D93" s="9">
        <v>12</v>
      </c>
      <c r="E93" s="9">
        <v>0.64635416666666667</v>
      </c>
      <c r="F93" s="10">
        <v>120</v>
      </c>
    </row>
    <row r="94" spans="1:6" x14ac:dyDescent="0.25">
      <c r="A94" s="59" t="s">
        <v>103</v>
      </c>
      <c r="B94" s="12" cm="1">
        <f t="array" ref="B94:F94">CALENDAR.PARSE_MIL_DTG(A94)</f>
        <v>2000</v>
      </c>
      <c r="C94" s="12">
        <v>6</v>
      </c>
      <c r="D94" s="12">
        <v>5</v>
      </c>
      <c r="E94" s="12">
        <v>0.28142361111111114</v>
      </c>
      <c r="F94" s="13">
        <v>600</v>
      </c>
    </row>
    <row r="95" spans="1:6" x14ac:dyDescent="0.25">
      <c r="A95" s="57" t="s">
        <v>104</v>
      </c>
      <c r="B95" s="9" cm="1">
        <f t="array" ref="B95:F95">CALENDAR.PARSE_MIL_DTG(A95)</f>
        <v>2023</v>
      </c>
      <c r="C95" s="9">
        <v>12</v>
      </c>
      <c r="D95" s="9">
        <v>15</v>
      </c>
      <c r="E95" s="9">
        <v>0.32291666666666669</v>
      </c>
      <c r="F95" s="10">
        <v>540</v>
      </c>
    </row>
    <row r="96" spans="1:6" x14ac:dyDescent="0.25">
      <c r="A96" s="83" t="s">
        <v>105</v>
      </c>
      <c r="B96" s="49" t="str" cm="1">
        <f t="array" ref="B96:F96">CALENDAR.PARSE_MIL_DTG(A96)</f>
        <v/>
      </c>
      <c r="C96" s="49" t="str">
        <v/>
      </c>
      <c r="D96" s="49">
        <v>15</v>
      </c>
      <c r="E96" s="49">
        <v>0.25</v>
      </c>
      <c r="F96" s="84">
        <v>0</v>
      </c>
    </row>
    <row r="97" spans="1:6" x14ac:dyDescent="0.25">
      <c r="A97" s="85" t="s">
        <v>106</v>
      </c>
      <c r="B97" s="52" cm="1">
        <f t="array" ref="B97:F97">CALENDAR.PARSE_MIL_DTG(A97)</f>
        <v>1984</v>
      </c>
      <c r="C97" s="52">
        <v>12</v>
      </c>
      <c r="D97" s="52">
        <v>15</v>
      </c>
      <c r="E97" s="52">
        <v>0.32291666666666669</v>
      </c>
      <c r="F97" s="86">
        <v>540</v>
      </c>
    </row>
  </sheetData>
  <pageMargins left="0.7" right="0.7" top="0.75" bottom="0.75" header="0.3" footer="0.3"/>
  <pageSetup paperSize="9" orientation="portrait" copies="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6453-1F3B-4A73-95D5-04255835D86E}">
  <dimension ref="A1:J90"/>
  <sheetViews>
    <sheetView workbookViewId="0"/>
  </sheetViews>
  <sheetFormatPr defaultRowHeight="15" x14ac:dyDescent="0.25"/>
  <cols>
    <col min="1" max="1" width="15.85546875" customWidth="1"/>
    <col min="4" max="4" width="13.85546875" customWidth="1"/>
    <col min="5" max="5" width="10.7109375" bestFit="1" customWidth="1"/>
    <col min="6" max="6" width="10.28515625" customWidth="1"/>
    <col min="7" max="7" width="14.42578125" customWidth="1"/>
    <col min="8" max="8" width="24.5703125" customWidth="1"/>
    <col min="9" max="9" width="28.28515625" bestFit="1" customWidth="1"/>
    <col min="10" max="10" width="20" customWidth="1"/>
  </cols>
  <sheetData>
    <row r="1" spans="1:6" ht="19.5" x14ac:dyDescent="0.3">
      <c r="A1" s="1" t="s">
        <v>181</v>
      </c>
      <c r="D1" s="1" t="s">
        <v>382</v>
      </c>
    </row>
    <row r="3" spans="1:6" x14ac:dyDescent="0.25">
      <c r="A3" s="22" t="s">
        <v>22</v>
      </c>
      <c r="B3" s="23" t="s">
        <v>15</v>
      </c>
      <c r="C3" s="7" t="s">
        <v>182</v>
      </c>
      <c r="D3" s="23" t="s">
        <v>23</v>
      </c>
      <c r="E3" s="23" t="s">
        <v>55</v>
      </c>
      <c r="F3" s="23" t="s">
        <v>2</v>
      </c>
    </row>
    <row r="4" spans="1:6" x14ac:dyDescent="0.25">
      <c r="A4" s="21"/>
      <c r="B4" s="9"/>
      <c r="C4" s="10" t="str" cm="1">
        <f t="array" ref="C4">CALENDAR.DAY_OF_WEEK(B4)</f>
        <v/>
      </c>
      <c r="D4" s="9"/>
      <c r="E4" s="9"/>
      <c r="F4" s="10" t="str" cm="1">
        <f t="array" ref="F4">CALENDAR.WEEKDAY_NAME(C4,D4,E4)</f>
        <v/>
      </c>
    </row>
    <row r="5" spans="1:6" x14ac:dyDescent="0.25">
      <c r="A5" s="25"/>
      <c r="B5" s="12" t="s">
        <v>3</v>
      </c>
      <c r="C5" s="13" t="e" cm="1">
        <f t="array" ref="C5">CALENDAR.DAY_OF_WEEK(B5)</f>
        <v>#VALUE!</v>
      </c>
      <c r="D5" s="12"/>
      <c r="E5" s="12"/>
      <c r="F5" s="13" t="e" cm="1">
        <f t="array" ref="F5">CALENDAR.WEEKDAY_NAME(C5,D5,E5)</f>
        <v>#VALUE!</v>
      </c>
    </row>
    <row r="6" spans="1:6" x14ac:dyDescent="0.25">
      <c r="A6" s="21">
        <v>45060</v>
      </c>
      <c r="B6" s="9" cm="1">
        <f t="array" ref="B6">CALENDAR.JULIAN_DAY_NUMBER(YEAR(A6),MONTH(A6),DAY(A6))</f>
        <v>2460079</v>
      </c>
      <c r="C6" s="10" cm="1">
        <f t="array" ref="C6">CALENDAR.DAY_OF_WEEK(B6)</f>
        <v>7</v>
      </c>
      <c r="D6" s="9"/>
      <c r="E6" s="9"/>
      <c r="F6" s="10" t="str" cm="1">
        <f t="array" ref="F6">CALENDAR.WEEKDAY_NAME(C6,D6,E6)</f>
        <v>Sunday</v>
      </c>
    </row>
    <row r="7" spans="1:6" x14ac:dyDescent="0.25">
      <c r="A7" s="25">
        <v>45065</v>
      </c>
      <c r="B7" s="12" cm="1">
        <f t="array" ref="B7">CALENDAR.JULIAN_DAY_NUMBER(YEAR(A7),MONTH(A7),DAY(A7))</f>
        <v>2460084</v>
      </c>
      <c r="C7" s="13" cm="1">
        <f t="array" ref="C7">CALENDAR.DAY_OF_WEEK(B7)</f>
        <v>5</v>
      </c>
      <c r="D7" s="12"/>
      <c r="E7" s="12"/>
      <c r="F7" s="13" t="str" cm="1">
        <f t="array" ref="F7">CALENDAR.WEEKDAY_NAME(C7,D7,E7)</f>
        <v>Friday</v>
      </c>
    </row>
    <row r="8" spans="1:6" x14ac:dyDescent="0.25">
      <c r="A8" s="21">
        <v>45066</v>
      </c>
      <c r="B8" s="9" cm="1">
        <f t="array" ref="B8">CALENDAR.JULIAN_DAY_NUMBER(YEAR(A8),MONTH(A8),DAY(A8))</f>
        <v>2460085</v>
      </c>
      <c r="C8" s="10" cm="1">
        <f t="array" ref="C8">CALENDAR.DAY_OF_WEEK(B8)</f>
        <v>6</v>
      </c>
      <c r="D8" s="9"/>
      <c r="E8" s="9"/>
      <c r="F8" s="10" t="str" cm="1">
        <f t="array" ref="F8">CALENDAR.WEEKDAY_NAME(C8,D8,E8)</f>
        <v>Saturday</v>
      </c>
    </row>
    <row r="9" spans="1:6" x14ac:dyDescent="0.25">
      <c r="A9" s="25">
        <v>45067</v>
      </c>
      <c r="B9" s="12" cm="1">
        <f t="array" ref="B9">CALENDAR.JULIAN_DAY_NUMBER(YEAR(A9),MONTH(A9),DAY(A9))</f>
        <v>2460086</v>
      </c>
      <c r="C9" s="13" cm="1">
        <f t="array" ref="C9">CALENDAR.DAY_OF_WEEK(B9)</f>
        <v>7</v>
      </c>
      <c r="D9" s="12">
        <v>1</v>
      </c>
      <c r="E9" s="12"/>
      <c r="F9" s="13" t="str" cm="1">
        <f t="array" ref="F9">CALENDAR.WEEKDAY_NAME(C9,D9,E9)</f>
        <v>Sun</v>
      </c>
    </row>
    <row r="10" spans="1:6" x14ac:dyDescent="0.25">
      <c r="A10" s="21">
        <v>45060</v>
      </c>
      <c r="B10" s="15" cm="1">
        <f t="array" ref="B10">CALENDAR.JULIAN_DAY_NUMBER(YEAR(A10),MONTH(A10),DAY(A10))</f>
        <v>2460079</v>
      </c>
      <c r="C10" s="17" cm="1">
        <f t="array" ref="C10">CALENDAR.DAY_OF_WEEK(B10)</f>
        <v>7</v>
      </c>
      <c r="D10" s="15">
        <v>1</v>
      </c>
      <c r="E10" s="15"/>
      <c r="F10" s="17" t="str" cm="1">
        <f t="array" ref="F10">CALENDAR.WEEKDAY_NAME(C10,D10,E10)</f>
        <v>Sun</v>
      </c>
    </row>
    <row r="11" spans="1:6" x14ac:dyDescent="0.25">
      <c r="A11" s="26">
        <v>45065</v>
      </c>
      <c r="B11" s="19" cm="1">
        <f t="array" ref="B11">CALENDAR.JULIAN_DAY_NUMBER(YEAR(A11),MONTH(A11),DAY(A11))</f>
        <v>2460084</v>
      </c>
      <c r="C11" s="20" cm="1">
        <f t="array" ref="C11">CALENDAR.DAY_OF_WEEK(B11)</f>
        <v>5</v>
      </c>
      <c r="D11" s="19">
        <v>1</v>
      </c>
      <c r="E11" s="19">
        <v>1</v>
      </c>
      <c r="F11" s="20" t="str" cm="1">
        <f t="array" ref="F11">CALENDAR.WEEKDAY_NAME(C11,D11,E11)</f>
        <v>Fri</v>
      </c>
    </row>
    <row r="12" spans="1:6" x14ac:dyDescent="0.25">
      <c r="A12" s="167">
        <v>45066</v>
      </c>
      <c r="B12" s="15" cm="1">
        <f t="array" ref="B12">CALENDAR.JULIAN_DAY_NUMBER(YEAR(A12),MONTH(A12),DAY(A12))</f>
        <v>2460085</v>
      </c>
      <c r="C12" s="17" cm="1">
        <f t="array" ref="C12">CALENDAR.DAY_OF_WEEK(B12)</f>
        <v>6</v>
      </c>
      <c r="D12" s="15">
        <v>1</v>
      </c>
      <c r="E12" s="15">
        <v>1</v>
      </c>
      <c r="F12" s="17" t="str" cm="1">
        <f t="array" ref="F12">CALENDAR.WEEKDAY_NAME(C12,D12,E12)</f>
        <v>Sat</v>
      </c>
    </row>
    <row r="15" spans="1:6" ht="19.5" x14ac:dyDescent="0.3">
      <c r="A15" s="1" t="s">
        <v>383</v>
      </c>
      <c r="B15" s="1"/>
    </row>
    <row r="17" spans="1:9" x14ac:dyDescent="0.25">
      <c r="A17" t="s">
        <v>5</v>
      </c>
      <c r="B17" t="s">
        <v>23</v>
      </c>
      <c r="C17" t="s">
        <v>55</v>
      </c>
      <c r="D17" t="s">
        <v>2</v>
      </c>
    </row>
    <row r="18" spans="1:9" x14ac:dyDescent="0.25">
      <c r="D18" t="str" cm="1">
        <f t="array" ref="D18">CALENDAR.MONTH_NAME(Table246[[#This Row],[Month]],Table246[[#This Row],[Short]],Table246[[#This Row],[InternationalEnglish]])</f>
        <v/>
      </c>
    </row>
    <row r="19" spans="1:9" x14ac:dyDescent="0.25">
      <c r="A19" t="s">
        <v>3</v>
      </c>
      <c r="D19" t="e" cm="1">
        <f t="array" ref="D19">CALENDAR.MONTH_NAME(Table246[[#This Row],[Month]],Table246[[#This Row],[Short]],Table246[[#This Row],[InternationalEnglish]])</f>
        <v>#VALUE!</v>
      </c>
    </row>
    <row r="20" spans="1:9" x14ac:dyDescent="0.25">
      <c r="A20">
        <v>1</v>
      </c>
      <c r="D20" t="str" cm="1">
        <f t="array" ref="D20">CALENDAR.MONTH_NAME(Table246[[#This Row],[Month]],Table246[[#This Row],[Short]],Table246[[#This Row],[InternationalEnglish]])</f>
        <v>January</v>
      </c>
    </row>
    <row r="21" spans="1:9" x14ac:dyDescent="0.25">
      <c r="A21">
        <v>2</v>
      </c>
      <c r="B21">
        <v>1</v>
      </c>
      <c r="D21" t="str" cm="1">
        <f t="array" ref="D21">CALENDAR.MONTH_NAME(Table246[[#This Row],[Month]],Table246[[#This Row],[Short]],Table246[[#This Row],[InternationalEnglish]])</f>
        <v>Feb</v>
      </c>
    </row>
    <row r="22" spans="1:9" x14ac:dyDescent="0.25">
      <c r="A22">
        <v>3</v>
      </c>
      <c r="D22" t="str" cm="1">
        <f t="array" ref="D22">CALENDAR.MONTH_NAME(Table246[[#This Row],[Month]],Table246[[#This Row],[Short]],Table246[[#This Row],[InternationalEnglish]])</f>
        <v>March</v>
      </c>
    </row>
    <row r="23" spans="1:9" x14ac:dyDescent="0.25">
      <c r="A23">
        <v>12</v>
      </c>
      <c r="D23" t="str" cm="1">
        <f t="array" ref="D23">CALENDAR.MONTH_NAME(Table246[[#This Row],[Month]],Table246[[#This Row],[Short]],Table246[[#This Row],[InternationalEnglish]])</f>
        <v>December</v>
      </c>
    </row>
    <row r="24" spans="1:9" x14ac:dyDescent="0.25">
      <c r="A24">
        <v>24</v>
      </c>
      <c r="D24" t="str" cm="1">
        <f t="array" ref="D24">CALENDAR.MONTH_NAME(Table246[[#This Row],[Month]],Table246[[#This Row],[Short]],Table246[[#This Row],[InternationalEnglish]])</f>
        <v>December</v>
      </c>
    </row>
    <row r="25" spans="1:9" x14ac:dyDescent="0.25">
      <c r="A25" s="3">
        <v>-12</v>
      </c>
      <c r="D25" t="str" cm="1">
        <f t="array" ref="D25">CALENDAR.MONTH_NAME(Table246[[#This Row],[Month]],Table246[[#This Row],[Short]],Table246[[#This Row],[InternationalEnglish]])</f>
        <v>December</v>
      </c>
    </row>
    <row r="28" spans="1:9" ht="19.5" x14ac:dyDescent="0.3">
      <c r="A28" s="1" t="s">
        <v>126</v>
      </c>
    </row>
    <row r="30" spans="1:9" x14ac:dyDescent="0.25">
      <c r="A30" s="22" t="s">
        <v>1</v>
      </c>
      <c r="B30" s="6" t="s">
        <v>5</v>
      </c>
      <c r="C30" s="6" t="s">
        <v>6</v>
      </c>
      <c r="D30" s="6" t="s">
        <v>87</v>
      </c>
      <c r="E30" s="6" t="s">
        <v>41</v>
      </c>
      <c r="F30" s="6" t="s">
        <v>53</v>
      </c>
      <c r="G30" s="6" t="s">
        <v>54</v>
      </c>
      <c r="H30" s="6" t="s">
        <v>7</v>
      </c>
      <c r="I30" s="24" t="s">
        <v>2</v>
      </c>
    </row>
    <row r="31" spans="1:9" x14ac:dyDescent="0.25">
      <c r="A31" s="8"/>
      <c r="B31" s="9"/>
      <c r="C31" s="9"/>
      <c r="D31" s="9"/>
      <c r="E31" s="9"/>
      <c r="F31" s="9"/>
      <c r="G31" s="9"/>
      <c r="H31" s="9"/>
      <c r="I31" s="10" t="str" cm="1">
        <f t="array" ref="I31">CALENDAR.FORMAT_ISO_DATE(A31,B31,C31,D31,E31,F31,G31,H31)</f>
        <v/>
      </c>
    </row>
    <row r="32" spans="1:9" x14ac:dyDescent="0.25">
      <c r="A32" s="11" t="s">
        <v>3</v>
      </c>
      <c r="B32" s="12"/>
      <c r="C32" s="12"/>
      <c r="D32" s="12"/>
      <c r="E32" s="12"/>
      <c r="F32" s="12"/>
      <c r="G32" s="12"/>
      <c r="H32" s="12"/>
      <c r="I32" s="13" t="e" cm="1">
        <f t="array" ref="I32">CALENDAR.FORMAT_ISO_DATE(A32,B32,C32,D32,E32,F32,G32,H32)</f>
        <v>#VALUE!</v>
      </c>
    </row>
    <row r="33" spans="1:9" x14ac:dyDescent="0.25">
      <c r="A33" s="8">
        <v>2023</v>
      </c>
      <c r="B33" s="9">
        <v>5</v>
      </c>
      <c r="C33" s="9">
        <v>25</v>
      </c>
      <c r="D33" s="9"/>
      <c r="E33" s="9"/>
      <c r="F33" s="9"/>
      <c r="G33" s="9"/>
      <c r="H33" s="9"/>
      <c r="I33" s="10" t="str" cm="1">
        <f t="array" ref="I33">CALENDAR.FORMAT_ISO_DATE(A33,B33,C33,D33,E33,F33,G33,H33)</f>
        <v>2023-05-25</v>
      </c>
    </row>
    <row r="34" spans="1:9" x14ac:dyDescent="0.25">
      <c r="A34" s="11">
        <v>2023</v>
      </c>
      <c r="B34" s="12">
        <v>5</v>
      </c>
      <c r="C34" s="12">
        <v>25</v>
      </c>
      <c r="D34" s="12">
        <v>1.25</v>
      </c>
      <c r="E34" s="12">
        <v>0</v>
      </c>
      <c r="F34" s="12"/>
      <c r="G34" s="12"/>
      <c r="H34" s="12"/>
      <c r="I34" s="13" t="str" cm="1">
        <f t="array" ref="I34">CALENDAR.FORMAT_ISO_DATE(A34,B34,C34,D34,E34,F34,G34,H34)</f>
        <v>2023-05-26T06Z</v>
      </c>
    </row>
    <row r="35" spans="1:9" x14ac:dyDescent="0.25">
      <c r="A35" s="8">
        <v>2023</v>
      </c>
      <c r="B35" s="9">
        <v>5</v>
      </c>
      <c r="C35" s="9">
        <v>12</v>
      </c>
      <c r="D35" s="9">
        <v>1.2666666499999999</v>
      </c>
      <c r="E35" s="9">
        <v>0</v>
      </c>
      <c r="F35" s="9">
        <v>2</v>
      </c>
      <c r="G35" s="9">
        <v>1</v>
      </c>
      <c r="H35" s="9"/>
      <c r="I35" s="10" t="str" cm="1">
        <f t="array" ref="I35">CALENDAR.FORMAT_ISO_DATE(A35,B35,C35,D35,E35,F35,G35,H35)</f>
        <v>2023-05-13T06+00:00</v>
      </c>
    </row>
    <row r="36" spans="1:9" x14ac:dyDescent="0.25">
      <c r="A36" s="87">
        <v>2000</v>
      </c>
      <c r="B36" s="49">
        <v>1</v>
      </c>
      <c r="C36" s="49">
        <v>31</v>
      </c>
      <c r="D36" s="49">
        <v>0.25</v>
      </c>
      <c r="E36" s="49">
        <v>570</v>
      </c>
      <c r="F36" s="49">
        <v>3</v>
      </c>
      <c r="G36" s="49"/>
      <c r="H36" s="49"/>
      <c r="I36" s="84" t="str" cm="1">
        <f t="array" ref="I36">CALENDAR.FORMAT_ISO_DATE(A36,B36,C36,D36,E36,F36,G36,H36)</f>
        <v>2000-01-31T06:00+09:30</v>
      </c>
    </row>
    <row r="37" spans="1:9" x14ac:dyDescent="0.25">
      <c r="A37" s="88">
        <v>2100</v>
      </c>
      <c r="B37" s="52">
        <v>2</v>
      </c>
      <c r="C37" s="52">
        <v>28</v>
      </c>
      <c r="D37" s="52">
        <v>0.99999999900000003</v>
      </c>
      <c r="E37" s="52">
        <v>60</v>
      </c>
      <c r="F37" s="52">
        <v>4</v>
      </c>
      <c r="G37" s="52"/>
      <c r="H37" s="52">
        <v>1</v>
      </c>
      <c r="I37" s="86" t="str" cm="1">
        <f t="array" ref="I37">CALENDAR.FORMAT_ISO_DATE(A37,B37,C37,D37,E37,F37,G37,H37)</f>
        <v>2100-02-29T00:00:00+01:00</v>
      </c>
    </row>
    <row r="40" spans="1:9" ht="19.5" x14ac:dyDescent="0.3">
      <c r="A40" s="1" t="s">
        <v>129</v>
      </c>
    </row>
    <row r="42" spans="1:9" x14ac:dyDescent="0.25">
      <c r="A42" s="22" t="s">
        <v>1</v>
      </c>
      <c r="B42" s="6" t="s">
        <v>130</v>
      </c>
      <c r="C42" s="24" t="s">
        <v>2</v>
      </c>
    </row>
    <row r="43" spans="1:9" x14ac:dyDescent="0.25">
      <c r="A43" s="8"/>
      <c r="B43" s="9"/>
      <c r="C43" s="10" t="str" cm="1">
        <f t="array" ref="C43">CALENDAR.FORMAT_LITERARY_YEAR(A43,B43)</f>
        <v/>
      </c>
      <c r="E43" s="114"/>
      <c r="F43" s="115"/>
    </row>
    <row r="44" spans="1:9" x14ac:dyDescent="0.25">
      <c r="A44" s="11" t="s">
        <v>3</v>
      </c>
      <c r="B44" s="12"/>
      <c r="C44" s="13" t="e" cm="1">
        <f t="array" ref="C44">CALENDAR.FORMAT_LITERARY_YEAR(A44,B44)</f>
        <v>#VALUE!</v>
      </c>
      <c r="E44" s="103"/>
    </row>
    <row r="45" spans="1:9" x14ac:dyDescent="0.25">
      <c r="A45" s="8">
        <v>1</v>
      </c>
      <c r="B45" s="9"/>
      <c r="C45" s="10" t="str" cm="1">
        <f t="array" ref="C45">CALENDAR.FORMAT_LITERARY_YEAR(A45,B45)</f>
        <v>1 CE</v>
      </c>
    </row>
    <row r="46" spans="1:9" x14ac:dyDescent="0.25">
      <c r="A46" s="11">
        <v>0</v>
      </c>
      <c r="B46" s="12"/>
      <c r="C46" s="13" t="str" cm="1">
        <f t="array" ref="C46">CALENDAR.FORMAT_LITERARY_YEAR(A46,B46)</f>
        <v>1 BCE</v>
      </c>
    </row>
    <row r="47" spans="1:9" x14ac:dyDescent="0.25">
      <c r="A47" s="8">
        <v>-1</v>
      </c>
      <c r="B47" s="9"/>
      <c r="C47" s="10" t="str" cm="1">
        <f t="array" ref="C47">CALENDAR.FORMAT_LITERARY_YEAR(A47,B47)</f>
        <v>2 BCE</v>
      </c>
    </row>
    <row r="48" spans="1:9" x14ac:dyDescent="0.25">
      <c r="A48" s="87">
        <v>900</v>
      </c>
      <c r="B48" s="49"/>
      <c r="C48" s="84" t="str" cm="1">
        <f t="array" ref="C48">CALENDAR.FORMAT_LITERARY_YEAR(A48,B48)</f>
        <v>900 CE</v>
      </c>
    </row>
    <row r="49" spans="1:9" x14ac:dyDescent="0.25">
      <c r="A49" s="88">
        <v>1800</v>
      </c>
      <c r="B49" s="52"/>
      <c r="C49" s="86" t="str" cm="1">
        <f t="array" ref="C49">CALENDAR.FORMAT_LITERARY_YEAR(A49,B49)</f>
        <v>1800</v>
      </c>
    </row>
    <row r="50" spans="1:9" x14ac:dyDescent="0.25">
      <c r="A50" s="87">
        <v>2000</v>
      </c>
      <c r="B50" s="49">
        <v>1</v>
      </c>
      <c r="C50" s="84" t="str" cm="1">
        <f t="array" ref="C50">CALENDAR.FORMAT_LITERARY_YEAR(A50,B50)</f>
        <v>2000 CE</v>
      </c>
    </row>
    <row r="53" spans="1:9" ht="19.5" x14ac:dyDescent="0.3">
      <c r="A53" s="1" t="s">
        <v>145</v>
      </c>
    </row>
    <row r="55" spans="1:9" x14ac:dyDescent="0.25">
      <c r="A55" s="22" t="s">
        <v>1</v>
      </c>
      <c r="B55" s="6" t="s">
        <v>5</v>
      </c>
      <c r="C55" s="6" t="s">
        <v>6</v>
      </c>
      <c r="D55" s="6" t="s">
        <v>87</v>
      </c>
      <c r="E55" s="6" t="s">
        <v>23</v>
      </c>
      <c r="F55" s="6" t="s">
        <v>55</v>
      </c>
      <c r="G55" s="6" t="s">
        <v>130</v>
      </c>
      <c r="H55" s="6" t="s">
        <v>7</v>
      </c>
      <c r="I55" s="24" t="s">
        <v>2</v>
      </c>
    </row>
    <row r="56" spans="1:9" x14ac:dyDescent="0.25">
      <c r="A56" s="8"/>
      <c r="B56" s="9"/>
      <c r="C56" s="9"/>
      <c r="D56" s="9"/>
      <c r="E56" s="9"/>
      <c r="F56" s="9"/>
      <c r="G56" s="9"/>
      <c r="H56" s="9"/>
      <c r="I56" s="10" t="str" cm="1">
        <f t="array" ref="I56">CALENDAR.FORMAT_LITERARY_DATE(A56,B56,C56,D56,E56,F56,G56,H56)</f>
        <v/>
      </c>
    </row>
    <row r="57" spans="1:9" x14ac:dyDescent="0.25">
      <c r="A57" s="11" t="s">
        <v>3</v>
      </c>
      <c r="B57" s="12"/>
      <c r="C57" s="12"/>
      <c r="D57" s="12"/>
      <c r="E57" s="12"/>
      <c r="F57" s="12"/>
      <c r="G57" s="12"/>
      <c r="H57" s="12"/>
      <c r="I57" s="13" t="e" cm="1">
        <f t="array" ref="I57">CALENDAR.FORMAT_LITERARY_DATE(A57,B57,C57,D57,E57,F57,G57,H57)</f>
        <v>#VALUE!</v>
      </c>
    </row>
    <row r="58" spans="1:9" x14ac:dyDescent="0.25">
      <c r="A58" s="8">
        <v>2023</v>
      </c>
      <c r="B58" s="9">
        <v>5</v>
      </c>
      <c r="C58" s="9"/>
      <c r="D58" s="9"/>
      <c r="E58" s="9"/>
      <c r="F58" s="9"/>
      <c r="G58" s="9"/>
      <c r="H58" s="9"/>
      <c r="I58" s="10" t="str" cm="1">
        <f t="array" ref="I58">CALENDAR.FORMAT_LITERARY_DATE(A58,B58,C58,D58,E58,F58,G58,H58)</f>
        <v>May, 2023</v>
      </c>
    </row>
    <row r="59" spans="1:9" x14ac:dyDescent="0.25">
      <c r="A59" s="11"/>
      <c r="B59" s="12">
        <v>5</v>
      </c>
      <c r="C59" s="12">
        <v>12</v>
      </c>
      <c r="D59" s="12"/>
      <c r="E59" s="12"/>
      <c r="F59" s="12"/>
      <c r="G59" s="12"/>
      <c r="H59" s="12"/>
      <c r="I59" s="13" t="str" cm="1">
        <f t="array" ref="I59">CALENDAR.FORMAT_LITERARY_DATE(A59,B59,C59,D59,E59,F59,G59,H59)</f>
        <v>May 12</v>
      </c>
    </row>
    <row r="60" spans="1:9" x14ac:dyDescent="0.25">
      <c r="A60" s="8">
        <v>-200</v>
      </c>
      <c r="B60" s="9">
        <v>2</v>
      </c>
      <c r="C60" s="9">
        <v>29</v>
      </c>
      <c r="D60" s="9"/>
      <c r="E60" s="9"/>
      <c r="F60" s="9"/>
      <c r="G60" s="9"/>
      <c r="H60" s="9">
        <v>1</v>
      </c>
      <c r="I60" s="10" t="str" cm="1">
        <f t="array" ref="I60">CALENDAR.FORMAT_LITERARY_DATE(A60,B60,C60,D60,E60,F60,G60,H60)</f>
        <v>February 29, 201 BCE</v>
      </c>
    </row>
    <row r="61" spans="1:9" x14ac:dyDescent="0.25">
      <c r="A61" s="87">
        <v>2000</v>
      </c>
      <c r="B61" s="49">
        <v>1</v>
      </c>
      <c r="C61" s="49">
        <v>1</v>
      </c>
      <c r="D61" s="49">
        <v>0.25</v>
      </c>
      <c r="E61" s="49"/>
      <c r="F61" s="49"/>
      <c r="G61" s="49"/>
      <c r="H61" s="49"/>
      <c r="I61" s="84" t="str" cm="1">
        <f t="array" ref="I61">CALENDAR.FORMAT_LITERARY_DATE(A61,B61,C61,D61,E61,F61,G61,H61)</f>
        <v>January 1, 2000, 6:00 AM</v>
      </c>
    </row>
    <row r="62" spans="1:9" x14ac:dyDescent="0.25">
      <c r="A62" s="88">
        <v>2000</v>
      </c>
      <c r="B62" s="52">
        <v>1</v>
      </c>
      <c r="C62" s="52">
        <v>1</v>
      </c>
      <c r="D62" s="52">
        <v>1.25</v>
      </c>
      <c r="E62" s="52">
        <v>1</v>
      </c>
      <c r="F62" s="52"/>
      <c r="G62" s="52">
        <v>1</v>
      </c>
      <c r="H62" s="52"/>
      <c r="I62" s="86" t="str" cm="1">
        <f t="array" ref="I62">CALENDAR.FORMAT_LITERARY_DATE(A62,B62,C62,D62,E62,F62,G62,H62)</f>
        <v>Jan 2, 2000 CE, 6:00 AM</v>
      </c>
    </row>
    <row r="63" spans="1:9" x14ac:dyDescent="0.25">
      <c r="A63" s="87">
        <v>1900</v>
      </c>
      <c r="B63" s="49">
        <v>2</v>
      </c>
      <c r="C63" s="49">
        <v>28</v>
      </c>
      <c r="D63" s="49">
        <v>0.99999998999999995</v>
      </c>
      <c r="E63" s="49">
        <v>1</v>
      </c>
      <c r="F63" s="49"/>
      <c r="G63" s="49">
        <v>1</v>
      </c>
      <c r="H63" s="49">
        <v>1</v>
      </c>
      <c r="I63" s="84" t="str" cm="1">
        <f t="array" ref="I63">CALENDAR.FORMAT_LITERARY_DATE(A63,B63,C63,D63,E63,F63,G63,H63)</f>
        <v>Feb 29, 1900 CE, 12:00 AM</v>
      </c>
    </row>
    <row r="64" spans="1:9" x14ac:dyDescent="0.25">
      <c r="A64" s="88">
        <v>100</v>
      </c>
      <c r="B64" s="52">
        <v>1</v>
      </c>
      <c r="C64" s="52">
        <v>1</v>
      </c>
      <c r="D64" s="52">
        <v>1.25</v>
      </c>
      <c r="E64" s="52">
        <v>1</v>
      </c>
      <c r="F64" s="52">
        <v>1</v>
      </c>
      <c r="G64" s="52">
        <v>1</v>
      </c>
      <c r="H64" s="52"/>
      <c r="I64" s="86" t="str" cm="1">
        <f t="array" ref="I64">CALENDAR.FORMAT_LITERARY_DATE(A64,B64,C64,D64,E64,F64,G64,H64)</f>
        <v>Jan 2, 100 CE, 6:00 AM</v>
      </c>
    </row>
    <row r="67" spans="1:8" ht="19.5" x14ac:dyDescent="0.3">
      <c r="A67" s="1" t="s">
        <v>151</v>
      </c>
    </row>
    <row r="69" spans="1:8" x14ac:dyDescent="0.25">
      <c r="A69" s="22" t="s">
        <v>1</v>
      </c>
      <c r="B69" s="6" t="s">
        <v>5</v>
      </c>
      <c r="C69" s="6" t="s">
        <v>6</v>
      </c>
      <c r="D69" s="6" t="s">
        <v>87</v>
      </c>
      <c r="E69" s="6" t="s">
        <v>152</v>
      </c>
      <c r="F69" s="6" t="s">
        <v>53</v>
      </c>
      <c r="G69" s="6" t="s">
        <v>7</v>
      </c>
      <c r="H69" s="24" t="s">
        <v>2</v>
      </c>
    </row>
    <row r="70" spans="1:8" x14ac:dyDescent="0.25">
      <c r="A70" s="8"/>
      <c r="B70" s="9"/>
      <c r="C70" s="9"/>
      <c r="D70" s="9"/>
      <c r="E70" s="9"/>
      <c r="F70" s="9"/>
      <c r="G70" s="9"/>
      <c r="H70" s="10" t="str" cm="1">
        <f t="array" ref="H70">CALENDAR.FORMAT_US_DATE(A70,B70,C70,D70,E70,F70,G70)</f>
        <v/>
      </c>
    </row>
    <row r="71" spans="1:8" x14ac:dyDescent="0.25">
      <c r="A71" s="11" t="s">
        <v>3</v>
      </c>
      <c r="B71" s="12"/>
      <c r="C71" s="12"/>
      <c r="D71" s="12"/>
      <c r="E71" s="12"/>
      <c r="F71" s="12"/>
      <c r="G71" s="12"/>
      <c r="H71" s="13" t="e" cm="1">
        <f t="array" ref="H71">CALENDAR.FORMAT_US_DATE(A71,B71,C71,D71,E71,F71,G71)</f>
        <v>#VALUE!</v>
      </c>
    </row>
    <row r="72" spans="1:8" x14ac:dyDescent="0.25">
      <c r="A72" s="8">
        <v>2023</v>
      </c>
      <c r="B72" s="9">
        <v>5</v>
      </c>
      <c r="C72" s="9">
        <v>25</v>
      </c>
      <c r="D72" s="9"/>
      <c r="E72" s="9"/>
      <c r="F72" s="9"/>
      <c r="G72" s="9"/>
      <c r="H72" s="10" t="str" cm="1">
        <f t="array" ref="H72">CALENDAR.FORMAT_US_DATE(A72,B72,C72,D72,E72,F72,G72)</f>
        <v>5/25/2023</v>
      </c>
    </row>
    <row r="73" spans="1:8" x14ac:dyDescent="0.25">
      <c r="A73" s="11">
        <v>2100</v>
      </c>
      <c r="B73" s="12">
        <v>2</v>
      </c>
      <c r="C73" s="12">
        <v>29</v>
      </c>
      <c r="D73" s="12"/>
      <c r="E73" s="12"/>
      <c r="F73" s="12"/>
      <c r="G73" s="12">
        <v>1</v>
      </c>
      <c r="H73" s="13" t="str" cm="1">
        <f t="array" ref="H73">CALENDAR.FORMAT_US_DATE(A73,B73,C73,D73,E73,F73,G73)</f>
        <v>2/29/2100</v>
      </c>
    </row>
    <row r="74" spans="1:8" x14ac:dyDescent="0.25">
      <c r="A74" s="8">
        <v>1987</v>
      </c>
      <c r="B74" s="9">
        <v>5</v>
      </c>
      <c r="C74" s="9">
        <v>12</v>
      </c>
      <c r="D74" s="9"/>
      <c r="E74" s="9"/>
      <c r="F74" s="9"/>
      <c r="G74" s="9"/>
      <c r="H74" s="10" t="str" cm="1">
        <f t="array" ref="H74">CALENDAR.FORMAT_US_DATE(A74,B74,C74,D74,E74,F74,G74)</f>
        <v>5/12/1987</v>
      </c>
    </row>
    <row r="75" spans="1:8" x14ac:dyDescent="0.25">
      <c r="A75" s="87">
        <v>2000</v>
      </c>
      <c r="B75" s="49">
        <v>1</v>
      </c>
      <c r="C75" s="49">
        <v>31</v>
      </c>
      <c r="D75" s="49">
        <v>1.25</v>
      </c>
      <c r="E75" s="49"/>
      <c r="F75" s="49"/>
      <c r="G75" s="49"/>
      <c r="H75" s="84" t="str" cm="1">
        <f t="array" ref="H75">CALENDAR.FORMAT_US_DATE(A75,B75,C75,D75,E75,F75,G75)</f>
        <v>2/01/2000 6:00 AM</v>
      </c>
    </row>
    <row r="76" spans="1:8" x14ac:dyDescent="0.25">
      <c r="A76" s="88">
        <v>2100</v>
      </c>
      <c r="B76" s="52">
        <v>2</v>
      </c>
      <c r="C76" s="52">
        <v>28</v>
      </c>
      <c r="D76" s="125">
        <v>1.0000000000000001E-5</v>
      </c>
      <c r="E76" s="127" t="s">
        <v>154</v>
      </c>
      <c r="F76" s="52">
        <v>5</v>
      </c>
      <c r="G76" s="52">
        <v>1</v>
      </c>
      <c r="H76" s="86" t="str" cm="1">
        <f t="array" ref="H76">CALENDAR.FORMAT_US_DATE(A76,B76,C76,D76,E76,F76,G76)</f>
        <v>2-28-2100 12:00:00.864 AM</v>
      </c>
    </row>
    <row r="77" spans="1:8" x14ac:dyDescent="0.25">
      <c r="A77" s="87">
        <v>2100</v>
      </c>
      <c r="B77" s="49">
        <v>2</v>
      </c>
      <c r="C77" s="49">
        <v>28</v>
      </c>
      <c r="D77" s="49">
        <v>1.9999999900000001</v>
      </c>
      <c r="E77" s="49"/>
      <c r="F77" s="49">
        <v>3</v>
      </c>
      <c r="G77" s="49">
        <v>1</v>
      </c>
      <c r="H77" s="84" t="str" cm="1">
        <f t="array" ref="H77">CALENDAR.FORMAT_US_DATE(A77,B77,C77,D77,E77,F77,G77)</f>
        <v>3/01/2100 12:00 AM</v>
      </c>
    </row>
    <row r="78" spans="1:8" x14ac:dyDescent="0.25">
      <c r="A78" s="88">
        <v>-385</v>
      </c>
      <c r="B78" s="52">
        <v>5</v>
      </c>
      <c r="C78" s="52">
        <v>12</v>
      </c>
      <c r="D78" s="52">
        <v>0.25</v>
      </c>
      <c r="E78" s="52"/>
      <c r="F78" s="52"/>
      <c r="G78" s="52"/>
      <c r="H78" s="86" t="str" cm="1">
        <f t="array" ref="H78">CALENDAR.FORMAT_US_DATE(A78,B78,C78,D78,E78,F78,G78)</f>
        <v>5/12/−0385 6:00 AM</v>
      </c>
    </row>
    <row r="81" spans="1:10" ht="19.5" x14ac:dyDescent="0.3">
      <c r="A81" s="1" t="s">
        <v>107</v>
      </c>
    </row>
    <row r="83" spans="1:10" x14ac:dyDescent="0.25">
      <c r="A83" s="22" t="s">
        <v>8</v>
      </c>
      <c r="B83" s="6" t="s">
        <v>5</v>
      </c>
      <c r="C83" s="6" t="s">
        <v>6</v>
      </c>
      <c r="D83" s="6" t="s">
        <v>384</v>
      </c>
      <c r="E83" s="6" t="s">
        <v>385</v>
      </c>
      <c r="F83" s="6"/>
      <c r="G83" s="6" t="s">
        <v>87</v>
      </c>
      <c r="H83" s="6" t="s">
        <v>41</v>
      </c>
      <c r="I83" s="6" t="s">
        <v>23</v>
      </c>
      <c r="J83" s="37" t="s">
        <v>386</v>
      </c>
    </row>
    <row r="84" spans="1:10" x14ac:dyDescent="0.25">
      <c r="A84" s="8"/>
      <c r="B84" s="9"/>
      <c r="C84" s="9"/>
      <c r="D84" s="9"/>
      <c r="E84" s="9"/>
      <c r="F84" s="9"/>
      <c r="G84" s="9"/>
      <c r="H84" s="9"/>
      <c r="I84" s="9"/>
      <c r="J84" s="10" t="str" cm="1">
        <f t="array" ref="J84">CALENDAR.FORMAT_MIL_DTG(A84,B84,C84,G84,H84,I84)</f>
        <v/>
      </c>
    </row>
    <row r="85" spans="1:10" x14ac:dyDescent="0.25">
      <c r="A85" s="11" t="s">
        <v>3</v>
      </c>
      <c r="B85" s="12"/>
      <c r="C85" s="12"/>
      <c r="D85" s="12"/>
      <c r="E85" s="12"/>
      <c r="F85" s="12"/>
      <c r="G85" s="12"/>
      <c r="H85" s="12"/>
      <c r="I85" s="12"/>
      <c r="J85" s="13" t="e" cm="1">
        <f t="array" ref="J85">CALENDAR.FORMAT_MIL_DTG(A85,B85,C85,G85,H85,I85)</f>
        <v>#VALUE!</v>
      </c>
    </row>
    <row r="86" spans="1:10" x14ac:dyDescent="0.25">
      <c r="A86" s="8">
        <v>2000</v>
      </c>
      <c r="B86" s="9">
        <v>2</v>
      </c>
      <c r="C86" s="9">
        <v>29</v>
      </c>
      <c r="D86" s="9">
        <v>1</v>
      </c>
      <c r="E86" s="264">
        <v>0.1986111111111111</v>
      </c>
      <c r="F86" s="9"/>
      <c r="G86" s="267">
        <f>E86*D86</f>
        <v>0.1986111111111111</v>
      </c>
      <c r="H86" s="9">
        <v>106</v>
      </c>
      <c r="I86" s="9"/>
      <c r="J86" s="10" t="str" cm="1">
        <f t="array" ref="J86">CALENDAR.FORMAT_MIL_DTG(A86,B86,C86,G86,H86,I86)</f>
        <v>29050000BFEB00</v>
      </c>
    </row>
    <row r="87" spans="1:10" x14ac:dyDescent="0.25">
      <c r="A87" s="11">
        <v>2023</v>
      </c>
      <c r="B87" s="12">
        <v>2</v>
      </c>
      <c r="C87" s="12">
        <v>1</v>
      </c>
      <c r="D87" s="12">
        <v>1</v>
      </c>
      <c r="E87" s="265">
        <v>0.15973379629629628</v>
      </c>
      <c r="F87" s="12"/>
      <c r="G87" s="268">
        <f t="shared" ref="G87:G90" si="0">E87*D87</f>
        <v>0.15973379629629628</v>
      </c>
      <c r="H87" s="12">
        <v>900</v>
      </c>
      <c r="I87" s="12">
        <v>1</v>
      </c>
      <c r="J87" s="13" t="str" cm="1">
        <f t="array" ref="J87">CALENDAR.FORMAT_MIL_DTG(A87,B87,C87,G87,H87,I87)</f>
        <v>010050MFEB23</v>
      </c>
    </row>
    <row r="88" spans="1:10" x14ac:dyDescent="0.25">
      <c r="A88" s="8"/>
      <c r="B88" s="9"/>
      <c r="C88" s="9">
        <v>12</v>
      </c>
      <c r="D88" s="9">
        <v>1</v>
      </c>
      <c r="E88" s="264">
        <v>0.28819444444444448</v>
      </c>
      <c r="F88" s="9"/>
      <c r="G88" s="267">
        <f t="shared" si="0"/>
        <v>0.28819444444444448</v>
      </c>
      <c r="H88" s="9"/>
      <c r="I88" s="9"/>
      <c r="J88" s="10" t="str" cm="1">
        <f t="array" ref="J88">CALENDAR.FORMAT_MIL_DTG(A88,B88,C88,G88,H88,I88)</f>
        <v>120655J</v>
      </c>
    </row>
    <row r="89" spans="1:10" x14ac:dyDescent="0.25">
      <c r="A89" s="87">
        <v>1951</v>
      </c>
      <c r="B89" s="49">
        <v>1</v>
      </c>
      <c r="C89" s="49">
        <v>31</v>
      </c>
      <c r="D89" s="49">
        <v>-1</v>
      </c>
      <c r="E89" s="266">
        <v>0.5</v>
      </c>
      <c r="F89" s="49"/>
      <c r="G89" s="269">
        <f t="shared" si="0"/>
        <v>-0.5</v>
      </c>
      <c r="H89" s="49">
        <v>-570</v>
      </c>
      <c r="I89" s="49">
        <v>1</v>
      </c>
      <c r="J89" s="84" t="str" cm="1">
        <f t="array" ref="J89">CALENDAR.FORMAT_MIL_DTG(A89,B89,C89,G89,H89,I89)</f>
        <v>301130WJAN51</v>
      </c>
    </row>
    <row r="90" spans="1:10" x14ac:dyDescent="0.25">
      <c r="A90" s="88">
        <v>2051</v>
      </c>
      <c r="B90" s="52">
        <v>5</v>
      </c>
      <c r="C90" s="52">
        <v>11</v>
      </c>
      <c r="D90" s="52">
        <v>1</v>
      </c>
      <c r="E90" s="271">
        <v>0</v>
      </c>
      <c r="F90" s="52"/>
      <c r="G90" s="270">
        <f t="shared" si="0"/>
        <v>0</v>
      </c>
      <c r="H90" s="52">
        <v>60</v>
      </c>
      <c r="I90" s="52"/>
      <c r="J90" s="86" t="str" cm="1">
        <f t="array" ref="J90">CALENDAR.FORMAT_MIL_DTG(A90,B90,C90,G90,H90,I90)</f>
        <v>#NUM!!</v>
      </c>
    </row>
  </sheetData>
  <pageMargins left="0.7" right="0.7" top="0.75" bottom="0.75" header="0.3" footer="0.3"/>
  <pageSetup paperSize="9" orientation="portrait" copies="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K50"/>
  <sheetViews>
    <sheetView tabSelected="1" workbookViewId="0">
      <selection activeCell="F13" sqref="F13"/>
    </sheetView>
  </sheetViews>
  <sheetFormatPr defaultRowHeight="15" x14ac:dyDescent="0.25"/>
  <cols>
    <col min="1" max="1" width="28.28515625" customWidth="1"/>
    <col min="2" max="2" width="15.5703125" bestFit="1" customWidth="1"/>
    <col min="3" max="3" width="18.28515625" customWidth="1"/>
    <col min="4" max="4" width="20.140625" customWidth="1"/>
    <col min="5" max="5" width="16.71093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7" ht="19.5" x14ac:dyDescent="0.3">
      <c r="A1" s="1" t="s">
        <v>118</v>
      </c>
    </row>
    <row r="3" spans="1:7" x14ac:dyDescent="0.25">
      <c r="A3" s="22" t="s">
        <v>77</v>
      </c>
      <c r="B3" s="22" t="s">
        <v>116</v>
      </c>
      <c r="C3" s="6" t="s">
        <v>44</v>
      </c>
      <c r="D3" s="58" t="s">
        <v>49</v>
      </c>
      <c r="E3" s="24" t="s">
        <v>50</v>
      </c>
    </row>
    <row r="4" spans="1:7" x14ac:dyDescent="0.25">
      <c r="A4" s="57"/>
      <c r="B4" s="68"/>
      <c r="C4" s="9" t="str" cm="1">
        <f t="array" ref="C4:E4">CALENDAR.ISODATE_TO_JDN_LOCAL(A4,B4)</f>
        <v/>
      </c>
      <c r="D4" s="106" t="str">
        <v/>
      </c>
      <c r="E4" s="60" t="str">
        <v/>
      </c>
    </row>
    <row r="5" spans="1:7" x14ac:dyDescent="0.25">
      <c r="A5" s="59" t="s">
        <v>3</v>
      </c>
      <c r="B5" s="69"/>
      <c r="C5" s="12" t="e" cm="1">
        <f t="array" ref="C5">CALENDAR.ISODATE_TO_JDN_LOCAL(A5,B5)</f>
        <v>#VALUE!</v>
      </c>
      <c r="D5" s="107"/>
      <c r="E5" s="61"/>
    </row>
    <row r="6" spans="1:7" x14ac:dyDescent="0.25">
      <c r="A6" s="62" t="s">
        <v>51</v>
      </c>
      <c r="B6" s="70"/>
      <c r="C6" s="16" cm="1">
        <f t="array" ref="C6:E6">CALENDAR.ISODATE_TO_JDN_LOCAL(A6,B6)</f>
        <v>2460004</v>
      </c>
      <c r="D6" s="108">
        <v>0.36458333333333331</v>
      </c>
      <c r="E6" s="63" t="str">
        <v/>
      </c>
    </row>
    <row r="7" spans="1:7" x14ac:dyDescent="0.25">
      <c r="A7" s="64" t="s">
        <v>110</v>
      </c>
      <c r="B7" s="71"/>
      <c r="C7" s="19" cm="1">
        <f t="array" ref="C7:E7">CALENDAR.ISODATE_TO_JDN_LOCAL(A7,B7)</f>
        <v>2460241</v>
      </c>
      <c r="D7" s="105">
        <v>0.99999998842592597</v>
      </c>
      <c r="E7" s="65">
        <v>570</v>
      </c>
      <c r="G7" s="104"/>
    </row>
    <row r="8" spans="1:7" x14ac:dyDescent="0.25">
      <c r="A8" s="62" t="s">
        <v>123</v>
      </c>
      <c r="B8" s="70"/>
      <c r="C8" s="16" t="e" cm="1">
        <f t="array" ref="C8:E8">CALENDAR.ISODATE_TO_JDN_LOCAL(A8,B8)</f>
        <v>#VALUE!</v>
      </c>
      <c r="D8" s="108">
        <v>0</v>
      </c>
      <c r="E8" s="63">
        <v>570</v>
      </c>
    </row>
    <row r="9" spans="1:7" x14ac:dyDescent="0.25">
      <c r="A9" s="64" t="s">
        <v>81</v>
      </c>
      <c r="B9" s="71">
        <v>1</v>
      </c>
      <c r="C9" s="19" cm="1">
        <f t="array" ref="C9:E9">CALENDAR.ISODATE_TO_JDN_LOCAL(A9,B9)</f>
        <v>2415092</v>
      </c>
      <c r="D9" s="105" t="str">
        <v/>
      </c>
      <c r="E9" s="65" t="str">
        <v/>
      </c>
    </row>
    <row r="10" spans="1:7" x14ac:dyDescent="0.25">
      <c r="A10" s="62" t="s">
        <v>111</v>
      </c>
      <c r="B10" s="70"/>
      <c r="C10" s="16" cm="1">
        <f t="array" ref="C10:E10">CALENDAR.ISODATE_TO_JDN_LOCAL(A10,B10)</f>
        <v>2460242</v>
      </c>
      <c r="D10" s="108">
        <v>0</v>
      </c>
      <c r="E10" s="63">
        <v>0</v>
      </c>
    </row>
    <row r="13" spans="1:7" ht="19.5" x14ac:dyDescent="0.3">
      <c r="A13" s="1" t="s">
        <v>119</v>
      </c>
    </row>
    <row r="14" spans="1:7" x14ac:dyDescent="0.25">
      <c r="E14" s="75"/>
    </row>
    <row r="15" spans="1:7" x14ac:dyDescent="0.25">
      <c r="A15" s="22" t="s">
        <v>77</v>
      </c>
      <c r="B15" s="22" t="s">
        <v>116</v>
      </c>
      <c r="C15" s="24" t="s">
        <v>52</v>
      </c>
      <c r="E15" s="75"/>
    </row>
    <row r="16" spans="1:7" x14ac:dyDescent="0.25">
      <c r="A16" s="57"/>
      <c r="B16" s="68"/>
      <c r="C16" s="46" t="str" cm="1">
        <f t="array" ref="C16">CALENDAR.ISODATE_TO_JDATE(A16,B16)</f>
        <v/>
      </c>
    </row>
    <row r="17" spans="1:11" x14ac:dyDescent="0.25">
      <c r="A17" s="59" t="s">
        <v>51</v>
      </c>
      <c r="B17" s="69"/>
      <c r="C17" s="47" cm="1">
        <f t="array" ref="C17">CALENDAR.ISODATE_TO_JDATE(A17,B17)</f>
        <v>2460003.8645833335</v>
      </c>
    </row>
    <row r="18" spans="1:11" x14ac:dyDescent="0.25">
      <c r="A18" s="62" t="s">
        <v>110</v>
      </c>
      <c r="B18" s="70"/>
      <c r="C18" s="66" cm="1">
        <f t="array" ref="C18">CALENDAR.ISODATE_TO_JDATE(A18,B18)</f>
        <v>2460241.1041666549</v>
      </c>
    </row>
    <row r="19" spans="1:11" x14ac:dyDescent="0.25">
      <c r="A19" s="64" t="s">
        <v>81</v>
      </c>
      <c r="B19" s="71">
        <v>1</v>
      </c>
      <c r="C19" s="67" cm="1">
        <f t="array" ref="C19">CALENDAR.ISODATE_TO_JDATE(A19,B19)</f>
        <v>2415091.5</v>
      </c>
    </row>
    <row r="20" spans="1:11" x14ac:dyDescent="0.25">
      <c r="A20" s="62" t="s">
        <v>112</v>
      </c>
      <c r="B20" s="70"/>
      <c r="C20" s="66" cm="1">
        <f t="array" ref="C20">CALENDAR.ISODATE_TO_JDATE(A20,B20)</f>
        <v>2460241.1041666665</v>
      </c>
    </row>
    <row r="23" spans="1:11" ht="19.5" x14ac:dyDescent="0.3">
      <c r="A23" s="1" t="s">
        <v>155</v>
      </c>
    </row>
    <row r="25" spans="1:11" x14ac:dyDescent="0.25">
      <c r="A25" s="22" t="s">
        <v>77</v>
      </c>
      <c r="B25" s="22" t="s">
        <v>120</v>
      </c>
      <c r="C25" s="22" t="s">
        <v>116</v>
      </c>
      <c r="D25" s="22" t="s">
        <v>121</v>
      </c>
      <c r="E25" s="24" t="s">
        <v>122</v>
      </c>
    </row>
    <row r="26" spans="1:11" x14ac:dyDescent="0.25">
      <c r="A26" s="57"/>
      <c r="B26" s="113"/>
      <c r="C26" s="68"/>
      <c r="D26" s="109" t="str" cm="1">
        <f t="array" ref="D26">CALENDAR.ISODATE_TO_EDATE(A26,B26,C26)</f>
        <v/>
      </c>
      <c r="E26" s="60"/>
    </row>
    <row r="27" spans="1:11" x14ac:dyDescent="0.25">
      <c r="A27" s="59" t="s">
        <v>51</v>
      </c>
      <c r="B27" s="69"/>
      <c r="C27" s="69"/>
      <c r="D27" s="110" cm="1">
        <f t="array" ref="D27">CALENDAR.ISODATE_TO_EDATE(A27,B27,C27)</f>
        <v>44985.364583333336</v>
      </c>
      <c r="E27" s="61"/>
      <c r="F27" s="72"/>
      <c r="G27" s="72"/>
      <c r="H27" s="72"/>
      <c r="I27" s="72"/>
      <c r="J27" s="72"/>
      <c r="K27" s="72"/>
    </row>
    <row r="28" spans="1:11" x14ac:dyDescent="0.25">
      <c r="A28" s="62" t="s">
        <v>110</v>
      </c>
      <c r="B28" s="70">
        <v>1</v>
      </c>
      <c r="C28" s="70"/>
      <c r="D28" s="111" cm="1">
        <f t="array" ref="D28:E28">CALENDAR.ISODATE_TO_EDATE(A28,B28,C28)</f>
        <v>45222.999999988424</v>
      </c>
      <c r="E28" s="63">
        <v>570</v>
      </c>
    </row>
    <row r="29" spans="1:11" x14ac:dyDescent="0.25">
      <c r="A29" s="64" t="s">
        <v>81</v>
      </c>
      <c r="B29" s="71">
        <v>1</v>
      </c>
      <c r="C29" s="71"/>
      <c r="D29" s="112" t="e" cm="1">
        <f t="array" ref="D29:E29">CALENDAR.ISODATE_TO_EDATE(A29,B29,C29)</f>
        <v>#VALUE!</v>
      </c>
      <c r="E29" s="65" t="str">
        <v/>
      </c>
    </row>
    <row r="30" spans="1:11" x14ac:dyDescent="0.25">
      <c r="A30" s="62" t="s">
        <v>112</v>
      </c>
      <c r="B30" s="70">
        <v>1</v>
      </c>
      <c r="C30" s="70">
        <v>1</v>
      </c>
      <c r="D30" s="111" cm="1">
        <f t="array" ref="D30:E30">CALENDAR.ISODATE_TO_EDATE(A30,B30,C30)</f>
        <v>45236</v>
      </c>
      <c r="E30" s="63">
        <v>570</v>
      </c>
    </row>
    <row r="33" spans="1:7" ht="19.5" x14ac:dyDescent="0.3">
      <c r="A33" s="1" t="s">
        <v>156</v>
      </c>
    </row>
    <row r="35" spans="1:7" x14ac:dyDescent="0.25">
      <c r="A35" s="22" t="s">
        <v>43</v>
      </c>
      <c r="B35" s="22" t="s">
        <v>41</v>
      </c>
      <c r="C35" s="22" t="s">
        <v>53</v>
      </c>
      <c r="D35" s="22" t="s">
        <v>54</v>
      </c>
      <c r="E35" s="22" t="s">
        <v>125</v>
      </c>
      <c r="F35" s="128" t="s">
        <v>52</v>
      </c>
    </row>
    <row r="36" spans="1:7" x14ac:dyDescent="0.25">
      <c r="A36" s="57"/>
      <c r="B36" s="68"/>
      <c r="C36" s="113"/>
      <c r="D36" s="68"/>
      <c r="E36" s="113"/>
      <c r="F36" s="60" t="str" cm="1">
        <f t="array" ref="F36">CALENDAR.JDATE_TO_ISODATE(A36,B36,C36,D36,E36)</f>
        <v/>
      </c>
    </row>
    <row r="37" spans="1:7" x14ac:dyDescent="0.25">
      <c r="A37" s="132">
        <v>2460003.8645833302</v>
      </c>
      <c r="B37" s="69"/>
      <c r="C37" s="69"/>
      <c r="D37" s="69"/>
      <c r="E37" s="69"/>
      <c r="F37" s="61" t="str" cm="1">
        <f t="array" ref="F37">CALENDAR.JDATE_TO_ISODATE(A37,B37,C37,D37,E37)</f>
        <v>2023-02-28T08:45</v>
      </c>
    </row>
    <row r="38" spans="1:7" x14ac:dyDescent="0.25">
      <c r="A38" s="130">
        <v>2460241.9999999902</v>
      </c>
      <c r="B38" s="70">
        <v>570</v>
      </c>
      <c r="C38" s="70">
        <v>4</v>
      </c>
      <c r="D38" s="70"/>
      <c r="E38" s="70"/>
      <c r="F38" s="63" t="str" cm="1">
        <f t="array" ref="F38">CALENDAR.JDATE_TO_ISODATE(A38,B38,C38,D38,E38)</f>
        <v>2023-10-24T21:30:00+09:30</v>
      </c>
    </row>
    <row r="39" spans="1:7" x14ac:dyDescent="0.25">
      <c r="A39" s="131">
        <v>2415092.5</v>
      </c>
      <c r="B39" s="71">
        <v>0</v>
      </c>
      <c r="C39" s="71">
        <v>2</v>
      </c>
      <c r="D39" s="71">
        <v>1</v>
      </c>
      <c r="E39" s="71"/>
      <c r="F39" s="65" t="str" cm="1">
        <f t="array" ref="F39">CALENDAR.JDATE_TO_ISODATE(A39,B39,C39,D39,E39)</f>
        <v>1900-03-14T00+00:00</v>
      </c>
    </row>
    <row r="40" spans="1:7" x14ac:dyDescent="0.25">
      <c r="A40" s="130">
        <v>2460241.1041666698</v>
      </c>
      <c r="B40" s="70">
        <v>-540</v>
      </c>
      <c r="C40" s="70"/>
      <c r="D40" s="70"/>
      <c r="E40" s="70">
        <v>1</v>
      </c>
      <c r="F40" s="63" t="str" cm="1">
        <f t="array" ref="F40">CALENDAR.JDATE_TO_ISODATE(A40,B40,C40,D40,E40)</f>
        <v>2023-10-10T05:30−09:00</v>
      </c>
    </row>
    <row r="43" spans="1:7" ht="19.5" x14ac:dyDescent="0.3">
      <c r="A43" s="1" t="s">
        <v>124</v>
      </c>
    </row>
    <row r="45" spans="1:7" x14ac:dyDescent="0.25">
      <c r="A45" s="22" t="s">
        <v>39</v>
      </c>
      <c r="B45" s="22" t="s">
        <v>40</v>
      </c>
      <c r="C45" s="22" t="s">
        <v>41</v>
      </c>
      <c r="D45" s="22" t="s">
        <v>53</v>
      </c>
      <c r="E45" s="22" t="s">
        <v>54</v>
      </c>
      <c r="F45" s="22" t="s">
        <v>125</v>
      </c>
      <c r="G45" s="24" t="s">
        <v>52</v>
      </c>
    </row>
    <row r="46" spans="1:7" x14ac:dyDescent="0.25">
      <c r="A46" s="57"/>
      <c r="B46" s="113"/>
      <c r="C46" s="68"/>
      <c r="D46" s="113"/>
      <c r="E46" s="68"/>
      <c r="F46" s="113"/>
      <c r="G46" s="60" t="str" cm="1">
        <f t="array" ref="G46">CALENDAR.JDN_LOCAL_TO_ISODATE(A46,B46,C46,D46,E46,F46)</f>
        <v/>
      </c>
    </row>
    <row r="47" spans="1:7" x14ac:dyDescent="0.25">
      <c r="A47" s="59">
        <v>2460003</v>
      </c>
      <c r="B47" s="69">
        <v>0.86458332999999998</v>
      </c>
      <c r="C47" s="69"/>
      <c r="D47" s="69"/>
      <c r="E47" s="69"/>
      <c r="F47" s="69"/>
      <c r="G47" s="61" t="str" cm="1">
        <f t="array" ref="G47">CALENDAR.JDN_LOCAL_TO_ISODATE(A47,B47,C47,D47,E47,F47)</f>
        <v>2023-02-27T20:45</v>
      </c>
    </row>
    <row r="48" spans="1:7" x14ac:dyDescent="0.25">
      <c r="A48" s="62">
        <v>2460241</v>
      </c>
      <c r="B48" s="70">
        <v>0.99999998999999995</v>
      </c>
      <c r="C48" s="70">
        <v>570</v>
      </c>
      <c r="D48" s="70">
        <v>4</v>
      </c>
      <c r="E48" s="70"/>
      <c r="F48" s="70"/>
      <c r="G48" s="63" t="str" cm="1">
        <f t="array" ref="G48">CALENDAR.JDN_LOCAL_TO_ISODATE(A48,B48,C48,D48,E48,F48)</f>
        <v>2023-10-24T00:00:00+09:30</v>
      </c>
    </row>
    <row r="49" spans="1:7" x14ac:dyDescent="0.25">
      <c r="A49" s="64">
        <v>2415091</v>
      </c>
      <c r="B49" s="71">
        <v>1.5</v>
      </c>
      <c r="C49" s="71">
        <v>0</v>
      </c>
      <c r="D49" s="71">
        <v>2</v>
      </c>
      <c r="E49" s="71">
        <v>1</v>
      </c>
      <c r="F49" s="71"/>
      <c r="G49" s="65" t="str" cm="1">
        <f t="array" ref="G49">CALENDAR.JDN_LOCAL_TO_ISODATE(A49,B49,C49,D49,E49,F49)</f>
        <v>1900-03-13T12+00:00</v>
      </c>
    </row>
    <row r="50" spans="1:7" x14ac:dyDescent="0.25">
      <c r="A50" s="62">
        <v>2460241</v>
      </c>
      <c r="B50" s="70">
        <v>0.10416667</v>
      </c>
      <c r="C50" s="70">
        <v>-540</v>
      </c>
      <c r="D50" s="70"/>
      <c r="E50" s="70"/>
      <c r="F50" s="70">
        <v>1</v>
      </c>
      <c r="G50" s="63" t="str" cm="1">
        <f t="array" ref="G50">CALENDAR.JDN_LOCAL_TO_ISODATE(A50,B50,C50,D50,E50,F50)</f>
        <v>2023-10-10T02:30−09:00</v>
      </c>
    </row>
  </sheetData>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69958-2389-4900-93D5-8B88BB2FBA8B}">
  <dimension ref="A1:F48"/>
  <sheetViews>
    <sheetView workbookViewId="0">
      <selection activeCell="H7" sqref="H7"/>
    </sheetView>
  </sheetViews>
  <sheetFormatPr defaultRowHeight="15" x14ac:dyDescent="0.25"/>
  <cols>
    <col min="1" max="1" width="20.5703125" customWidth="1"/>
    <col min="2" max="2" width="14.28515625" customWidth="1"/>
    <col min="3" max="3" width="18.5703125" bestFit="1" customWidth="1"/>
    <col min="4" max="4" width="9.42578125" customWidth="1"/>
    <col min="5" max="5" width="11.5703125" customWidth="1"/>
    <col min="6" max="6" width="31.5703125" customWidth="1"/>
  </cols>
  <sheetData>
    <row r="1" spans="1:6" ht="19.5" x14ac:dyDescent="0.3">
      <c r="A1" s="1" t="s">
        <v>157</v>
      </c>
    </row>
    <row r="3" spans="1:6" x14ac:dyDescent="0.25">
      <c r="A3" s="22" t="s">
        <v>158</v>
      </c>
      <c r="B3" s="22" t="s">
        <v>41</v>
      </c>
      <c r="C3" s="22" t="s">
        <v>53</v>
      </c>
      <c r="D3" s="22" t="s">
        <v>54</v>
      </c>
      <c r="E3" s="22" t="s">
        <v>125</v>
      </c>
      <c r="F3" s="128" t="s">
        <v>52</v>
      </c>
    </row>
    <row r="4" spans="1:6" x14ac:dyDescent="0.25">
      <c r="A4" s="133"/>
      <c r="B4" s="68"/>
      <c r="C4" s="113"/>
      <c r="D4" s="68"/>
      <c r="E4" s="113"/>
      <c r="F4" s="60" t="str" cm="1">
        <f t="array" ref="F4">CALENDAR.EDATE_TO_ISODATE(A4,B4,C4,D4,E4)</f>
        <v/>
      </c>
    </row>
    <row r="5" spans="1:6" x14ac:dyDescent="0.25">
      <c r="A5" s="134">
        <v>45039.585590277777</v>
      </c>
      <c r="B5" s="69"/>
      <c r="C5" s="69"/>
      <c r="D5" s="69"/>
      <c r="E5" s="69"/>
      <c r="F5" s="61" t="str" cm="1">
        <f t="array" ref="F5">CALENDAR.EDATE_TO_ISODATE(A5,B5,C5,D5,E5)</f>
        <v>2023-04-23T14:03:15</v>
      </c>
    </row>
    <row r="6" spans="1:6" x14ac:dyDescent="0.25">
      <c r="A6" s="135">
        <v>45258</v>
      </c>
      <c r="B6" s="70">
        <v>570</v>
      </c>
      <c r="C6" s="70">
        <v>4</v>
      </c>
      <c r="D6" s="70"/>
      <c r="E6" s="70"/>
      <c r="F6" s="63" t="str" cm="1">
        <f t="array" ref="F6">CALENDAR.EDATE_TO_ISODATE(A6,B6,C6,D6,E6)</f>
        <v>2023-11-28T00:00:00+09:30</v>
      </c>
    </row>
    <row r="7" spans="1:6" x14ac:dyDescent="0.25">
      <c r="A7" s="134">
        <v>45039.585590277777</v>
      </c>
      <c r="B7" s="71">
        <v>0</v>
      </c>
      <c r="C7" s="71">
        <v>2</v>
      </c>
      <c r="D7" s="71">
        <v>1</v>
      </c>
      <c r="E7" s="71"/>
      <c r="F7" s="65" t="str" cm="1">
        <f t="array" ref="F7">CALENDAR.EDATE_TO_ISODATE(A7,B7,C7,D7,E7)</f>
        <v>2023-04-23T14+00:00</v>
      </c>
    </row>
    <row r="8" spans="1:6" x14ac:dyDescent="0.25">
      <c r="A8" s="73">
        <v>73123</v>
      </c>
      <c r="B8" s="70">
        <v>60</v>
      </c>
      <c r="C8" s="70">
        <v>1</v>
      </c>
      <c r="D8" s="70"/>
      <c r="E8" s="70">
        <v>1</v>
      </c>
      <c r="F8" s="63" t="str" cm="1">
        <f t="array" ref="F8">CALENDAR.EDATE_TO_ISODATE(A8,B8,C8,D8,E8)</f>
        <v>2100-02-29+01:00</v>
      </c>
    </row>
    <row r="11" spans="1:6" ht="19.5" x14ac:dyDescent="0.3">
      <c r="A11" s="1" t="s">
        <v>159</v>
      </c>
    </row>
    <row r="13" spans="1:6" x14ac:dyDescent="0.25">
      <c r="A13" s="22" t="s">
        <v>158</v>
      </c>
      <c r="B13" s="22" t="s">
        <v>41</v>
      </c>
      <c r="C13" s="128" t="s">
        <v>52</v>
      </c>
    </row>
    <row r="14" spans="1:6" x14ac:dyDescent="0.25">
      <c r="A14" s="133"/>
      <c r="B14" s="68"/>
      <c r="C14" s="60" t="str" cm="1">
        <f t="array" ref="C14">CALENDAR.EDATE_TO_JDATE(A14,B14)</f>
        <v/>
      </c>
    </row>
    <row r="15" spans="1:6" x14ac:dyDescent="0.25">
      <c r="A15" s="134">
        <v>45039.585590277777</v>
      </c>
      <c r="B15" s="69"/>
      <c r="C15" s="120" cm="1">
        <f t="array" ref="C15">CALENDAR.EDATE_TO_JDATE(A15,B15)</f>
        <v>2460058.0855902778</v>
      </c>
    </row>
    <row r="16" spans="1:6" x14ac:dyDescent="0.25">
      <c r="A16" s="135">
        <v>45258</v>
      </c>
      <c r="B16" s="70">
        <v>570</v>
      </c>
      <c r="C16" s="136" cm="1">
        <f t="array" ref="C16">CALENDAR.EDATE_TO_JDATE(A16,B16)</f>
        <v>2460276.1041666665</v>
      </c>
    </row>
    <row r="17" spans="1:6" x14ac:dyDescent="0.25">
      <c r="A17" s="134">
        <v>45039.585590277777</v>
      </c>
      <c r="B17" s="71">
        <v>0</v>
      </c>
      <c r="C17" s="137" cm="1">
        <f t="array" ref="C17">CALENDAR.EDATE_TO_JDATE(A17,B17)</f>
        <v>2460058.0855902778</v>
      </c>
    </row>
    <row r="18" spans="1:6" x14ac:dyDescent="0.25">
      <c r="A18" s="135">
        <v>73123</v>
      </c>
      <c r="B18" s="70">
        <v>60</v>
      </c>
      <c r="C18" s="136" cm="1">
        <f t="array" ref="C18">CALENDAR.EDATE_TO_JDATE(A18,B18)</f>
        <v>2488141.4583333335</v>
      </c>
    </row>
    <row r="21" spans="1:6" ht="19.5" x14ac:dyDescent="0.3">
      <c r="A21" s="1" t="s">
        <v>160</v>
      </c>
    </row>
    <row r="23" spans="1:6" x14ac:dyDescent="0.25">
      <c r="A23" s="22" t="s">
        <v>158</v>
      </c>
      <c r="B23" s="22" t="s">
        <v>47</v>
      </c>
      <c r="C23" s="128" t="s">
        <v>48</v>
      </c>
    </row>
    <row r="24" spans="1:6" x14ac:dyDescent="0.25">
      <c r="A24" s="133"/>
      <c r="B24" s="68" t="str" cm="1">
        <f t="array" ref="B24:C24">CALENDAR.EDATE_TO_JDN_LOCAL(A24)</f>
        <v/>
      </c>
      <c r="C24" s="60" t="str">
        <v/>
      </c>
    </row>
    <row r="25" spans="1:6" x14ac:dyDescent="0.25">
      <c r="A25" s="134">
        <v>45039.585590277777</v>
      </c>
      <c r="B25" s="69" cm="1">
        <f t="array" ref="B25:C25">CALENDAR.EDATE_TO_JDN_LOCAL(A25)</f>
        <v>2460058</v>
      </c>
      <c r="C25" s="120">
        <v>0.58559027777664596</v>
      </c>
      <c r="F25" s="153"/>
    </row>
    <row r="26" spans="1:6" x14ac:dyDescent="0.25">
      <c r="A26" s="135">
        <v>45258</v>
      </c>
      <c r="B26" s="70" cm="1">
        <f t="array" ref="B26:C26">CALENDAR.EDATE_TO_JDN_LOCAL(A26)</f>
        <v>2460277</v>
      </c>
      <c r="C26" s="136">
        <v>0</v>
      </c>
      <c r="F26" s="153"/>
    </row>
    <row r="27" spans="1:6" x14ac:dyDescent="0.25">
      <c r="A27" s="134">
        <v>45039.585590277777</v>
      </c>
      <c r="B27" s="71" cm="1">
        <f t="array" ref="B27:C27">CALENDAR.EDATE_TO_JDN_LOCAL(A27)</f>
        <v>2460058</v>
      </c>
      <c r="C27" s="137">
        <v>0.58559027777664596</v>
      </c>
    </row>
    <row r="28" spans="1:6" x14ac:dyDescent="0.25">
      <c r="A28" s="135">
        <v>73123</v>
      </c>
      <c r="B28" s="70" cm="1">
        <f t="array" ref="B28:C28">CALENDAR.EDATE_TO_JDN_LOCAL(A28)</f>
        <v>2488142</v>
      </c>
      <c r="C28" s="136">
        <v>0</v>
      </c>
    </row>
    <row r="31" spans="1:6" ht="19.5" x14ac:dyDescent="0.3">
      <c r="A31" s="1" t="s">
        <v>161</v>
      </c>
    </row>
    <row r="33" spans="1:3" x14ac:dyDescent="0.25">
      <c r="A33" s="22" t="s">
        <v>39</v>
      </c>
      <c r="B33" s="22" t="s">
        <v>40</v>
      </c>
      <c r="C33" s="128" t="s">
        <v>2</v>
      </c>
    </row>
    <row r="34" spans="1:3" x14ac:dyDescent="0.25">
      <c r="A34" s="144"/>
      <c r="B34" s="68"/>
      <c r="C34" s="138" t="str" cm="1">
        <f t="array" ref="C34">CALENDAR.JDN_LOCAL_TO_EDATE(A34,B34)</f>
        <v/>
      </c>
    </row>
    <row r="35" spans="1:3" x14ac:dyDescent="0.25">
      <c r="A35" s="145">
        <v>2460003</v>
      </c>
      <c r="B35" s="146">
        <v>0.86458332999999998</v>
      </c>
      <c r="C35" s="139" cm="1">
        <f t="array" ref="C35">CALENDAR.JDN_LOCAL_TO_EDATE(A35,B35)</f>
        <v>44984.864583330003</v>
      </c>
    </row>
    <row r="36" spans="1:3" x14ac:dyDescent="0.25">
      <c r="A36" s="81">
        <v>2460241</v>
      </c>
      <c r="B36" s="147">
        <v>0.99999998999999995</v>
      </c>
      <c r="C36" s="140" cm="1">
        <f t="array" ref="C36">CALENDAR.JDN_LOCAL_TO_EDATE(A36,B36)</f>
        <v>45222.999999990003</v>
      </c>
    </row>
    <row r="37" spans="1:3" x14ac:dyDescent="0.25">
      <c r="A37" s="145">
        <v>2415091</v>
      </c>
      <c r="B37" s="148">
        <v>1.5</v>
      </c>
      <c r="C37" s="141" cm="1">
        <f t="array" ref="C37">CALENDAR.JDN_LOCAL_TO_EDATE(A37,B37)</f>
        <v>73.5</v>
      </c>
    </row>
    <row r="38" spans="1:3" x14ac:dyDescent="0.25">
      <c r="A38" s="81">
        <v>2460241</v>
      </c>
      <c r="B38" s="147">
        <v>0.10416667</v>
      </c>
      <c r="C38" s="140" cm="1">
        <f t="array" ref="C38">CALENDAR.JDN_LOCAL_TO_EDATE(A38,B38)</f>
        <v>45222.104166669997</v>
      </c>
    </row>
    <row r="41" spans="1:3" ht="19.5" x14ac:dyDescent="0.3">
      <c r="A41" s="1" t="s">
        <v>162</v>
      </c>
    </row>
    <row r="43" spans="1:3" x14ac:dyDescent="0.25">
      <c r="A43" s="22" t="s">
        <v>43</v>
      </c>
      <c r="B43" s="22" t="s">
        <v>41</v>
      </c>
      <c r="C43" s="128" t="s">
        <v>2</v>
      </c>
    </row>
    <row r="44" spans="1:3" x14ac:dyDescent="0.25">
      <c r="A44" s="142"/>
      <c r="B44" s="149"/>
      <c r="C44" s="138" t="str" cm="1">
        <f t="array" ref="C44">CALENDAR.JDATE_TO_EDATE(A44,B44)</f>
        <v/>
      </c>
    </row>
    <row r="45" spans="1:3" x14ac:dyDescent="0.25">
      <c r="A45" s="143">
        <v>2460058.0855902778</v>
      </c>
      <c r="B45" s="150"/>
      <c r="C45" s="139" cm="1">
        <f t="array" ref="C45">CALENDAR.JDATE_TO_EDATE(A45,B45)</f>
        <v>45039.585590277798</v>
      </c>
    </row>
    <row r="46" spans="1:3" x14ac:dyDescent="0.25">
      <c r="A46" s="129">
        <v>2460276.1041666665</v>
      </c>
      <c r="B46" s="151">
        <v>570</v>
      </c>
      <c r="C46" s="140" cm="1">
        <f t="array" ref="C46">CALENDAR.JDATE_TO_EDATE(A46,B46)</f>
        <v>45258</v>
      </c>
    </row>
    <row r="47" spans="1:3" x14ac:dyDescent="0.25">
      <c r="A47" s="143">
        <v>2460058.0855902778</v>
      </c>
      <c r="B47" s="152">
        <v>0</v>
      </c>
      <c r="C47" s="141" cm="1">
        <f t="array" ref="C47">CALENDAR.JDATE_TO_EDATE(A47,B47)</f>
        <v>45039.585590277798</v>
      </c>
    </row>
    <row r="48" spans="1:3" x14ac:dyDescent="0.25">
      <c r="A48" s="129">
        <v>2488141.4583333335</v>
      </c>
      <c r="B48" s="151">
        <v>60</v>
      </c>
      <c r="C48" s="140" cm="1">
        <f t="array" ref="C48">CALENDAR.JDATE_TO_EDATE(A48,B48)</f>
        <v>73123</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0ADE-E8AE-4C89-8078-86F8FAD36319}">
  <dimension ref="A1:D18"/>
  <sheetViews>
    <sheetView workbookViewId="0">
      <selection activeCell="A11" sqref="A11"/>
    </sheetView>
  </sheetViews>
  <sheetFormatPr defaultRowHeight="15" x14ac:dyDescent="0.25"/>
  <cols>
    <col min="1" max="1" width="21.7109375" customWidth="1"/>
    <col min="2" max="2" width="22.42578125" customWidth="1"/>
    <col min="3" max="3" width="9.5703125" bestFit="1" customWidth="1"/>
    <col min="4" max="4" width="23" customWidth="1"/>
  </cols>
  <sheetData>
    <row r="1" spans="1:4" ht="19.5" x14ac:dyDescent="0.3">
      <c r="A1" s="1" t="s">
        <v>164</v>
      </c>
    </row>
    <row r="3" spans="1:4" x14ac:dyDescent="0.25">
      <c r="A3" s="22" t="s">
        <v>73</v>
      </c>
      <c r="B3" s="128" t="s">
        <v>2</v>
      </c>
    </row>
    <row r="4" spans="1:4" x14ac:dyDescent="0.25">
      <c r="A4" s="74"/>
      <c r="B4" s="138" t="str" cm="1">
        <f t="array" ref="B4">CALENDAR.USDATE_TO_EDATE(A4)</f>
        <v/>
      </c>
    </row>
    <row r="5" spans="1:4" x14ac:dyDescent="0.25">
      <c r="A5" s="59" t="s">
        <v>165</v>
      </c>
      <c r="B5" s="139" cm="1">
        <f t="array" ref="B5">CALENDAR.USDATE_TO_EDATE(A5)</f>
        <v>45039.585590277777</v>
      </c>
    </row>
    <row r="6" spans="1:4" x14ac:dyDescent="0.25">
      <c r="A6" s="62" t="s">
        <v>166</v>
      </c>
      <c r="B6" s="140" cm="1">
        <f t="array" ref="B6">CALENDAR.USDATE_TO_EDATE(A6)</f>
        <v>45258</v>
      </c>
    </row>
    <row r="7" spans="1:4" x14ac:dyDescent="0.25">
      <c r="A7" s="59" t="s">
        <v>167</v>
      </c>
      <c r="B7" s="141" cm="1">
        <f t="array" ref="B7">CALENDAR.USDATE_TO_EDATE(A7)</f>
        <v>45039.585416666669</v>
      </c>
    </row>
    <row r="8" spans="1:4" x14ac:dyDescent="0.25">
      <c r="A8" s="62" t="s">
        <v>168</v>
      </c>
      <c r="B8" s="140" cm="1">
        <f t="array" ref="B8">CALENDAR.USDATE_TO_EDATE(A8)</f>
        <v>73123</v>
      </c>
    </row>
    <row r="11" spans="1:4" ht="19.5" x14ac:dyDescent="0.3">
      <c r="A11" s="1" t="s">
        <v>163</v>
      </c>
    </row>
    <row r="13" spans="1:4" x14ac:dyDescent="0.25">
      <c r="A13" s="22" t="s">
        <v>158</v>
      </c>
      <c r="B13" s="22" t="s">
        <v>152</v>
      </c>
      <c r="C13" s="128" t="s">
        <v>53</v>
      </c>
      <c r="D13" s="128" t="s">
        <v>2</v>
      </c>
    </row>
    <row r="14" spans="1:4" x14ac:dyDescent="0.25">
      <c r="A14" s="133"/>
      <c r="B14" s="68"/>
      <c r="C14" s="9"/>
      <c r="D14" s="60" t="str" cm="1">
        <f t="array" ref="D14">CALENDAR.EDATE_TO_USDATE(A14,B14,C14)</f>
        <v/>
      </c>
    </row>
    <row r="15" spans="1:4" x14ac:dyDescent="0.25">
      <c r="A15" s="134">
        <v>45039.585590277777</v>
      </c>
      <c r="B15" s="69"/>
      <c r="C15" s="12"/>
      <c r="D15" s="120" t="str" cm="1">
        <f t="array" ref="D15">CALENDAR.EDATE_TO_USDATE(A15,B15,C15)</f>
        <v>4/23/2023 2:03:15 PM</v>
      </c>
    </row>
    <row r="16" spans="1:4" x14ac:dyDescent="0.25">
      <c r="A16" s="135">
        <v>45258</v>
      </c>
      <c r="B16" s="70"/>
      <c r="C16" s="16"/>
      <c r="D16" s="136" t="str" cm="1">
        <f t="array" ref="D16">CALENDAR.EDATE_TO_USDATE(A16,B16,C16)</f>
        <v>11/28/2023 12:00 AM</v>
      </c>
    </row>
    <row r="17" spans="1:4" x14ac:dyDescent="0.25">
      <c r="A17" s="134">
        <v>45039.585590277777</v>
      </c>
      <c r="B17" s="71" t="s">
        <v>153</v>
      </c>
      <c r="C17" s="19">
        <v>2</v>
      </c>
      <c r="D17" s="137" t="str" cm="1">
        <f t="array" ref="D17">CALENDAR.EDATE_TO_USDATE(A17,B17,C17)</f>
        <v>4.23.2023 2 PM</v>
      </c>
    </row>
    <row r="18" spans="1:4" x14ac:dyDescent="0.25">
      <c r="A18" s="135">
        <v>73123</v>
      </c>
      <c r="B18" s="70" t="s">
        <v>154</v>
      </c>
      <c r="C18" s="16"/>
      <c r="D18" s="136" t="str" cm="1">
        <f t="array" ref="D18">CALENDAR.EDATE_TO_USDATE(A18,B18,C18)</f>
        <v>3-14-2100 12:00 AM</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E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AgACAAIAAgACMAXABuACM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MAEUAQQBQAF8AWQBFAEEAUgAgACAAIAAgACAAIAAgACAAIAAgACAAVABlAHMAdABzACAAaQBmACAAYQAgAHkAZQBhAHIAIABpAG4AYwBsAHUAZABlAHMAIABhACAAbABlAGEAcAAgAGQAYQB5ACAAaQBuACAAdABoAGUAIABnAGkAdgBlAG4AIABjAGEAbABlAG4AZABhAHIALgAgACAAIAAgACAAIAAgACAAIAAgACAAIAAgACAAIAAgACAAIAAgACAAIAAgACMAXABuACMAIABJAFMAXwBWAEEATABJAEQAXwBEAEEAVABFACAAIAAgACAAIAAgACAAIAAgACAAVABlAHMAdABzACAAaQBmACAAYQAgAGQAYQB0AGUAIABpAHMAIAB2AGEAbABpAGQAIABmAG8AcgAgAHQAaABlACAAZwBpAHYAZQBuACAAYwBhAGwAZQBuAGQAYQByAC4AIAAgACAAIAAgACAAIAAgACAAIAAgACAAIAAgACAAIAAgACAAIAAgACAAIAAgACAAIAAgACAAIAAgACAAIAAgACMAXABuACMAIABJAFMAXwBWAEEATABJAEQAXwBUAEkATQBFACAAIAAgACAAIAAgACAAIAAgACAAVABlAHMAdABzACAAaQBmACAAYQAgAHQAaQBtAGUAIABpAHMAIAB2AGEAbABpAGQAIABpAG4AIAB0AGgAZQAgADIANAAgAGgAbwB1AHIAIAB0AGkAbQBlAGsAZQBlAHAAaQBuAGcAIABzAHkAcwB0AGUAbQ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FM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wBPAE0ATQBPAE4AXwBFAFIAQQAgACAAIAAgACAAIAAgACAAUgBlAHQAdQByAG4AcwAgAHkAZQBhAHIAIAB2AGEAbAB1AGUAIAByAGUAbABhAHQAaQB2AGUAIAB0AG8AIAB0AGgAZQAgAEMAbwBtAG0AbwBuACAARQByAGEALgAgACAAIAAgACAAIAAgACAAIAAgACAAIAAgACAAIAAgACAAIAAgACAAIAAgACAAIAAgACAAIAAgACAAIAAgACAAIAAgACMAXABuACMAIABEAEEAWQBTAF8ASQBOAF8AWQBFAEEAUgAgACAAIAAgACAAIAAgACAAIAAgACAAUgBlAHQAdQByAG4AcwAgAG4AdQBtAGIAZQByACAAbwBmACAAZABhAHkAcwAgAGkAbgAgAHQAaABlACAAZwBpAHYAZQBuACAAeQBlAGEAcgAgAG8AZgAgAHQAaABlACAAcwBwAGUAYwBpAGYAaQBlAGQAIABjAGEAbABlAG4AZABhAHIALgAgACAAIAAgACAAIAAgACAAIAAgACAAIAAgACMAXABuACMAIABEAEEAWQBTAF8ASQBOAF8ATQBPAE4AVABIACAAIAAgACAAIAAgACAAIAAgACAAUgBlAHQAdQByAG4AcwAgAG4AdQBtAGIAZQByACAAbwBmACAAZABhAHkAcwAgAGkAbgAgAHQAaABlACAAZwBpAHYAZQBuACAAbQBvAG4AdABoACAAYQBuAGQAIAB5AGUAYQByACAAbwBmACAAdABoAGUAIABzAHAAZQBjAGkAZgBpAGUAZAAgAGMAYQBsAGUAbgBkAGEAcgAuACAAIAAgACMAXABuACMAIABKAFUATABJAEEATgBfAEQAQQBZAF8ATgBVAE0AQgBFAFIAIAAgACAAIAAgACAAUgBlAHQAdQByAG4AcwAgAHQAaABlACAASgB1AGwAaQBhAG4AIABEAGEAeQAgAE4AdQBtAGIAZQByACAAbwBmACAAdABoAGUAIABwAHIAbwB2AGkAZABlAGQAIABkAGEAdABlACAAaQBuACAAdABoAGUAIABzAHAAZQBjAGkAZgBpAGUAZAAgAGMAYQBsAGUAbgBkAGEAcgAuACAAIAAgACMAXABuACMAIABKAEQATgBfAFQATwBfAEMAQQBMAEUATgBEAEEAUgBfAEQAQQBUAEUAIAAgACAAUgBlAHQAdQByAG4AcwAgAHQAaABlACAAZABhAHQAZQAgAGYAcgBvAG0AIAB0AGgAZQAgAGcAaQB2AGUAbgAgAEoAdQBsAGkAYQBuACAARABhAHkAIABOAHUAbQBiAGUAcgAgAGkAbgAgAHQAaABlACAAcwBwAGUAYwBpAGYAaQBlAGQAIABjAGEAbABlAG4AZABhAHIALgAgACAAIAAgACMAXABuACMAIABKAEQATgBfAFQATwBfAE8AUgBEAEkATgBBAEwAXwBEAEEAVABFACAAIAAgACAAUgBlAHQAdQByAG4AcwAgAHQAaABlACAAeQBlAGEAcgAsACAAbwByAGQAaQBuAGEAbAAgAGQAYQB5ACAAbwBmACAAeQBlAGEAcgAgAGEAbgBkACAAZABhAHkAcwAgAGkAbgAgAHQAaABlACAAeQBlAGEAcgAgAGYAcgBvAG0AIAB0AGgAZQAgAGcAaQB2AGUAbgAgACAAIAAgACAAIA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PAFIARABJAE4AQQBMAF8ARABBAFQARQBfAFQATwBfAEoARABOACAAIAAgACAAUgBlAHQAdQByAG4AcwAgAHQAaABlACAASgB1AGwAaQBhAG4AIABEAGEAeQAgAE4AdQBtAGIAZQByACAAbwBmACAAdABoAGUAIABwAHIAbwB2AGkAZABlAGQAIABvAHIAZABpAG4AYQBs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HAFIARQBHAE8AUgBJAEEATgBfAFQATwBfAEoAVQBMAEkAQQBOACAAIAAgACAAVAByAGEAbgBzAGwAYQB0AGUAcwAgAGEAIABkAGEAdABlACAAaQBuACAAdABoAGUAIABHAHIAZQBnAG8AcgBpAGEAbgAgAHAAcgBvAGwAZQBwAHQAaQBjACAAYwBhAGwAZQBuAGQAYQByACAAdABvACAAdABoAGUAIABKAHUAbA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FUATABJAEEATgBfAFQATwBfAEcAUgBFAEcATwBSAEkAQQBOACAAIAAgACAAVAByAGEAbgBzAGwAYQB0AGUAcwAgAGEAIABkAGEAdABlACAAaQBuACAAdABoAGUAIABKAHUAbABpAGEAbgAgAHAAcgBvAGwAZQBwAHQAaQBjACAAYwBhAGwAZQBuAGQAYQByACAAdABvACAAdABoAGUAIABHAHIAZQBnAG8AcgBpAGEAbgAgAHAAcgBvAGwAZQBwAHQAaQBj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TAEUAQwBVAEwAQQBSAF8ARABJAEYARgBFAFIARQBOAEMARQAgACAAIAAgACAAUgBlAHQAdQByAG4AcwAgAHQAaABlACAAbgB1AG0AYgBlAHIAIABvAGYAIABkAGEAeQBzACAAdABoAGUAIABHAHIAZQBnAG8AcgBpAGEAbgAgAHAAcgBvAGwAZQBwAHQAaQBjACAAYwBhAGwAZQBuAGQAYQByACAAaQBzACAAYQBoAGUAYQBkACAAbwBmACAAdABoAGUAIAAgACAAIAAgACMAXABuACMAIAAgACAAIAAgACAAIAAgACAAIAAgACAAIAAgACAAIAAgACAAIAAgACAAIAAgACAASgB1AGwAaQBhAG4AIABwAHIAbwBsAGUAcAB0AGkAYwAgAGMAYQBsAGUAbgBkAGEAcgAgAGYAbwByACAAYQAgAGcAaQB2AGUAbgAgAGQAYQB0AGUALg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fAE8ARgBfAFcARQBFAEsAIAAgACAAIAAgACAAIAAgACAAIAAgACAAUgBlAHQAdQByAG4AcwAgAGEAbgAgAGkAbgB0AGUAZwBlAHIAIABmAG8AcgAgAHQAaABlACAAZABhAHkAIABvAGYAIAB0AGgAZQAgAHcAZQBlAGsAIABmAG8AcgAgAGEAIABnAGkAdgBlAG4AIABKAHUAbABpAGEAbgAgAEQAYQB5ACAATgB1AG0AYgBlAHIALgAgACAAIAAgACAAIAAgACMAXABuACMAIABDAE8ATgBWAEUAUgBUAF8AVwBFAEUASwBEAEEAWQBfAE4AVQBNAEIARQBSACAAUgBlAHQAdQByAG4AcwAgAGEAbgAgAGkAbgB0AGUAZwBlAHIAIABmAG8AcgAgAHQAaABlACAAZABhAHkAIABvAGYAIAB0AGgAZQAgAHcAZQBlAGsAIABmAHIAbwBtACAAdABoAGUAIAB0AHIAYQBkAGkAdABvAG4AYQBsACAAbgB1AG0AYgBlAHIAaQBuAGcAIABzAGMAaABlAG0AZQAgACMAXABuACMAIAAgACAAIAAgACAAIAAgACAAIAAgACAAIAAgACAAIAAgACAAIAAgACAAIAAgACAAdABvACAAdABoAGUAIABJAFMATwAgAGQAZQBmAGkAbgBpAHQAaQBvAG4ALAAgAG8AcgAgAHYAaQBjAGUAIAB2AGUAcgBzAGEALgAgACAAIAAgACAAIAAgACAAIAAgACAAIAAgACAAIAAgACAAIAAgACAAIAAgACAAIAAgACAAIAAgACAAIAAgACAAIAAgACAAIAAgACAAIAAgACAAIAAgACMAXABuACMAIABXAEUARQBLAEQAQQBZAF8ATwBGAF8ATQBPAE4AVABIACAAIAAgACAAIAAgACAAUgBlAHQAdQByAG4AcwAgAGEAIABKAHUAbABpAGEAbgAgAEQAYQB5ACAATgB1AG0AYgBlAHIAIABmAG8AcgAgAGEAIABnAGkAdgBlAG4AIABkAGEAeQAgAG8AZgAgAHcAZQBlAGsALAAgAGEAbgBkACAAYQAgAHIAZQBsAGEAdABpAHYAZQAgAHcAZQBlAGsAIABmAG8AcgAgACAAIAAgACMAXABuACMAIAAgACAAIAAgACAAIAAgACAAIAAgACAAIAAgACAAIAAgACAAIAAgACAAIAAgACAAdABoAGUAIABtAG8AbgB0AGgAIABhAG4AZAAgAHkAZQBhAHIAIABvAGYAIAB0AGgAZQAgAHMAcABlAGMAaQBmAGkAZQBkACAAYwBhAGwAZQBuAGQAYQByAC4AIAAgACAAIAAgACAAIAAgACAAIAAgACAAIAAgACAAIAAgACAAIAAgACAAIAAgACAAIAAgACAAIAAgACAAIAAgACAAIAAgACMAXABuACMAIABXAEUARQBLAFMAXwBJAE4AXwBZAEUAQQBSACAAIAAgACAAIAAgACAAIAAgACAAUgBlAHQAdQByAG4AcwAgAHQAaABlACAAYwBvAHUAbgB0ACAAbwBmACAASQBTAE8AIABkAGUAZgBpAG4AZQBkACAAdwBlAGUAawBzACAAaQBu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XAEUARQBLAF8ARABBAFQARQBfAFQATwBfAEoARABOACAAIAAgACAAIAAgACAAUgBlAHQAdQByAG4AcwAgAHQAaABlACAASgB1AGwAaQBhAG4AIABEAGEAeQAgAE4AdQBtAGIAZQByACAAbwBmACAAdABoAGUAIABwAHIAbwB2AGkAZABlAGQAIAB3AGUAZQBrACAAZABhAHQAZQAgAGkAbgAgAHQAaABlACAAcwBwAGUAYwBpAGYAaQBlAGQ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cARQBFAEsAXwBEAEEAVABFACAAIAAgACAAIAAgACAAUgBlAHQAdQByAG4AcwAgAHQAaABlACAAeQBlAGEAcgAsACAASQBTAE8AIABkAGUAZgBpAG4AZQBkACAAdwBlAGUAawAgAG4AdQBtAGIAZQByACwAIABkAGEAeQAgAG8AZgAgAHQAaABlACAAdwBlAGUAawAsACAAYQBuAGQAIAB3AGUAZQBrAHMAIABpAG4AIAB0AGgAZQAgACAAIAAgACMAXABuACMAIAAgACAAIAAgACAAIAAgACAAIAAgACAAIAAgACAAIAAgACAAIAAgACAAIAAgACAAeQBlAGEAcgAgAGYAbwByACAAdABoAGUAIABnAGkAdgBlAG4AIABKAHUAbABpAGEAbgAgAEQAYQB5ACAATgB1AG0AYgBlAHIAIABpAG4AIAB0AGgAZQAgAHMAcABlAGMAaQBmAGkAZQBkACAAYwBhAGwAZQBuAGQAYQByAC4AIAAgACAAIAAgACAAIAAgACAAIAAgACAAIAAgACAAIAAgACMAXABuACMAIABXAEUARQBLAF8ATgBVAE0AQgBFAFIAIAAgACAAIAAgACAAIAAgACAAIAAgACAAUgBlAHQAdQByAG4AcwAgAHQAaABlACAASQBTAE8AIABkAGUAZgBpAG4AZQBkACAAdwBlAGUAawAgAG4AdQBtAGIAZQByACAAZgBvAHIAIABhACAAZwBpAHYAZQBuACAASgB1AGwAaQBhAG4AIABEAGEAeQAgAE4AdQBtAGIAZQByACAAaQBuACAAdABoAGUAIAAgACAAIAAgACAAIAAgACMAXABuACMAIAAgACAAIAAgACAAIAAgACAAIAAgACAAIAAgACAAIAAgACAAIAAgACAAIAAgACAAcwBwAGUAYwBpAGYAaQBlAGQAIABjAGEAbABlAG4AZABhAHIALg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UgBlAHQAdQByAG4AcwAgAHQAaABlACAAYwBvAHUAbgB0ACAAbwBmACAAZABhAHkAcwAgAGkAbgAgAGEAIABxAHUAYQByAHQAZQByACAAbwBmACAAYQAgAGcAaQB2AGUAbgAgAHkAZQBhAHIAIABvAGYAIAB0AGgAZQAgAHMAcABlAGMAaQBmAGkAZQBkACAAIAAgACA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BKAEQATgBfAFQATwBfAFEAVQBBAFIAVABFAFIAXwBEAEEAVABFACAAIAAgACAAUgBlAHQAdQByAG4AcwAgAHQAaABlACAAeQBlAGEAcgAsACAAcQB1AGEAcgB0AGUAcgAsACAAZABhAHkAIABvAGYAIABxAHUAYQByAHQAZQByACAAYQBuAGQAIABkAGEAeQBzACAAaQBuACAAdABoAGUAIABxAHUAYQByAHQAZQByACAAZgBvAHIAIAB0AGgAZQAgAGcAaQB2AGUAbgAgACMAXABuACMAIAAgACAAIAAgACAAIAAgACAAIAAgACAAIAAgACAAIAAgACAAIAAgACAAIAAgACAASgB1AGwAaQBhAG4AIABEAGEAeQAgAE4AdQBtAGIAZQByACAAaQBuACAAdABoAGUAIABzAHAAZQBjAGkAZgBpAGUAZAAgAGMAYQBsAGUAbgBkAGEAcgAuACAAIAAgACAAIAAgACAAIAAgACAAIAAgACAAIAAgACAAIAAgACAAIAAgACAAIAAgACAAIAAgACAAIAAgACAAIAAgACAAIAAgACMAXABuACMAIABRAFUAQQBSAFQARQBSAF8ARABBAFQARQBfAFQATwBfAEoARABOACAAIAAgACAAUgBlAHQAdQByAG4AcwAgAHQAaABlACAASgB1AGwAaQBhAG4AIABEAGEAeQAgAE4AdQBtAGIAZQByACAAbwBmACAAdABoAGUAIABwAHIAbwB2AGkAZABlAGQAIABxAHUAYQByAHQAZQByACAAZABhAHQAZQAgAGkAbgAgAHQAaABlACAAcwBwAGUAYwBpAGYAaQBlAGQAIAAgACAAIAAgACMAXABuACMAIAAgACAAIAAgACAAIAAgACAAIAAgACAAIAAgACAAIAAgACAAIAAgACAAIAAgACAAYwBhAGwAZQBuAGQAYQByAC4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BfAFUAVABDAF8AVABPAF8ASgBEAEEAVABFACAAIAAgACAAIAAgACAAUgBlAHQAdQByAG4AcwAgAHQAaABlACAASgB1AGwAaQBhAG4AIABEAGEAdABlACAAZwBpAHYAZQBuACAAYQBuACAASgB1AGwAaQBhAG4AIABEAGEAeQAgAE4AdQBtAGIAZQByACAAYQBuAGQAIAB0AGkAbQBlACAAbwBmACAAZABhAHkAIABpAG4AIABVAFQAQwAuACAAIAAgACAAIAAgACMAXABuACMAIABKAEQATgBfAEwATwBDAEEATABfAFQATwBfAEoARABBAFQARQAgACAAIAAgACAAUgBlAHQAdQByAG4AcwAgAHQAaABlACAASgB1AGwAaQBhAG4AIABEAGEAdABlACAAZwBpAHYAZQBuACAAYQAgAGwAbwBjAGEAbAAgAEoAdQBsAGkAYQBuACAARABhAHkAIABOAHUAbQBiAGUAcgAgAGEAbgBkACAAbABvAGMAYQBsACAAdABpAG0AZQAgAG8AZgAgAGQAYQB5ACAAIAAgACMAXABuACMAIAAgACAAIAAgACAAIAAgACAAIAAgACAAIAAgACAAIAAgACAAIAAgACAAIAAgACAAdwBpAHQAaAAgAHQAaQBtAGUAIAB6AG8AbgBlACAAbwBmAGYAcwBlAHQAIABpAG4AIABtAGkAbgB1AHQAZQBzAC4AIAAgACAAIAAgACAAIAAgACAAIAAgACAAIAAgACAAIAAgACAAIAAgACAAIAAgACAAIAAgACAAIAAgACAAIAAgACAAIAAgACAAIAAgACAAIAAgACAAIAAgACAAIAAgACMAXABuACMAIABKAEQAQQBUAEUAXwBUAE8AXwBKAEQATgBfAFUAVABDACAAIAAgACAAIAAgACAAUgBlAHQAdQByAG4AcwAgAHQAaABlACAASgB1AGwAaQBhAG4AIABEAGEAeQAgAE4AdQBtAGIAZQByACAAYQBuAGQAIAB0AGkAbQBlACAAbwBmACAAZABhAHkAIABpAG4AIABVAFQAQwAgAG8AZgAgAGEAIABnAGkAdgBlAG4AIABKAHUAbABpAGEAbgAgAEQAYQB0AGUALgAgACAAIAAgACMAXABuACMAIABKAEQAQQBUAEUAXwBUAE8AXwBKAEQATgBfAEwATwBDAEEATAAgACAAIAAgACAAUgBlAHQAdQByAG4AcwAgAHQAaABlACAAbABvAGMAYQBsACAASgB1AGwAaQBhAG4AIABEAGEAeQAgAE4AdQBtAGIAZQByACAAYQBuAGQAIAB0AGkAbQBlACAAbwBmACAAZABhAHkAIABvAGYAIABhACAAZwBpAHYAZQBuACAASgB1AGwAaQBhAG4AIABEAGEAdABlAC4AIAAgACAAIAAgACMAXABuACMAIABKAFUATABJAEEATgBfAEQAQQBUAEUAIAAgACAAIAAgACAAIAAgACAAIAAgACAAUgBlAHQAdQByAG4AcwAgAHQAaABlACAASgB1AGwAaQBhAG4AIABEAGEAdABlACAAbwBmACAAdABoAGUAIABwAHIAbwB2AGkAZABlAGQAIABjAGEAbABlAG4AZABhAHIAIABkAGEAdABlACAAYQBuAGQAIAB0AGkAbQBlACAAbwBmACAAZABhAHkALgAgACAAIAAgACAAIAAgACAAIAAgACMAXABuACMAIABDAEEATABFAE4ARABBAFIAXwBGAFIATwBNAF8ASgBEAEEAVABFACAAIAAgACAAUgBlAHQAdQByAG4AcwAgAHQAaABlACAAYwBhAGwAZQBuAGQAYQByACAAZABhAHQAZQAgAGEAbgBkACAAbABvAGMAYQBsACAAdABpAG0AZQAgAG8AZgAgAGQAYQB5ACAAZgBvAHIAIABhACAAZwBpAHYAZQBuACAASgB1AGwAaQBhAG4AIABEAGEAdABlACAAYQBuAGQAIAAgACAAIAAgACMAXABuACMAIAAgACAAIAAgACAAIAAgACAAIAAgACAAIAAgACAAIAAgACAAIAAgACAAIAAgACAAdABpAG0AZQAgAHoAbwBuAGUAIABvAGYAZgBzAGUAdAAuACAAIAAgACAAIAAgACAAIAAgACAAIAAgACAAIAAgACAAIAAgACAAIAAgACAAIAAgACAAIAAgACAAIAAgACAAIAAgACAAIAAgACAAIAAgACAAIAAgACAAIAAgACAAIAAgACAAIAAgACAAIAAgACAAIAAgACAAIAAgACAAIAAgACMAXABuACMAIABUAEkATQBFAF8ARABFAEMASQBNAEEATABfAFQATwBfAEgATQBTACAAIAAgACAAUgBlAHQAdQByAG4AcwAgAHQAaABlACAAMgA0ACAAaABvAHUAcgAgAHQAaQBtAGUAawBlAGUAcABpAG4AZwAgAHIAZQBwAHIAZQBzAGUAbgB0AGEAdABpAG8AbgAgAG8AZgAgAGEAIABkAGUAYwBpAG0AYQBsACAAdABpAG0AZQAgAHYAYQBsAHUAZQAuACAAIAAgACAAIAAgACAAIAAgACMAXABuACMAIABIAE0AUwBfAFQATwBfAFQASQBNAEUAXwBEAEUAQwBJAE0AQQBMACAAIAAgACAAUgBlAHQAdQByAG4AcwAgAGEAIABkAGUAYwBpAG0AYQBsACAAdABpAG0AZQAgAGEAcwAgAGEAIABmAHIAYQBjAHQAaQBvAG4AIABvAGYAIABhACAAZABhAHkAIABmAHIAbwBtACAAYQAgADIANAAgAGgAbwB1AHIAIAB0AGkAbQBlAGsAZQBlAHAAaQBuAGcAIAB2AGEAbAB1AGUAIAAgACMAXABuACMAIAAgACAAIAAgACAAIAAgACAAIAAgACAAIAAgACAAIAAgACAAIAAgACAAIAAgACAAbwBmACAAdABpAG0AZQAuACAAIAAgACAAIAAgACAAIAAgACAAIAAgACAAIAAgACAAIAAgACAAIAAgACAAIAAgACAAIAAgACAAIAAgACAAIAAgACAAIAAgACAAIAAgACAAIAAgACAAIAAgACAAIAAgACAAIAAgACAAIAAgACAAIAAgACAAIAAgACAAIAAgACAAIAAgACAAIAAgACAAIAAgACMAXABuAFwAbgAjACAAQQBEAEQAXwBUAEkATQBFAFMAUABBAE4AIAAgACAAIAAgACAAIAAgACAAIAAgAFIAZQB0AHUAcgBuAHMAIAB0AGgAZQAgAEoAdQBsAGkAYQBuACAARABhAHQAZQAgAG8AZgAgAHQAaABlACAAYQBkAGQAaQB0AGkAbwBuACAAbwBmACAAdABoAGUAIABwAHIAbwB2AGkAZABlAGQAIABjAGEAbABlAG4AZABhAHIAIABkAGEAdABlACAAYQBuAGQAIAB0AGkAbQBlACAAIAAjAFwAbgAjACAAIAAgACAAIAAgACAAIAAgACAAIAAgACAAIAAgACAAIAAgACAAIAAgACAAIAAgAG8AZgAgAGQAYQB5ACAAYQBuAGQAIABhACAAdABpAG0AZQBzAHAAYQBuACAAYwBvAG0AcABsAGkAYwBhAHQAaQBvAG4ALgAgACAAIAAgACAAIAAgACAAIAAgACAAIAAgACAAIAAgACAAIAAgACAAIAAgACAAIAAgACAAIAAgACAAIAAgACAAIAAgACAAIAAgACAAIAAgACAAIAAgACAAIAAjAFwAbgAjACAAUgBFAFMATwBMAFYARQBfAEQAQQBUAEUAIAAgACAAIAAgACAAIAAgACAAIAAgAFIAZQB0AHUAcgBuAHMAIABhACAAYwBhAGwAZQBuAGQAYQByACAAZABhAHQAZQAgAGYAcgBvAG0AIABwAHIAbwB2AGkAZABlAGQAIABkAGUAYwBpAG0AYQBsACAAeQBlAGEAcgAsACAAbQBvAG4AdABoAHMALAAgAGQAYQB5AHMAIABhAG4AZAAgAHQAaQBtAGU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ABFAEwAVABB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ABFAEwAVABBAF8ASQBOAFQARQBSAFYAQQBMACAAIAAgACAAIAAgACAAIAAgAFIAZQB0AHUAcgBuAHMAIAB0AGgAZQAgAHQAaQBtAGUAcwBwAGEAbgAgAGQAaQBmAGYAZQByAGUAbgBjAGUAIABiAGUAdAB3AGUAZQBuACAASgB1AGwAaQBhAG4AIABEAGEAdABlAHMAIABpAG4AIAB0AGgAZQAgAHMAcABlAGMAaQBmAGkAZQBkACAAdQBuAGkAdABzAC4AIAAgACAAIAAjAFwAbgAjACAARABFAEwAVABBAF8ASABPAFUAUgBTACAAIAAgACAAIAAgACAAIAAgACAAIAAgAFIAZQB0AHUAcgBuAHMAIAB0AGgAZQAgAHQAaQBtAGUAcwBwAGEAbgAgAGQAaQBmAGYAZQByAGUAbgBjAGUAIABiAGUAdAB3AGUAZQBuACAASgB1AGwAaQBhAG4AIABEAGEAdABlAHMAIABpAG4AIABoAG8AdQByAHMALgAgACAAIAAgACAAIAAgACAAIAAgACAAIAAgACAAIAAgACAAIAAjAFwAbgAjACAARABFAEwAVABBAF8ATQBJAE4AVQBUAEUAUwAgACAAIAAgACAAIAAgACAAIAAgAFIAZQB0AHUAcgBuAHMAIAB0AGgAZQAgAHQAaQBtAGUAcwBwAGEAbgAgAGQAaQBmAGYAZQByAGUAbgBjAGUAIABiAGUAdAB3AGUAZQBuACAASgB1AGwAaQBhAG4AIABEAGEAdABlAHMAIABpAG4AIABtAGkAbgB1AHQAZQBzAC4AIAAgACAAIAAgACAAIAAgACAAIAAgACAAIAAgACAAIAAjAFwAbgAjACAARABFAEwAVABBAF8AUwBFAEMATwBOAEQAUwAgACAAIAAgACAAIAAgACAAIAAgAFIAZQB0AHUAcgBuAHMAIAB0AGgAZQAgAHQAaQBtAGUAcwBwAGEAbgAgAGQAaQBmAGYAZQByAGUAbgBjAGUAIABiAGUAdAB3AGUAZQBuACAASgB1AGwAaQBhAG4AIABEAGEAdABlAHMAIABpAG4AIABzAGUAYwBvAG4AZABzAC4AIAAgACAAIAAgACAAIAAgACAAIAAgACAAIAAgACAAIAAjAFwAbgAjACAARABFAEwAVABBAF8ASABPAFUAUgBfAE0ASQBOAF8AUwBFAEMAIAAgACAAIAAgAFIAZQB0AHUAcgBuAHMAIAB0AGgAZQAgAHQAaQBtAGUAcwBwAGEAbgAgAGQAaQBmAGYAZQByAGUAbgBjAGUAIABiAGUAdAB3AGUAZQBuACAASgB1AGwAaQBhAG4AIABEAGEAdABlAHMAIABpAG4AIABoAG8AdQByAHMALAAgAG0AaQBuAHUAdABlAHMAIABhAG4AZAAgACAAIAAgACAAIAAjAFwAbgAjACAAIAAgACAAIAAgACAAIAAgACAAIAAgACAAIAAgACAAIAAgACAAIAAgACAAIAAgAHMAZQBjAG8AbgBkAHMALgAgACAAIAAgACAAIAAgACAAIAAgACAAIAAgACAAIAAgACAAIAAgACAAIAAgACAAIAAgACAAIAAgACAAIAAgACAAIAAgACAAIAAgACAAIAAgACAAIAAgACAAIAAgACAAIAAgACAAIAAgACAAIAAgACAAIAAgACAAIAAgACAAIAAgACAAIAAgACAAIAAgACAAIAAjAFwAbgAjACAARABFAEwAVABBAF8ARABBAFkAUwAgACAAIAAgACAAIAAgACAAIAAgACAAIAAgAFIAZQB0AHUAcgBuAHMAIAB0AGgAZQAgAHQAaQBtAGUAcwBwAGEAbgAgAGQAaQBmAGYAZQByAGUAbgBjAGUAIABiAGUAdAB3AGUAZQBuACAASgB1AGwAaQBhAG4AIABEAGEAdABlAHMAIABpAG4AIABkAGEAeQBzAC4AIAAgACAAIAAgACAAIAAgACAAIAAgACAAIAAgACAAIAAgACAAIAAjAFwAbgAjACAARABFAEwAVABBAF8AVwBFAEUASwBTACAAIAAgACAAIAAgACAAIAAgACAAIAAgAFIAZQB0AHUAcgBuAHMAIAB0AGgAZQAgAHQAaQBtAGUAcwBwAGEAbgAgAGQAaQBmAGYAZQByAGUAbgBjAGUAIABiAGUAdAB3AGUAZQBuACAASgB1AGwAaQBhAG4AIABEAGEAdABlAHMAIABpAG4AIAB3AGUAZQBrAHMALgAgACAAIAAgACAAIAAgACAAIAAgACAAIAAgACAAIAAgACAAIAAjAFwAbgAjACAARABFAEwAVABBAF8ATQBPAE4AVABIAFMAIAAgACAAIAAgACAAIAAgACAAIAAgAFIAZQB0AHUAcgBuAHMAIAB0AGgAZQAgAHQAaQBtAGUAcwBwAGEAbgAgAGQAaQBmAGYAZQByAGUAbgBjAGUAIABiAGUAdAB3AGUAZQBuACAASgB1AGwAaQBhAG4AIABEAGEAdABlAHMAIABpAG4AIABtAG8AbgB0AGgAcwAuACAAIAAgACAAIAAgACAAIAAgACAAIAAgACAAIAAgACAAIAAjAFwAbgAjACAARABFAEwAVABBAF8AUQBVAEEAUgBUAEUAUgBTACAAIAAgACAAIAAgACAAIAAgAFIAZQB0AHUAcgBuAHMAIAB0AGgAZQAgAHQAaQBtAGUAcwBwAGEAbgAgAGQAaQBmAGYAZQByAGUAbgBjAGUAIABiAGUAdAB3AGUAZQBuACAASgB1AGwAaQBhAG4AIABEAGEAdABlAHMAIABpAG4AIABxAHUAYQByAHQAZQByAHMALgAgACAAIAAgACAAIAAgACAAIAAgACAAIAAgACAAIAAjAFwAbgAjACAARABFAEwAVABBAF8AWQBFAEEAUgBTACAAIAAgACAAIAAgACAAIAAgACAAIAAgAFIAZQB0AHUAcgBuAHMAIAB0AGgAZQAgAHQAaQBtAGUAcwBwAGEAbgAgAGQAaQBmAGYAZQByAGUAbgBjAGUAIABiAGUAdAB3AGUAZQBuACAASgB1AGwAaQBhAG4AIABEAGEAdABlAHMAIABpAG4AIAB5AGUAYQByAHMALgAgACAAIAAgACAAIAAgACAAIAAgACAAIAAgACAAIAAgACAAIAAjAFwAbgAjACAARABFAEwAVABBAF8AVwBFAEUASwBfAEQAQQBZAFMAIAAgACAAIAAgACAAIAAgAFIAZQB0AHUAcgBuAHMAIAB0AGgAZQAgAHQAaQBtAGUAcwBwAGEAbgAgAGQAaQBmAGYAZQByAGUAbgBjAGUAIABiAGUAdAB3AGUAZQBuACAASgB1AGwAaQBhAG4AIABEAGEAdABlAHMAIABpAG4AIAB3AGUAZQBrAHMAIABhAG4AZAAgAGQAYQB5AHMALgAgACAAIAAgACAAIAAgACAAIAAjAFwAbgAjACAARABFAEwAVABBAF8AWQBFAEEAUgBfAFcARQBFAEsAXwBEAEEAWQBTACAAIAAgAFIAZQB0AHUAcgBuAHMAIAB0AGgAZQAgAHQAaQBtAGUAcwBwAGEAbgAgAGQAaQBmAGYAZQByAGUAbgBjAGUAIABiAGUAdAB3AGUAZQBuACAASgB1AGwAaQBhAG4AIABEAGEAdABlAHMAIABpAG4AIAB5AGUAYQByAHMALAAgAHcAZQBlAGsAcwAgAGEAbgBkACAAZABhAHkAcwAuACAAIAAjAFwAbgAjACAARABFAEwAVABBAF8ATQBPAE4AVABIAF8ARABBAFkAUwAgACAAIAAgACAAIAAgAFIAZQB0AHUAcgBuAHMAIAB0AGgAZQAgAHQAaQBtAGUAcwBwAGEAbgAgAGQAaQBmAGYAZQByAGUAbgBjAGUAIABiAGUAdAB3AGUAZQBuACAASgB1AGwAaQBhAG4AIABEAGEAdABlAHMAIABpAG4AIABtAG8AbgB0AGgAcwAgAGEAbgBkACAAZABhAHkAcwAuACAAIAAgACAAIAAgACAAIAAjAFwAbgAjACAARABFAEwAVABBAF8AUQBVAEEAUgBUAEUAUgBfAEQAQQBZAFMAIAAgACAAIAAgAFIAZQB0AHUAcgBuAHMAIAB0AGgAZQAgAHQAaQBtAGUAcwBwAGEAbgAgAGQAaQBmAGYAZQByAGUAbgBjAGUAIABiAGUAdAB3AGUAZQBuACAASgB1AGwAaQBhAG4AIABEAGEAdABlAHMAIABpAG4AIABxAHUAYQByAHQAZQByAHMAIABhAG4AZAAgAGQAYQB5AHMALg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YAFQARQBOAFQAUw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RQBYAFQARQBOAFQAXwBPAEYAXwBEAEEAWQBTACAAIAAgACAAIAAgACAAIAAgAFIAZQB0AHUAcgBuAHMAIAB0AGgAZQAgAGkAbgBjAGwAdQBzAGkAdgBlACAAZQB4AHQAZQBuAHQAIABvAGYAIABkAGEAeQBzACAAcwBwAGEAbgBuAGUAZAAgAGIAeQAgAHQAdwBvACAASgB1AGwAaQBhAG4AIABEAGEAdABlAHMALgAgACAAIAAgACAAIAAgACAAIAAgACAAIAAgACAAIAAjAFwAbgAjACAARQBYAFQARQBOAFQAXwBPAEYAXwBXAEUARQBLAFMAIAAgACAAIAAgACAAIAAgAFIAZQB0AHUAcgBuAHMAIAB0AGgAZQAgAGkAbgBjAGwAdQBzAGkAdgBlACAAZQB4AHQAZQBuAHQAIABvAGYAIAB3AGUAZQBrAHMAIABzAHAAYQBuAG4AZQBkACAAYgB5ACAAdAB3AG8AIABKAHUAbABpAGEAbgAgAEQAYQB0AGUAcwAuACAAIAAgACAAIAAgACAAIAAgACAAIAAgACAAIAAjAFwAbgAjACAARQBYAFQARQBOAFQAXwBPAEYAXwBNAE8ATgBUAEgAUwAgACAAIAAgACAAIAAgAFIAZQB0AHUAcgBuAHMAIAB0AGgAZQAgAGkAbgBjAGwAdQBzAGkAdgBlACAAZQB4AHQAZQBuAHQAIABvAGYAIABtAG8AbgB0AGgAcwAgAHMAcABhAG4AbgBlAGQAIABiAHkAIAB0AHcAbwAgAEoAdQBsAGkAYQBuACAARABhAHQAZQBzAC4AIAAgACAAIAAgACAAIAAgACAAIAAgACAAIAAjAFwAbgAjACAARQBYAFQARQBOAFQAXwBPAEYAXwBRAFUAQQBSAFQARQBSAFMAIAAgACAAIAAgAFIAZQB0AHUAcgBuAHMAIAB0AGgAZQAgAGkAbgBjAGwAdQBzAGkAdgBlACAAZQB4AHQAZQBuAHQAIABvAGYAIABxAHUAYQByAHQAZQByAHMAIABzAHAAYQBuAG4AZQBkACAAYgB5ACAAdAB3AG8AIABKAHUAbABpAGEAbgAgAEQAYQB0AGUAcwAuACAAIAAgACAAIAAgACAAIAAgACAAIAAjAFwAbgAjACAARQBYAFQARQBOAFQAXwBPAEYAXwBZAEUAQQBSAFMAIAAgACAAIAAgACAAIAAgAFIAZQB0AHUAcgBuAHMAIAB0AGgAZQAgAGkAbgBjAGwAdQBzAGkAdgBlACAAZQB4AHQAZQBuAHQAIABvAGYAIAB5AGUAYQByAHMAIABzAHAAYQBuAG4AZQBkACAAYgB5ACAAdAB3AG8AIABKAHUAbABpAGEAbgAgAEQAYQB0AGUAcwAu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UABBAFIAUwBJAE4ARw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UABBAFIAUwBFAF8ASQBTAE8AXwBEAEEAVABFACAAIAAgACAAIAAgACAAIAAgAFAAYQByAHMAZQBzACAAYQBuACAASQBTAE8AIABmAG8AcgBtAGEAdAB0AGUAZAAgAGQAYQB0AGUAIABpAG4AdABvACAAcgBlAHMAcABlAGMAdABpAHYAZQAgAHAAYQByAHQAcwAgAG8AZgAgAHkAZQBhAHIALAAgAG0AbwBuAHQAaAAsACAAZABhAHkALAAgAHQAaQBtAGUAIABvAGYAIAAjAFwAbgAjACAAIAAgACAAIAAgACAAIAAgACAAIAAgACAAIAAgACAAIAAgACAAIAAgACAAIAAgAGQAYQB5ACAAYQBuAGQAIAB0AGkAbQBlACAAegBvAG4AZQAgAG8AZgBmAHMAZQB0ACAAaQBuACAAbQBpAG4AdQB0AGUAcwAgAGYAcgBvAG0AIABVAFQAQwAuACAAIAAgACAAIAAgACAAIAAgACAAIAAgACAAIAAgACAAIAAgACAAIAAgACAAIAAgACAAIAAgACAAIAAgACAAIAAgACAAIAAjAFwAbgAjACAAUABBAFIAUwBFAF8AVwBFAEUASwBEAEEAWQAgACAAIAAgACAAIAAgACAAIAAgAFIAZQB0AHUAcgBuAHMAIABhACAAbgB1AG0AYgBlAHIAIAByAGUAcAByAGUAcwBlAG4AdABpAG4AZwAgAHQAaABlACAAZABhAHkAIABvAGYAIAB0AGgAZQAgAHcAZQBlAGsAIABmAHIAbwBtACAAYQAgAGcAaQB2AGUAbgAgAHQAZQB4AHQAIAB3AGUAZQBrAGQAYQB5ACAAIAAgACAAIAAjAFwAbgAjACAAIAAgACAAIAAgACAAIAAgACAAIAAgACAAIAAgACAAIAAgACAAIAAgACAAIAAgAG4AYQBtAGUALgAgACAAIAAgACAAIAAgACAAIAAgACAAIAAgACAAIAAgACAAIAAgACAAIAAgACAAIAAgACAAIAAgACAAIAAgACAAIAAgACAAIAAgACAAIAAgACAAIAAgACAAIAAgACAAIAAgACAAIAAgACAAIAAgACAAIAAgACAAIAAgACAAIAAgACAAIAAgACAAIAAgACAAIAAgACAAIAAjAFwAbgAjACAAUABBAFIAUwBFAF8ATQBPAE4AVABIACAAIAAgACAAIAAgACAAIAAgACAAIAAgAFIAZQB0AHUAcgBuAHMAIABhACAAbgB1AG0AYgBlAHIAIAByAGUAcAByAGUAcwBlAG4AdABpAG4AZwAgAHQAaABlACAAbQBvAG4AdABoACAAbwBmACAAeQBlAGEAcgAgAGYAcgBvAG0AIABhACAAZwBpAHYAZQBuACAAbQBvAG4AdABoACAAbgBhAG0AZQAuACAAIAAgACAAIAAgACAAIAAjAFwAbgAjACAAUABBAFIAUwBFAF8ATABJAFQARQBSAEEAUgBZAF8AWQBFAEEAUgAgACAAIAAgAFIAZQB0AHUAcgBuAHMAIABhACAAbgB1AG0AYgBlAHIAIAByAGUAcAByAGUAcwBlAG4AdABpAG4AZwAgAHQAaABlACAAeQBlAGEAcgAgAHIAZQBsAGEAdABpAHYAZQAgAHQAbwAgAHQAaABlACAAYwBvAG0AbQBvAG4AIABlAHIAYQAgAGYAcgBvAG0AIABhACAAZwBpAHYAZQBuACAAIAAjAFwAbgAjACAAIAAgACAAIAAgACAAIAAgACAAIAAgACAAIAAgACAAIAAgACAAIAAgACAAIAAgAGwAaQB0AGUAcgBhAHIAeQAgAHkAZQBhAHIALgAgACAAIAAgACAAIAAgACAAIAAgACAAIAAgACAAIAAgACAAIAAgACAAIAAgACAAIAAgACAAIAAgACAAIAAgACAAIAAgACAAIAAgACAAIAAgACAAIAAgACAAIAAgACAAIAAgACAAIAAgACAAIAAgACAAIAAgACAAIAAgACAAIAAgACAAIAAjAFwAbgAjACAAUABBAFIAUwBFAF8ATABJAFQARQBSAEEAUgBZAF8ARABBAFQARQAgACAAIAAgAFAAYQByAHMAZQBzACAAYQAgAGwAaQB0AGUAcgBhAHIAeQAgAGQAYQB0AGUAIABpAG4AdABvACAAcgBlAHMAcABlAGMAdABpAHYAZQAgAHAAYQByAHQAcwAgAG8AZgAgAHkAZQBhAHIALAAgAG0AbwBuAHQAaAAsACAAZABhAHkAIABhAG4AZAAgAHQAaQBtAGUAIABvAGYAIAAgACAAIAAjAFwAbgAjACAAIAAgACAAIAAgACAAIAAgACAAIAAgACAAIAAgACAAIAAgACAAIAAgACAAIAAgAGQAYQB5AC4AIAAgACAAIAAgACAAIAAgACAAIAAgACAAIAAgACAAIAAgACAAIAAgACAAIAAgACAAIAAgACAAIAAgACAAIAAgACAAIAAgACAAIAAgACAAIAAgACAAIAAgACAAIAAgACAAIAAgACAAIAAgACAAIAAgACAAIAAgACAAIAAgACAAIAAgACAAIAAgACAAIAAgACAAIAAgACAAIAAjAFwAbgAjACAAUABBAFIAUwBFAF8AVQBTAF8ARABBAFQARQAgACAAIAAgACAAIAAgACAAIAAgAFAAYQByAHMAZQBzACAAYQAgAFUAUwAgAGYAbwByAG0AYQB0AHQAZQBkACAAZABhAHQAZQAgAGkAbgB0AG8AIAByAGUAcwBwAGUAYwB0AGkAdgBlACAAcABhAHIAdABzACAAbwBmACAAeQBlAGEAcgAsACAAbQBvAG4AdABoACwAIABkAGEAeQAgAGEAbgBkACAAdABpAG0AZQAgACAAIAAjAFwAbgAjACAAIAAgACAAIAAgACAAIAAgACAAIAAgACAAIAAgACAAIAAgACAAIAAgACAAIAAgAG8AZgAgAGQAYQB5AC4AIAAgACAAIAAgACAAIAAgACAAIAAgACAAIAAgACAAIAAgACAAIAAgACAAIAAgACAAIAAgACAAIAAgACAAIAAgACAAIAAgACAAIAAgACAAIAAgACAAIAAgACAAIAAgACAAIAAgACAAIAAgACAAIAAgACAAIAAgACAAIAAgACAAIAAgACAAIAAgACAAIAAgACAAIAAjAFwAbgAjACAAUABBAFIAUwBFAF8ATQBJAEwAXwBEAFQARwAgACAAIAAgACAAIAAgACAAIAAgAFAAYQByAHMAZQBzACAAYQAgAGQAYQB0AGUALQB0AGkAbQBlACAAZwByAG8AdQBwACAAaQBuACAAdABoAGUAIABmAG8AcgBtAGEAdAAgAHUAcwBlAGQAIABiAHkAIABVAFMAIABNAGkAbABpAHQAYQByAHkAIABtAGUAcwBzAGEAZwBlACAAdAByAGEAZgBmAGkAYwAsACAAIAAgACAAIAAjAFwAbgAjACAAIAAgACAAIAAgACAAIAAgACAAIAAgACAAIAAgACAAIAAgACAAIAAgACAAIAAgAGkAbgB0AG8AIAByAGUAcwBwAGUAYwB0AGkAdgBlACAAcABhAHIAdABzACAAbwBmACAAeQBlAGEAcgAsACAAbQBvAG4AdABoACwAIABkAGEAeQAsACAAdABpAG0AZQAgAG8AZgAgAGQAYQB5ACAAYQBuAGQAIAB0AGkAbQBlACAAegBvAG4AZQAgAG8AZgBmAHMAZQB0ACAAaQBuACAAIAAjAFwAbgAjACAAIAAgACAAIAAgACAAIAAgACAAIAAgACAAIAAgACAAIAAgACAAIAAgACAAIAAgAG0AaQBuAHUAdABlAHMAIABmAHIAbwBtACAAVQBUAEMALgAgACAAIAAgACA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ABFAFgAVAAgACAAIAAgACAAIAAg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VwBFAEUASwBEAEEAWQBfAE4AQQBNAEUAIAAgACAAIAAgACAAIAAgACAAIAAgAFIAZQB0AHUAcgBuAHMAIABuAGEAbQBlACAAbwBmACAAYQBuACAASQBTAE8AIABkAGEAeQAgAG8AZgAgAHcAZQBlAGsAIABuAHUAbQBiAGUAcgAgAGEAcwAgAHQAZQB4AHQALgAgACAAIAAgACAAIAAgACAAIAAgACAAIAAgACAAIAAgACAAIAAgACAAIAAgACAAIAAgACAAIAAgACAAIAAjAFwAbgAjACAATQBPAE4AVABIAF8ATgBBAE0ARQAgACAAIAAgACAAIAAgACAAIAAgACAAIAAgAFIAZQB0AHUAcgBuAHMAIABuAGEAbQBlACAAbwBmACAAbQBvAG4AdABoAC4AIAAgACAAIAAgACAAIAAgACAAIAAgACAAIAAgACAAIAAgACAAIAAgACAAIAAgACAAIAAgACAAIAAgACAAIAAgACAAIAAgACAAIAAgACAAIAAgACAAIAAgACAAIAAgACAAIAAgACAAIAAgACAAIAAgACAAIAAjAFwAbgAjACAARgBPAFIATQBBAFQAXwBJAFMATwBfAEQAQQBUAEUAIAAgACAAIAAgACAAIAAgAFIAZQB0AHUAcgBuAHMAIABhACAAZABhAHQAZQAgAGEAcwAgAHQAZQB4AHQAIABpAG4AIABJAFMATwAgAGYAbwByAG0AYQB0AC4AIAAgACAAIAAgACAAIAAgACAAIAAgACAAIAAgACAAIAAgACAAIAAgACAAIAAgACAAIAAgACAAIAAgACAAIAAgACAAIAAgACAAIAAgACAAIAAgACAAIAAjAFwAbgAjACAARgBPAFIATQBBAFQAXwBMAEkAVABFAFIAQQBSAFkAXwBZAEUAQQBSACAAIAAgAFIAZQB0AHUAcgBuAHMAIABhACAAeQBlAGEAcgAgAGYAbwByAG0AYQB0AHQAZQBkACAAaQBuACAAbABpAHQAZQByAGEAcgB5ACAAcwB0AHkAbABlAC4AIAAgACAAIAAgACAAIAAgACAAIAAgACAAIAAgACAAIAAgACAAIAAgACAAIAAgACAAIAAgACAAIAAgACAAIAAgACAAIAAgACAAIAAjAFwAbgAjACAARgBPAFIATQBBAFQAXwBMAEkAVABFAFIAQQBSAFkAXwBEAEEAVABFACAAIAAgAFIAZQB0AHUAcgBuAHMAIABhACAAZABhAHQAZQAgAGYAbwByAG0AYQB0AHQAZQBkACAAaQBuACAAbABpAHQAZQByAGEAcgB5ACAAcwB0AHkAbABlAC4AIAAgACAAIAAgACAAIAAgACAAIAAgACAAIAAgACAAIAAgACAAIAAgACAAIAAgACAAIAAgACAAIAAgACAAIAAgACAAIAAgACAAIAAjAFwAbgAjACAARgBPAFIATQBBAFQAXwBVAFMAXwBEAEEAVABFACAAIAAgACAAIAAgACAAIAAgAFIAZQB0AHUAcgBuAHMAIABhACAAZABhAHQAZQAgAGYAbwByAG0AYQB0AHQAZQBkACAAaQBuACAAdABoAGUAIABVAFMAIABzAHQAeQBsAGUALgAgACAAIAAgACAAIAAgACAAIAAgACAAIAAgACAAIAAgACAAIAAgACAAIAAgACAAIAAgACAAIAAgACAAIAAgACAAIAAgACAAIAAgACAAIAAjAFwAbgAjACAARgBPAFIATQBBAFQAXwBNAEkATABfAEQAVABHACAAIAAgACAAIAAgACAAIAAgAFIAZQB0AHUAcgBuAHMAIABhACAAZABhAHQAZQAtAHQAaQBtAGUAIABnAHIAbwB1AHAAIABmAG8AcgBtAGEAdAB0AGUAZAAgAGkAbgAgAFUAUwAgAE0AaQBsAGkAdABhAHIAeQAgAG0AZQBzAHMAYQBnAGUAIAB0AHIAYQBmAGYAaQBjACAAcwB0AHkAbABlAC4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QwBvAG4AdgBlAHIAcwBpAG8AbgBzACAAIAAgACAAIAAgACAAIAAgACAAIAAgACAAIAAgACAAIAAgACAAIAAgACAAIAAgACAAIAAgACAAIAAgACAAIAAgACAAIAAgACAAIAAgACAAIAAgACAAIAAgACAAIAAgACAAIAAgACAAIAAgACAAIAAgACAAIAAgACAAIAAgACAAIAAgACAAIAAgACAAIAAgACAAIAAgACAAIAAgACAAIAAgACAAIAAgACAAIAAgACAAIAAgACAAIAAjAFwAbgAjACAALQAtAC0ALQAtAC0ALQAtAC0ALQAtAC0ALQAtAC0ALQAtAC0ALQAtAC0ALQAtAC0ALQAtAC0ALQAtAC0ALQAtAC0ALQAtAC0ALQAtAC0ALQAtAC0ALQAtAC0ALQAtAC0ALQAtAC0ALQAtAC0ALQAtAC0ALQAtAC0ALQAtAC0ALQAtAC0ALQAtAC0ALQAtAC0ALQAtAC0ALQAtAC0ALQAtAC0ALQAtAC0ALQAtAC0ALQAtAC0ALQAtAC0ALQAtAC0ALQAtAC0ALQAtAC0AIAAjAFwAbgAjACAASQBTAE8ARABBAFQARQBfAFQATwBfAEoARABOAF8ATABPAEMAQQBMACAAIAAgAFIAZQB0AHUAcgBuAHMAIAB0AGgAZQAgAEoAdQBsAGkAYQBuACAARABhAHkAIABOAHUAbQBiAGUAcgAgAGEAbgBkACAAbABvAGMAYQBsACAAdABpAG0AZQAgAGYAbwByACAAYQAgAGQAYQB0AGUAIABhAG4AZAAgAHQAaQBtAGUAIABwAHIAbwB2AGkAZABlAGQAIABpAG4AIAAgACAAIAAjAFwAbgAjACAAIAAgACAAIAAgACAAIAAgACAAIAAgACAAIAAgACAAIAAgACAAIAAgACAAIAAgAEkAUwBPACAAZgBvAHIAbQBhAHQALgAgACAAIAAgACAAIAAgACAAIAAgACAAIAAgACAAIAAgACAAIAAgACAAIAAgACAAIAAgACAAIAAgACAAIAAgACAAIAAgACAAIAAgACAAIAAgACAAIAAgACAAIAAgACAAIAAgACAAIAAgACAAIAAgACAAIAAgACAAIAAgACAAIAAgACAAIAAgACAAIAAjAFwAbgAjACAASQBTAE8ARABBAFQARQBfAFQATwBfAEoARABBAFQARQAgACAAIAAgACAAIAAgAFIAZQB0AHUAcgBuAHMAIAB0AGgAZQAgAEoAdQBsAGkAYQBuACAARABhAHQAZQAgAGYAbwByACAAYQAgAGQAYQB0AGUAIABhAG4AZAAgAHQAaQBtAGUAIABwAHIAbwB2AGkAZABlAGQAIABpAG4AIABJAFMATwAgAGYAbwByAG0AYQB0AC4AIAAgACAAIAAgACAAIAAgACAAIAAgACAAIAAjAFwAbgAjACAASQBTAE8ARABBAFQARQBfAFQATwBfAEUARABBAFQARQAgACAAIAAgACAAIAAgAFIAZQB0AHUAcgBuAHMAIABhAG4AIABFAHgAYwBlAGwAIABEAGEAdABlAC8AVABpAG0AZQAgAGYAbwByACAAYQAgAGQAYQB0AGUAIABhAG4AZAAgAHQAaQBtAGUAIABwAHIAbwB2AGkAZABlAGQAIABpAG4AIABJAFMATwAgAGYAbwByAG0AYQB0AC4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EAVABFAF8AVABPAF8ASQBTAE8ARABBAFQARQAgACAAIAAgACAAIAAgAFIAZQB0AHUAcgBuAHMAIABJAFMATwAgAGYAbwByAG0AYQB0ACAAZABhAHQAZQAsACAAdABpAG0AZQAgAGEAbgBkACAAdABpAG0AZQAgAHoAbwBuAGUAIABvAGYAZgBzAGUAdAAgAGYAcgBvAG0AIABhACAAIABKAHUAbABpAGEAbgAgAEQAYQB0AGUALgAgACAAIAAgACAAIAAgACAAIAAjAFwAbgAjACAASgBEAE4AXwBMAE8AQwBBAEwAXwBUAE8AXwBJAFMATwBEAEEAVABFACAAIAAgAFIAZQB0AHUAcgBuAHMAIABJAFMATwAgAGYAbwByAG0AYQB0ACAAZABhAHQAZQAsACAAdABpAG0AZQAgAGEAbgBkACAAdABpAG0AZQAgAHoAbwBuAGUAIABvAGYAZgBzAGUAdAAgAGYAbwByACAAdABoAGUAIABwAHIAbwB2AGkAZABlAGQAIABKAHUAbABpAGEAbgAgAEQAYQB5ACAAIAAjAFwAbgAjACAAIAAgACAAIAAgACAAIAAgACAAIAAgACAAIAAgACAAIAAgACAAIAAgACAAIAAgAE4AdQBtAGIAZQByACAAYQBuAGQAIABsAG8AYwBhAGwAIAB0AGkAbQBlAC4AIAAgACAAIAAgACAAIAAgACAAIAAgACAAIAAgACAAIAAgACAAIAAgACAAIAAgACAAIAAgACAAIAAgACAAIAAgACAAIA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RQBEAEEAVABFAF8AVABPAF8ASQBTAE8ARABBAFQARQAgACAAIAAgACAAIAAgAFIAZQB0AHUAcgBuAHMAIABJAFMATwAgAGYAbwByAG0AYQB0ACAAZABhAHQAZQAsACAAdABpAG0AZQAgAGEAbgBkACAAdABpAG0AZQAgAHoAbwBuAGUAIABvAGYAZgBzAGUAdAAgAGYAcgBvAG0AIABhAG4AIABFAHgAYwBlAGwAIABEAGEAdABlAC8AVABpAG0AZQAuACAAIAAgACAAIAAjAFwAbgAjACAARQBEAEEAVABFAF8AVABPAF8ASgBEAEEAVABFACAAIAAgACAAIAAgACAAIAAgAFIAZQB0AHUAcgBuAHMAIAB0AGgAZQAgAEoAdQBsAGkAYQBuACAARABhAHQAZQAgAGYAbwByACAAdABoAGUAIABwAHIAbwB2AGkAZABlAGQAIABFAHgAYwBlAGwAIABEAGEAdABlAC8AVABpAG0AZQAuACAAIAAgACAAIAAgACAAIAAgACAAIAAgACAAIAAgACAAIAAgACAAIAAgACAAIAAjAFwAbgAjACAARQBEAEEAVABFAF8AVABPAF8ASgBEAE4AXwBMAE8AQwBBAEwAIAAgACAAIAAgAFIAZQB0AHUAcgBuAHMAIAB0AGgAZQAgAEoAdQBsAGkAYQBuACAARABhAHkAIABOAHUAbQBiAGUAcgAgAGEAbgBkACAAbABvAGMAYQBsACAAdABpAG0AZQAgAGYAbwByACAAdABoAGUAIABwAHIAbwB2AGkAZABlAGQAIABFAHgAYwBlAGwAIABEAGEAdABlAC8AVABpAG0AZQAu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SgBEAE4AXwBMAE8AQwBBAEwAXwBUAE8AXwBFAEQAQQBUAEUAIAAgACAAIAAgAFIAZQB0AHUAcgBuAHMAIABhAG4AIABFAHgAYwBlAGwAIABEAGEAdABlAC8AVABpAG0AZQAgAGYAbwByACAAdABoAGUAIABwAHIAbwB2AGkAZABlAGQAIABKAHUAbABpAGEAbgAgAEQAYQB5ACAATgB1AG0AYgBlAHIAIABhAG4AZAAgAGwAbwBjAGEAbAAgAHQAaQBtAGUALgAgACAAIAAjAFwAbgAjACAASgBEAEEAVABFAF8AVABPAF8ARQBEAEEAVABFACAAIAAgACAAIAAgACAAIAAgAFIAZQB0AHUAcgBuAHMAIABhAG4AIABFAHgAYwBlAGwAIABEAGEAdABlAC8AVABpAG0AZQAgAGYAbwByACAAdABoAGUAIABwAHIAbwB2AGkAZABlAGQAIABKAHUAbABpAGEAbgAgAEQAYQB0AGUALgAgACAAIAAgACAAIAAgACAAIAAgACA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AAVQBTAEQAQQBUAEUAXwBUAE8AXwBFAEQAQQBUAEUAIAAgACAAIAAgACAAIAAgAFIAZQB0AHUAcgBuAHMAIABhAG4AIABFAHgAYwBlAGwAIABEAGEAdABlAC8AVABpAG0AZQAgAGYAbwByACAAdABoAGUAIABwAHIAbwB2AGkAZABlAGQAIABVAFMAIABmAG8AcgBtAGEAdAAgAGQAYQB0AGUAIABhAG4AZAAgAHQAaQBtAGUALgAgACAAIAAgACAAIAAgACAAIAAgACAAIAAjAFwAbgAjACAARQBEAEEAVABFAF8AVABPAF8AVQBTAEQAQQBUAEUAIAAgACAAIAAgACAAIAAgAFIAZQB0AHUAcgBuAHMAIABhACAAVQBTACAAZgBvAHIAbQBhAHQAIABkAGEAdABlACAAYQBuAGQAIAB0AGkAbQBlACAAZgBvAHIAIAB0AGgAZQAgAHAAcgBvAHYAaQBkAGUAZAAgAEUAeABjAGUAbAAgAEQAYQB0AGUALwBUAGkAbQBlAC4AIAAgACAAIAAgACAAIAAgACAAIAAgACAAIAAjAFwAbgAj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ABPAEcASQBDAEEAT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wARQBBAFAAXwBZAEUAQQBSAFwAbgBcAG4AVABlAHMAdABzACAAaQBmACAAYQAgAHkAZQBhAHIAIABpAG4AYwBsAHUAZABlAHMAIABhACAAbABlAGEAcAAgAGQAYQB5ACAAaQBu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uAHUAbABsACAAaQBmACAAZQBtAHAAdA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kAGUAYwBpAG0AYQBs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MAEUAQQBQ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wARQBUACgAXABuACAAIAAgACAAIAAgACAAIAAgACAAIAAgACAAIAAgACAAXwB5AGUAYQByAEMARQAsACAASQBOAFQAKABZAGUAYQByAEMARQApACwAXABuACAAIAAgACAAIAAgACAAIAAgACAAIAAgACAAIAAgACAASQBGACgAXABuACAAIAAgACAAIAAgACAAIAAgACAAIAAgACAAIAAgACAAIAAgACAAIABOACgASgB1AGwAaQBhAG4AQwBhAGwAZQBuAGQAYQByACkAIAA9ACAAMAAsAFwAbgAgACAAIAAgACAAIAAgACAAIAAgACAAIAAgACAAIAAgACAAIAAgACAASQBGAFMAKABNAE8ARAAoAF8AeQBlAGEAcgBDAEUALAAgADQAMAAwACkAIAA9ACAAMAAsACAAVABSAFUARQAsAFwAbgAgACAAIAAgACAAIAAgACAAIAAgACAAIAAgACAAIAAgACAAIAAgACAAIAAgACAAIABNAE8ARAAoAF8AeQBlAGEAcgBDAEUALAAgADEAMAAwACkAIAA9ACAAMAAsACAARgBBAEwAUwBFACwAXABuACAAIAAgACAAIAAgACAAIAAgACAAIAAgACAAIAAgACAAIAAgACAAIAAgACAAIAAgAFQAUgBVAEUALAAgAE0ATwBEACgAXwB5AGUAYQByAEMARQAsACAANAApACAAPQAgADAAXABuACAAIAAgACAAIAAgACAAIAAgACAAIAAgACAAIAAgACAAIAAgACAAIAApACwAXABuACAAIAAgACAAIAAgACAAIAAgACAAIAAgACAAIAAgACAAIAAgACAAIABNAE8ARAAoAF8AeQBlAGEAcgBDAEUALAAgADQAKQAgAD0AIAAw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QQBUAEUAXABuAFwAbgBUAGUAcwB0AHMAIABpAGYAIABh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eQBlAGEAcgBcAG4ARABhAHkAIAAgACAAIAAgACAAIAAgACAAIAAgACAAIAAgAHwAIABkAGUAYwBpAG0AYQBsACAAWwAxAC4ALgAzADIAKQAgAHwAIABEAGEAeQAgAG8AZgAgAG0AbwBuAHQAa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BAFQARQAgAD0AIABMAEEATQBCAEQAQQAoAFkAZQBhAHIAQwBFACwAIABNAG8AbgB0AGgALAAgAEQAYQB5ACwAIABbAEoAdQBsAGkAYQBuAEMAYQBsAGUAbgBkAGEAcgBdACwAXABuACAAIAAgACAASQBGACgATgBPAFQAKABJAFMATgBVAE0AQgBFAFIAKABZAGUAYQByAEMARQApACkAIAArACAATgBPAFQAKABJAFMATgBVAE0AQgBFAFIAKABNAG8AbgB0AGgAKQApACAAKwAgAE4ATwBUACgASQBTAE4AVQBNAEIARQBSACgARABhAHkAKQApACwAXABuACAAIAAgACAAIAAgACAAIABGAEEATABTAEUALAAgAC8ALwAgAGMAYQBuAG4AbwB0ACAAbwBtAG0AaQB0ACAAeQBlAGEAcgAsACAAbQBvAG4AdABoACAAbwByACAAZABhAHkAXABuACAAIAAgACAAIAAgACAAIABJAEYAKAAoAE0ATwBEACgAWQBlAGEAcgBDAEUALAAgADEAKQAgAD4AIAAwACkAIAArACAAKABNAE8ARAAoAE0AbwBuAHQAaAAsACAAMQApACAAPgAgADAAKQAsAFwAbgAgACAAIAAgACAAIAAgACAAIAAgACAAIABGAEEATABTAEUALAAgAC8ALwAgAHkAZQBhAHIAIABhAG4AZAAgAG0AbwBuAHQAaAAgAGMAYQBuAG4AbwB0ACAAYgBlACAAZgByAGEAYwB0AGkAbwBuAGEAbABcAG4AIAAgACAAIAAgACAAIAAgACAAIAAgACAATABFAFQAKABcAG4AIAAgACAAIAAgACAAIAAgACAAIAAgACAAIAAgACAAIABfAGQAYQB5ACwAIABJAE4AVAAoAEQAYQB5ACkALABcAG4AIAAgACAAIAAgACAAIAAgACAAIAAgACAAIAAgACAAIABJAEYAKABfAGQAYQB5ACAAPAAgADEALAAgAEYAQQBMAFMARQAsAFwAbgAgACAAIAAgACAAIAAgACAAIAAgACAAIAAgACAAIAAgACAAIAAgACAATABFAFQAKABcAG4AIAAgACAAIAAgACAAIAAgACAAIAAgACAAIAAgACAAIAAgACAAIAAgACAAIAAgACAAXwBkAGEAeQBzAEkAbgBNAG8AbgB0AGgALAAgAEQAQQBZAFMAXwBJAE4AXwBNAE8ATgBUAEgAKABNAG8AbgB0AGgALAAgAFkAZQBhAHIAQwBFACwAIABKAHUAbABpAGEAbgBDAGEAbABlAG4AZABhAHIAKQAsAFwAbgAgACAAIAAgACAAIAAgACAAIAAgACAAIAAgACAAIAAgACAAIAAgACAAIAAgACAAIABJAEYAKABJAFMARQBSAFIATwBSACgAXwBkAGEAeQBzAEkAbgBNAG8AbgB0AGgAKQAsACAARgBBAEwAUwBFACwAXABuACAAIAAgACAAIAAgACAAIAAgACAAIAAgACAAIAAgACAAIAAgACAAIAAgACAAIAAgACAAIAAgACAAXwBkAGEAeQAgADwAPQAgAF8AZABhAHkAcwBJAG4ATQBvAG4AdABo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cAG4AXABuAFQAZQBzAHQAcwAgAGkAZgAgAGEAIAB0AGkAbQBlACAAaQBzACAAdgBhAGwAaQBkACAAaQBuACAAdABoAGUAIAAyADQAIABoAG8AdQByACAAdABpAG0AZQBrAGUAZQBwAGkAbgBnACAAcwB5AHMAdABlAG0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CAAIAAgAHwAIABkAGUAYwBpAG0AYQBsACAAWwAwAC4ALgAyADQAKQAgAHwAIABGAHIAYQBjAHQAaQBvAG4AYQBsACAAYQBsAGwAbwB3AGUAZAAgAGkAZgAgAG0AaQBuAHUAdABlACAAYQBuAGQAIABzAGUAYwBvAG4AZAAgAGUAbQBwAHQAeQAuAFwAbgBNAGkAbgB1AHQAZQAgAHwAIABkAGUAYwBpAG0AYQBsACAAWwAwAC4ALgA2ADAAKQAgAHwAIABGAHIAYQBjAHQAaQBvAG4AYQBsACAAYQBsAGwAbwB3AGUAZAAgAGkAZgAgAHMAZQBjAG8AbgBkACAAZQBtAHAAdAB5AC4AXABuAFMAZQBjAG8AbgBkACAAfAAgAGQAZQBjAGkAbQBhAGwAIABbADAALgAuADYAMAApACAAfAAgAEYAcgBhAGMAdABpAG8AbgBhAGwAIABhAGwAbABvAHcAZQ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cAG4ASQBTAF8AVgBBAEwASQBEAF8AVABJAE0ARQAgAD0AIABMAEEATQBCAEQAQQAoAEgAbwB1AHIALAAgAE0AaQBuAHUAdABlACwAIABTAGUAYwBvAG4AZAAsAFwAbgAgACAAIAAgAEkARgBTACgAXABuACAAIAAgACAAIAAgACAAIABJAFMATgBVAE0AQgBFAFIAKABIAG8AdQByACkAIAAqACAASQBTAE4AVQBNAEIARQBSACgATQBpAG4AdQB0AGUAKQAgACoAIABJAFMATgBVAE0AQgBFAFIAKABTAGUAYwBvAG4AZAApACwAXABuACAAIAAgACAAIAAgACAAIAAgACAAIAAgAEkARgBTACgAXABuACAAIAAgACAAIAAgACAAIAAgACAAIAAgACAAIAAgACAAKABNAE8ARAAoAEgAbwB1AHIALAAgADEAKQAgAD4AIAAwACkAIAArACAAKABNAE8ARAAoAE0AaQBuAHUAdABlACwAIAAxACkAIAA+ACAAMAApACwAIABGAEEATABTAEUALABcAG4AIAAgACAAIAAgACAAIAAgACAAIAAgACAAIAAgACAAIAAoAEgAbwB1AHIAIAA8ACAAMAApACAAKwAgACgASABvAHUAcgAgAD4AIAAyADMAKQAsACAARgBBAEwAUwBFACwAXABuACAAIAAgACAAIAAgACAAIAAgACAAIAAgACAAIAAgACAAKABNAGkAbgB1AHQAZQAgADwAIAAwACkAIAArACAAKABNAGkAbgB1AHQAZQAgAD4AIAA1ADkAKQAsACAARgBBAEwAUwBFACwAXABuACAAIAAgACAAIAAgACAAIAAgACAAIAAgACAAIAAgACAAKABTAGUAYwBvAG4AZAAgADwAIAAwACkAIAArACAAKABTAGUAYwBvAG4AZAAgAD4APQAgADYAMAApACwAIABGAEEATABTAEUALABcAG4AIAAgACAAIAAgACAAIAAgACAAIAAgACAAIAAgACAAIABUAFIAVQBFACwAIABUAFIAVQBFAFwAbgAgACAAIAAgACAAIAAgACAAIAAgACAAIAApACwAXABuACAAIAAgACAAIAAgACAAIABJAFMATgBVAE0AQgBFAFIAKABIAG8AdQByACkAIAAqACAASQBTAE4AVQBNAEIARQBSACgATQBpAG4AdQB0AGUAKQAgACoAIAAoAFMAZQBjAG8AbgBkACAAPQAgAFwAIgBcACIAKQAsAFwAbgAgACAAIAAgACAAIAAgACAAIAAgACAAIABJAEYAUwAoAFwAbgAgACAAIAAgACAAIAAgACAAIAAgACAAIAAgACAAIAAgAE0ATwBEACgASABvAHUAcgAsACAAMQApACAAPgAgADAALAAgAEYAQQBMAFMARQAsAFwAbgAgACAAIAAgACAAIAAgACAAIAAgACAAIAAgACAAIAAgACgASABvAHUAcgAgADwAIAAwACkAIAArACAAKABIAG8AdQByACAAPgAgADIAMwApACwAIABGAEEATABTAEUALABcAG4AIAAgACAAIAAgACAAIAAgACAAIAAgACAAIAAgACAAIAAoAE0AaQBuAHUAdABlACAAPAAgADAAKQAgACsAIAAoAE0AaQBuAHUAdABlACAAPgA9ACAANgAwACkALAAgAEYAQQBMAFMARQAsAFwAbgAgACAAIAAgACAAIAAgACAAIAAgACAAIAAgACAAIAAgAFQAUgBVAEUALAAgAFQAUgBVAEUAXABuACAAIAAgACAAIAAgACAAIAAgACAAIAAgACkALABcAG4AIAAgACAAIAAgACAAIAAgAEkAUwBOAFUATQBCAEUAUgAoAEgAbwB1AHIAKQAgACoAIAAoAE0AaQBuAHUAdABlACAAPQAgAFwAIgBcACIAKQAgACoAIAAoAFMAZQBjAG8AbgBkACAAPQAgAFwAIgBcACIAKQAsAFwAbgAgACAAIAAgACAAIAAgACAAIAAgACAAIAAoACgASABvAHUAcgAgAD4APQAgADAAKQAgACoAIAAoAEgAbwB1AHIAIAA8ACAAMgA0ACkAKQAgADwAPgAgADAALABcAG4AIAAgACAAIAAgACAAIAAgACgASABvAHUAcgAgAD0AIABcACIAXAAiACkAIAAqACAASQBTAE4AVQBNAEIARQBSACgATQBpAG4AdQB0AGUAKQAgACoAIABJAFMATgBVAE0AQgBFAFIAKABTAGUAYwBvAG4AZAApACwAXABuACAAIAAgACAAIAAgACAAIAAgACAAIAAgAEkARgBTACgAXABuACAAIAAgACAAIAAgACAAIAAgACAAIAAgACAAIAAgACAATQBPAEQAKABNAGkAbgB1AHQAZQAsACAAMQApACAAPgAgADAALAAgAEYAQQBMAFMARQAsAFwAbgAgACAAIAAgACAAIAAgACAAIAAgACAAIAAgACAAIAAgACgATQBpAG4AdQB0AGUAIAA8ACAAMAApACAAKwAgACgATQBpAG4AdQB0AGUAIAA+ACAANQA5ACkALAAgAEYAQQBMAFMARQAsAFwAbgAgACAAIAAgACAAIAAgACAAIAAgACAAIAAgACAAIAAgACgAUwBlAGMAbwBuAGQAIAA8ACAAMAApACAAKwAgACgAUwBlAGMAbwBuAGQAIAA+AD0AIAA2ADAAKQAsACAARgBBAEwAUwBFACwAXABuACAAIAAgACAAIAAgACAAIAAgACAAIAAgACAAIAAgACAAVABSAFUARQAsACAAVABSAFUARQBcAG4AIAAgACAAIAAgACAAIAAgACAAIAAgACAAKQAsAFwAbgAgACAAIAAgACAAIAAgACAAKABIAG8AdQByACAAPQAgAFwAIgBcACIAKQAgACoAIABJAFMATgBVAE0AQgBFAFIAKABNAGkAbgB1AHQAZQApACAAKgAgACgAUwBlAGMAbwBuAGQAIAA9ACAAXAAiAFwAIgApACwAXABuACAAIAAgACAAIAAgACAAIAAgACAAIAAgACgAKABNAGkAbgB1AHQAZQAgAD4APQAgADAAKQAgACoAIAAoAE0AaQBuAHUAdABlACAAPAAgADYAMAApACkAIAA8AD4AIAAwACwAXABuACAAIAAgACAAIAAgACAAIAAoAEgAbwB1AHIAIAA9ACAAXAAiAFwAIgApACAAKgAgACgATQBpAG4AdQB0AGUAIAA9ACAAXAAiAFwAIgApACAAKgAgAEkAUwBOAFUATQBCAEUAUgAoAFMAZQBjAG8AbgBkACkALABcAG4AIAAgACAAIAAgACAAIAAgACAAIAAgACAAKAAoAFMAZQBjAG8AbgBkACAAPgA9ACAAMAApACAAKgAgACgAUwBlAGMAbwBuAGQAIAA8ACAANgAwACkAKQAgADwAPgAgADAALABcAG4AIAAgACAAIAAgACAAIAAgAFQAUgBVAEUALAAgAEYAQQBMAFMARQBcAG4AIAAgACAAIAApAFwAbgApADsAIAAgACAAIAAgACAAIAAg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BT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RQBBAFIAXwBDAE8ATQBNAE8ATgBfAEUAUgBBAFwAbgBcAG4AUgBlAHQAdQByAG4AcwAgAHkAZQBhAHIAIAB2AGEAbAB1AGUAIAByAGUAbABhAHQAaQB2AGUAIAB0AG8AIAB0AGgAZQAgAEMAbwBtAG0AbwBuACAARQByAGE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wBFACAAPQAgADEAL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bADEALgAuAF0AIAB8ACAAUABvAHMAaQB0AGkAdgBlACAAbgBvAG4ALQB6AGUAcgBvACAAaQBuAHQAZQBnAGUAcgAuAFwAbgBCAEMARQAgACAAIAB8ACAAcwB3AGkAdABjAGgAIAAgACAAIAAgACAAIAAgAHwAIABCAGUAZgBvAHIAZQAgAEMAbwBtAG0AbwBuACAAR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WQBFAEEAUgBfAEMATwBNAE0ATwBOAF8ARQBSAEEAIAA9ACAATABBAE0AQgBEAEEAKABZAGUAYQByACwAIABCAEMARQAsAFwAbgAgACAAIAAgAEkARgAoAFkAZQBhAHIAIAA9ACAAXAAiAFwAIgAsACAAXAAiAFwAIgAsAFwAbgAgACAAIAAgACAAIAAgACAASQBGACgATgBPAFQAKABJAFMATgBVAE0AQgBFAFIAKABZAGUAYQByACkAKQAsACAAewAjAFYAQQBMAFUARQAhAH0ALABcAG4AIAAgACAAIAAgACAAIAAgACAAIAAgACAATABFAFQAKABcAG4AIAAgACAAIAAgACAAIAAgACAAIAAgACAAIAAgACAAIABfAHkAZQBhAHIALAAgAEkATgBUACgAWQBlAGEAcgApACwAXABuACAAIAAgACAAIAAgACAAIAAgACAAIAAgACAAIAAgACAASQBGACgAXwB5AGUAYQByACAAPAAgADEALAAgAHsAIwBOAFUATQAhAH0ALABcAG4AIAAgACAAIAAgACAAIAAgACAAIAAgACAAIAAgACAAIAAgACAAIAAgAEkARgAoAE4AKABCAEMARQApACwAIAAxACAALQAgAF8AeQBlAGEAcgAsACAAXwB5AGUAYQBy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SQBGACgAWQBlAGEAcgBDAEUAIAA9ACAAXAAiAFwAIgAsACAAXAAiAFwAIgAsAFwAbgAgACAAIAAgACAAIAAgACAASQBGACgATgBPAFQAKABJAFMATgBVAE0AQgBFAFIAKABZAGUAYQByAEMARQApACkALAAgAHsAIwBWAEEATABVAEUAIQB9ACwAXABuACAAIAAgACAAIAAgACAAIAAgACAAIAAgAEkARgAoAEkAUwBfAEwARQBBAFAAXwBZAEUAQQBSACgAWQBlAGEAcgBDAEUALAAgAEoAdQBsAGkAYQBuAEMAYQBsAGUAbgBkAGEAcgApACwAXABuACAAIAAgACAAIAAgACAAIAAgACAAIAAgACAAIAAgACAAMwA2ADYALABcAG4AIAAgACAAIAAgACAAIAAgACAAIAAgACAAIAAgACAAIAAzADYAN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MAMQ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HwAIABpAG4AdABlAGcAZQByACAAWwAxAC4ALgAxADIAXQAgAHwAIABNAG8AbgB0AGgAIABvAGYAIAB5AGUAYQByAFwAbgBbAFkAZQBhAHIAQwBFAF0AIAAgACAAIAAgACAAIAAgACAAfAAgAGkAbgB0AGUAZwBlAHIAIAAgACAAIAAgACAAIAAgACAAfAAgAFkAZQBhAHIAIABpAG4AIABDAG8AbQBtAG8AbgAgAEUAcgBhAC4AIABOAG8AdABlACAAdABoAGEAdAAgADEAIABCAEMAIAA9ACAAMAAgAEMARQAsACAAMgAgAEIAQwAgAD0AIAAtADEAIABDAEU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NAE8ATgBUAEgAIAA9ACAATABBAE0AQgBEAEEAKABNAG8AbgB0AGgALAAgAFsAWQBlAGEAcgBDAEUAXQAsACAAWwBKAHUAbABpAGEAbgBDAGEAbABlAG4AZABhAHIAXQAsAFwAbgAgACAAIAAgAEkARgAoAE0AbwBuAHQAaAA9AFwAIgBcACIALAAgAFwAIgBcACIALABcAG4AIAAgACAAIAAgACAAIAAgAEkARgAoAE4ATwBUACgASQBTAE4AVQBNAEIARQBSACgATQBvAG4AdABoACkAKQAsACAAewAjAFYAQQBMAFUARQAhAH0ALABcAG4AIAAgACAAIAAgACAAIAAgACAAIAAgACAATABFAFQAKABcAG4AIAAgACAAIAAgACAAIAAgACAAIAAgACAAIAAgACAAIABfAG0AbwBuAHQAaAAsACAASQBOAFQAKABNAG8AbgB0AGgAKQAsAFwAbgAgACAAIAAgACAAIAAgACAAIAAgACAAIAAgACAAIAAgAEkARgBTACgAXABuACAAIAAgACAAIAAgACAAIAAgACAAIAAgACAAIAAgACAAIAAgACAAIABfAG0AbwBuAHQAaAAgADwAIAAxACwAIAB7ACMATgBVAE0AIQB9ACwAXABuACAAIAAgACAAIAAgACAAIAAgACAAIAAgACAAIAAgACAAIAAgACAAIABfAG0AbwBuAHQAaAAgAD4AIAAxADIALAAgAHsAIwBOAFUATQAhAH0ALABcAG4AXABuACAAIAAgACAAIAAgACAAIAAgACAAIAAgACAAIAAgACAAIAAgACAAIAAvAC8AIABGAGUAYgByAHUAYQByAHkAXABuACAAIAAgACAAIAAgACAAIAAgACAAIAAgACAAIAAgACAAIAAgACAAIABfAG0AbwBuAHQAaAAgAD0AIAAyACwAXABuACAAIAAgACAAIAAgACAAIAAgACAAIAAgACAAIAAgACAAIAAgACAAIAAgACAAIAAgAEwARQBUACgAXABuACAAIAAgACAAIAAgACAAIAAgACAAIAAgACAAIAAgACAAIAAgACAAIAAgACAAIAAgACAAIAAgACAAXwBsAGUAYQBwAEQAYQB5ACwAIABJAEYAKABJAFMATgBVAE0AQgBFAFIAKABZAGUAYQByAEMARQApACwAXABuACAAIAAgACAAIAAgACAAIAAgACAAIAAgACAAIAAgACAAIAAgACAAIAAgACAAIAAgACAAIAAgACAAIAAgACAAIABOACgASQBTAF8ATABFAEEAUABfAFkARQBBAFIAKABZAGUAYQByAEMARQAsACAASgB1AGwAaQBhAG4AQwBhAGwAZQBuAGQAYQByACkAKQAsAFwAbgAgACAAIAAgACAAIAAgACAAIAAgACAAIAAgACAAIAAgACAAIAAgACAAIAAgACAAIAAgACAAIAAgACAAIAAgACAAMABcAG4AIAAgACAAIAAgACAAIAAgACAAIAAgACAAIAAgACAAIAAgACAAIAAgACAAIAAgACAAIAAgACAAIAApACwAXABuACAAIAAgACAAIAAgACAAIAAgACAAIAAgACAAIAAgACAAIAAgACAAIAAgACAAIAAgACAAIAAgACAAMgA4ACAAKwAgAF8AbABlAGEAcABEAGEAeQBcAG4AIAAgACAAIAAgACAAIAAgACAAIAAgACAAIAAgACAAIAAgACAAIAAgACAAIAAgACAAKQAsAFwAbgBcAG4AIAAgACAAIAAgACAAIAAgACAAIAAgACAAIAAgACAAIAAgACAAIAAgAC8ALwAgAEoAYQBuACwAIABNAGEAcgAsACAAQQBwAHIALAAgAE0AYQB5ACwAIABKAHUAbgAsACAASgB1AGwAXABuACAAIAAgACAAIAAgACAAIAAgACAAIAAgACAAIAAgACAAIAAgACAAIABfAG0AbwBuAHQAaAAgADwAPQAgADcALAAgADMAMAAgACsAIABNAE8ARAAoAF8AbQBvAG4AdABoACwAIAAyACkALABcAG4AIAAgACAAIAAgACAAIAAgACAAIAAgACAAIAAgACAAIAAgACAAIAAgAFwAbgAgACAAIAAgACAAIAAgACAAIAAgACAAIAAgACAAIAAgACAAIAAgACAALwAvACAAQQB1AGcALAAgAFMAZQBwACwAIABPAGMAdAAsACAATgBvAHYALAAgAEQAZQBjAFwAbgAgACAAIAAgACAAIAAgACAAIAAgACAAIAAgACAAIAAgACAAIAAgACAAVABSAFUARQAsACAAMwAxACAALQAgAE0ATwBEACgAXwBtAG8AbgB0AGgALAAgADI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kAXwBOAFUATQBCAEUAUgBcAG4AXABuAFIAZQB0AHUAcgBuAHMAIAB0AGgAZQAgAEoAdQBsAGkAYQBuACAARABhAHkAIABOAHUAbQBiAGUAcg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TQBvAG4AdABoACAAIAAgACAAIAAgACAAIAAgACAAIAAgAHwAIABpAG4AdABlAGcAZQByACAAWwAxAC4ALgAxADIAXQAgAHwAIABNAG8AbgB0AGgAIABvAGYAIAB5AGUAYQByAFwAbgBEAGEAeQAgACAAIAAgACAAIAAgACAAIAAgACAAIAAgACAAfAAgAGQAZQBjAGkAbQBhAGwAIABbADEALgAuADMAMgApACAAfAAgAEQAYQB5ACAAbwBmACAAbQBvAG4AdABo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WQBlAGEAcgBDAEUALAAgAE0AbwBuAHQAaAAsACAARABhAHkALAAgAFsASgB1AGwAaQBhAG4AQwBhAGwAZQBuAGQAYQByAF0ALABcAG4AIAAgACAAIABJAEYAKAAoAFkAZQBhAHIAQwBFACAAPQAgAFwAIgBcACIAKQAgACoAIAAoAE0AbwBuAHQAaAAgAD0AIABcACIAXAAiACkAIAAqACAAKABEAGEAeQAgAD0AIABcACIAXAAiACkALAAgAFwAIgBcACIALABcAG4AIAAgACAAIAAgACAAIAAgAEkARgAoAE4ATwBUACgASQBTAF8AVgBBAEwASQBEAF8ARABBAFQARQAoAFkAZQBhAHIAQwBFACwAIABNAG8AbgB0AGgALAAgAEQAYQB5ACwAIABKAHUAbABpAGEAbgBDAGEAbABlAG4AZABhAHIAKQApACwAIAB7ACMAVgBBAEwAVQBFACEAfQAsAFwAbgAgACAAIAAgACAAIAAgACAAIAAgACAAIABMAEUAVAAoAFwAbgAgACAAIAAgACAAIAAgACAAIAAgACAAIAAgACAAIAAgAF8AZABhAHkALAAgAEkATgBUACgARABhAHkAKQAsAFwAbgAgACAAIAAgACAAIAAgACAAIAAgACAAIAAgACAAIAAgAF8AZwByAGUAZwBvAHIAaQBhAG4ALAAgAE4AKABKAHUAbABpAGEAbgBDAGEAbABlAG4AZABhAHIAKQAgAD0AIAAwACwAXABuACAAIAAgACAAIAAgACAAIAAgACAAIAAgACAAIAAgACAAXwBZAEUAQQBSADQAOAAwADEAQgBDAEUALAAgAC0ANAA4ADAAMAAsAFwAbgAgACAAIAAgACAAIAAgACAAIAAgACAAIAAgACAAIAAgAF8ARwA0ADgAMAAxAEIAQwBFAF8ASgBEACwAIAAtADMAMgAwADQANQAsAFwAbgAgACAAIAAgACAAIAAgACAAIAAgACAAIAAgACAAIAAgAF8ASgA0ADgAMAAxAEIAQwBFAF8ASgBEACwAIAAtADMAMgAwADgAMwAsAFwAbgAgACAAIAAgACAAIAAgACAAIAAgACAAIAAgACAAIAAgAF8ARABhAHkAcwBJAG4ANQBNAG8AbgB0AGgAcwBGAHIAbwBtAE0AYQByAGMAaAAsACAAMQA1ADMALABcAG4AIAAgACAAIAAgACAAIAAgACAAIAAgACAAIAAgACAAIABfAGEALAAgAEkATgBUACgAKAAxADQAIAAtACAATQBvAG4AdABoACkAIAAvACAAMQAyACkALABcAG4AIAAgACAAIAAgACAAIAAgACAAIAAgACAAIAAgACAAIABfAHkALAAgACgAWQBlAGEAcgBDAEUAIAAtACAAXwBZAEUAQQBSADQAOAAwADEAQgBDAEUAIAAtACAAXwBhACkALABcAG4AIAAgACAAIAAgACAAIAAgACAAIAAgACAAIAAgACAAIABfAG0ALAAgACgATQBvAG4AdABoACAAKwAgADEAMgAgACoAIABfAGEAIAAtACAAMwApACwAXABuACAAIAAgACAAIAAgACAAIAAgACAAIAAgACAAIAAgACAAXwB4ACwAIAAzADYANQAgACoAIABfAHkAIAArACAASQBOAFQAKABfAHkAIAAvACAANAApACAAKwAgAEkATgBUACgAKABfAEQAYQB5AHMASQBuADUATQBvAG4AdABoAHMARgByAG8AbQBNAGEAcgBjAGgAIAAqACAAXwBtACAAKwAgADIAKQAgAC8AIAA1ACkAIAArACAAXwBkAGEAeQAsAFwAbgAgACAAIAAgACAAIAAgACAAIAAgACAAIAAgACAAIAAgAEkARgAoAFwAbgAgACAAIAAgACAAIAAgACAAIAAgACAAIAAgACAAIAAgACAAIAAgACAAXwBnAHIAZQBnAG8AcgBpAGEAbgAsAFwAbgAgACAAIAAgACAAIAAgACAAIAAgACAAIAAgACAAIAAgACAAIAAgACAAXwB4ACAAKwAgAF8ARwA0ADgAMAAxAEIAQwBFAF8ASgBEACAALQAgAEkATgBUACgAXwB5ACAALwAgADEAMAAwACkAIAArACAASQBOAFQAKABfAHkAIAAvACAANAAwADAAKQAsAFwAbgAgACAAIAAgACAAIAAgACAAIAAgACAAIAAgACAAIAAgACAAIAAgACAAXwB4ACAAKwAgAF8ASgA0ADgAMAAxAEIAQwBFAF8ASgBE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MAQQBMAEUATgBEAEEAUgBfAEQAQQBUAEUAXABuAFwAbgBSAGUAdAB1AHIAbgBzACAAdABoAGUAIABkAGEAdABlACAAZgByAG8AbQAgAHQAaABlACAAZwBpAHYAZQBuACAASgB1AGwAaQBhAG4AIABEAGEAeQAg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DAEEATABFAE4ARABBAFIAXwBEAEEAVABFACAAPQAgAEwAQQBNAEIARABBACgASgBEAE4ALAAgAFsASgB1AGwAaQBhAG4AQwBhAGwAZQBuAGQAYQByAF0ALABcAG4AIAAgACAAIABJAEYAKABKAEQATgAgAD0AIABcACIAXAAiACwAIAB7AFwAIgBcACIALAAgAFwAIgBcACIALAAgAFwAIgBcACIAfQAsAFwAbgAgACAAIAAgACAAIAAgACAASQBGACgATgBPAFQAKABJAFMATgBVAE0AQgBFAFIAKABKAEQATgApACkALAAgAHsAIwBWAEEATABVAEUAIQAsACAAIwBWAEEATABVAEUAIQAsACAAIwBWAEEATABVAEUAIQB9ACwAXABuACAAIAAgACAAIAAgACAAIAAgACAAIAAgAEwARQBUACgAXABuACAAIAAgACAAIAAgACAAIAAgACAAIAAgACAAIAAgACAAXwBqAGQAbgAsACAASQBOAFQAKABKAEQATgApACwAXABuACAAIAAgACAAIAAgACAAIAAgACAAIAAgACAAIAAgACAAXwBnAHIAZQBnAG8AcgBpAGEAbgAsACAATgAoAEoAdQBsAGkAYQBuAEMAYQBsAGUAbgBkAGEAcgApACAAPQAgADAALABcAG4AIAAgACAAIAAgACAAIAAgACAAIAAgACAAIAAgACAAIABfAFkARQBBAFIANAA4ADAAMQBCAEMARQAsACAALQA0ADgAMAAwACwAXABuACAAIAAgACAAIAAgACAAIAAgACAAIAAgACAAIAAgACAAXwBEAGEAeQBzAEkAbgA0AFkAZQBhAHIALAAgADEANAA2ADEALABcAG4AIAAgACAAIAAgACAAIAAgACAAIAAgACAAIAAgACAAIABfAEQAYQB5AHMASQBuAFkAZQBhAHIALAAgADMANgA1ACwAXABuACAAIAAgACAAIAAgACAAIAAgACAAIAAgACAAIAAgACAAXwBNAG8AbgB0AGgAQwBvAHIAcgBlAGMAdABpAG8AbgBEAGEAeQBzACwAIAAzADAAOAAsAFwAbgAgACAAIAAgACAAIAAgACAAIAAgACAAIAAgACAAIAAgAF8ARABhAHkAcwBJAG4ANABNAG8AbgB0AGgAcwAsACAAMQAyADIALABcAG4AIAAgACAAIAAgACAAIAAgACAAIAAgACAAIAAgACAAIABfAEQAYQB5AHMASQBuADUATQBvAG4AdABoAHMARgByAG8AbQBNAGEAcgBjAGgALAAgADEANQAzACwAXABuACAAIAAgACAAIAAgACAAIAAgACAAIAAgACAAIAAgACAASQBGACgAXwBnAHIAZQBnAG8AcgBpAGEAbgAsAFwAbgAgACAAIAAgACAAIAAgACAAIAAgACAAIAAgACAAIAAgACAAIAAgACAATABFAFQAKABcAG4AIAAgACAAIAAgACAAIAAgACAAIAAgACAAIAAgACAAIAAgACAAIAAgACAAIAAgACAAXwBHADQAOAAwADEAQgBDAEUAXwBKAEQAMAAsACAALQAzADIAMAA0ADUALABcAG4AIAAgACAAIAAgACAAIAAgACAAIAAgACAAIAAgACAAIAAgACAAIAAgACAAIAAgACAAXwBHAHIAZQBnAEQAYQB5AHMASQBuADQAMAAwAFkAZQBhAHIALAAgADEANAA2ADAAOQA3ACwAXABuACAAIAAgACAAIAAgACAAIAAgACAAIAAgACAAIAAgACAAIAAgACAAIAAgACAAIAAgAF8ARwByAGUAZwBEAGEAeQBzAEkAbgAxADAAMABZAGUAYQByACwAIAAzADYANQAyADQALABcAG4AIAAgACAAIAAgACAAIAAgACAAIAAgACAAIAAgACAAIAAgACAAIAAgACAAIAAgACAAXwBkAGEAeQBzADAALAAgAF8AagBkAG4AIAAtACAAXwBHADQAOAAwADEAQgBDAEUAXwBKAEQAMAAgAC0AIAAxACwAXABuACAAIAAgACAAIAAgACAAIAAgACAAIAAgACAAIAAgACAAIAAgACAAIAAgACAAIAAgAF8AcQB1AGEAZABDAGUAbgB0ACwAIABJAE4AVAAoAF8AZABhAHkAcwAwACAALwAgAF8ARwByAGUAZwBEAGEAeQBzAEkAbgA0ADAAMABZAGUAYQByACkALABcAG4AIAAgACAAIAAgACAAIAAgACAAIAAgACAAIAAgACAAIAAgACAAIAAgACAAIAAgACAAXwBkAGEAeQBzADEALAAgAF8AZABhAHkAcwAwACAALQAgAF8AcQB1AGEAZABDAGUAbgB0ACAAKgAgAF8ARwByAGUAZwBEAGEAeQBzAEkAbgA0ADAAMABZAGUAYQByACwAXABu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F8AZABhAHkAcwAyACwAIABfAGQAYQB5AHMAMQAgAC0AIABfAHIAZQBtAEMAZQBuAHQAIAAqACAAXwBHAHIAZQBnAEQAYQB5AHMASQBuADEAMAAwAFkAZQBhAHIALABcAG4AIAAgACAAIAAgACAAIAAgACAAIAAgACAAIAAgACAAIAAgACAAIAAgACAAIAAgACAAXwBxAHUAYQBkAFkAcgAsACAASQBOAFQAKABfAGQAYQB5AHMAMgAgAC8AIABfAEQAYQB5AHMASQBuADQAWQBlAGEAcgApACwAXABuACAAIAAgACAAIAAgACAAIAAgACAAIAAgACAAIAAgACAAIAAgACAAIAAgACAAIAAgAF8AZABhAHkAcwAzACwAIABfAGQAYQB5AHMAMgAgAC0AIABfAHEAdQBhAGQAWQByACAAKgAgAF8ARABhAHkAcwBJAG4ANABZAGUAYQByACwAXABuACAAIAAgACAAIAAgACAAIAAgACAAIAAgACAAIAAgACAAIAAgACAAIAAgACAAIAAgAF8AcgBlAG0AWQByACwAIABJAE4AVAAoACgASQBOAFQAKABfAGQAYQB5AHMAMwAgAC8AIABfAEQAYQB5AHMASQBuAFkAZQBhAHIAKQAgACsAIAAxACkAIAAqACAAMAAuADcANQApACwAXABuACAAIAAgACAAIAAgACAAIAAgACAAIAAgACAAIAAgACAAIAAgACAAIAAgACAAIAAgAF8AZABhAHkAcwA0ACwAIABfAGQAYQB5AHMAMwAgAC0AIABfAHIAZQBtAFkAcgAgACoAIABfAEQAYQB5AHMASQBuAFkAZQBhAHIALABcAG4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F8AbQAsACAASQBOAFQAKAAoAF8AZABhAHkAcwA0ACAAKgAgADUAIAArACAAXwBNAG8AbgB0AGgAQwBvAHIAcgBlAGMAdABpAG8AbgBEAGEAeQBzACkAIAAvACAAXwBEAGEAeQBzAEkAbgA1AE0AbwBuAHQAaABzAEYAcgBvAG0ATQBhAHIAYwBoACkAIAAtACAAMgAsAFwAbgAgACAAIAAgACAAIAAgACAAIAAgACAAIAAgACAAIAAgACAAIAAgACAAIAAgACAAIABfAGQAYQB5ACwAIABfAGQAYQB5AHMANAAgAC0AIABJAE4AVAAoACgAXwBtACAAKwAgADQAKQAgACoAIABfAEQAYQB5AHMASQBuADUATQBvAG4AdABoAHMARgByAG8AbQBNAGEAcgBjAGgAIAAvACAANQApACAAKwBcAG4AIAAgACAAIAAgACAAIAAgACAAIAAgACAAIAAgACAAIAAgACAAIAAgACAAIAAgACAAIAAgACAAIABfAEQAYQB5AHMASQBuADQATQBvAG4AdABoAHMAIAArACAAMQAsAFwAbgAgACAAIAAgACAAIAAgACAAIAAgACAAIAAgACAAIAAgACAAIAAgACAAIAAgACAAIABfAHkAZQBhAHIALAAgAF8AWQBFAEEAUgA0ADgAMAAxAEIAQwBFACAAKwAgAF8AeQAgACsAIABJAE4AVAAoACgAXwBtACAAKwAgADIAKQAgAC8AIAAxADIAKQAsAFwAbgAgACAAIAAgACAAIAAgACAAIAAgACAAIAAgACAAIAAgACAAIAAgACAAIAAgACAAIABfAG0AbwBuAHQAaAAsACAATQBPAEQAKABfAG0AIAArACAAMgAsACAAMQAyACkAIAArACAAMQAsAFwAbgAgACAAIAAgACAAIAAgACAAIAAgACAAIAAgACAAIAAgACAAIAAgACAAIAAgACAAIABIAFMAVABBAEMASwAoAF8AeQBlAGEAcgAsACAAXwBtAG8AbgB0AGgALAAgAF8AZABhAHkAKQBcAG4AIAAgACAAIAAgACAAIAAgACAAIAAgACAAIAAgACAAIAAgACAAIAAgACkALABcAG4AIAAgACAAIAAgACAAIAAgACAAIAAgACAAIAAgACAAIAAgACAAIAAgAEwARQBUACgAXABuACAAIAAgACAAIAAgACAAIAAgACAAIAAgACAAIAAgACAAIAAgACAAIAAgACAAIAAgAF8ASgA0ADgAMAAxAEIAQwBFAF8ASgBEADAALAAgAC0AMwAyADAAOAAzACwAXABuACAAIAAgACAAIAAgACAAIAAgACAAIAAgACAAIAAgACAAIAAgACAAIAAgACAAIAAgAF8AZABhAHkAcwAwACwAIABfAGoAZABuACAALQAgAF8ASgA0ADgAMAAxAEIAQwBFAF8ASgBEADAAIAAtACAAMQAsAFwAbgAgACAAIAAgACAAIAAgACAAIAAgACAAIAAgACAAIAAgACAAIAAgACAAIAAgACAAIABfAHEAdQBhAGQAWQByACwAIABJAE4AVAAoAF8AZABhAHkAcwAwACAALwAgAF8ARABhAHkAcwBJAG4ANABZAGUAYQByACkALABcAG4AIAAgACAAIAAgACAAIAAgACAAIAAgACAAIAAgACAAIAAgACAAIAAgACAAIAAgACAAXwBkAGEAeQBzADEALAAgAF8AZABhAHkAcwAwACAALQAgAF8AcQB1AGEAZABZAHIAIAAqACAAXwBEAGEAeQBzAEkAbgA0AFkAZQBhAHIALABcAG4AIAAgACAAIAAgACAAIAAgACAAIAAgACAAIAAgACAAIAAgACAAIAAgACAAIAAgACAAXwByAGUAbQBZAHIALAAgAEkATgBUACgAKABJAE4AVAAoAF8AZABhAHkAcwAxACAALwAgAF8ARABhAHkAcwBJAG4AWQBlAGEAcgApACAAKwAgADEAKQAgACoAIAAwAC4ANwA1ACkALABcAG4AIAAgACAAIAAgACAAIAAgACAAIAAgACAAIAAgACAAIAAgACAAIAAgACAAIAAgACAAXwBkAGEAeQBzADIALAAgAF8AZABhAHkAcwAxACAALQAgAF8AcgBlAG0AWQByACAAKgAgAF8ARABhAHkAcwBJAG4AWQBlAGEAcgAsAFwAbgAgACAAIAAgACAAIAAgACAAIAAgACAAIAAgACAAIAAgACAAIAAgACAAIAAgACAAIABfAHkALAAgAF8AcQB1AGEAZABZAHIAIAAqACAANAAgACsAIABfAHIAZQBtAFkAcgAsAFwAbgAgACAAIAAgACAAIAAgACAAIAAgACAAIAAgACAAIAAgACAAIAAgACAAIAAgACAAIABfAG0ALAAgAEkATgBUACgAKABfAGQAYQB5AHMAMgAgACoAIAA1ACAAKwAgAF8ATQBvAG4AdABoAEMAbwByAHIAZQBjAHQAaQBvAG4ARABhAHkAcwApACAALwAgAF8ARABhAHkAcwBJAG4ANQBNAG8AbgB0AGgAcwBGAHIAbwBtAE0AYQByAGMAaAApACAALQAgADIALABcAG4AIAAgACAAIAAgACAAIAAgACAAIAAgACAAIAAgACAAIAAgACAAIAAgACAAIAAgACAAXwBkAGEAeQAsACAAXwBkAGEAeQBzADIAIAAtACAASQBOAFQAKAAoAF8AbQAgACsAIAA0ACkAIAAqACAAXwBEAGEAeQBzAEkAbgA1AE0AbwBuAHQAaABzAEYAcgBvAG0ATQBhAHIAYwBoACAALwAgADUAKQAgACsAXABuACAAIAAgACAAIAAgACAAIAAgACAAIAAgACAAIAAgACAAIAAgACAAIAAgACAAIAAgACAAIAAgACAAXwBEAGEAeQBzAEkAbgA0AE0AbwBuAHQAaABzACAAKwAgADEALABcAG4AIAAgACAAIAAgACAAIAAgACAAIAAgACAAIAAgACAAIAAgACAAIAAgACAAIAAgACAAXwB5AGUAYQByACwAIABfAFkARQBBAFIANAA4ADAAMQBCAEMARQAgACsAIABfAHkAIAArACAASQBOAFQAKAAoAF8AbQAgACsAIAAyACkAIAAvACAAMQAyACkALABcAG4AIAAgACAAIAAgACAAIAAgACAAIAAgACAAIAAgACAAIAAgACAAIAAgACAAIAAgACAAXwBtAG8AbgB0AGgALAAgAE0ATwBEACgAXwBtACAAKwAgADIALAAgADEAMgApACAAKwAgADEALABcAG4AIAAgACAAIAAgACAAIAAgACAAIAAgACAAIAAgACAAIAAgACAAIAAgACAAIAAgACAASABTAFQAQQBDAEsAKABfAHkAZQBhAHIALAAgAF8AbQBvAG4AdABoACwAIABfAGQAYQB5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8AUgBEAEkATgBBAEwAXwBEAEEAVABFAFwAbgBcAG4AUgBlAHQAdQByAG4AcwAgAHQAaABlACAAeQBlAGEAcgAsACAAbwByAGQAaQBuAGEAbAAgAGQAYQB5ACAAbwBmACAAeQBlAGEAcgAgAGEAbgBkACAAZABhAHkAcwAgAGkAbgAgAHQAaABlACAAeQBlAGEAcgAgAGYAcgBvAG0AIAB0AGgAZQAgAGcAaQB2AGUAbgAgAEoAdQBsAGkAYQBuACAARABhAHkAIABOAHUAbQBiAGUAcgAgAGkAbgAgAHQAaABlACAAcwBwAGUAYwBpAGYAaQBlAGQAXABu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IAB8ACAAWQBlAGEAcgAgAGkAbgAgAEMAbwBtAG0AbwBuACAARQByAGEALgAgAE4AbwB0AGUAIAB0AGgAYQB0ACAAMQAgAEIAQwAgAD0AIAAwACAAQwBFACwAIAAyACAAQgBDACAAPQAgAC0AMQAgAEMARQBcAG4AIAAyACAAfAAgAGkAbgB0AGUAZwBlAHIAIABbADEALgAuADMANgA2AF0AIAAgAHwAIABPAHIAZABpAG4AYQBsACAAZABhAHkAXABuACAAMwAgAHwAIABpAG4AdABlAGcAZQByACAAWwAzADYANQAsADMANgA2AF0AIAB8ACAARABhAHk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PAFIARABJAE4AQQBMAF8ARABBAFQARQAgAD0AIABMAEEATQBCAEQAQQAoAEoARABOACwAIABbAEoAdQBsAGkAYQBuAEMAYQBsAGUAbgBkAGEAcgBdACwAXABuACAAIAAgACAASQBGACgASgBEAE4AIAA9ACAAXAAiAFwAIgAsACAAewBcACIAXAAiACwAIABcACIAXAAiACwAIABcACIAXAAiAH0ALABcAG4AIAAgACAAIAAgACAAIAAgAEkARgAoAE4ATwBUACgASQBTAE4AVQBNAEIARQBSACgASgBEAE4AKQApACwAIAB7ACMAVgBBAEwAVQBFACEALAAgACMAVgBBAEwAVQBFACEALAAgACMAVgBBAEwAVQBFACEAfQAsAFwAbgAgACAAIAAgACAAIAAgACAAIAAgACAAIABMAEUAVAAoAFwAbgAgACAAIAAgACAAIAAgACAAIAAgACAAIAAgACAAIAAgAF8AagBkAG4ALAAgAEkATgBUACgASgBEAE4AKQAsAFwAbgAgACAAIAAgACAAIAAgACAAIAAgACAAIAAgACAAIAAgAF8AZABhAHQAZQAsACAASgBEAE4AXwBUAE8AXwBDAEEATABFAE4ARABBAFIAXwBEAEEAVABFACgAXwBqAGQAbgAsACAASgB1AGwAaQBhAG4AQwBhAGwAZQBuAGQAYQByACkALABcAG4AIAAgACAAIAAgACAAIAAgACAAIAAgACAAIAAgACAAIABfAHkAZQBhAHIAQwBFACwAIABJAE4ARABFAFgAKABfAGQAYQB0AGUALAAgADEALAAgADEAKQAsAFwAbgAgACAAIAAgACAAIAAgACAAIAAgACAAIAAgACAAIAAgAF8AagBkAG4AWQBlAGEAcgBTAHQAYQByAHQALAAgAEoAVQBMAEkAQQBOAF8ARABBAFkAXwBOAFUATQBCAEUAUgAoAF8AeQBlAGEAcgBDAEUALAAgADEALAAgADEALAAgAEoAdQBsAGkAYQBuAEMAYQBsAGUAbgBkAGEAcgApACwAXABuACAAIAAgACAAIAAgACAAIAAgACAAIAAgACAAIAAgACAAXwBvAHIAZABpAG4AYQBsAEQAYQB5ACwAIABfAGoAZABuACAALQAgAF8AagBkAG4AWQBlAGEAcgBTAHQAYQByAHQAIAArACAAMQAsAFwAbgAgACAAIAAgACAAIAAgACAAIAAgACAAIAAgACAAIAAgAF8AZABhAHkAcwBJAG4AWQBlAGEAcgAsACAARABBAFkAUwBfAEkATgBfAFkARQBBAFIAKABfAHkAZQBhAHIAQwBFACwAIABKAHUAbABpAGEAbgBDAGEAbABlAG4AZABhAHIAKQAsAFwAbgAgACAAIAAgACAAIAAgACAAIAAgACAAIAAgACAAIAAgAEgAUwBUAEEAQwBLACgAXABuACAAIAAgACAAIAAgACAAIAAgACAAIAAgACAAIAAgACAAIAAgACAAIABfAHkAZQBhAHIAQwBFACwAXABuACAAIAAgACAAIAAgACAAIAAgACAAIAAgACAAIAAgACAAIAAgACAAIABfAG8AcgBkAGkAbgBhAGwARABhAHkALABcAG4AIAAgACAAIAAgACAAIAAgACAAIAAgACAAIAAgACAAIAAgACAAIAAgAF8AZABhAHkAcwBJAG4AWQBlAGEAcg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oARABOAFwAbgBcAG4AUgBlAHQAdQByAG4AcwAgAHQAaABlACAASgB1AGwAaQBhAG4AIABEAGEAeQAgAE4AdQBtAGIAZQByACAAbwBmACAAdABoAGUAIABwAHIAbwB2AGkAZABlAGQAIABvAHIAZABpAG4AYQBs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IAB8ACAAWQBlAGEAcgAgAGkAbgAgAEMAbwBtAG0AbwBuACAARQByAGEALgAgAE4AbwB0AGUAIAB0AGgAYQB0ACAAMQAgAEIAQwAgAD0AIAAwACAAQwBFACwAIAAyACAAQgBDACAAPQAgAC0AMQAgAEMARQBcAG4ATwByAGQAaQBuAGEAbABEAGEAeQAgACAAIAAgACAAIAAgAHwAIABkAGUAYwBpAG0AYQBsACAAWwAxAC4ALgAzADYANgApACAAfAAgAEQAYQB5ACAAbwBmACAAeQBlAGEAcgAsACAAYwBhAHIAcgBpAGUAcwAgAGkAZgAgAHIAYQBuAGcAZQAgAGUAeABjAGUAZQBkAGUAZA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EAEEAVABFAF8AVABPAF8ASgBEAE4AIAA9ACAATABBAE0AQgBEAEEAKABZAGUAYQByAEMARQAsACAATwByAGQAaQBuAGEAbABEAGEAeQAsACAAWwBKAHUAbABpAGEAbgBDAGEAbABlAG4AZABhAHIAXQAsAFwAbgAgACAAIAAgAEkARgAoACgAWQBlAGEAcgBDAEUAIAA9ACAAXAAiAFwAIgApACAAKgAgACgATwByAGQAaQBuAGEAbABEAGEAeQAgAD0AIABcACIAXAAiACkALAAgAFwAIgBcACIALABcAG4AIAAgACAAIAAgACAAIAAgAEkARgAoAE4ATwBUACgASQBTAE4AVQBNAEIARQBSACgAWQBlAGEAcgBDAEUAKQApACAAKwAgAE4ATwBUACgASQBTAE4AVQBNAEIARQBSACgATwByAGQAaQBuAGEAbABEAGEAeQApACkALAAgAHsAIwBWAEEATABVAEUAIQB9ACwAXABuACAAIAAgACAAIAAgACAAIAAgACAAIAAgAEwARQBUACgAXABuACAAIAAgACAAIAAgACAAIAAgACAAIAAgACAAIAAgACAAXwBvAHIAZABpAG4AYQBsAEQAYQB5ACwAIABJAE4AVAAoAE8AcgBkAGkAbgBhAGwARABhAHkAKQAsAFwAbgAgACAAIAAgACAAIAAgACAAIAAgACAAIAAgACAAIAAgAF8AagBkAG4AWQBlAGEAcgBTAHQAYQByAHQALAAgAEoAVQBMAEkAQQBOAF8ARABBAFkAXwBOAFUATQBCAEUAUgAoAFkAZQBhAHIAQwBFACwAIAAxACwAIAAxACwAIABKAHUAbABpAGEAbgBDAGEAbABlAG4AZABhAHIAKQAsAFwAbgAgACAAIAAgACAAIAAgACAAIAAgACAAIAAgACAAIAAgAF8AagBkAG4AWQBlAGEAcgBTAHQAYQByAHQAIAArACAAXwBvAHIAZABpAG4AYQBsAEQAYQB5ACAALQAgADE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FkAZQBhAHIAQwBFACwAIABNAG8AbgB0AGgALAAgAEQAYQB5ACwAXABuACAAIAAgACAATABFAFQAKABcAG4AIAAgACAAIAAgACAAIAAgAF8ASgBEAE4ALAAgAEoAVQBMAEkAQQBOAF8ARABBAFkAXwBOAFUATQBCAEUAUgAoAFkAZQBhAHIAQwBFACwAIABNAG8AbgB0AGgALAAgAEQAYQB5ACwAIAAw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fAAgAGkAbgB0AGUAZwBlAHIAIAAgACAAIAAgACAAIAAgACAAfAAgAFkAZQBhAHIAIABpAG4AIABDAG8AbQBtAG8AbgAgAEUAcgBhAC4AIABOAG8AdABlACAAdABoAGEAdAAgADEAIABCAEMAIAA9ACAAMAAgAEMARQAsACAAMgAgAEIAQwAgAD0AIAAtADEAIABDAEUAXABuAE0AbwBuAHQAaAAgACAAfAAgAGkAbgB0AGUAZwBlAHIAIABbADEALgAuADEAMgBdACAAfAAgAFwAbgBEAGEAeQAgACAAIAAgAHwAIABkAGUAYwBpAG0AYQBsACAAWwAxAC4ALgAzADIAKQ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FkAZQBhAHIAQwBFACwAIABNAG8AbgB0AGgALAAgAEQAYQB5ACwAXABuACAAIAAgACAATABFAFQAKABcAG4AIAAgACAAIAAgACAAIAAgAF8ASgBEAE4ALAAgAEoAVQBMAEkAQQBOAF8ARABBAFkAXwBOAFUATQBCAEUAUgAoAFkAZQBhAHIAQwBFACwAIABNAG8AbgB0AGgALAAgAEQAYQB5ACwAIAAxACkALABcAG4AIAAgACAAIAAgACAAIAAgAEkARgBTACgASQBTAEUAUgBSAE8AUgAoAF8ASgBEAE4AKQAsACAAewAjAFYAQQBMAFUARQAhACwAIAAjAFYAQQBMAFUARQAhACwAIAAjAFYAQQBMAFUARQAhAH0ALABcAG4AIAAgACAAIAAgACAAIAAgACAAIAAgACAAXwBKAEQATgAgAD0AIABcACIAXAAiACwAIAB7AFwAIgBcACIALAAgAFwAIgBcACIALAAgAFwAIgBcACIAfQAsAFwAbgAgACAAIAAgACAAIAAgACAAIAAgACAAIABUAFIAVQBFACwAIABKAEQATgBfAFQATwBfAEMAQQBMAEUATgBEAEEAUgBfAEQAQQBUAEUAKABfAEoARABOACwAIAAw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AgACAAIAAgAHwAIABpAG4AdABlAGcAZQByACAAWwAxAC4ALgAxADIAXQAgAHwAIABcAG4ARABhAHkAIAAgACAAIAAgACAAIAAgACAAIAAgACAAIAAgACAAIAAgACAAfAAgAGQAZQBjAGkAbQBhAGwAIABbADEALgAuADMAMgApACAAfAAgAFwAbgBbAEYAcgBvAG0ASgB1AGwAaQBhAG4AQwBhAGwAZQBuAGQAYQByAF0AIAB8ACAAcwB3AGkAdABjAGgAIAAgACAAIAAgACAAIAAgACAAIAB8ACAAUAByAG8AdgBpAGQAZQBkACAAZABhAHQAZQAgAGkAcwAgAGkAbgAgAEoAdQBsAGkAYQBuACAAYwBhAGwAZQBuAGQAYQByAC4AXABuACAAIAAgACAAIAAgACAAIAAgACAAIAAgACAAIAAgACAAIAAgACAAIAAgAHw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FkAZQBhAHIAQwBFACwAIABNAG8AbgB0AGgALAAgAEQAYQB5ACwAIABbAEYAcgBvAG0ASgB1AGwAaQBhAG4AQwBhAGwAZQBuAGQAYQByAF0ALABcAG4AIAAgACAAIABMAEUAVAAoAFwAbgAgACAAIAAgACAAIAAgACAAXwBkAGEAeQAsACAASQBOAFQAKABEAGEAeQApACwAXABuACAAIAAgACAAIAAgACAAIABJAEYAKABOACgARgByAG8AbQBKAHUAbABpAGEAbgBDAGEAbABlAG4AZABhAHIAKQAgAD0AIAAwACwAXABuACAAIAAgACAAIAAgACAAIAAgACAAIAAgAC8ALwAgAEYAcgBvAG0AIABHAHIAZQBnAG8AcgBpAGEAbgAgAGMAYQBsAGUAbgBkAGEAcgBcAG4AIAAgACAAIAAgACAAIAAgACAAIAAgACAATABFAFQAKABcAG4AIAAgACAAIAAgACAAIAAgACAAIAAgACAAIAAgACAAIABfAEoARABOAF8ARwAsACAASgBVAEwASQBBAE4AXwBEAEEAWQBfAE4AVQBNAEIARQBSACgAWQBlAGEAcgBDAEUALAAgAE0AbwBuAHQAaAAsACAAXwBkAGEAeQAsACAAMAApACwAXABuACAAIAAgACAAIAAgACAAIAAgACAAIAAgACAAIAAgACAASQBGACgASQBTAEUAUgBSAE8AUgAoAF8ASgBEAE4AXwBHACkALAAgAHsAIwBWAEEATABVAEUAIQB9ACwAXABuACAAIAAgACAAIAAgACAAIAAgACAAIAAgACAAIAAgACAAIAAgACAAIABJAEYAKABfAEoARABOAF8ARwAgAD0AIABcACIAXAAiACwAIABcACIAXAAiACwAXABuACAAIAAgACAAIAAgACAAIAAgACAAIAAgACAAIAAgACAAIAAgACAAIAAgACAAIAAgAEwARQBUACgAXABuACAAIAAgACAAIAAgACAAIAAgACAAIAAgACAAIAAgACAAIAAgACAAIAAgACAAIAAgACAAIAAgACAAXwBKAEQATgBfAEoALAAgAEkARgAoACgATQBvAG4AdABoACAAPQAgADIAKQAgACoAIAAoAF8AZABhAHkAIAA9ACAAMgA5ACkALABcAG4AIAAgACAAIAAgACAAIAAgACAAIAAgACAAIAAgACAAIAAgACAAIAAgACAAIAAgACAAIAAgACAAIAAgACAAIAAgAEkARgAoAEkAUwBfAEwARQBBAFAAXwBZAEUAQQBSACgAWQBlAGEAcgBDAEUALAAgADEAKQAsAFwAbgAgACAAIAAgACAAIAAgACAAIAAgACAAIAAgACAAIAAgACAAIAAgACAAIAAgACAAIAAgACAAIAAgACAAIAAgACAAIAAgACAAIABKAFUATABJAEEATgBfAEQAQQBZAF8ATgBVAE0AQgBFAFIAKABZAGUAYQByAEMARQAsACAAMgAsACAAMgA5ACwAIAAxACkALABcAG4AIAAgACAAIAAgACAAIAAgACAAIAAgACAAIAAgACAAIAAgACAAIAAgACAAIAAgACAAIAAgACAAIAAgACAAIAAgACAAIAAgACAASgBVAEwASQBBAE4AXwBEAEEAWQBfAE4AVQBNAEIARQBSACgAWQBlAGEAcgBDAEUALAAgADIALAAgADIAOAAsACAAMQApAFwAbgAgACAAIAAgACAAIAAgACAAIAAgACAAIAAgACAAIAAgACAAIAAgACAAIAAgACAAIAAgACAAIAAgACAAIAAgACAAKQAsAFwAbgAgACAAIAAgACAAIAAgACAAIAAgACAAIAAgACAAIAAgACAAIAAgACAAIAAgACAAIAAgACAAIAAgACAAIAAgACAASgBVAEwASQBBAE4AXwBEAEEAWQBfAE4AVQBNAEIARQBSACgAWQBlAGEAcgBDAEUALAAgAE0AbwBuAHQAaAAsACAAXwBkAGEAeQAsACAAMQApAFwAbgAgACAAIAAgACAAIAAgACAAIAAgACAAIAAgACAAIAAgACAAIAAgACAAIAAgACAAIAAgACAAIAAgACkALABcAG4AIAAgACAAIAAgACAAIAAgACAAIAAgACAAIAAgACAAIAAgACAAIAAgACAAIAAgACAAIAAgACAAIABfAEoARABOAF8ASgAgAC0AIABfAEoARABOAF8ARwBcAG4AIAAgACAAIAAgACAAIAAgACAAIAAgACAAIAAgACAAIAAgACAAIAAgACAAIAAgACAAKQBcAG4AIAAgACAAIAAgACAAIAAgACAAIAAgACAAIAAgACAAIAAgACAAIAAgACkAXABuACAAIAAgACAAIAAgACAAIAAgACAAIAAgACAAIAAgACAAKQBcAG4AIAAgACAAIAAgACAAIAAgACAAIAAgACAAKQAsAFwAbgAgACAAIAAgACAAIAAgACAAIAAgACAAIABcAG4AIAAgACAAIAAgACAAIAAgACAAIAAgACAALwAvACAARgByAG8AbQAgAEoAdQBsAGkAYQBuACAAYwBhAGwAZQBuAGQAYQByAFwAbgAgACAAIAAgACAAIAAgACAAIAAgACAAIABMAEUAVAAoAFwAbgAgACAAIAAgACAAIAAgACAAIAAgACAAIAAgACAAIAAgAF8AZABhAHQAZQBfAEcALAAgAEoAVQBMAEkAQQBOAF8AVABPAF8ARwBSAEUARwBPAFIASQBBAE4AKABZAGUAYQByAEMARQAsACAATQBvAG4AdABoACwAIABfAGQAYQB5ACkALABcAG4AIAAgACAAIAAgACAAIAAgACAAIAAgACAAIAAgACAAIABJAEYAKABJAFMARQBSAFIATwBSACgASQBOAEQARQBYACgAXwBkAGEAdABlAF8ARwAsACAAMQAsACAAMQApACkALAAgAHsAIwBWAEEATABVAEUAIQB9ACwAXABuACAAIAAgACAAIAAgACAAIAAgACAAIAAgACAAIAAgACAAIAAgACAAIABJAEYAKABJAE4ARABFAFgAKABfAGQAYQB0AGUAXwBHACwAIAAxACwAIAAxACkAIAA9ACAAXAAiAFwAIgAsACAAXAAiAFwAIgAsAFwAbgAgACAAIAAgACAAIAAgACAAIAAgACAAIAAgACAAIAAgACAAIAAgACAAIAAgACAAIABTAEUAQwBVAEwAQQBSAF8ARABJAEYARgBFAFIARQBOAEMARQAoAFwAbgAgACAAIAAgACAAIAAgACAAIAAgACAAIAAgACAAIAAgACAAIAAgACAAIAAgACAAIAAgACAAIAAgAEkATgBEAEUAWAAoAF8AZABhAHQAZQBfAEcALAAgADEALAAgADEAKQAsAFwAbgAgACAAIAAgACAAIAAgACAAIAAgACAAIAAgACAAIAAgACAAIAAgACAAIAAgACAAIAAgACAAIAAgAEkATgBEAEUAWAAoAF8AZABhAHQAZQBfAEcALAAgADEALAAgADIAKQAsAFwAbgAgACAAIAAgACAAIAAgACAAIAAgACAAIAAgACAAIAAgACAAIAAgACAAIAAgACAAIAAgACAAIAAgAEkATgBEAEUAWAAoAF8AZABhAHQAZQBfAEcALAAgADEALAAgADMAKQAsAFwAbgAgACAAIAAgACAAIAAgACAAIAAgACAAIAAgACAAIAAgACAAIAAgACAAIAAgACAAIAAgACAAIAAgADA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KAHUAbABpAGEAbgAgAEQAYQB5ACAATgB1AG0AYgBl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IABmAG8AcgAgAHQAaABlACAAYwBhAGwAZQBuAGQAYQByACAAZABh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8ATwBGAF8AVwBFAEUASwAgAD0AIABMAEEATQBCAEQAQQAoAEoARABOACwAXABuACAAIAAgACAASQBGACgASgBEAE4AIAA9ACAAXAAiAFwAIgAsACAAXAAiAFwAIgAsAFwAbgAgACAAIAAgACAAIAAgACAASQBGACgATgBPAFQAKABJAFMATgBVAE0AQgBFAFIAKABKAEQATgApACkALAAgAHsAIwBWAEEATABVAEUAIQB9ACwAXABuACAAIAAgACAAIAAgACAAIAAgACAAIAAgAEwARQBUACgAXABuACAAIAAgACAAIAAgACAAIAAgACAAIAAgACAAIAAgACAAXwBqAGQAbgAsACAASQBOAFQAKABKAEQATgApACwAXABuACAAIAAgACAAIAAgACAAIAAgACAAIAAgACAAIAAgACAATQBPAEQAKABfAGoAZABu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JAEYAKABEAGEAeQBPAGYAVwBlAGUAawAgAD0AIABcACIAXAAiACwAIABcACIAXAAiACwAXABuACAAIAAgACAAIAAgACAAIABJAEYAKABOAE8AVAAoAEkAUwBOAFUATQBCAEUAUgAoAEQAYQB5AE8AZgBXAGUAZQBrACkAKQAsACAAewAjAFYAQQBMAFUARQAhAH0ALABcAG4AIAAgACAAIAAgACAAIAAgACAAIAAgACAATABFAFQAKABcAG4AIAAgACAAIAAgACAAIAAgACAAIAAgACAAIAAgACAAIABfAGcAaQB2AGUAbgBEAG8AVwAsACAASQBOAFQAKABOACgARABhAHkATwBmAFcAZQBlAGsAKQApACwAXABuACAAIAAgACAAIAAgACAAIAAgACAAIAAgACAAIAAgACAAXwBmAHIAbwBtAEkAUwBPACwAIABOACgASQBTAE8AdABvAFQAcgBhAGQAaQB0AGkAbwBuAGEAbAApACAAPAA+ACAAMAAsACAAXABuACAAIAAgACAAIAAgACAAIAAgACAAIAAgACAAIAAgACAAXwBzAGgAaQBmAHQARABvAFcALAAgAF8AZwBpAHYAZQBuAEQAbwB3ACAAKwAgAEkARgAoAF8AZgByAG8AbQBJAFMATwAsACAAMAAsACAALQAyACkALABcAG4AIAAgACAAIAAgACAAIAAgACAAIAAgACAAIAAgACAAIABNAE8ARAAoAF8AcwBoAGkAZgB0AEQAbwB3ACwAIAA3ACkAIAAr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ABuAFwAbgBSAGUAdAB1AHIAbgBzACAAYQAgAEoAdQBsAGkAYQBuACAARABhAHkAIABOAHUAbQBiAGUAcgAgAGYAbwByACAAYQAgAGcAaQB2AGUAbgAgAGQAYQB5ACAAbwBmACAAdwBlAGUAawAsACAAYQBuAGQAIABhACAAcgBlAGwAYQB0AGkAdgBlACAAdwBlAGUAawAgAGYAbwByACAAdABoAGUAIABtAG8AbgB0AGgAIABhAG4AZAAgAHkAZQBhAHIAIABvAGYAIAB0AGgAZQBcAG4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dABoAGUAIAB5AGUAYQByAFwAbgBXAGUAZQBrAE8AZgBNAG8AbgB0AGgAIAAgACAAIAAgACAAfAAgAGkAbgB0AGUAZwBlAHIAIAAgACAAIAAgACAAIAAgACAAfAAgAFcAZQBlAGsAIABpAG4AIAB0AGgAZQAgAG0AbwBuAHQAaAAuAFwAbgAgACAAIAAgACAAIAAgACAAIAAgACAAIAAgACAAIAAgACAAfAAgACAAIAAgACAAIAAgACAAIAAgACAAIAAgACAAIAAgACAAfAAgAE4AbwB0AGUAIABpAGYAIAB0AGgAZQAgAHIAZQBmAGUAcgBlAG4AYwBlACAAZQB4AGMAZQBlAGQAcwAgAHQAaABlACAAYgBvAHUAbgBkAHMAIABvAGYAIAB0AGgAZQAgAG0AbwBuAHQAaAAsACAAYQBuAG8AdABoAGUAcgAgAG0AbwBuAHQAaABcAG4AIAAgACAAIAAgACAAIAAgACAAIAAgACAAIAAgACAAIAAgAHwAIAAgACAAIAAgACAAIAAgACAAIAAgACAAIAAgACAAIAAgAHwAIAB3AGkAbABsACAAYgBlACAAcgBlAHQAdQByAG4AZQBkAC4AXABuACAAIAAgACAAIAAgACAAIAAgACAAIAAgACAAIAAgACAAIAB8ACAAIAAgACAAIAAgACAAIAAgACAAIAAgACAAIAAgACAAIAB8ACAAIAAxACAALQAgAGYAaQByAHMAdAAgAHcAZQBlAGsAXABuACAAIAAgACAAIAAgACAAIAAgACAAIAAgACAAIAAgACAAIAB8ACAAIAAgACAAIAAgACAAIAAgACAAIAAgACAAIAAgACAAIAB8ACAAIAAyACAALQAgAHMAZQBjAG8AbgBkACAAdwBlAGUAawBcAG4AIAAgACAAIAAgACAAIAAgACAAIAAgACAAIAAgACAAIAAgAHwAIAAgACAAIAAgACAAIAAgACAAIAAgACAAIAAgACAAIAAgAHwAIAAgADMAIAAtACAAdABoAGkAcgBkACAAdwBlAGUAawBcAG4AIAAgACAAIAAgACAAIAAgACAAIAAgACAAIAAgACAAIAAgAHwAIAAgACAAIAAgACAAIAAgACAAIAAgACAAIAAgACAAIAAgAHwAIAAgADQAIAAtACAAZgBvAHUAcgB0AGgAIAB3AGUAZQBrAFwAbgAgACAAIAAgACAAIAAgACAAIAAgACAAIAAgACAAIAAgACAAfAAgACAAIAAgACAAIAAgACAAIAAgACAAIAAgACAAIAAgACAAfAAgACAANQAgAC0AIABmAGkAZgB0AGgAIAB3AGUAZQBrAFwAbgAgACAAIAAgACAAIAAgACAAIAAgACAAIAAgACAAIAAgACAAfAAgACAAIAAgACAAIAAgACAAIAAgACAAIAAgACAAIAAgACAAfAAgACAAMAAgAC0AIABsAGEAcwB0ACAAdwBlAGUAawBcAG4AIAAgACAAIAAgACAAIAAgACAAIAAgACAAIAAgACAAIAAgAHwAIAAgACAAIAAgACAAIAAgACAAIAAgACAAIAAgACAAIAAgAHwAIAAtADEAIAAtACAAcwBlAGMAbwBuAGQAIAB0AG8AIABsAGEAcwB0ACAAdwBlAGUAawBcAG4AIAAgACAAIAAgACAAIAAgACAAIAAgACAAIAAgACAAIAAgAHwAIAAgACAAIAAgACAAIAAgACAAIAAgACAAIAAgACAAIAAgAHwAIAAtADIAIAAtACAAdABoAGkAcgBkACAAdABvACAAbABhAHMAdAAgAHcAZQBlAGsAXABuAEkAUwBPAFcAZQBlAGsARABhAHkAIAAgACAAIAAgACAAIAB8ACAAZABlAGMAaQBtAGEAbAAgAFsAMQAuAC4ANwBdACAAIAB8ACAASQBTAE8AIABkAGEAeQAgAG8AZgAgAHcAZQBlAGsAIABuAHUAbQBiAGUAcg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CgAMgAwADIAMwAsACAANgAsACAAMAAsACAANwApAFwAbgBSAGUAdAB1AHIAbgBzADoAIABKAEQATgAgADIANAA2ADAAMQAyADEAIAAoADIANQAvADAANgAvADIAMAAyADMAKQAgAGkAZQAuACAAdABoAGUAIABsAGEAcwB0ACAAUwB1AG4AZABhAHkAIABvAGYAIABKAHUAbgBlACAAMgAwADIAMwBcAG4AXABuAFcARQBFAEsARABBAFkAXwBPAEYAXwBNAE8ATgBUAEgAKAAyADAAMgAzACwAIAAxACwAIAAyACwAIAAyACkAXABuAFIAZQB0AHUAcgBuAHMAOgAgAEoARABOACAAMgA0ADUAOQA5ADUANQAgACgAMQAwAC8AMAAxAC8AMgAwADIAMwApACAAaQBlAC4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wBGAF8ATQBPAE4AVABIACAAPQAgAEwAQQBNAEIARABBACgAWQBlAGEAcgBDAEUALAAgAE0AbwBuAHQAaAAsACAAVwBlAGUAawBPAGYATQBvAG4AdABoACwAIABJAFMATwBXAGUAZQBrAEQAYQB5ACwAIABbAEoAdQBsAGkAYQBuAEMAYQBsAGUAbgBkAGEAcgBdACwAXABuACAAIAAgACAASQBGACgAKABZAGUAYQByAEMARQAgAD0AIABcACIAXAAiACkAIAAqACAAKABNAG8AbgB0AGgAIAA9ACAAXAAiAFwAIgApACAAKgAgACgAVwBlAGUAawBPAGYATQBvAG4AdABoACAAPQAgAFwAIgBcACIAKQAgACoAIAAoAEkAUwBPAFcAZQBlAGsARABhAHkAIAA9ACAAXAAiAFwAIgApACwAIABcACIAXAAiACwAXABuACAAIAAgACAAIAAgACAAIABJAEYAK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AgACAAIAAgAEkARgAoACgATQBPAEQAKABZAGUAYQByAEMARQAsACAAMQApACAAPgAgADAAKQAgACsAIAAoAE0ATwBEACgATQBvAG4AdABoACwAIAAxACkAIAA+ACAAMAApACAAKwAgACgATQBPAEQAKABXAGUAZQBrAE8AZgBNAG8AbgB0AGgALAAgADEAKQAgAD4AIAAwACkALAAgAHsAIwBOAFUATQAhAH0ALABcAG4AIAAgACAAIAAgACAAIAAgACAAIAAgACAAIAAgACAAIABMAEUAVAAoAFwAbgAgACAAIAAgACAAIAAgACAAIAAgACAAIAAgACAAIAAgACAAIAAgACAAXwBtAG8AbgB0AGgALAAgAE0AbwBuAHQAaAAgACsAIABOACgAVwBlAGUAawBPAGYATQBvAG4AdABoACAAPAAgADEAKQAsAFwAbgAgACAAIAAgACAAIAAgACAAIAAgACAAIAAgACAAIAAgACAAIAAgACAAXwBpAHMAbwBEAG8AVwAsACAATQBPAEQAKABJAE4AVAAoAEkAUwBPAFcAZQBlAGsARABhAHkAKQAgAC0AIAAxACwAIAA3ACkAIAArACAAMQAsAFwAbgAgACAAIAAgACAAIAAgACAAIAAgACAAIAAgACAAIAAgACAAIAAgACAAXwBmAGkAcgBzAHQATwBmAE0AbwBuAHQAaAAsACAASgBVAEwASQBBAE4AXwBEAEEAWQBfAE4AVQBNAEIARQBSACgAWQBlAGEAcgBDAEUALAAgAF8AbQBvAG4AdABoACwAIAAxACwAIABKAHUAbABpAGEAbgBDAGEAbABlAG4AZABhAHIAKQAsAFwAbgAgACAAIAAgACAAIAAgACAAIAAgACAAIAAgACAAIAAgACAAIAAgACAAXwBmAGkAcgBzAHQARABvAFcALAAgAEQAQQBZAF8ATwBGAF8AVwBFAEUASwAoAF8AZgBpAHIAcwB0AE8AZgBNAG8AbgB0AGgAKQAsAFwAbgAgACAAIAAgACAAIAAgACAAIAAgACAAIAAgACAAIAAgACAAIAAgACAAXwBmAGkAcgBzAHQATwBmAE0AbwBuAHQAaAAgACsAIAAoACgAVwBlAGUAawBPAGYATQBvAG4AdABoACAALQAgADEAKQAgACoAIAA3ACkAIAArACAATQBPAEQAKABfAGkAcwBvAEQAbwB3ACAALQAgAF8AZgBpAHIAcwB0AEQAbwBXACwAIAA3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kARgAoAFkAZQBhAHIAQwBFACAAPQAgAFwAIgBcACIALAAgAFwAIgBcACIALABcAG4AIAAgACAAIAAgACAAIAAgAEkARgAoAE4ATwBUACgASQBTAE4AVQBNAEIARQBSACgAWQBlAGEAcgBDAEUAKQApACwAIAB7ACMAVgBBAEwAVQBFACEAfQAsAFwAbgAgACAAIAAgACAAIAAgACAAIAAgACAAIABMAEUAVAAoAFwAbgAgACAAIAAgACAAIAAgACAAIAAgACAAIAAgACAAIAAgAF8AZwByAGUAZwBvAHIAaQBhAG4ALAAgAE4AKABKAHUAbABpAGEAbgBDAGEAbABlAG4AZABhAHIAKQAgAD0AIAAwACwAXABuACAAIAAgACAAIAAgACAAIAAgACAAIAAgACAAIAAgACAAZgBuAEwAYQBzAHQAVwBlAGUAawBEAGEAeQBPAGYAWQBlAGEAcgAsACAATABBAE0AQgBEAEEAKABfAHkAZQBhAHIAQwBFACwAXABuACAAIAAgACAAIAAgACAAIAAgACAAIAAgACAAIAAgACAAIAAgACAAIABMAEUAVAAoAFwAbgAgACAAIAAgACAAIAAgACAAIAAgACAAIAAgACAAIAAgACAAIAAgACAAIAAgACAAIABfAGQAYQB5AFAAcgBlAGMAZQBzAHMAaQBvAG4ALAAgAEkARgAoAF8AZwByAGUAZwBvAHIAaQBhAG4ALABcAG4AIAAgACAAIA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AgACAAIAAgAF8AeQBlAGEAcgBDAEUAIAArACAASQBOAFQAKABfAHkAZQBhAHIAQwBFACAALwAgADQAKQAgACsAIAA0AFwAbgAgACAAIAAgACAAIAAgACAAIAAgACAAIAAgACAAIAAgACAAIAAgACAAIAAgACAAIAApACwAXABuACAAIAAgACAAIAAgACAAIAAgACAAIAAgACAAIAAgACAAIAAgACAAIAAgACAAIAAgAE0ATwBEACgAXwBkAGEAeQBQAHIAZQBjAGUAcwBzAGkAbwBuACwAIAA3ACkAIAArACAAMQBcAG4AIAAgACAAIAAgACAAIAAgACAAIAAgACAAIAAgACAAIAAgACAAIAAgACkAXABuACAAIAAgACAAIAAgACAAIAAgACAAIAAgACAAIAAgACAAKQAsAFwAbgBcAG4AIAAgACAAIAAgACAAIAAgACAAIAAgACAAIAAgACAAIABfAHkAZQBhAHIAQwBFACwAIABJAE4AVAAoAFkAZQBhAHIAQwBFACkALABcAG4AIAAgACAAIAAgACAAIAAgACAAIAAgACAAIAAgACAAIABfAGQAbwB3AEwAYQBzAHQARABhAHkALAAgAGYAbgBMAGEAcwB0AFcAZQBlAGsARABhAHkATwBmAFkAZQBhAHIAKABfAHkAZQBhAHIAQwBFACkALABcAG4AIAAgACAAIAAgACAAIAAgACAAIAAgACAAIAAgACAAIABJAEYAKABcAG4AIAAgACAAIAAgACAAIAAgACAAIAAgACAAIAAgACAAIAAgACAAIAAgAF8AZABvAHcATABhAHMAdABEAGEAeQAgAD0AIAA0ACwAXABuACAAIAAgACAAIAAgACAAIAAgACAAIAAgACAAIAAgACAAIAAgACAAIAAvAC8AIABpAGYAIABsAGEAcwB0ACAAZABhAHkAIABvAGYAIAB5AGUAYQByACAAaQBzACAAYQAgAFQAaAB1AHIAcwBkAGEAeQAsACAAdABoAGUAbgAgAGgAYQBzACAAYQBuACAAZQB4AHQAcgBhACAAdwBlAGUAawBcAG4AIAAgACAAIAAgACAAIAAgACAAIAAgACAAIAAgACAAIAAgACAAIAAgADUAMwAsAFwAbgAgACAAIAAgACAAIAAgACAAIAAgACAAIAAgACAAIAAgACAAIAAgACAATABFAFQAKABcAG4AIAAgACAAIAAgACAAIAAgACAAIAAgACAAIAAgACAAIAAgACAAIAAgACAAIAAgACAAXwBkAG8AdwBMAGEAcwB0AEQAYQB5AFAAcgBlAHYALAAgAGYAbgBMAGEAcwB0AFcAZQBlAGsARABhAHkATwBmAFkAZQBhAHIAKABfAHkAZQBhAHIAQwBFACAALQAgADEAKQAgACwAXABuACAAIAAgACAAIAAgACAAIAAgACAAIAAgACAAIAAgACAAIAAgACAAIAAgACAAIAAgAEkARgAoAFwAbgAgACAAIAAgACAAIAAgACAAIAAgACAAIAAgACAAIAAgACAAIAAgACAAIAAgACAAIAAgACAAIAAgAF8AZABvAHcATABhAHMAdABEAGEAeQBQAHIAZQB2ACAAPQAgADMALABcAG4AIAAgACAAIAAgACAAIAAgACAAIAAgACAAIAAgACAAIAAgACAAIAAgACAAIAAgACAAIAAgACAAIAAvAC8AIABpAGYAIABsAGEAcwB0ACAAZABhAHkAIABvAGYAIABwAHIAZQB2AGkAbwB1AHMAIAB5AGUAYQByACAAaQBzACAAYQAgAFcAZQBkAG4AZQBzAGQAYQB5ACwAIAB0AGgAZQBuACAAaABhAHMAIABhAG4AIABlAHgAdAByAGEAIAB3AGUAZQBrAFwAbgAgACAAIAAgACAAIAAgACAAIAAgACAAIAAgACAAIAAgACAAIAAgACAAIAAgACAAIAAgACAAIAAgADUAMwAsAFwAbgAgACAAIAAgACAAIAAgACAAIAAgACAAIAAgACAAIAAgACAAIAAgACAAIAAgACAAIAAgACAAIAAgAC8ALwAgAG8AdABoAGUAcgB3AGkAcwBlAFwAbgAgACAAIAAgACAAIAAgACAAIAAgACAAIAAgACAAIAAgACAAIAAgACAAIAAgACAAIAAgACAAIAAgADUAM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EAEEAVABFAF8AVABPAF8ASgBEAE4AXABuAFwAbgBSAGUAdAB1AHIAbgBzACAAdABoAGUAIABKAHUAbABpAGEAbgAgAEQAYQB5ACAATgB1AG0AYgBlAHIAIABvAGYAIAB0AGgAZQAgAHAAcgBvAHYAaQBkAGUAZAAgAHcAZQBlAGs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WQBlAGEAcgAgAGkAbgAgAEMAbwBtAG0AbwBuACAARQByAGEALgAgAE4AbwB0AGUAIAB0AGgAYQB0ACAAMQAgAEIAQwAgAD0AIAAwACAAQwBFACwAIAAyACAAQgBDACAAPQAgAC0AMQAgAEMARQBcAG4ASQBTAE8AVwBlAGUAawAgACAAIAAgACAAIAAgACAAIAAgAHwAIABpAG4AdABlAGcAZQByACAAWwAxAC4ALgA1ADMAXQAgAHwAIABJAFMATwAgAGQAZQBmAGkAbgBlAGQAIAB3AGUAZQBrACAAbgB1AG0AYgBlAHIAIABvAGYAIAB0AGgAZQAgAHkAZQBhAHIAXABuAEkAUwBPAFcAZQBlAGsARABhAHkAIAAgACAAIAAgACAAIAB8ACAAZABlAGMAaQBtAGEAbAAgAFsAMQAuAC4ANwBdACAAIAB8ACAASQBTAE8AIABkAGUAZgBpAG4AZQBkACAAZABhAHkAIABvAGYAIAB3AGUAZQBrACAATQBvAG4AZABhAHkALgAuAFMAdQBu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RABBAFQARQBfAFQATwBfAEoARABOACAAPQAgAEwAQQBNAEIARABBACgAWQBlAGEAcgBDAEUALAAgAEkAUwBPAFcAZQBlAGsALAAgAEkAUwBPAFcAZQBlAGsARABhAHkALAAgAFsASgB1AGwAaQBhAG4AQwBhAGwAZQBuAGQAYQByAF0ALABcAG4AIAAgACAAIABJAEYAKAAoAFkAZQBhAHIAQwBFACAAPQAgAFwAIgBcACIAKQAgACoAIAAoAEkAUwBPAFcAZQBlAGsAIAA9ACAAXAAiAFwAIgApACAAKgAgACgASQBTAE8AVwBlAGUAawBEAGEAeQAgAD0AIABcACIAXAAiACkALAAgAFwAIgBcACIALABcAG4AIAAgACAAIAAgACAAIAAgAEkARgAoAE4ATwBUACgASQBTAE4AVQBNAEIARQBSACgAWQBlAGEAcgBDAEUAKQApACAAKwAgAE4ATwBUACgASQBTAE4AVQBNAEIARQBSACgASQBTAE8AVwBlAGUAawApACkAIAArACAATgBPAFQAKABJAFMATgBVAE0AQgBFAFIAKABJAFMATwBXAGUAZQBrAEQAYQB5ACkAKQAsACAAewAjAFYAQQBMAFUARQAhAH0ALABcAG4AIAAgACAAIAAgACAAIAAgACAAIAAgACAATABFAFQAKABcAG4AIAAgACAAIAAgACAAIAAgACAAIAAgACAAIAAgACAAIABfAGkAbgB2AGEAbABpAGQALAAgAEkARgBTACgAXABuACAAIAAgACAAIAAgACAAIAAgACAAIAAgACAAIAAgACAAIAAgACAAIABNAE8ARAAoAFkAZQBhAHIAQwBFACwAIAAxACkAIAA+ACAAMAAsACAAVABSAFUARQAsAFwAbgAgACAAIAAgACAAIAAgACAAIAAgACAAIAAgACAAIAAgACAAIAAgACAATQBPAEQAKABJAFMATwBXAGUAZQBrACwAIAAxACkAIAA+ACAAMAAsACAAVABSAFUARQAsAFwAbgAgACAAIAAgACAAIAAgACAAIAAgACAAIAAgACAAIAAgACAAIAAgACAASQBTAE8AVwBlAGUAawAgADwAIAAxACwAIABUAFIAVQBFACwAXABuACAAIAAgACAAIAAgACAAIAAgACAAIAAgACAAIAAgACAAIAAgACAAIABJAFMATwBXAGUAZQBrACAAPgAgADUAMwAsACAAVABSAFUARQAsAFwAbgAgACAAIAAgACAAIAAgACAAIAAgACAAIAAgACAAIAAgACAAIAAgACAASQBTAE8AVwBlAGUAawAgAD0AIAA1ADMALAAgACgAVwBFAEUASwBTAF8ASQBOAF8AWQBFAEEAUgAoAFkAZQBhAHIAQwBFACwAIABKAHUAbABpAGEAbgBDAGEAbABlAG4AZABhAHIAKQAgADwAIAA1ADMAKQAsAFwAbgAgACAAIAAgACAAIAAgACAAIAAgACAAIAAgACAAIAAgACAAIAAgACAAVABSAFUARQAsACAARgBBAEwAUwBFAFwAbgAgACAAIAAgACAAIAAgACAAIAAgACAAIAAgACAAIAAgACkALABcAG4AIAAgACAAIAAgACAAIAAgACAAIAAgACAAIAAgACAAIABJAEYAKABfAGkAbgB2AGEAbABpAGQALAAgAHsAIwBOAFUATQAhAH0ALABcAG4AIAAgACAAIAAgACAAIAAgACAAIAAgACAAIAAgACAAIAAgACAAIAAgAEwARQBUACgAXABuACAAIAAgACAAIAAgACAAIAAgACAAIAAgACAAIAAgACAAIAAgACAAIAAgACAAIAAgAF8AcwBoAGkAZgB0AEIAeQBXAGUAZQBrAHMALAAgACgASQBTAE8AVwBlAGUAawAgAC0AIAAxACkAIAAqACAANwAsAFwAbgAgACAAIAAgACAAIAAgACAAIAAgACAAIAAgACAAIAAgACAAIAAgACAAIAAgACAAIABfAHMAaABpAGYAdABEAGEAeQBPAGYAVwBlAGUAawAsACAATQBPAEQAKABJAE4AVAAoAEkAUwBPAFcAZQBlAGsARABhAHkAKQAgAC0AIAAxACwAIAA3ACkALABcAG4AIAAgACAAIAAgACAAIAAgACAAIAAgACAAIAAgACAAIAAgACAAIAAgACAAIAAgACAAXwBqAGQAbgBGAGkAcgBzAHQARABhAHkAWQBlAGEAcgAsACAASgBVAEwASQBBAE4AXwBEAEEAWQBfAE4AVQBNAEIARQBSACgAWQBlAGEAcgBDAEUALAAgADEALAAgADEALAAgAEoAdQBsAGkAYQBuAEMAYQBsAGUAbgBkAGEAcgApACwAXABuACAAIAAgACAAIAAgACAAIAAgACAAIAAgACAAIAAgACAAIAAgACAAIAAgACAAIAAgAF8AZgBpAHIAcwB0AFcAZQBlAGsARABhAHkALAAgAEQAQQBZAF8ATwBGAF8AVwBFAEUASwAoAF8AagBkAG4ARgBpAHIAcwB0AEQAYQB5AFkAZQBhAHIAKQAsAFwAbgAgACAAIAAgACAAIAAgACAAIAAgACAAIAAgACAAIAAgACAAIAAgACAAIAAgACAAIABfAHkAZQBhAHIAQwBvAHIAcgBlAGMAdABpAG8AbgAsACAATQBPAEQAKAA0ACAALQAgAF8AZgBpAHIAcwB0AFcAZQBlAGsARABhAHkALAAgADcAKQAgAC0AIAAzACwAXABuACAAIAAgACAAIAAgACAAIAAgACAAIAAgACAAIAAgACAAIAAgACAAIAAgACAAIAAgAF8AagBkAG4ARgBpAHIAcwB0AEQAYQB5AFkAZQBhAHIAIAArACAAXwB5AGUAYQByAEMAbwByAHIAZQBjAHQAaQBvAG4AIAArACAAXwBzAGgAaQBmAHQAQgB5AFcAZQBlAGsAcwAgACsAIABfAHMAaABpAGYAdABEAGEAeQBPAGYAVwBlAGUAawAg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XAEUARQBLAF8ARABBAFQARQBcAG4AXABuAFIAZQB0AHUAcgBuAHMAIAB0AGgAZQAgAHkAZQBhAHIALAAgAEkAUwBPACAAZABlAGYAaQBuAGUAZAAgAHcAZQBlAGsAIABuAHUAbQBiAGUAcgAsACAAZABhAHkAIABvAGYAIAB0AGgAZQAgAHcAZQBlAGsALAAgAGEAbgBkACAAdwBlAGUAawBzACAAaQBuACAAdABoAGUAIAB5AGUAYQByACAAZgBvAHIAIAB0AGgAZQAgAGcAaQB2AGUAbgAgAEoAdQBsAGkAYQBuACAARABhAHkAXABuAE4AdQBtAGIAZQBy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AgAG4AdQBtAGIAZQByAFwAbgAgADMAIAB8ACAAaQBuAHQAZQBnAGUAcgAgAFsAMQAuAC4ANwBdACAAIAB8ACAASQBTAE8AIABkAGEAeQAgAG8AZgAgAHcAZQBlAGsAIABNAG8AbgBkAGEAeQAuAC4AUwB1AG4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AAZgBvAHIAIAB0AGgAZQAgAGMAYQBsAGUAbgBkAGEAcgAgAGQAYQB5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XAEUARQBLAF8ARABBAFQARQAgAD0AIABMAEEATQBCAEQAQQAoAEoARABOACwAIABbAEoAdQBsAGkAYQBuAEMAYQBsAGUAbgBkAGEAcgBdACwAXABuACAAIAAgACAASQBGACgASgBEAE4AIAA9ACAAXAAiAFwAIgAsACAAewBcACIAXAAiACwAIABcACIAXAAiACwAIABcACIAXAAiACwAIABcACIAXAAiAH0ALABcAG4AIAAgACAAIAAgACAAIAAgAEkARgAoAE4ATwBUACgASQBTAE4AVQBNAEIARQBSACgASgBEAE4AKQApACwAIAB7ACMAVgBBAEwAVQBFACEALAAgACMAVgBBAEwAVQBFACEALAAgACMAVgBBAEwAVQBFACEALAAgACMAVgBBAEwAVQBFACEAfQAsAFwAbgAgACAAIAAgACAAIAAgACAAIAAgACAAIABMAEUAVAAoAFwAbgAgACAAIAAgACAAIAAgACAAIAAgACAAIAAgACAAIAAgAF8AagBkAG4ALAAgAEkATgBUACgASgBEAE4AKQAsAFwAbgAgACAAIAAgACAAIAAgACAAIAAgACAAIAAgACAAIAAgAF8AYwBhAGwARABhAHQAZQAsACAASgBEAE4AXwBUAE8AXwBDAEEATABFAE4ARABBAFIAXwBEAEEAVABFACgAXwBqAGQAbgAsACAASgB1AGwAaQBhAG4AQwBhAGwAZQBuAGQAYQByACkALABcAG4AIAAgACAAIAAgACAAIAAgACAAIAAgACAAIAAgACAAIABfAHkAZQBhAHIAQwBFACwAIABJAE4ARABFAFgAKABfAGMAYQBsAEQAYQB0AGUALAAgADEALAAgADEAKQAsAFwAbgAgACAAIAAgACAAIAAgACAAIAAgACAAIAAgACAAIAAgAF8AZABhAHkATwBmAFcAZQBlAGsALAAgAEQAQQBZAF8ATwBGAF8AVwBFAEUASwAoAF8AagBkAG4AKQAsAFwAbgAgACAAIAAgACAAIAAgACAAIAAgACAAIAAgACAAIAAgAF8AZABhAHkATwBmAFkAZQBhAHIALAAgAF8AagBkAG4AIAAtACAASgBVAEwASQBBAE4AXwBEAEEAWQBfAE4AVQBNAEIARQBSACgAXwB5AGUAYQByAEMARQAsACAAMQAsACAAMQAsACAASgB1AGwAaQBhAG4AQwBhAGwAZQBuAGQAYQByACkAIAArACAAMQAsAFwAbgAgACAAIAAgACAAIAAgACAAIAAgACAAIAAgACAAIAAgAF8AbgBvAG0AaQBuAGEAbABXAGUAZQBrACwAIABJAE4AVAAoACgAXwBkAGEAeQBPAGYAWQBlAGEAcgAgAC0AIABfAGQAYQB5AE8AZgBXAGUAZQBrACAAKwAgADEAMAApACAALwAgADcAKQAsAFwAbgAgACAAIAAgACAAIAAgACAAIAAgACAAIAAgACAAIAAgAEkARgBTACgAXABuACAAIAAgACAAIAAgACAAIAAgACAAIAAgACAAIAAgACAAIAAgACAAIAAvAC8AIABsAGEAcwB0ACAAdwBlAGUAawAgAG8AZgAgAHAAcgBlAHYAaQBvAHUAcwAgAHkAZQBhAHIAXABuACAAIAAgACAAIAAgACAAIAAgACAAIAAgACAAIAAgACAAIAAgACAAIABfAG4AbwBtAGkAbgBhAGwAVwBlAGUAawAgAD0AIAAwACwAXABuACAAIAAgACAAIAAgACAAIAAgACAAIAAgACAAIAAgACAAIAAgACAAIAAgACAAIAAgAEwARQBUACgAXABuACAAIAAgACAAIAAgACAAIAAgACAAIAAgACAAIAAgACAAIAAgACAAIAAgACAAIAAgACAAIAAgACAAXwB3AGUAZQBrAHMASQBuAFkAZQBhAHIALAAgAFcARQBFAEsAUwBfAEkATgBfAFkARQBBAFIAKABfAHkAZQBhAHIAQwBFACAALQAgADEALAAgAEoAdQBsAGkAYQBuAEMAYQBsAGUAbgBkAGEAcgApACwAIABcAG4AIAAgACAAIAAgACAAIAAgACAAIAAgACAAIAAgACAAIAAgACAAIAAgACAAIAAgACAAIAAgACAAIABIAFMAVABBAEMASwAoAFwAbgAgACAAIAAgACAAIAAgACAAIAAgACAAIAAgACAAIAAgACAAIAAgACAAIAAgACAAIAAgACAAIAAgACAAIAAgACAAXwB5AGUAYQByAEMARQAgAC0AIAAxACwAXABuACAAIAAgACAAIAAgACAAIAAgACAAIAAgACAAIAAgACAAIAAgACAAIAAgACAAIAAgACAAIAAgACAAIAAgACAAIABfAHcAZQBlAGsAcwBJAG4AWQBlAGEAcg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AsAFwAbgAgACAAIAAgACAAIAAgACAAIAAgACAAIAAgACAAIAAgACAAIAAgACAAXABuACAAIAAgACAAIAAgACAAIAAgACAAIAAgACAAIAAgACAAIAAgACAAIAAvAC8AIABpAGYAIAB0AGgAaQBzACAAeQBlAGEAcgAgAGQAbwBlAHMAIABuAG8AdAAgAGgAYQB2AGUAIAA1ADMAIAB3AGUAZQBrAHMALAAgAHQAaABlAG4AIABpAHMAIAB0AGgAZQAgAGYAaQByAHMAdAAgAHcAZQBlAGsAIABvAGYAIABmAG8AbABsAG8AdwBpAG4AZwAgAHkAZQBhAHIAXABuACAAIAAgACAAIAAgACAAIAAgACAAIAAgACAAIAAgACAAIAAgACAAIABfAG4AbwBtAGkAbgBhAGwAVwBlAGUAawAgAD0AIAA1ADMALABcAG4AIAAgACAAIAAgACAAIAAgACAAIAAgACAAIAAgACAAIAAgACAAIAAgACAAIAAgACAASQBGACgAVwBFAEUASwBTAF8ASQBOAF8AWQBFAEEAUgAoAF8AeQBlAGEAcgBDAEUALAAgAEoAdQBsAGkAYQBuAEMAYQBsAGUAbgBkAGEAcgApACAAPQAgADUAMw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A1ADMALABcAG4AIAAgACAAIAAgACAAIAAgACAAIAAgACAAIAAgACAAIAAgACAAIAAgACAAIAAgACAAIAAgACAAIAAgACAAIAAgAF8AZABhAHkATwBmAFcAZQBlAGsALABcAG4AIAAgACAAIAAgACAAIAAgACAAIAAgACAAIAAgACAAIAAgACAAIAAgACAAIAAgACAAIAAgACAAIAAgACAAIAAgADUAMwBcAG4AIAAgACAAIAAgACAAIAAgACAAIAAgACAAIAAgACAAIAAgACAAIAAgACAAIAAgACAAIAAgACAAIAApACwAXABuACAAIAAgACAAIAAgACAAIAAgACAAIAAgACAAIAAgACAAIAAgACAAIAAgACAAIAAgACAAIAAgACAATABFAFQAKABcAG4AIAAgACAAIAAgACAAIAAg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AgACAAIAAgACAAIAAgACAASABTAFQAQQBDAEsAKABcAG4AIAAgACAAIAAgACAAIAAgACAAIAAgACAAIAAgACAAIAAgACAAIAAgACAAIAAgACAAIAAgACAAIAAgACAAIAAgACAAIAAgACAAXwB5AGUAYQByAEMARQAgACsAIAAxACwAXABuACAAIAAgACAAIAAgACAAIAAgACAAIAAgACAAIAAgACAAIAAgACAAIAAgACAAIAAgACAAIAAgACAAIAAgACAAIAAgACAAIAAgADEALABcAG4AIAAgACAAIAAgACAAIAAgACAAIAAgACAAIAAgACAAIAAgACAAIAAgACAAIAAgACAAIAAgACAAIAAgACAAIAAgACAAIAAgACAAXwBkAGEAeQBPAGYAVwBlAGUAawAsAFwAbgAgACAAIAAgACAAIAAgACAAIAAgACAAIAAgACAAIAAgACAAIAAgACAAIAAgACAAIAAgACAAIAAgACAAIAAgACAAIAAgACAAIABfAHcAZQBlAGsAcwBJAG4AWQBlAGEAcg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XABuACAAIAAgACAAIAAgACAAIAAgACAAIAAgACAAIAAgACAAIAAgACAAIABUAFIAVQBFACwAXABuACAAIAAgACAAIAAgACAAIAAgACAAIAAgACAAIAAgACAAIAAgACAAIAAgACAAIAAgAEwARQBUACgAXABuACAAIAAgACAAIAAgACAAIAAgACAAIAAgACAAIAAgACAAIAAgACAAIAAgACAAIAAgACAAIAAgACAAXwB3AGUAZQBrAHMASQBuAFkAZQBhAHIALAAgAFcARQBFAEsAUwBfAEkATgBfAFkARQBBAFIAKABfAHkAZQBhAHIAQwBFACwAIABKAHUAbABpAGEAbgBDAGEAbABlAG4AZABhAHIAKQAsAFwAbgAgACAAIAAgACAAIAAgACAAIAAgACAAIAAgACAAIAAgACAAIAAgACAAIAAgACAAIAAgACAAIAAgAEgAUwBUAEEAQwBLACgAXABuACAAIAAgACAAIAAgACAAIAAgACAAIAAgACAAIAAgACAAIAAgACAAIAAgACAAIAAgACAAIAAgACAAIAAgACAAIABfAHkAZQBhAHIAQwBFACwAXABuACAAIAAgACAAIAAgACAAIAAgACAAIAAgACAAIAAgACAAIAAgACAAIAAgACAAIAAgACAAIAAgACAAIAAgACAAIABfAG4AbwBtAGkAbgBhAGwAVwBlAGUAawAsAFwAbgAgACAAIAAgACAAIAAgACAAIAAgACAAIAAgACAAIAAgACAAIAAgACAAIAAgACAAIAAgACAAIAAgACAAIAAgACAAXwBkAGEAeQBPAGYAVwBlAGUAawAsAFwAbgAgACAAIAAgACAAIAAgACAAIAAgACAAIAAgACAAIAAgACAAIAAgACAAIAAgACAAIAAgACAAIAAgACAAIAAgACAAXwB3AGUAZQBrAHMASQBuAFkAZQBhAHIAXABuACAAIAAgACAAIAAgACAAIAAgACAAIAAgACAAIAAgACAAIAAgACAAIAAgACAAIAAgACAAIAAgACAAKQBcAG4AIAAgACAAIAAgACAAIAAgACAAIAAgACAAIAAgACAAIAAgACAAIAAgACAAIAAgACAAKQBcAG4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YAbwByACAAYQAgAGcAaQB2AGUAbgAgAEoAdQBsAGkAYQBuACAARABhAHkAIABOAHUAbQBiAGUAcg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QAzAF0AIAB8ACAASQBTAE8AIAB3AGUAZQBrACAAb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CAAIAAgACAAIAAgACAAfAAgAGkAbgB0AGUAZwBlAHIAIAB8ACAASgB1AGwAaQBhAG4AIABEAGEAeQAgAE4AdQBtAGIAZQByAC4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F8ATgBVAE0AQgBFAFIAIAA9ACAATABBAE0AQgBEAEEAKABKAEQATgAsACAAWwBKAHUAbABpAGEAbgBDAGEAbABlAG4AZABhAHIAXQAsAFwAbgAgACAAIAAgAEkARgAoAEoARABOACAAPQAgAFwAIgBcACIALAAgAFwAIgBcACIALABcAG4AIAAgACAAIAAgACAAIAAgAEkARgAoAE4ATwBUACgASQBTAE4AVQBNAEIARQBSACgASgBEAE4AKQApACwAIAB7ACMAVgBBAEwAVQBFACEAfQAsAFwAbgAgACAAIAAgACAAIAAgACAAIAAgACAAIABMAEUAVAAoAFwAbgAgACAAIAAgACAAIAAgACAAIAAgACAAIAAgACAAIAAgAF8AdwBlAGUAawBEAGEAdABlACwAIABKAEQATgBfAFQATwBfAFcARQBFAEsAXwBEAEEAVABFACgASgBEAE4ALAAgAEoAdQBsAGkAYQBuAEMAYQBsAGUAbgBkAGEAcgApACwAXABuACAAIAAgACAAIAAgACAAIAAgACAAIAAgACAAIAAgACAAQwBIAE8ATwBTAEUAQwBPAEwAUwAoAF8AdwBlAGUAawBEAGEAdABlACwAIAAyACkAIAAgACAAIAAgACAAIAAgACAAIAAgACAAIAAgACAAIA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EAVQBBAFIAVABFAFI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BcAG4AXABuAFIAZQB0AHUAcgBuAHMAIAB0AGgAZQAgAGMAbwB1AG4AdAAgAG8AZgAgAGQAYQB5AHMAIABpAG4AIABhACAAcQB1AGEAcgB0AGUAcgAgAG8AZ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bAEYAaQBzAGMAYQBsAFkAZQBhAHIAQwBFAF0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h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CgAMwAsACAAMgAwADIAMAAsACAALQA2ACkAXABuAFIAZQB0AHUAcgBuAHMAOgAgADkAMQBcAG4AaQAuAGUALgAgADMAcgBkACAAcQB1AGEAcgB0AGUAcgAgAHMAdABhAHIAdABpAG4AZwAgAGYAcgBvAG0AIABKAHUAbAB5ACAAMgAwADEAOQAsACAAbgBhAG0AZQBsAHkAIABKAGEAbgAsACAARgBlAGIALAAgAE0AYQByACAAMgAwADIAMAAgAHcAaQB0AGgAIAAzADEALAAgADIAOQAsACAAMwAxACAAZABhAHkAcwAgAHIAZQBzAHAAZQBjAHQAaQB2AGUAbA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UQBVAEEAUgBUAEUAUgAgAD0AIABMAEEATQBCAEQAQQAoAFEAdQBhAHIAdABlAHIALAAgAFsARgBpAHMAYwBhAGwAWQBlAGEAcgBDAEUAXQAsACAAWwBNAG8AbgB0AGgATwBmAGYAcwBlAHQAXQAsACAAWwBKAHUAbABpAGEAbgBDAGEAbABlAG4AZABhAHIAXQAsAFwAbgAgACAAIAAgAEkARgAoAFEAdQBhAHIAdABlAHIAIAA9ACAAXAAiAFwAIgAsACAAXAAiAFwAIgAsAFwAbgAgACAAIAAgACAAIAAgACAASQBGACgATgBPAFQAKABJAFMATgBVAE0AQgBFAFIAKA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HEAdQBhAHIAdABlAHIALAAgAE0ATwBEACgASQBOAFQAKABRAHUAYQByAHQAZQByACkAIAAtACAAMQAsACAANAApACwAIAAvAC8AIAAwAC4ALgAzAFwAbgAgACAAIAAgACAAIAAgACAAIAAgACAAIAAgACAAIAAgACAAIAAgACAAIAAgACAAIAAgACAAIAAgAF8AZABhAHkAcwBJAG4AUQB1AGEAcgB0AGUAcgBDAHkAYwBsAGkAYwBhAGwALAAgAHsAOQAwACwAOAA5ACwAOQAyACwAOQAxACwAOQAyACwAOQAyACwAOQAyACwAOQAyACwAOQAxACwAOQAyACwAOQAyACwAOQAwAH0ALABcAG4AIAAgACAAIAAgACAAIAAgACAAIAAgACAAIAAgACAAIAAgACAAIAAgACAAIAAgACAAIAAgACAAIABfAHEAdQBhAHIAdABlAHIAVwBpAHQAaABGAGUAYgAsACAASQBOAFQAKABNAE8ARAAoADEAIAAtACAAXwBtAG8AbgB0AGgATwBmAGYAcwBlAHQALAAgADEAMgApACAALwAgADMAKQAsACAAIAAvAC8AIAAwAC4ALgAzAFwAbgAgACAAIAAgACAAIAAgACAAIAAgACAAIAAgACAAIAAgACAAIAAgACAAIAAgACAAIAAgACAAIAAgAF8AcQB1AGEAcgB0AGUAcgBQAHIAZQBjAGUAcwBzAGkAbwBuACwAIABNAE8ARAAoAF8AbQBvAG4AdABoAE8AZgBmAHMAZQB0ACAAKwAgACgAXwBxAHUAYQByAHQAZQByACAAKgAgADMAKQAsACAAMQAyACkAIAArACAAMQAsAFwAbgAgACAAIAAgACAAIAAgACA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AgACAAIAAgACAAIAAgACAAXwBsAGUAYQBwAEQAYQB5ACwAIABJAEYAKABJAFMATgBVAE0AQgBFAFIAKABGAGkAcwBjAGEAbABZAGUAYQByAEMARQApACAAKgAgACgAXwBxAHUAYQByAHQAZQByAFcAaQB0AGgARgBlAGIAIAA9ACAAXwBxAHUAYQByAHQAZQByACkALABcAG4AIAAgACAAIAAgACAAIAAgACAAIAAgACAAIAAgACAAIAAgACAAIAAgACAAIAAgACAAIAAgACAAIAAgACAAIAAgAEwARQBUACgAXABuACAAIAAgACAAIAAgACAAIAAgACAAIAAgACAAIAAgACAAIAAgACAAIAAgACAAIAAgACAAIAAgACAAIAAgACAAIAAgACAAIAAgAF8AeQBlAGEAcgBPAGYARgBlAGIALAAgAEkATgBUACgARgBpAHMAYwBhAGwAWQBlAGEAcgBDAEUAKQAgACsAIABOACgAXwBxAHUAYQByAHQAZQByACAAPQAgADMAKQAsAFwAbgAgACAAIAAgACAAIAAgACAAIAAgACAAIAAgACAAIAAgACAAIAAgACAAIAAgACAAIAAgACAAIAAgACAAIAAgACAAIAAgACAAIABOACgASQBTAF8ATABFAEEAUABfAFkARQBBAFIAKABfAHkAZQBhAHIATwBmAEYAZQBiACwAIABKAHUAbABpAGEAbgBDAGEAbABlAG4AZABhAHIAKQApAFwAbgAgACAAIAAgACAAIAAgACAAIAAgACAAIAAgACAAIAAgACAAIAAgACAAIAAgACAAIAAgACAAIAAgACAAIAAgACAAKQAsAFwAbgAgACAAIAAgACAAIAAgACAAIAAgACAAIAAgACAAIAAgACAAIAAgACAAIAAgACAAIAAgACAAIAAgACAAIAAgACAAMABcAG4AIAAgACAAIAAgACAAIAAgACAAIAAgACAAIAAgACAAIAAgACAAIAAgACAAIAAgACAAIAAgACAAIAApACwAXABuACAAIAAgACAAIAAgACAAIAAgACAAIAAgACAAIAAgACAAIAAgACAAIAAgACAAIAAgACAAIAAgACAAXwBuAG8AbQBpAG4AYQBsAEQAYQB5AHMASQBuAFEAdQBhAHIAdABlAHIAIAArACAAXwBsAGUAYQBw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KAEQATgBcAG4AXABuAFIAZQB0AHUAcgBuAHMAIAB0AGgAZQAgAEoAdQBsAGkAYQBuACAARABhAHkAIABOAHUAbQBiAGUAcgAgAG8AZgAgAHQAaABlACAAcAByAG8AdgBpAGQAZQBkACAAcQB1AGEAcgB0AGUAcgAgAGQAYQB0AGU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HMAYwBhAGwAWQBlAGEAcgBDAEUAIAAgACAAIAAgAHwAIABpAG4AdABlAGcAZQByACAAIAAgACAAIAAgACAAIAAgAHwAIABZAGUAYQByACAAaQBuACAAQwBvAG0AbQBvAG4AIABFAHIAYQAuACAATgBvAHQAZQAgAHQAaABhAHQAIAAxACAAQgBDACAAPQAgADAAIABDAEUALAAgADIAIABCAEMAIAA9ACAALQAxACAAQwBF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UQB1AGEAcgB0AGUAcgAgACAAIAAgACAAIAAgACAAIAAgAHwAIABpAG4AdABlAGcAZQByACAAWwAxAC4ALgA0AF0AIAAgAHwAIABRAHUAYQByAHQAZQByACAAbwBmACAAdABoAGUAIAB5AGUAYQByACAAMQAuAC4ANAAsACAAdAByAGEAbgBzAGkAdABpAHYAZQAsACAAZQB4AGMAZQBlAGQAaQBuAGcAIAByAGEAbgBnAGUAIAB3AGkAbABsACAAYwBhAHIAcgB5ACAAdABvACAAeQBlAGEAcgAuAFwAbgBEAGEAeQBPAGYAUQB1AGEAcgB0AGUAcgAgACAAIAAgACAAfAAgAGQAZQBjAGkAbQBhAGwAIABbADEALgAuADkAMgBdACAAfAAgAE8AcgBkAGkAbgBhAGwAIABkAGEAeQAgAG8AZgAgAHQAaABlACAAcQB1AGEAcgB0AGUAcgAsACAAZQB4AGMAZQBlAGQAaQBuAGcAIAByAGEAbgBnAGUAIAB3AGkAbABsACAAYwBhAHIAcg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oARABOACAAPQAgAEwAQQBNAEIARABBACgARgBpAHMAYwBhAGwAWQBlAGEAcgBDAEUALAAgAFEAdQBhAHIAdABlAHIALAAgAEQAYQB5AE8AZgBRAHUAYQByAHQAZQByACwAIABbAE0AbwBuAHQAaABPAGYAZgBzAGUAdABdACwAIABbAEoAdQBsAGkAYQBuAEMAYQBsAGUAbgBkAGEAcgBdACwAXABuACAAIAAgACAASQBGACgAKABGAGkAcwBjAGEAbABZAGUAYQByAEMARQAgAD0AIABcACIAXAAiACkAIAAqACAAKABRAHUAYQByAHQAZQByACAAPQAgAFwAIgBcACIAKQAgACoAIAAoAEQAYQB5AE8AZgBRAHUAYQByAHQAZQByACAAPQAgAFwAIgBcACIAKQAsACAAXAAiAFwAIgAsAFwAbgAgACAAIAAgACAAIAAgACAASQBGACgATgBPAFQAKABJAFMATgBVAE0AQgBFAFIAKABGAGkAcwBjAGEAbABZAGUAYQByAEMARQApACkAIAArACAATgBPAFQAKABJAFMATgBVAE0AQgBFAFIAKABRAHUAYQByAHQAZQByACkAKQAgACsAIABOAE8AVAAoAEkAUwBOAFUATQBCAEUAUgAoAEQAYQB5AE8AZgBRAHUAYQByAHQAZQByACkAKQAsACAAewAjAFYAQQBMAFUARQAhAH0ALABcAG4AIAAgACAAIAAgACAAIAAgACAAIAAgACAASQBGACgATQBPAEQAKABRAHUAYQByAHQAZQByACwAIAAxACkAIAA+ACAAMAAsACAAewAjAE4AVQBNACEAfQAsAFwAbgAgACAAIAAgACAAIAAgACAAIAAgACAAIAAgACAAIAAgAEwARQBUACgAXABuACAAIAAgACAAIAAgACAAIAAgACAAIAAgACAAIAAgACAAIAAgACAAIABfAG0AbwBuAHQAaABPAGYAZgBzAGUAdAAsACAAUgBPAFUATgBEACgATgAoAE0AbwBuAHQAaABPAGYAZgBzAGUAdAApACwAIAAwACkALABcAG4AIAAgACAAIAAgACAAIAAgACAAIAAgACAAIAAgACAAIAAgACAAIAAgAEkARgAoACgAXwBtAG8AbgB0AGgATwBmAGYAcwBlAHQAIAA8ACAALQA2ACkAIAArACAAKABfAG0AbwBuAHQAaABPAGYAZgBzAGUAdAAgAD4AIAAzACkALAAgAHsAIwBOAFUATQAhAH0ALABcAG4AIAAgACAAIAAgACAAIAAgACAAIAAgACAAIAAgACAAIAAgACAAIAAgACAAIAAgACAATABFAFQAKABcAG4AIAAgACAAIAAgACAAIAAgACAAIAAgACAAIAAgACAAIAAgACAAIAAgACAAIAAgACAAIAAgACAAIABfAGYAaQBzAGMAYQBsAFkAZQBhAHIAQwBFACwAIABJAE4AVAAoAEYAaQBzAGMAYQBsAFkAZQBhAHIAQwBFACkALABcAG4AIAAgACAAIAAgACAAIAAgACAAIAAgACAAIAAgACAAIAAgACAAIAAgACAAIAAgACAAIAAgACAAIABfAHEAdQBhAHIAdABlAHIALAAgAEkATgBUACgAUQB1AGEAcgB0AGUAcgApACwAXABuACAAIAAgACAAIAAgACAAIAAgACAAIAAgACAAIAAgACAAIAAgACAAIAAgACAAIAAgACAAIAAgACAAXwBzAGgAaQBmAHQATQBvAG4AdABoACwAIAAoAF8AcQB1AGEAcgB0AGUAcgAgAC0AIAAxACkAIAAqACAAMwAgACsAIABfAG0AbwBuAHQAaABPAGYAZgBzAGUAdAAsAFwAbgAgACAAIAAgACAAIAAgACAAIAAgACAAIAAgACAAIAAgACAAIAAgACAAIAAgACAAIAAgACAAIAAgAF8AeQBlAGEAcgBDAEUALAAgAF8AZgBpAHMAYwBhAGwAWQBlAGEAcgBDAEUAIAArACAASQBOAFQAKABfAHMAaABpAGYAdABNAG8AbgB0AGgAIAAvACAAMQAyACkALABcAG4AIAAgACAAIAAgACAAIAAgACAAIAAgACAAIAAgACAAIAAgACAAIAAgACAAIAAgACAAIAAgACAAIABfAG0AbwBuAHQAaAAsACAATQBPAEQAKABfAHMAaABpAGYAdABNAG8AbgB0AGgALAAgADEAMgApACAAKwAgADEALABcAG4AIAAgACAAIAAgACAAIAAgACAAIAAgACAAIAAgACAAIAAgACAAIAAgACAAIAAgACAAIAAgACAAIABfAGYAaQByAHMAdABEAGEAeQBPAGYAUQB1AGEAcgB0AGUAcgAsACAASgBVAEwASQBBAE4AXwBEAEEAWQBfAE4AVQBNAEIARQBSACgAXwB5AGUAYQByAEMARQAsACAAXwBtAG8AbgB0AGgALAAgADEALAAgAEoAdQBsAGkAYQBuAEMAYQBsAGUAbgBkAGEAcgApACwAXABuACAAIAAgACAAIAAgACAAIAAgACAAIAAgACAAIAAgACAAIAAgACAAIAAgACAAIAAgACAAIAAgACAAXwBmAGkAcgBzAHQARABhAHkATwBmAFEAdQBhAHIAdABlAHIAIAAtACAAMQAgACsAIABJAE4AVAAoAEQAYQB5AE8AZgBRAHUAYQByAH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IAAgACAAI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UQBVAEEAUgBUAEUAUgBfAEQAQQBUAEUAXABuAFwAbgBSAGUAdAB1AHIAbgBzACAAdABoAGUAIABmAGkAcwBjAGEAbAAgAHkAZQBhAHIALAAgAHEAdQBhAHIAdABlAHIALAAgAGQAYQB5ACAAbwBmACAAcQB1AGEAcgB0AGUAcgAgAGEAbgBkACAAZABhAHkAcwAgAGkAbgAgAHQAaABlACAAcQB1AGEAcgB0AGUAcgAgAGYAbwByACAAdABoAGUAIABnAGkAdgBlAG4AIABKAHUAbABpAGEAbgAgAEQAYQB5ACAATgB1AG0AYgBlAHIAXABu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aQBuAHQAZQBnAGUAcgAgAFsAOAA5AC4ALgA5ADIAXQAgAHwAIABEAGEAeQBzACAAaQBuACAAcQB1AGEAcgB0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CAAIAAgACAAIAAgACAAIAB8ACAASgB1AGwAaQBhAG4AIABEAGEAeQAgAE4AdQBtAGIAZQByACAAZgBvAHIAIAB0AGgAZQAgAGMAYQBsAGUAbgBkAGEAcgAgAGQAYQB5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UQBVAEEAUgBUAEUAUgBfAEQAQQBUAEUAIAA9ACAATABBAE0AQgBEAEEAKABKAEQATgAsACAAWwBNAG8AbgB0AGgATwBmAGYAcwBlAHQAXQAsACAAWwBKAHUAbABpAGEAbgBDAGEAbABlAG4AZABhAHIAXQAsAFwAbgAgACAAIAAgAEkARgAoAEoARABOACAAPQAgAFwAIgBcACIALAAgAHsAXAAiAFwAIgAsACAAXAAiAFwAIgAsACAAXAAiAFwAIgAsACAAXAAiAFwAIgB9ACwAXABuACAAIAAgACAAIAAgACAAIABJAEYAKABOAE8AVAAoAEkAUwBOAFUATQBCAEUAUgAoAEoARABOACkAKQAsACAAewAjAFYAQQBMAFUARQAhACwAIAAjAFYAQQBMAFUARQAhACwAIAAjAFYAQQBMAFUARQAhACwAIAAjAFYAQQBMAFUARQAhAH0ALABcAG4AIAAgACAAIAAgACAAIAAgACAAIAAgACAATABFAFQAKABcAG4AIAAgACAAIAAgACAAIAAgACAAIAAgACAAIAAgACAAIABfAG0AbwBuAHQAaABPAGYAZgBzAGUAdAAsACAAUgBPAFUATgBEACgATgAoAE0AbwBuAHQAaABPAGYAZgBzAGUAdAApACwAIAAwACkALABcAG4AIAAgACAAIAAgACAAIAAgACAAIAAgACAAIAAgACAAIABJAEYAKAAoAF8AbQBvAG4AdABoAE8AZgBmAHMAZQB0ACAAPAAgAC0ANgApACAAKwAgACgAXwBtAG8AbgB0AGgATwBmAGYAcwBlAHQAIAA+ACAAMwApACwAIAB7ACMATgBVAE0AIQAsACAAIwBOAFUATQAhACwAIAAjAE4AVQBNACEALAAgACMATgBVAE0AIQB9ACwAXABuACAAIAAgACAAIAAgACAAIAAgACAAIAAgACAAIAAgACAAIAAgACAAIABMAEUAVAAoAFwAbgAgACAAIAAgACAAIAAgACAAIAAgACAAIAAgACAAIAAgACAAIAAgACAAIAAgACAAIABfAGoAZABuACwAIABJAE4AVAAoAEoARABOACkALABcAG4AIAAgACAAIAAgACAAIAAgACAAIAAgACAAIAAgACAAIAAgACAAIAAgACAAIAAgACAAXwBjAGEAbABEAGEAdABlACwAIABKAEQATgBfAFQATwBfAEMAQQBMAEUATgBEAEEAUgBfAEQAQQBUAEUAKABfAGoAZABuACwAIABKAHUAbABpAGEAbgBDAGEAbABlAG4AZABhAHIAKQAsAFwAbgAgACAAIAAgACAAIAAgACAAIAAgACAAIAAgACAAIAAgACAAIAAgACAAIAAgACAAIABfAHMAaABpAGYAdABNAG8AbgB0AGgALAAgAEkATgBEAEUAWAAoAF8AYwBhAGwARABhAHQAZQAsACAAMQAsACAAMgApACAALQAgADEAIAAtACAAXwBtAG8AbgB0AGgATwBmAGYAcwBlAHQALABcAG4AIAAgACAAIAAgACAAIAAgACAAIAAgACAAIAAgACAAIAAgACAAIAAgACAAIAAgACAAXwBmAGkAcwBjAGEAbABZAGUAYQByACwAIABJAE4ARABFAFgAKABfAGMAYQBsAEQAYQB0AGUALAAgADEALAAgADEAKQAgACsAIABJAE4AVAAoAF8AcwBoAGkAZgB0AE0AbwBuAHQAaAAgAC8AIAAxADIAKQAsAFwAbgAgACAAIAAgACAAIAAgACAAIAAgACAAIAAgACAAIAAgACAAIAAgACAAIAAgACAAIABfAHoAZQByAG8AQgBhAHMAZQBkAEYAaQBzAGMAYQBsAE0AbwBuAHQAaAAsACAATQBPAEQAKABfAHMAaABpAGYAdABNAG8AbgB0AGgALAAgADEAMgApACwAXABuACAAIAAgACAAIAAgACAAIAAgACAAIAAgACAAIAAgACAAIAAgACAAIAAgACAAIAAgAF8AcQB1AGEAcgB0AGUAcgAsACAASQBOAFQAKABfAHoAZQByAG8AQgBhAHMAZQBkAEYAaQBzAGMAYQBsAE0AbwBuAHQAaAAgAC8AIAAzACkAIAArACAAMQAsAFwAbgAgACAAIAAgACAAIAAgACAAIAAgACAAIAAgACAAIAAgACAAIAAgACAAIAAgACAAIABfAGoAZABuAEYAaQByAHMAdABEAGEAeQBRAHUAYQByAHQAZQByACwAIABRAFUAQQBSAFQARQBSAF8ARABBAFQARQBfAFQATwBfAEoARABOACgAXwBmAGkAcwBjAGEAbABZAGUAYQByACwAIABfAHEAdQBhAHIAdABlAHIALAAgADEALAAgAF8AbQBvAG4AdABoAE8AZgBmAHMAZQB0ACwAIABKAHUAbABpAGEAbgBDAGEAbABlAG4AZABhAHIAKQAsAFwAbgAgACAAIAAgACAAIAAgACAAIAAgACAAIAAgACAAIAAgACAAIAAgACAAIAAgACAAIABfAGQAYQB5AE8AZgBRAHUAYQByAHQAZQByACwAIABfAGoAZABuACAALQAgAF8AagBkAG4ARgBpAHIAcwB0AEQAYQB5AFEAdQBhAHIAdABlAHIAIAArACAAMQAsAFwAbgAgACAAIAAgACAAIAAgACAAIAAgACAAIAAgACAAIAAgACAAIAAgACAAIAAgACAAIABfAGQAYQB5AHMASQBuAFEAdQBhAHIAdABlAHIALAAgAEQAQQBZAFMAXwBJAE4AXwBRAFUAQQBSAFQARQBSACgAXwBxAHUAYQByAHQAZQByACwAIABfAGYAaQBzAGMAYQBsAFkAZQBhAHIALAAgAF8AbQBvAG4AdABoAE8AZgBmAHMAZQB0ACwAIABKAHUAbABpAGEAbgBDAGEAbABlAG4AZABhAHIAKQAsAFwAbgAgACAAIAAgACAAIAAgACAAIAAgACAAIAAgACAAIAAgACAAIAAgACAAIAAgACAAIABIAFMAVABBAEMASwAoAFwAbgAgACAAIAAgACAAIAAgACAAIAAgACAAIAAgACAAIAAgACAAIAAgACAAIAAgACAAIAAgACAAIAAgAF8AZgBpAHMAYwBhAGwAWQBlAGEAcgAsAFwAbgAgACAAIAAgACAAIAAgACAAIAAgACAAIAAgACAAIAAgACAAIAAgACAAIAAgACAAIAAgACAAIAAgAF8AcQB1AGEAcgB0AGUAcgAsAFwAbgAgACAAIAAgACAAIAAgACAAIAAgACAAIAAgACAAIAAgACAAIAAgACAAIAAgACAAIAAgACAAIAAgAF8AZABhAHkATwBmAFEAdQBhAHIAdABlAHIALABcAG4AIAAgACAAIAAgACAAIAAgACAAIAAgACAAIAAgACAAIAAgACAAIAAgACAAIAAgACAAIAAgACAAIABfAGQAYQB5AHMASQBuAFEAdQBhAHIAdABlAHI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QAQQBUAEUAIABBAE4ARAAgAFQASQBNAEU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UAVABDAF8AVABPAF8ASgBEAEEAVABFAFwAbgBcAG4AUgBlAHQAdQByAG4AcwAgAHQAaABlACAASgB1AGwAaQBhAG4AIABEAGEAdABlACAAZwBpAHYAZQBuACAAYQBuACAASgB1AGwAaQBhAG4AIABEAGEAeQAgAE4AdQBtAGIAZQByACAAYQBuAGQAIAB0AGkAbQBlACAAbwBmACAAZABhAHkAIABpAG4AIABVAFQAQwAuAFwAbg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CAAIAAgACAAIAAgAHwAIABpAG4AdABlAGcAZQByACAAIAAgACAAIAAgACAAIAB8ACAASgB1AGwAaQBhAG4AIABEAGEAeQAgAE4AdQBtAGIAZQByAC4AXABuAFsAVABpAG0AZQBVAFQAQwBdACAAfAAgAGQAZQBjAGkAbQBhAGwAIABbADAALgAuADEAKQAgAHwAIABUAGkAbQBlACAAbwBmACAAZABhAHkAIABpAG4AIABVAFQAQwAgAGEAcwAgAGQAZQBjAGkAbQBhAGwAIABmAHIAYQBjAHQAaQBvAG4AIABvAHIAIABFAHgAYwBlAGwAIABEAGEAdABlAC8AVABpAG0AZQAgAHQAeQBwAGUALgBcAG4AIAAgACAAIAAgACAAIAAgACAAIAB8ACAAIAAgACAAIAAgACAAIAAgACAAIAAgACAAIAAgACAAfAAgAEMAYQByAHIAaQBlAHMAIABpAGYAIAByAGEAbgBnAGUAIABpAHMAIABlAHgAYwBlAGUAZABlAG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VAFQAQwBfAFQATwBfAEoARABBAFQARQAgAD0AIABMAEEATQBCAEQAQQAoAEoARABOACwAIABbAFQAaQBtAGUAVQBUAEMAXQAsAFwAbgAgACAAIAAgAEkARgAoACgASgBEAE4AIAA9ACAAXAAiAFwAIgApACAAKgAgACgAVABpAG0AZQBVAFQAQwAgAD0AIABcACIAXAAiACkALAAgAFwAIgBcACIALABcAG4AIAAgACAAIAAgACAAIAAgAEkARgAoAE4ATwBUACgASQBTAE4AVQBNAEIARQBSACgASgBEAE4AKQApACAAKwAgACgATgBPAFQAKABJAFMATgBVAE0AQgBFAFIAKABUAGkAbQBlAFUAVABDACkAKQAgACoAIAAoAFQAaQBtAGUAVQBUAEMAIAA8AD4AIABcACIAXAAiACkAKQAsACAAewAjAFYAQQBMAFUARQAhAH0ALABcAG4AIAAgACAAIAAgACAAIAAgACAAIAAgACAASQBGACgATQBPAEQAKABKAEQATgAsACAAMQApACAAPgAgADAALAAgAHsAIwBOAFUATQAhAH0ALABcAG4AIAAgACAAIAAgACAAIAAgACAAIAAgACAAIAAgACAAIABKAEQATgAgAC0AIAAwAC4ANQAgACsAIABOACgAVABpAG0AZQBVAFQAQw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EwATwBDAEEATABfAFQATwBfAEoARABBAFQARQBcAG4AXABuAFIAZQB0AHUAcgBuAHMAIAB0AGgAZQAgAEoAdQBsAGkAYQBuACAARABhAHQAZQAgAGcAaQB2AGUAbgAgAGEAIABsAG8AYwBhAGwAIABKAHUAbABpAGEAbgAgAEQAYQB5ACAATgB1AG0AYgBlAHIAIABhAG4AZAAgAGwAbwBjAGEAbAAgAHQAaQBtAGUAIABvAGYAIABkAGEAeQAgAHcAaQB0AGgAIAB0AGkAbQBlACAAegBvAG4AZQAgAG8AZgBmAHMAZQB0ACAAaQBuAFwAbgBtAGkAbgB1AHQAZQBzAC4AIABOAG8AdABlACAASgB1AGwAaQBhAG4AIABEAGEAdABlAHMAIABhAHIAZQAgAGEAbAB3AGEAeQBzACAAaQBuACAAVQBUAE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AgACAAfAAgAGkAbgB0AGUAZwBlAHIAIAAgACAAIAAgACAAIAAgAHwAIABMAG8AYwBhAGwAIABKAHUAbABpAGEAbgAgAEQAYQB5ACAATgB1AG0AYgBlAHIALgBcAG4ATABvAGMAYQBsAFQAaQBtAGUAIAAgACAAIAAgACAAIAAgAHwAIABkAGUAYwBpAG0AYQBsACAAWwAwAC4ALgAxACkAIAB8ACAATABvAGMAYQBsACAAdABpAG0AZQAgAG8AZgAgAGQAYQB5ACAAYQBzACAAZABlAGMAaQBtAGEAbAAgAGYAcgBhAGMAdABpAG8AbgAgAG8AcgAgAEUAeABjAGUAbAAgAEQAYQB0AGUALwBUAGkAbQBlACAAdAB5AHAAZQAuAFwAbgAgACAAIAAgACAAIAAgACAAIAAgACAAIAAgACAAIAAgACAAfAAgACAAIAAgACAAIAAgACAAIAAgACAAIAAgACAAIAAgAHwAIABDAGEAcgByAGkAZQBzACAAaQBzACAAcgBhAG4AZwBlACAAaQBzACAAZQB4AGMAZQBlAGQAZQBkAC4AXABuAFsAVABpAG0AZQBaAG8AbgBlAE8AZgBmAHMAZQB0AF0AIAB8ACAAZABlAGMAaQBtAGEAbAAgACAAIAAgACAAIAAgACAAfAAgAFQAaQBtAGUAIAB6AG8AbgBlACAAbwBmAGYAcwBlAHQAIABpAG4AIABtAGkAbgB1AHQAZQBzACAAZgByAG8AbQAgAFUAVABDAC4AXABuACAAIAAgACAAIAAgACAAIAAgACAAIAAgACAAIAAgACAAIAB8ACAAWwAtADkAMAAwAC4ALgA5ADAAMABdACAAIAAgACAAfAAgAEEAcwBzAHUAbQBlAGQAIAB0AG8AIABiAGUAIABVAFQAQwAgAGkAZgAgAG8AbQBtAGkAdAB0AGUAZ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oARABBAFQARQAgAD0AIABMAEEATQBCAEQAQQAoAEwAbwBjAGEAbABKAEQATgAsACAATABvAGMAYQBsAFQAaQBtAGUALAAgAFsAVABpAG0AZQBaAG8AbgBlAE8AZgBmAHMAZQB0AF0ALABcAG4AIAAgACAAIABJAEYAKAAoAEwAbwBjAGEAbABKAEQATgAgAD0AIABcACIAXAAiACkAIAAqACAAKABMAG8AYwBhAGwAVABpAG0AZQAgAD0AIABcACIAXAAiACkALAAgAFwAIgBcACIALABcAG4AIAAgACAAIAAgACAAIAAgAEkARgAoAE4ATwBUACgASQBTAE4AVQBNAEIARQBSACgATABvAGMAYQBsAEoARABOACkAKQAgACsAIAAoAE4ATwBUACgASQBTAE4AVQBNAEIARQBSACgATABvAGMAYQBsAFQAaQBtAGUAKQApACAAKgAgACgATABvAGMAYQBsAFQAaQBtAGUAIAA8AD4AIABcACIAXAAiACkAKQAgACsAIAAoAE4ATwBUACgASQBTAE4AVQBNAEIARQBSACgAVABpAG0AZQBaAG8AbgBlAE8AZgBmAHMAZQB0ACkAKQAgACoAIAAoAFQAaQBtAGUAWgBvAG4AZQBPAGYAZgBzAGUAdAAgADwAPgAgAFwAIgBcACIAKQApACwAIAB7ACMAVgBBAEwAVQBFACEAfQAsAFwAbgAgACAAIAAgACAAIAAgACAAIAAgACAAIABJAEYAKABNAE8ARAAoAEwAbwBjAGEAbABKAEQATgAsACAAMQApACAAPgAgADAALAAgAHsAIwBOAFUATQAhAH0ALABcAG4AIAAgACAAIAAgACAAIAAgACAAIAAgACAAIAAgACAAIABMAEUAVAAoAFwAbgAgACAAIAAgACAAIAAgACAAIAAgACAAIAAgACAAIAAgACAAIAAgACAAXwB0AHoAbwAsACAATgAoAFQAaQBtAGUAWgBvAG4AZQBPAGYAZgBzAGUAdAApACAALwAgADEANAA0ADAALABcAG4AIAAgACAAIAAgACAAIAAgACAAIAAgACAAIAAgACAAIAAgACAAIAAgAEkARgAoAEEAQgBTACgAXwB0AHoAbwApACAAPgAgADAALgA2ADIANQAsACAAewAjAE4AVQBNACEAfQAsAFwAbgAgACAAIAAgACAAIAAgACAAIAAgACAAIAAgACAAIAAgACAAIAAgACAAIAAgACAAIABMAG8AYwBhAGwASgBEAE4AIAAtACAAMAAuADUAIAArACAATgAoAEwAbwBjAGEAbABUAGkAbQBlACkAIAAtACAAXwB0AHoAbw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8AVQBUAEMAXABuAFwAbgBSAGUAdAB1AHIAbgBzACAAdABoAGUAIABKAHUAbABpAGEAbgAgAEQAYQB5ACAATgB1AG0AYgBlAHIAIABhAG4AZAAgAHQAaQBtAGUAIABvAGYAIABkAGEAeQAgAGkAbgAgAFUAVABDACAAbwBmACAAYQAgAGcAaQB2AGUAbgAgAEoAdQBsAGkAYQBuACAARABhAHQ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SgB1AGwAaQBhAG4AIABEAGEAeQAgAE4AdQBtAGIAZQByAFwAbgAgADIAIAB8ACAAZABlAGMAaQBtAGEAbAAgAFsAMAAuAC4AMQApACAAfAAgAFQAaQBtAGUAIABvAGYAIABkAGEAeQAgAGkAbgAgAFUAVABDAC4AIABEAGUAYwBpAG0AYQBsACAAZgByAGEAYwB0AGkAbwBuACwAIABpAG0AcABsAGkAYwBpAHQAbAB5ACAAYwBvAG4AdgBlAHIAdABzACAAdABvACAARQB4AGMAZQBsACAARABhAHQAZQAvAFQAaQBtAGUAIAB0AHkAc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VQBUAEMAIAA9ACAATABBAE0AQgBEAEEAKABKAEQAYQB0AGUALABcAG4AIAAgACAAIABJAEYAKABKAEQAYQB0AGUAIAA9ACAAXAAiAFwAIgAsACAAewBcACIAXAAiACwAIABcACIAXAAiAH0ALABcAG4AIAAgACAAIAAgACAAIAAgAEkARgAoAE4ATwBUACgASQBTAE4AVQBNAEIARQBSACgASgBEAGEAdABlACkAKQAsACAAewAjAFYAQQBMAFUARQAhACwAIAAjAFYAQQBMAFUARQAhAH0ALABcAG4AIAAgACAAIAAgACAAIAAgACAAIAAgACAATABFAFQAKABcAG4AIAAgACAAIAAgACAAIAAgACAAIAAgACAAIAAgACAAIABfAHMAaABpAGYAdABVAFQAQwAsACAASgBEAGEAdABlACAAKwAgADAALgA1ACwAXABuACAAIAAgACAAIAAgACAAIAAgACAAIAAgACAAIAAgACAAXwBKAEQATgAsACAASQBOAFQAKABfAHMAaABpAGYAdABVAFQAQwApACwAXABuACAAIAAgACAAIAAgACAAIAAgACAAIAAgACAAIAAgACAAXwBVAFQAQwAsACAAXwBzAGgAaQBmAHQAVQBUAEMAIAAtACAAXwBKAEQATgAsAFwAbgAgACAAIAAgACAAIAAgACAAIAAgACAAIAAgACAAIAAgAEgAUwBUAEEAQwBLACgAXwBKAEQATgAsACAAXwBVAFQAQ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SgBEAE4AXwBMAE8AQwBBAEwAXABuAFwAbgBSAGUAdAB1AHIAbgBzACAAdABoAGUAIABsAG8AYwBhAGwAIABKAHUAbABpAGEAbgAgAEQAYQB5ACAATgB1AG0AYgBlAHIAIABhAG4AZAAgAHQAaQBtAGUAIABvAGYAIABkAGEAeQAgAG8AZgAgAGEAIABnAGkAdgBlAG4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B8ACAAZABlAGMAaQBtAGEAbAAgACAAIAAgACAAfAAgAEoAdQBsAGkAYQBuACAARABhAHQAZQ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F8ATABPAEMAQQBMACAAPQAgAEwAQQBNAEIARABBACgASgBEAGEAdABlACwAIABbAFQAaQBtAGUAWgBvAG4AZQBPAGYAZgBzAGUAdABdACwAXABuACAAIAAgACAASQBGACgASgBEAGEAdABlACAAPQAgAFwAIgBcACIALAAgAHsAXAAiAFwAIgAsACAAXAAiAFwAIgB9ACwAXABuACAAIAAgACAAIAAgACAAIABJAEYAKABOAE8AVAAoAEkAUwBOAFUATQBCAEUAUgAoAEoARABhAHQAZQApACkAIAArACAAKABOAE8AVAAoAEkAUwBOAFUATQBCAEUAUgAoAFQAaQBtAGUAWgBvAG4AZQBPAGYAZgBzAGUAdAApACkAIAAqACAAKABUAGkAbQBlAFoAbwBuAGUATwBmAGYAcwBlAHQAIAA8AD4AIABcACIAXAAiACkAKQAsACAAewAjAFYAQQBMAFUARQAhACwAIAAjAFYAQQBMAFUARQAhAH0ALABcAG4AIAAgACAAIAAgACAAIAAgACAAIAAgACAATABFAFQAKABcAG4AIAAgACAAIAAgACAAIAAgACAAIAAgACAAIAAgACAAIABfAHQAegBvACwAIABOACgAVABpAG0AZQBaAG8AbgBlAE8AZgBmAHMAZQB0ACkAIAAvACAAMQA0ADQAMAAsAFwAbgAgACAAIAAgACAAIAAgACAAIAAgACAAIAAgACAAIAAgAEkARgAoAEEAQgBTACgAXwB0AHoAbwApACAAPgAgADAALgA2ADIANQAsACAAewAjAE4AVQBNACEALAAgACMATgBVAE0AIQB9ACwAXABuACAAIAAgACAAIAAgACAAIAAgACAAIAAgACAAIAAgACAAIAAgACAAIABMAEUAVAAoACAAIAAgACAAIAAgACAAIAAgACAAIAAgACAAIAAgACAAIAAgACAAIABcAG4AIAAgACAAIAAgACAAIAAgACAAIAAgACAAIAAgACAAIAAgACAAIAAgACAAIAAgACAAXwBzAGgAaQBmAHQATABvAGMAYQBsACwAIABKAEQAYQB0AGUAIAArACAAMAAuADUAIAArACAAXwB0AHoAbwAsAFwAbgAgACAAIAAgACAAIAAgACAAIAAgACAAIAAgACAAIAAgACAAIAAgACAAIAAgACAAIABfAGwAbwBjAGEAbABKAEQATgAsACAASQBOAFQAKABfAHMAaABpAGYAdABMAG8AYwBhAGwAKQAsAFwAbgAgACAAIAAgACAAIAAgACAAIAAgACAAIAAgACAAIAAgACAAIAAgACAAIAAgACAAIABfAGwAbwBjAGEAbABUAGkAbQBlACwAIABfAHMAaABpAGYAdABMAG8AYwBhAGwAIAAtACAAXwBsAG8AYwBhAGwASgBEAE4ALABcAG4AIAAgACAAIAAgACAAIAAgACAAIAAgACAAIAAgACAAIAAgACAAIAAgACAAIAAgACAASABTAFQAQQBDAEsAKABfAGwAbwBjAGEAbABKAEQATgAsACAAXwBsAG8AYwBhAGwAVABpAG0AZ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jAGEAbABlAG4AZABhAHIAIABkAGEAdABlACAAYQBuAGQAIAB0AGkAbQBlACAAbwBmACAAZABhAHk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UAGkAbQBlACAAbwBmACAAZABhAHkAIABhAHMAIABkAGUAYwBpAG0AYQBsACAAZgByAGEAYwB0AGkAbwBuACAAbwByACAARQB4AGMAZQBsACAARABhAHQAZQAvAFQAaQBtAGUAIAB0AHkAcABlAC4AXABuACAAIAAgACAAIAAgACAAIAAgACAAIAAgACAAIAAgACAAIAB8ACAAIAAgACAAIAAgACAAIAAgACAAIAAgACAAIAAgACAAIAB8ACAAQwBhAHIAcgBpAGUAcwAgAGkAZgAgAHIAYQBuAGcAZQAgAGkAcwAgAGUAeABjAGUAZQBkAGUAZA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EQAQQBUAEUAIAA9ACAATABBAE0AQgBEAEEAKABZAGUAYQByAEMARQAsACAATQBvAG4AdABoACwAIABEAGEAeQAsACAAVABpAG0AZQAsACAAWwBUAGkAbQBlAFoAbwBuAGUATwBmAGYAcwBlAHQAXQAsACAAWwBKAHUAbABpAGEAbgBDAGEAbABlAG4AZABhAHIAXQAsAFwAbgAgACAAIAAgAEkARgAoAE4ATwBUACgASQBTAF8AVgBBAEwASQBEAF8ARABBAFQARQAoAFkAZQBhAHIAQwBFACwAIABNAG8AbgB0AGgALAAgAEQAYQB5ACwAIABKAHUAbABpAGEAbgBDAGEAbABlAG4AZABhAHIAKQApACwAIAB7ACMAVgBBAEwAVQBFACEAfQAsAFwAbgAgACAAIAAgACAAIAAgACAASQBGACgATQBPAEQAKABEAGEAeQAsACAAMQApACAAPgAgADAALAAgAHsAIwBOAFUAT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AgACAAIAAgACAAIAAgACAAIAAgACAAIAAgACAAIAAgACAAIAAgACAAXABuACAAIAAgACAAIAAgACAAIAAgACAAIAAgACAAIAAgACAAIAAgACAAIAAgACAAIAAgAF8AZABhAHkAUABhAHIAdAAsACAASQBOAFQAKABOACgAVABpAG0AZQApACkALABcAG4AIAAgACAAIAAgACAAIAAgACAAIAAgACAAIAAgACAAIAAgACAAIAAgACAAIAAgACAAXwB0AG8AZAAsACAATgAoAFQAaQBtAGUAKQAgAC0AIABfAGQAYQB5AFAAYQByAHQALABcAG4AIAAgACAAIAAgACAAIAAgACAAIAAgACAAIAAgACAAIAAgACAAIAAgACAAIAAgACAAXwBqAGQAbgAsACAAXwBkAGEAeQBQAGEAcgB0ACAAKwAgAEoAVQBMAEkAQQBOAF8ARABBAFkAXwBOAFUATQBCAEUAUgAoAFkAZQBhAHIAQwBFACwAIABNAG8AbgB0AGgALAAgAEQAYQB5ACwAIABKAHUAbABpAGEAbgBDAGEAbABlAG4AZABhAHIAKQAsAFwAbgAgACAAIAAgACAAIAAgACAAIAAgACAAIAAgACAAIAAgACAAIAAgACAAIAAgACAAIABKAEQATgBfAEwATwBDAEEATABfAFQATwBfAEoARABBAFQARQAoAF8AagBkAG4ALAAgAF8AdABvAGQALAAgAF8AdAB6AG8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QQBMAEUATgBEAEEAUgBfAEYAUgBPAE0AXwBKAEQAQQBUAEUAXABuAFwAbgBSAGUAdAB1AHIAbgBzACAAdABoAGUAIABjAGEAbABlAG4AZABhAHIAIABkAGEAdABlACAAYQBuAGQAIABsAG8AYwBhAGwAIAB0AGkAbQBlACAAbwBmACAAZABhAHkAIABmAG8AcgAgAGEAIABnAGkAdgBlAG4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KQAgACAAfAAgAEwAbwBjAGEAbAAgAHQAaQBtAGUAIABvAGYAIABkAGEAeQAuACAARABlAGMAaQBtAGEAbAAgAGYAcgBhAGMAdABpAG8AbgAsACAAa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HwAIABkAGUAYwBpAG0AYQBsACAAIAAgACAAIAB8ACAASgB1AGwAaQBhAG4AIABEAGEAdABlAC4AIABOAG8AdABlACAASgB1AGwAaQBhAG4AIABEAGEAdABlAHMAIABhAHIAZQAgAGEAbAB3AGEAeQBzACAAaQBuACAAVQBUAEMALg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UAByAGUAYwBpAHMAaQBvAG4AXQAgACAAIAAgACAAIAB8ACAAaQBuAHQAZQBnAGUAcgAgACAAIAAgACAAfAAgAFMAZQBsAGUAYwB0ACAAcAByAGUAYwBpAHMAaQBvAG4AIABsAGUAdgBlAGwAXABuACAAIAAgACAAIAAgACAAIAAgACAAIAAgACAAIAAgACAAIAB8ACAAIAAgACAAIAAgACAAIAAgACAAIAAgACAAfAAgACAAIAAwACAALQAgAEYAbABvAGEAdABpAG4AZwBcAG4AIAAgACAAIAAgACAAIAAgACAAIAAgACAAIAAgACAAIAAgAHwAIAAgACAAIAAgACAAIAAgACAAIAAgACAAIAB8ACAAIAAgADEAIAAtACAARABhAHkAXABuACAAIAAgACAAIAAgACAAIAAgACAAIAAgACAAIAAgACAAIAB8ACAAIAAgACAAIAAgACAAIAAgACAAIAAgACAAfAAgACAAIAAyACAALQAgAEgAbwB1AHIAXABuACAAIAAgACAAIAAgACAAIAAgACAAIAAgACAAIAAgACAAIAB8ACAAIAAgACAAIAAgACAAIAAgACAAIAAgACAAfAAgACAAIAAzACAALQAgAE0AaQBuAHUAdABlAFwAbgAgACAAIAAgACAAIAAgACAAIAAgACAAIAAgACAAIAAgACAAfAAgACAAIAAgACAAIAAgACAAIAAgACAAIAAgAHwAIAAgACAANAAgAC0AIABTAGUAYwBvAG4AZABcAG4AIAAgACAAIAAgACAAIAAgACAAIAAgACAAIAAgACAAIAAgAHwAIAAgACAAIAAgACAAIAAgACAAIAAgACAAIAB8ACAAIAAgADUAIAAtACAATQBpAGwAbABpAHMAZQBjAG8AbgBk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EATABFAE4ARABBAFIAXwBGAFIATwBNAF8ASgBEAEEAVABFACAAPQAgAEwAQQBNAEIARABBACgASgBEAGEAdABlACwAIABbAFQAaQBtAGUAWgBvAG4AZQBPAGYAZgBzAGUAdABdACwAIABbAFAAcgBlAGMAaQBzAGkAbwBuAF0ALAAgAFsASgB1AGwAaQBhAG4AQwBhAGwAZQBuAGQAYQByAF0ALABcAG4AIAAgACAAIABJAEYAKABKAEQAYQB0AGUAIAA9ACAAXAAiAFwAIgAsACAAewBcACIAXAAiACwAIABcACIAXAAiACwAIABcACIAXAAiACwAIABcACIAXAAiAH0ALABcAG4AIAAgACAAIAAgACAAIAAgAEkARgAoAE4ATwBUACgASQBTAE4AVQBNAEIARQBSACgASgBEAGEAdABlACkAKQAsACAAewAjAFYAQQBMAFUARQAhACwAIAAjAFYAQQBMAFUARQAhACwAIAAjAFYAQQBMAFUARQAhACwAIAAjAFYAQQBMAFUARQAhAH0ALABcAG4AIAAgACAAIAAgACAAIAAgACAAIAAgACAATABFAFQAKABcAG4AIAAgACAAIAAgACAAIAAgACAAIAAgACAAIAAgACAAIABfAGoAZABuAEwAbwBjAGEAbAAsACAASgBEAEEAVABFAF8AVABPAF8ASgBEAE4AXwBMAE8AQwBBAEwAKABKAEQAYQB0AGUALAAgAFQAaQBtAGUAWgBvAG4AZQBPAGYAZgBzAGUAdAApACwAXABuACAAIAAgACAAIAAgACAAIAAgACAAIAAgACAAIAAgACAASQBGACgASQBTAEUAUgBSAE8AUgAoAEkATgBEAEUAWAAoAF8AagBkAG4ATABvAGMAYQBsACwAIAAxACwAIAAxACkAKQAsACAAewAjAE4AVQBNACEALAAgACMATgBVAE0AIQAsACAAIwBOAFUATQAhACwAIAAjAE4AVQBNACEAfQAsAFwAbgAgACAAIAAgACAAIAAgACAAIAAgACAAIAAgACAAIAAgACAAIAAgACAATABFAFQAKABcAG4AIAAgACAAIAAgACAAIAAgACAAIAAgACAAIAAgACAAIAAgACAAIAAgACAAIAAgACAAXwBwAHIAZQBjAGkAcwBpAG8AbgAsACAATgAoAFAAcgBlAGMAaQBzAGkAbwBuACkALABcAG4AIAAgACAAIAAgACAAIAAgACAAIAAgACAAIAAgACAAIAAgACAAIAAgACAAIAAgACAAXwBsAG8AYwBhAGwAVABpAG0AZQAsACAASQBGAFMAKABcAG4AIAAgACAAIAAgACAAIAAgACAAIAAgACAAIAAgACAAIAAgACAAIAAgACAAIAAgACAAIAAgACAAIABfAHAAcgBlAGMAaQBzAGkAbwBuACAAPAA9ACAAMAAsACAASQBOAEQARQBYACgAXwBqAGQAbgBMAG8AYwBhAGwALAAgADEALAAgADIAKQAsAFwAbgAgACAAIAAgACAAIAAgACAAIAAgACAAIAAgACAAIAAgACAAIAAgACAAIAAgACAAIAAgACAAIAAgAF8AcAByAGUAYwBpAHMAaQBvAG4AIAA9ACAAMQAsACAAUgBPAFUATgBEACgASQBOAEQARQBYACgAXwBqAGQAbgBMAG8AYwBhAGwALAAgADEALAAgADIAKQAsACAAMAApACwAXABuACAAIAAgACAAIAAgACAAIAAgACAAIAAgACAAIAAgACAAIAAgACAAIAAgACAAIAAgACAAIAAgACAAXwBwAHIAZQBjAGkAcwBpAG8AbgAgAD0AIAAyACwAIABSAE8AVQBOAEQAKABJAE4ARABFAFgAKABfAGoAZABuAEwAbwBjAGEAbAAsACAAMQAsACAAMgApACAAKgAgADIANAAsACAAMAApACAALwAgADIANAAsAFwAbgAgACAAIAAgACAAIAAgACAAIAAgACAAIAAgACAAIAAgACAAIAAgACAAIAAgACAAIAAgACAAIAAgAF8AcAByAGUAYwBpAHMAaQBvAG4AIAA9ACAAMwAsACAAUgBPAFUATgBEACgASQBOAEQARQBYACgAXwBqAGQAbgBMAG8AYwBhAGwALAAgADEALAAgADIAKQAgACoAIAAxADQANAAwACwAIAAwACkAIAAvACAAMQA0ADQAMAAsAFwAbgAgACAAIAAgACAAIAAgACAAIAAgACAAIAAgACAAIAAgACAAIAAgACAAIAAgACAAIAAgACAAIAAgAF8AcAByAGUAYwBpAHMAaQBvAG4AIAA9ACAANAAsACAAUgBPAFUATgBEACgASQBOAEQARQBYACgAXwBqAGQAbgBMAG8AYwBhAGwALAAgADEALAAgADIAKQAgACoAIAA4ADYANAAwADAALAAgADAAKQAgAC8AIAA4ADYANAAwADAALABcAG4AIAAgACAAIAAgACAAIAAgACAAIAAgACAAIAAgACAAIAAgACAAIAAgACAAIAAgACAAIAAgACAAIABUAFIAVQBFACwAIABSAE8AVQBOAEQAKABJAE4ARABFAFgAKABfAGoAZABuAEwAbwBjAGEAbAAsACAAMQAsACAAMgApACAAKgAgADgANgA0ADAAMAAwADAAMAAsACAAMAApACAALwAgADgANgA0ADAAMAAwADAAMABcAG4AIAAgACAAIAAgACAAIAAgACAAIAAgACAAIAAgACAAIAAgACAAIAAgACAAIAAgACAAKQAsAFwAbgAgACAAIAAgACAAIAAgACAAIAAgACAAIAAgACAAIAAgACAAIAAgACAAIAAgACAAIABfAHIATABvAGMAYQBsAFQAaQBtAGUALAAgAE0ATwBEACgAXwBsAG8AYwBhAGwAVABpAG0AZQAsACAAMQApACwAXABuACAAIAAgACAAIAAgACAAIAAgACAAIAAgACAAIAAgACAAIAAgACAAIAAgACAAIAAgAF8AcgBKAEQATgAsACAASQBOAEQARQBYACgAXwBqAGQAbgBMAG8AYwBhAGwALAAgADEALAAgADEAKQAgACsAIABJAE4AVAAoAF8AbABvAGMAYQBsAFQAaQBtAGUAKQAsAFwAbgAgACAAIAAgACAAIAAgACAAIAAgACAAIAAgACAAIAAgACAAIAAgACAAIAAgACAAIABfAGwAbwBjAGEAbABEAGEAdABlACwAIABKAEQATgBfAFQATwBfAEMAQQBMAEUATgBEAEEAUgBfAEQAQQBUAEUAKABfAHIASgBEAE4ALAAgAEoAdQBsAGkAYQBuAEMAYQBsAGUAbgBkAGEAcgApACwAXABuACAAIAAgACAAIAAgACAAIAAgACAAIAAgACAAIAAgACAAIAAgACAAIAAgACAAIAAgAEgAUwBUAEEAQwBLACgAXwBsAG8AYwBhAGwARABhAHQAZQAsACAAXwByAEwAbwBjAGEAbABUAGkAbQBl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8ARABFAEMASQBNAEEATABfAFQATwBfAEgATQBTAFwAbgBcAG4AUgBlAHQAdQByAG4AcwAgAHQAaABlACAAMgA0ACAAaABvAHUAcgAgAHQAaQBtAGUAawBlAGUAcABpAG4AZwAgAHIAZQBwAHIAZQBzAGUAbgB0AGEAdABpAG8AbgAgAG8AZgAgAGEAIABkAGUAYwBpAG0AYQBsACAAdABpAG0AZQ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gAbwB1AHIAcwBcAG4AIAAzACAAfAAgAGkAbgB0AGUAZwBlAHIAIABbADAALgAuADUAOQBdACAAIAB8ACAATQBpAG4AdQB0AGUAcwBcAG4AIAA0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IAB8ACAAZABlAGMAaQBtAGEAbAAgAHwAIABUAGkAbQBlACAAYQBzACAAZgByAGEAYwB0AGkAbwBuACAAbwBmACAAYQAgAGQAYQB5ACAAKAAyADQAIABoAG8AdQByAHMAKQAuACAASQBtAHAAbABpAGMAaQB0AGwAeQAgAGMAbwBuAHYAZQByAHQAcwAgAGYAcgBvAG0AIABFAHgAYwBlAGwAIABEAGEAdABlAC8AVABpAG0AZQAgAHQAeQBwAGUAIABmAG8AcgBcAG4AIAAgACAAIAAgAHwAIAAgACAAIAAgACAAIAAgACAAfAAgAG4AbwBuAC0AbgBlAGcAYQB0AGkAdgBlACAAdgBhAGwAdQBlAHM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8ARABFAEMASQBNAEEATABfAFQATwBfAEgATQBTACAAPQAgAEwAQQBNAEIARABBACgAVABpAG0AZQAsAFwAbgAgACAAIAAgAEkARgAoAFQAaQBtAGUAIAA9ACAAXAAiAFwAIgAsACAAewBcACIAXAAiACwAIABcACIAXAAiACwAIABcACIAXAAiACwAIABcACIAXAAiAH0ALABcAG4AIAAgACAAIAAgACAAIAAgAEkARgAoAE4ATwBUACgASQBTAE4AVQBNAEIARQBSACgAVABpAG0AZQApACkALAAgAHsAIwBWAEEATABVAEUAIQAsACAAIwBWAEEATABVAEUAIQAsACAAIwBWAEEATABVAEUAIQAsACAAIwBWAEEATABVAEUAIQB9ACwAXABuACAAIAAgACAAIAAgACAAIAAgACAAIAAgAEwARQBUACgAXABuACAAIAAgACAAIAAgACAAIAAgACAAIAAgACAAIAAgACAALwAvACAAcgBvAHUAbgBkACAAdABvACAAbQBpAGwAbABpAHMAZQBjAG8AbgBkAHMALAAgAHMAYwBhAGwAZQAgAHQAbwAgAHMAZQBjAG8AbgBkAHMAXABuACAAIAAgACAAIAAgACAAIAAgACAAIAAgACAAIAAgACAAXwBzAGUAYwBvAG4AZABzACwAIABSAE8AVQBOAEQAKABUAGkAbQBlACAAKgAgADgANgA0ADAAMAAsACAAMwApACwAXABuACAAIAAgACAAIAAgACAAIAAgACAAIAAgACAAIAAgACAASQBGACgAXwBzAGUAYwBvAG4AZABzACAAPQAgADAALAAgAHsAMAAsACAAMAAsACAAMAAsACAAMAB9ACwAXABuACAAIAAgACAAIAAgACAAIAAgACAAIAAgACAAIAAgACAAIAAgACAAIABMAEUAVAAoAFwAbgAgACAAIAAgACAAIAAgACAAIAAgACAAIAAgACAAIAAgACAAIAAgACAAIAAgACAAIABfAHMAaQBnAG4ALAAgAFMASQBHAE4AKABfAHMAZQBjAG8AbgBkAHMAKQAsAFwAbgAgACAAIAAgACAAIAAgACAAIAAgACAAIAAgACAAIAAgACAAIAAgACAAIAAgACAAIABfAGEAYgBzAFMAZQBjAG8AbgBkAHMALAAgAEEAQgBTACgAXwBzAGUAYwBvAG4AZABzACkALABcAG4AIAAgACAAIAAgACAAIAAgACAAIAAgACAAIAAgACAAIAAgACAAIAAgACAAIAAgACAAXwBzAGUAYwBvAG4AZABQAGEAcgB0ACwAIABNAE8ARAAoAF8AYQBiAHMAUwBlAGMAbwBuAGQAcwAsACAANgAwACkALABcAG4AIAAgACAAIAAgACAAIAAgACAAIAAgACAAIAAgACAAIAAgACAAIAAgACAAIAAgACAAXwBtAGkAbgB1AHQAZQBzACwAIABJAE4AVAAoACgAXwBhAGIAcwBTAGUAYwBvAG4AZABzACAALQAgAF8AcwBlAGMAbwBuAGQAUABhAHIAdAApACAALwAgADYAMAApACwAXABuACAAIAAgACAAIAAgACAAIAAgACAAIAAgACAAIAAgACAAIAAgACAAIAAgACAAIAAgAF8AbQBpAG4AdQB0AGUAUABhAHIAdAAsACAATQBPAEQAKABfAG0AaQBuAHUAdABlAHMALAAgADYAMAApACwAXABuACAAIAAgACAAIAAgACAAIAAgACAAIAAgACAAIAAgACAAIAAgACAAIAAgACAAIAAgAF8AaABvAHUAcgBQAGEAcgB0ACwAIABJAE4AVAAoACgAXwBtAGkAbgB1AHQAZQBzACAALQAgAF8AbQBpAG4AdQB0AGUAUABhAHIAdAApACAALwAgADYAMAApACwAXABuACAAIAAgACAAIAAgACAAIAAgACAAIAAgACAAIAAgACAAIAAgACAAIAAgACAAIAAgAEgAUwBUAEEAQwBLACgAXABuACAAIAAgACAAIAAgACAAIAAgACAAIAAgACAAIAAgACAAIAAgACAAIAAgACAAIAAgACAAIAAgACAAXwBzAGkAZwBuACwAXABuACAAIAAgACAAIAAgACAAIAAgACAAIAAgACAAIAAgACAAIAAgACAAIAAgACAAIAAgACAAIAAgACAAXwBoAG8AdQByAFAAYQByAHQALABcAG4AIAAgACAAIAAgACAAIAAgACAAIAAgACAAIAAgACAAIAAgACAAIAAgACAAIAAgACAAIAAgACAAIABfAG0AaQBuAHUAdABlAFAAYQByAHQALABcAG4AIAAgACAAIAAgACAAIAAgACAAIAAgACAAIAAgACAAIAAgACAAIAAgACAAIAAgACAAIAAgACAAIABfAHMAZQBjAG8AbgBkAFAAYQByAHQ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0AUwBfAFQATwBfAFQASQBNAEUAXwBEAEUAQwBJAE0AQQBMAFwAbgBcAG4AUgBlAHQAdQByAG4AcwAgAGEAIABkAGUAYwBpAG0AYQBsACAAdABpAG0AZQAgAGEAcwAgAGEAIABmAHIAYQBjAHQAaQBvAG4AIABvAGYAIABhACAAZABhAHkAIABmAHIAbwBtACAAYQAgADIANAAgAGgAbwB1AHIAIAB0AGkAbQBlAGsAZQBlAHAAaQBuAGcAIAB2AGEAbAB1AGUAIABvAGY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QBtAHAAbABpAGMAaQB0AGwAeQAgAGMAbwBuAHYAZQByAHQAcwAgAHQAbwAgAEUAeABjAGUAbAAgAEQAYQB0AGUALwBUAGkAbQBlACAAdAB5AHAAZQAgAGYAbwByACAAbgBvAG4ALQBuAGUAZwBhAHQAaQB2AGU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pAGcAbgAgACAAIAAgAHwAIABpAG4AdABlAGcAZQByACAAWwAtADEALAAwACwAMQBdACAAfABcAG4ASABvAHUAcgBzACAAIAAgAHwAIABpAG4AdABlAGcAZQByACAAWwAwAC4ALgBdACAAIAAgACAAfABcAG4ATQBpAG4AdQB0AGUAcwAgAHwAIABpAG4AdABlAGcAZQByACAAWwAwAC4ALgA1ADkAXQAgACAAfABcAG4AUwBlAGMAbwBuAGQAcwAgAHwAIABkAGUAYwBpAG0AYQBsACAAWwAwAC4ALgA2ADAAK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NAFMAXwBUAE8AXwBUAEkATQBFAF8ARABFAEMASQBNAEEATAAgAD0AIABMAEEATQBCAEQAQQAoAFMAaQBnAG4ALAAgAEgAbwB1AHIAcwAsACAATQBpAG4AdQB0AGUAcwAsACAAUwBlAGMAbwBuAGQAcwAsAFwAbgAgACAAIAAgAEkARgAoACgASABvAHUAcgBzACAAPQAgAFwAIgBcACIAKQAgACoAIAAoAE0AaQBuAHUAdABlAHMAIAA9ACAAXAAiAFwAIgApACAAKgAgACgAUwBlAGMAbwBuAGQAcwAgAD0AIABcACIAXAAiACkALAAgAFwAIgBcACIALABcAG4AIAAgACAAIAAgACAAIAAgAEkARgAoACgATgBPAFQAKABJAFMATgBVAE0AQgBFAFIAKABTAGkAZwBuACkAKQAgACoAIAAoAFMAaQBnAG4AIAA8AD4AIABcACIAXAAiACkAKQBcAG4AIAAgACAAIAAgACAAIAAgACAAIAAgACAAKwAgACgATgBPAFQAKABJAFMATgBVAE0AQgBFAFIAKABIAG8AdQByAHMAKQApACAAKgAgACgASABvAHUAcgBzACAAPAA+ACAAXAAiAFwAIgApACkAXABuACAAIAAgACAAIAAgACAAIAAgACAAIAAgACsAIAAoAE4ATwBUACgASQBTAE4AVQBNAEIARQBSACgATQBpAG4AdQB0AGUAcwApACkAIAAqACAAKABNAGkAbgB1AHQAZQBzACAAPAA+ACAAXAAiAFwAIgApACkAXABuACAAIAAgACAAIAAgACAAIAAgACAAIAAgACsAIAAoAE4ATwBUACgASQBTAE4AVQBNAEIARQBSACgAUwBlAGMAbwBuAGQAcwApACkAIAAqACAAKABTAGUAYwBvAG4AZABzACAAPAA+ACAAXAAiAFwAIgApACkALAAgAHsAIwBWAEEATABVAEUAIQB9ACwAXABuACAAIAAgACAAIAAgACAAIAAgACAAIAAgAEwARQBUACgAXABuACAAIAAgACAAIAAgACAAIAAgACAAIAAgACAAIAAgACAAXwBoAG8AdQByAHMALAAgAE4AKABIAG8AdQByAHMAKQAsAFwAbgAgACAAIAAgACAAIAAgACAAIAAgACAAIAAgACAAIAAgAF8AbQBpAG4AdQB0AGUAcwAsACAATgAoAE0AaQBuAHUAdABlAHMAKQAsAFwAbgAgACAAIAAgACAAIAAgACAAIAAgACAAIAAgACAAIAAgAF8AcwBlAGMAbwBuAGQAcwAsACAATgAoAFMAZQBjAG8AbgBkAHMAKQAsAFwAbgAgACAAIAAgACAAIAAgACAAIAAgACAAIAAgACAAIAAgAEkARgAoACgAXwBoAG8AdQByAHMAIAA9ACAAMAApACAAKgAgACgAXwBtAGkAbgB1AHQAZQBzACAAPQAgADAAKQAgACoAIAAoAF8AcwBlAGMAbwBuAGQAcwAgAD0AIAAwACkALAAgADAALABcAG4AIAAgACAAIAAgACAAIAAgACAAIAAgACAAIAAgACAAIAAgACAAIAAgAEwARQBUACgAXABuACAAIAAgACAAIAAgACAAIAAgACAAIAAgACAAIAAgACAAIAAgACAAIAAgACAAIAAgAF8AcwBpAGcAbgAsACAASQBGACgATgAoAFMAaQBnAG4AKQAgADwAIAAwACwAIAAtADEALAAgADEAKQAsAFwAbgAgACAAIAAgACAAIAAgACAAIAAgACAAIAAgACAAIAAgACAAIAAgACAAIAAgACAAIABfAHMAaQBnAG4AIAAqACAAKAAoAF8AaABvAHUAcgBzACAALwAgADIANAApACAAKwAgACgAXwBtAGkAbgB1AHQAZQBzACAALwAgADEANAA0ADAAKQAgACsAIAAoAF8AcwBlAGMAbwBuAGQAcwAgAC8AIAA4ADYANAAwADAAK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EAEQAXwBUAEkATQBFAFMAUABBAE4AXABuAFwAbgBSAGUAdAB1AHIAbgBzACAAdABoAGUAIABKAHUAbABpAGEAbgAgAEQAYQB0AGUAIABvAGYAIAB0AGgAZQAgAGEAZABkAGkAdABpAG8AbgAgAG8AZgAgAHQAaABlACAAcAByAG8AdgBpAGQAZQBkACAAYwBhAGwAZQBuAGQAYQByACAAZABhAHQAZQAgAGEAbgBkACAAdABpAG0AZQAgAG8AZgAgAGQAYQB5ACAAYQBuAGQAIABhACAAdABpAG0AZQBzAHAAYQBuACAAYwBvAG0AcABsAGkAYwBhAHQAaQBvAG4ALgBcAG4ATgBvAHQAZQAgAEoAdQBsAGkAYQBuACAARABhAHQAZQBzACAAYQByAGU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NAG8AbgB0AGgAIAAgACAAIAAgACAAIAAgACAAIAAgACAAfAAgAGkAbgB0AGUAZwBlAHIAIABbADEALgAuADEAMgBdACAAfAAgAE0AbwBuAHQAaABcAG4ARABhAHkAIAAgACAAIAAgACAAIAAgACAAIAAgACAAIAAgAHwAIABpAG4AdABlAGcAZQByACAAWwAxAC4ALgAzADEAXQAgAHwAIABEAGEAeQBcAG4AVABpAG0AZQAgACAAIAAgACAAIAAgACAAIAAgACAAIAAgAHwAIABkAGUAYwBpAG0AYQBsACAAWwAwAC4ALgAxACkAIAAgAHwAIABMAG8AYwBhAGwAIAB0AGkAbQBlACAAbwBmACAAZABhAHkAIABhAHMAIABkAGUAYwBpAG0AYQBsACAAZgByAGEAYwB0AGkAbwBuACAAbwByACAARQB4AGMAZQBsACAARABhAHQAZQAvAFQAaQBtAGUAIAB0AHkAcABlAC4AXABuAEEAZABkAFkAZQBhAHIAcwAgACAAIAAgACAAIAAgACAAIAB8ACAAZABlAGMAaQBtAGEAbAAgACAAIAAgACAAIAAgACAAIAB8ACAAQQBkAGQAIAB5AGUAYQByAHMAIAB0AGkAbQBlAHMAcABhAG4ALgAgAEYAcgBhAGMAdABpAG8AbgBhAGwAIABwAGEAcgB0ACAAYwBhAHIAcgBpAGUAcwAgAHQAbwAgAG0AbwBuAHQAaAAgAGEAbgBkACAAZABhAHkALgBcAG4AQQBkAGQATQBvAG4AdABoAHMAIAAgACAAIAAgACAAIAAgAHwAIABkAGUAYwBpAG0AYQBsACAAIAAgACAAIAAgACAAIAAgAHwAIABBAGQAZAAgAG0AbwBuAHQAaABzACAAdABpAG0AZQBzAHAAYQBuAC4AIABGAHIAYQBjAHQAaQBvAG4AYQBsACAAcABhAHIAdAAgAGMAYQByAHIAaQBlAHMAIAB0AG8AIABkAGEAeQAuAFwAbgBBAGQAZABEAGEAeQBzACAAIAAgACAAIAAgACAAIAAgACAAfAAgAGQAZQBjAGkAbQBhAGwAIAAgACAAIAAgACAAIAAgACAAfAAgAEEAZABkACAAZABhAHkAcwAgAHQAaQBtAGUAcwBwAGEAbgAuACAARgByAGEAYwB0AGkAbwBuAGEAbAAgAHAAYQByAHQAIABjAGEAcgByAGkAZQBzACAAdABvACAAdABpAG0AZQAuAFwAbgBBAGQAZABUAGkAbQBlACAAIAAgACAAIAAgACAAIAAgACAAfAAgAGQAZQBjAGkAbQBhAGwAIAAgACAAIAAgACAAIAAgACAAfAAgAEEAZABkACAAdABpAG0AZQBzAHAAYQBuAC4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EARABEAF8AVABJAE0ARQBTAFAAQQBOACAAPQAgAEwAQQBNAEIARABBACgAWQBlAGEAcgBDAEUALAAgAE0AbwBuAHQAaAAsACAARABhAHkALAAgAFQAaQBtAGUALAAgAEEAZABkAFkAZQBhAHIAcwAsACAAQQBkAGQATQBvAG4AdABoAHMALAAgAEEAZABkAEQAYQB5AHMALAAgAEEAZABkAFQAaQBtAGUALAAgAFsAVABpAG0AZQBaAG8AbgBlAE8AZgBmAHMAZQB0AF0ALAAgAFsASgB1AGwAaQBhAG4AQwBhAGwAZQBuAGQAYQByAF0ALABcAG4AIAAgACAAIABJAEYAKAAoAFkAZQBhAHIAQwBFACAAPQAgAFwAIgBcACIAKQAgACoAIAAoAE0AbwBuAHQAaAAgAD0AIABcACIAXAAiACkAIAAqACAAKABEAGEAeQAgAD0AIABcACIAXAAiACkAIAAqACAAKABUAGkAbQBlACAAPQAgAFwAIgBcACIAKQAsACAAXAAiAFwAIgAsAFwAbgAgACAAIAAgACAAIAAgACAASQBGACgATgBPAFQAKABJAFMATgBVAE0AQgBFAFIAKABZAGUAYQByAEMARQApACkAIAArACAATgBPAFQAKABJAFMATgBVAE0AQgBFAFIAKABNAG8AbgB0AGgAKQApACAAKwAgAE4ATwBUACgASQBTAE4AVQBNAEIARQBSACgARABhAHkAKQApACwAIAB7ACMAVgBBAEwAVQBFACEAfQAsAFwAbgAgACAAIAAgACAAIAAgACAAIAAgACAAIABJAEYAKABOAE8AVAAoAEkAUwBfAFYAQQBMAEkARABfAEQAQQBUAEUAKABZAGUAYQByAEMARQAsACAATQBvAG4AdABoACwAIABEAGEAeQAsACAASgB1AGwAaQBhAG4AQwBhAGwAZQBuAGQAYQByACkAKQAsACAAewAjAFYAQQBMAFUARQAhAH0ALABcAG4AIAAgACAAIAAgACAAIAAgACAAIAAgACAAIAAgACAAIABJAEYAKABNAE8ARAAoAEQAYQB5ACwAIAAxACkAIAA+ACAAMAAsACAAewAjAE4AVQBNACEAfQAsAFwAbgAgACAAIAAgACAAIAAgACAAIAAgACAAIAAgACAAIAAgACAAIAAgACAATABFAFQAKABcAG4AIAAgACAAIAAgACAAIAAgACAAIAAgACAAIAAgACAAIAAgACAAIAAgACAAIAAgACAAXwB0AHoAbwAsACAATgAoAFQAaQBtAGUAWgBvAG4AZQBPAGYAZgBzAGUAdAApACwAXABuACAAIAAgACAAIAAgACAAIAAgACAAIAAgACAAIAAgACAAIAAgACAAIAAgACAAIAAgAEkARgAoAEEAQgBTACgAXwB0AHoAbwApACAAPgAgADkAMAAwACwAIAB7ACMATgBVAE0AIQB9ACwAXABuACAAIAAgACAAIAAgACAAIAAgACAAIAAgACAAIAAgACAAIAAgACAAIAAgACAAIAAgACAAIAAgACAATABFAFQAKABcAG4AIAAgACAAIAAgACAAIAAgACAAIAAgACAAIAAgACAAIAAgACAAIAAgACAAIAAgACAAIAAgACAAIAAgACAAIAAgAF8AYQBkAGQAWQBlAGEAcgBzACwAIABJAE4AVAAoAE4AKABBAGQAZABZAGUAYQByAHMAKQApACwAXABuACAAIAAgACAAIAAgACAAIAAgACAAIAAgACAAIAAgACAAIAAgACAAIAAgACAAIAAgACAAIAAgACAAIAAgACAAIABfAGYAQQBkAGQAWQBlAGEAcgBzACwAIABOACgAQQBkAGQAWQBlAGEAcgBzACkAIAAtACAAXwBhAGQAZABZAGUAYQByAHMALABcAG4AIAAgACAAIAAgACAAIAAgACAAIAAgACAAIAAgACAAIAAgACAAIAAgACAAIAAgACAAIAAgACAAIAAgACAAIAAgAF8AcwBNAG8AbgB0AGgAcwAsACAATgAoAEEAZABkAE0AbwBuAHQAaABzACkAIAArACAAKABfAGYAQQBkAGQAWQBlAGEAcgBzACAAKgAgADEAMgApACwAXABuACAAIAAgACAAIAAgACAAIAAgACAAIAAgACAAIAAgACAAIAAgACAAIAAgACAAIAAgACAAIAAgACAAIAAgACAAIABfAGEAZABkAE0AbwBuAHQAaABzACwAIABJAE4AVAAoAF8AcwBNAG8AbgB0AGgAcwApACwAXABuACAAIAAgACAAIAAgACAAIAAgACAAIAAgACAAIAAgACAAIAAgACAAIAAgACAAIAAgACAAIAAgACAAIAAgACAAIABfAGYAQQBkAGQATQBvAG4AdABoAHMALAAgAF8AcwBNAG8AbgB0AGgAcwAgAC0AIABfAGEAZABkAE0AbwBuAHQAaABzACwAXABuACAAIAAgACAAIAAgACAAIAAgACAAIAAgACAAIAAgACAAIAAgACAAIAAgACAAIAAgACAAIAAgACAAIAAgACAAIABfAHoATQBvAG4AdABoAHMALAAgAE0AbwBuAHQAaAAgACsAIABfAGEAZABkAE0AbwBuAHQAaABzACAALQAgADEALABcAG4AIAAgACAAIAAgACAAIAAgACAAIAAgACAAIAAgACAAIAAgACAAIAAgACAAIAAgACAAIAAgACAAIAAgACAAIAAgAF8AcgBNAG8AbgB0AGgALAAgAE0ATwBEACgAXwB6AE0AbwBuAHQAaABzACwAIAAxADIAKQAgACsAIAAxACwAXABuACAAIAAgACAAIAAgACAAIAAgACAAIAAgACAAIAAgACAAIAAgACAAIAAgACAAIAAgACAAIAAgACAAIAAgACAAIABfAHIAWQBlAGEAcgAsACAAWQBlAGEAcgBDAEUAIAArACAAXwBhAGQAZABZAGUAYQByAHMAIAArACAASQBOAFQAKABfAHoATQBvAG4AdABoAHMAIAAvACAAMQAyACkALABcAG4AIAAgACAAIAAgACAAIAAgACAAIAAgACAAIAAgACAAIAAgACAAIAAgACAAIAAgACAAIAAgACAAIAAgACAAIAAgAF8AYQB2AGcARABhAHkAcwBNAG8AbgB0AGgALAAgAEkARgAoAE4AKABKAHUAbABpAGEAbgBDAGEAbABlAG4AZABhAHIAKQAsACAAMwAwAC4ANAAzADcANQAsACAAMwAwAC4ANAAzADYAOAA3ADUAKQAsAFwAbgAgACAAIAAgACAAIAAgACAAIAAgACAAIAAgACAAIAAgACAAIAAgACAAIAAgACAAIAAgACAAIAAgACAAIAAgACAAXwBtAEQAYQB5AHMALAAgAFIATwBVAE4ARAAoAF8AZgBBAGQAZABNAG8AbgB0AGgAcwAgACoAIABfAGEAdgBnAEQAYQB5AHMATQBvAG4AdABoACwAIAAwACkALABcAG4AIAAgACAAIAAgACAAIAAgACAAIAAgACAAIAAgACAAIAAgACAAIAAgACAAIAAgACAAIAAgACAAIAAgACAAIAAgAF8AYgBhAHMAZQBKAEQAYQB0AGUALAAgAEoAVQBMAEkAQQBOAF8ARABBAFQARQAoAF8AcgBZAGUAYQByACwAIABfAHIATQBvAG4AdABoACwAIAAxACwAIAAwACwAIABfAHQAegBvACwAIABKAHUAbABpAGEAbgBDAGEAbABlAG4AZABhAHIAKQAgAC0AIAAxACwAXABuACAAIAAgACAAIAAgACAAIAAgACAAIAAgACAAIAAgACAAIAAgACAAIAAgACAAIAAgACAAIAAgACAAIAAgACAAIABfAHMARABhAHkAcwAsACAARABhAHkAIAArACAAXwBtAEQAYQB5AHMAIAArACAATgAoAEEAZABkAEQAYQB5AHMAKQAgACsAIABOACgAVABpAG0AZQApACAAKwAgAE4AKABBAGQAZABUAGkAbQBlACkALABcAG4AIAAgACAAIAAgACAAIAAgACAAIAAgACAAIAAgACAAIAAgACAAIAAgACAAIAAgACAAIAAgACAAIAAgACAAIAAgAF8AYgBhAHMAZQBKAEQAYQB0AGUAIAArACAAXwBzAEQAYQB5AHM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EAEEAVABFAFwAbgBcAG4AUgBlAHQAdQByAG4AcwAgAGEAIABjAGEAbABlAG4AZABhAHIAIABkAGEAdABlACAAZgByAG8AbQAgAHAAcgBvAHYAaQBkAGUAZAAgAGQAZQBjAGkAbQBhAGwAIAB5AGUAYQByACwAIABtAG8AbgB0AGgAcwAsACAAZABhAHkAcwAgAGEAbgBkACAAdABpAG0AZQAuAFwAbgBOAG8AdABlACAAbQBvAG4AdABoAHMAIABhAG4AZAAgAGQAYQB5AHMAIABhAHIAZQAgAG4AbwB0ACAAYgBvAHUAbgBkAGUAZAAgAGIAeQAgAHQAaABl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MQAyAF0AIAB8ACAATQBvAG4AdABoAFwAbgAgADMAIAB8ACAAaQBuAHQAZQBnAGUAcgAgAFsAMQAuAC4AMwAxAF0AIAB8ACAARABhAHkAXABuACAANAAgAHwAIABkAGUAYwBpAG0AYQBsACAAWwAwAC4ALgAxACkAXQAgAHwAIABMAG8AYwBhAGwAIAB0AGkAbQBlACAAbwBmACAAZABhAHkALgAgAEQAZQBjAGkAbQBhAGwAIABmAHIAYQBjAHQAaQBvAG4ALAAgAG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NAG8AbgB0AGgAcwAgACAAIAAgACAAIAAgACAAIAAgACAAfAAgAGQAZQBjAGkAbQBhAGwAIAB8ACAATQBvAG4AdABoAHMAXABuAEQAYQB5AHMAIAAgACAAIAAgACAAIAAgACAAIAAgACAAIAB8ACAAZABlAGMAaQBtAGEAbAAgAHwAIABEAGEAeQBzAFwAbgBUAGkAbQBlACAAIAAgACAAIAAgACAAIAAgACAAIAAgACAAfAAgAGQAZQBjAGkAbQBhAGwAIAB8ACAATABvAGMAYQBsACAAdABpAG0AZQAgAG8AZgAgAGQAYQB5ACAAYQBzACAAZABlAGMAaQBtAGEAbAAgAGYAcgBhAGMAdABpAG8AbgAgAG8AcgAgAEUAeABjAGUAbAAgAEQAYQB0AGUALwBUAGkAbQBlACAAdAB5AHAAZQAuAFwAbgBbAFAAcgBlAGMAaQBzAGkAbwBuAF0AIAAgACAAIAAgACAAfAAgAGkAbgB0AGUAZwBlAHIAIAB8ACAAUwBlAGwAZQBjAHQAIABwAHIAZQBjAGkAcwBpAG8AbgAgAGwAZQB2AGUAbABcAG4AIAAgACAAIAAgACAAIAAgACAAIAAgACAAIAAgACAAIAAgAHwAIAAgACAAIAAgACAAIAAgACAAfAAgACAAIAAwACAALQAgAEYAbABvAGEAdABpAG4AZwBcAG4AIAAgACAAIAAgACAAIAAgACAAIAAgACAAIAAgACAAIAAgAHwAIAAgACAAIAAgACAAIAAgACAAfAAgACAAIAAxACAALQAgAEQAYQB5AFwAbgAgACAAIAAgACAAIAAgACAAIAAgACAAIAAgACAAIAAgACAAfAAgACAAIAAgACAAIAAgACAAIAB8ACAAIAAgADIAIAAtACAASABvAHUAcgBcAG4AIAAgACAAIAAgACAAIAAgACAAIAAgACAAIAAgACAAIAAgAHwAIAAgACAAIAAgACAAIAAgACAAfAAgACAAIAAzACAALQAgAE0AaQBuAHUAdABlAFwAbgAgACAAIAAgACAAIAAgACAAIAAgACAAIAAgACAAIAAgACAAfAAgACAAIAAgACAAIAAgACAAIAB8ACAAIAAgADQAIAAtACAAUwBlAGMAbwBuAGQAXABuACAAIAAgACAAIAAgACAAIAAgACAAIAAgACAAIAAgACAAIAB8ACAAIAAgACAAIAAgACAAIAAgAHwAIAAgACAANQAgAC0AIABNAGkAbABsAGkAcwBlAGMAbwBuAGQAXABuAFs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B8ACAAIAAgACAAIAAgACAAIAAgAHw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QQBUAEUAKAAyADAAMgAzACwAIAAyADUALAAgADMAMwAuADUALAAgAC0AMQAuADUAKQBcAG4AUgBlAHQAdQByAG4AcwA6ACAAewAyADAAMgA1ACwAIAAyACwAIAAx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EAVABFACAAPQAgAEwAQQBNAEIARABBACgAWQBlAGEAcgBDAEUALAAgAE0AbwBuAHQAaABzACwAIABEAGEAeQBzACwAIABUAGkAbQBlACwAIABbAFAAcgBlAGMAaQBzAGkAbwBuAF0ALAAgAFsASgB1AGwAaQBhAG4AQwBhAGwAZQBuAGQAYQByAF0ALABcAG4AIAAgACAAIABJAEYAKAAoAFkAZQBhAHIAQwBFACAAPQAgAFwAIgBcACIAKQAgACoAIAAoAE0AbwBuAHQAaABzACAAPQAgAFwAIgBcACIAKQAgACoAIAAoAEQAYQB5AHMAIAA9ACAAXAAiAFwAIgApACAAKgAgACgAVABpAG0AZQAgAD0AIABcACIAXAAiACkALAAgAHsAXAAiAFwAIgAsACAAXAAiAFwAIgAsACAAXAAiAFwAIgAsACAAXAAiAFwAIgB9ACwAXABuACAAIAAgACAAIAAgACAAIABJAEYAKABOAE8AVAAoAEkAUwBOAFUATQBCAEUAUgAoAFkAZQBhAHIAQwBFACkAKQAgACsAIABOAE8AVAAoAEkAUwBOAFUATQBCAEUAUgAoAE0AbwBuAHQAaABzACkAKQAgACsAIABOAE8AVAAoAEkAUwBOAFUATQBCAEUAUgAoAEQAYQB5AHMAKQApACwAIAB7ACMAVgBBAEwAVQBFACEALAAgACMAVgBBAEwAVQBFACEALAAgACMAVgBBAEwAVQBFACEALAAgACMAVgBBAEwAVQBFACEAfQAsAFwAbgAgACAAIAAgACAAIAAgACAAIAAgACAAIABMAEUAVAAoAFwAbgAgACAAIAAgACAAIAAgACAAIAAgACAAIAAgACAAIAAgAF8AeQBlAGEAcgBDAEUALAAgAEkATgBUACgAWQBlAGEAcgBDAEUAKQAsAFwAbgAgACAAIAAgACAAIAAgACAAIAAgACAAIAAgACAAIAAgAF8AYQBkAGQAWQBlAGEAcgBzACwAIABZAGUAYQByAEMARQAgAC0AIABfAHkAZQBhAHIAQwBFACwAXABuACAAIAAgACAAIAAgACAAIAAgACAAIAAgACAAIAAgACAAXwBhAGQAZABNAG8AbgB0AGgAcwAsACAATQBvAG4AdABoAHMAIAAtACAAMQAsAFwAbgAgACAAIAAgACAAIAAgACAAIAAgACAAIAAgACAAIAAgAF8AYQBkAGQARABhAHkAcwAsACAARABhAHkAcwAgAC0AIAAxACwAXABuACAAIAAgACAAIAAgACAAIAAgACAAIAAgACAAIAAgACAAXwBqAEQAYQB0AGUALAAgAEEARABEAF8AVABJAE0ARQBTAFAAQQBOACgAXwB5AGUAYQByAEMARQAsACAAMQAsACAAMQAsACAAMAAsACAAXwBhAGQAZABZAGUAYQByAHMALAAgAF8AYQBkAGQATQBvAG4AdABoAHMALAAgAF8AYQBkAGQARABhAHkAcwAsACAAVABpAG0AZQAsACAAMAAsACAASgB1AGwAaQBhAG4AQwBhAGwAZQBuAGQAYQByACkALABcAG4AIAAgACAAIAAgACAAIAAgACAAIAAgACAAIAAgACAAIABDAEEATABFAE4ARABBAFIAXwBGAFIATwBNAF8ASgBEAEEAVABFACgAXwBqAEQAYQB0AGUALAAgADAALAAgAFAAcgBlAGMAaQBzAGkAbwBuACwAIABKAHUAbABpAGEAbgBDAGEAbABlAG4AZABhAHI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UwBcAG4AXABuAFIAZQB0AHUAcgBuAHMAIAB0AGgAZQAgAHQAaQBtAGUAcwBwAGEAbgAgAGQAaQBmAGYAZQByAGUAbgBjAGUAIABiAGUAdAB3AGUAZQBuACAASgB1AGwAaQBhAG4AIABEAGEAdABlAHMAIABpAG4AIABoAG8AdQBy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aABvAH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gA0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JAE4AVQBUAEUAUwBcAG4AXABuAFIAZQB0AHUAcgBuAHMAIAB0AGgAZQAgAHQAaQBtAGUAcwBwAGEAbgAgAGQAaQBmAGYAZQByAGUAbgBjAGUAIABiAGUAdAB3AGUAZQBuACAASgB1AGwAaQBhAG4AIABEAGEAdABlAHMAIABpAG4AIABtAGkAbgB1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kATgBVAFQARQBTACAAPQAgAEwAQQBNAEIARABBACgASgBEAGEAdABlADEALAAgAEoARABhAHQAZQAy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AoAEoARABhAHQAZQAyACAALQAgAEoARABhAHQAZQAxACkAIAAqACAAMQA0ADQ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oAdQBsAGkAYQBuACAARABhAHQAZQBzACAAaQBu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IABcAG4ASgBEAGEAdABlADI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wBFAEMATwBOAEQAUwAgAD0AIABMAEEATQBCAEQAQQAoAEoARABhAHQAZQAxACwAIABKAEQAYQB0AGUAMg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KABKAEQAYQB0AGUAMgAgAC0AIABKAEQAYQB0AGUAMQApACAAKgAgADgANgA0ADAAM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gATwBVAFIAXwBNAEkATgBfAFMARQBDAFwAbgBcAG4AUgBlAHQAdQByAG4AcwAgAHQAaABlACAAdABpAG0AZQBzAHAAYQBuACAAZABpAGYAZgBlAHIAZQBuAGMAZQAgAGIAZQB0AHcAZQBlAG4AIABKAHUAbABpAGEAbgAgAEQAYQB0AGUAcwAgAGkAbgAgAGgAbwB1AHIAcwAsACAAbQBpAG4AdQB0AGUAcwAgAGEAbgBkACAAcwBlAGMAbwBuAGQ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GgAbwB1AHIAcwBcAG4AIAAzACAAfAAgAGkAbgB0AGUAZwBlAHIAIABbADAALgAuADUAOQBdACAAIAB8ACAARABlAGwAdABhACAAbQBpAG4AdQB0AGUAcwBcAG4AIAA0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gATwBVAFIAXwBNAEkATgBfAFMARQBDACAAPQAgAEwAQQBNAEIARABBACgASgBEAGEAdABlADEALAAgAEoARABhAHQAZQAyACwAXABuACAAIAAgACAASQBGACgAKABKAEQAYQB0AGUAMQAgAD0AIABcACIAXAAiACkAIAAqACAAKABKAEQAYQB0AGUAMgAgAD0AIABcACIAXAAiACkALAAgAHsAXAAiAFwAIgAsAFwAIgBcACIALABcACIAXAAiACw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VABJAE0ARQBfAEQARQBDAEkATQBBAEwAXwBUAE8AXwBIAE0AUwAoAEoARABhAHQAZQAyACAALQAgAEoARABhAHQAZQ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EAEEAWQBTAFwAbgBcAG4AUgBlAHQAdQByAG4AcwAgAHQAaABlACAAdABpAG0AZQBzAHAAYQBuACAAZABpAGYAZgBlAHIAZQBuAGMAZQAgAGIAZQB0AHcAZQBlAG4AIABKAHUAbABpAGEAbgAgAEQAYQB0AGUAcwAgAGkAb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fAAgAGQAZQBjAGkAbQBhAGwAIAB8ACAAXABuAEoARABhAHQAZQAy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QAQQBZ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SgB1AGwAaQBhAG4AIABEAGEAdABlAHMAIABpAG4AIAB3AGUAZQBr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B8ACAAZABlAGMAaQBtAGEAbAAgAHwAXABuAEoARABhAHQAZQAy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MAIAA9ACAATABBAE0AQgBEAEEAKABKAEQAYQB0AGUAMQAsACAASgBEAGEAdABlADI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CgASgBEAGEAdABlADIAIAAtACAASgBEAGEAdABlADEAKQAgAC8AIAA3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oAdQBsAGkAYQBuACAARABhAHQAZQBzACAAaQBuACAAbQBvAG4AdABoAHMALgBcAG4AVwBoAGUAcgBlACAAdABoAGUAIABkAGkAZgBmAGUAcgBlAG4AYwBlACAAaQBuAGMAbAB1AGQAZQBzACAAcABhAHIAdABpAGEAbAAgAG0AbwBuAHQAaABzACwAIAB0AGgAZQAgAGYAcgBhAGMAdABpAG8AbgAgAGkAcwAgAGMAYQBsAGMAdQBsAGEAdABlAGQAIABvAG4AIAB0AGgAZQAgAGIAYQBzAGkAcwAgAG8AZgAgAGQAYQB5AHMAIABpAG4AIAB0AGgAZQAgAG0AbwBuAHQAaABcAG4AbwBmACAAdABoAGU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XABuAEoARABhAHQAZQAyACAAIAAgACAAIAAgACAAIAAgACAAIAB8ACAAZABlAGMAaQBtAGEAbAAgACAAIAAgACAAf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FwAIgBcACIALABcAG4AIAAgACAAIAAgACAAIAAgAEkARgAoAE4ATwBUACgASQBTAE4AVQBNAEIARQBSACgASgBEAGEAdABlADEAKQApACAAKwAgAE4ATwBUACgASQBTAE4AVQBNAEIARQBSACgASgBEAGEAdABlADIAKQApACwAIAB7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GQAZQBsAHQAYQBNAG8AbgB0AGgALAAgAEkATgBEAEUAWAAoAF8AZABhAHQAZQBfAEUAbgBkACwAIAAxACwAIAAyACkAIAAtACAASQBOAEQARQBYACgAXwBkAGEAdABlAF8AUwB0AGEAcgB0ACwAIAAxACwAIAAyACkALABcAG4AIAAgACAAIAAgACAAIAAgACAAIAAgACAAIAAgACAAIAAgACAAIAAgACAAIAAgACAAXwBkAGkAZgBmAE0AbwBuAHQAaABzACwAIAAoAF8AZABlAGwAdABhAFkAZQBhAHIAIAAqACAAMQAyACkAIAArACAAXwBkAGUAbAB0AGEATQBvAG4AdABoACwAXABu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F8AZABhAHkAcwBNAG8AbgB0AGgAXwBFAG4AZAAsACAARABBAFkAUwBfAEkATgBfAE0ATwBOAFQASAAoAEkATgBEAEUAWAAoAF8AZABhAHQAZQBfAEUAbgBkACwAIAAxACwAIAAyACkALAAgAEkATgBEAEUAWAAoAF8AZABhAHQAZQBfAEUAbgBkACwAIAAxACwAIAAxACkALAAgAEoAdQBsAGkAYQBuAEMAYQBsAGUAbgBkAGEAcgApACwAXABuACAAIAAgACAAIAAgACAAIAAgACAAIAAgACAAIAAgACAAIAAgACAAIAAgACAAIAAgAF8AcABhAHIAdABpAGEAbABNAG8AbgB0AGgAXwBTAHQAYQByAHQALAAgACgASQBOAEQARQBYACgAXwBkAGEAdABlAF8AUwB0AGEAcgB0ACwAIAAxACwAIAAzACkAIAAtACAAMQAgACsAIABJAE4ARABFAFgAKABfAGoAZABuAEwAbwBjAGEAbABfAFMAdABhAHIAdAAsACAAMQAsACAAMgApACkAIAAvACAAXwBkAGEAeQBzAE0AbwBuAHQAaABfAFMAdABhAHIAdAAsAFwAbgAgACAAIAAgACAAIAAgACAAIAAgACAAIAAgACAAIAAgACAAIAAgACAAIAAgACAAIABfAHAAYQByAHQAaQBhAGwATQBvAG4AdABoAF8ARQBuAGQALAAgACgASQBOAEQARQBYACgAXwBkAGEAdABlAF8ARQBuAGQALAAgADEALAAgADMAKQAgAC0AIAAxACAAKwAgAEkATgBEAEUAWAAoAF8AagBkAG4ATABvAGMAYQBsAF8ARQBuAGQALAAgADEALAAgADIAKQApACAALwAgAF8AZABhAHkAcwBNAG8AbgB0AGgAXwBFAG4AZAAsAFwAbgAgACAAIAAgACAAIAAgACAAIAAgACAAIAAgACAAIAAgACAAIAAgACAAIAAgACAAIABfAHMAaQBnAG4AIAAqACAAKABfAGQAaQBmAGYATQBvAG4AdABoAHMAIAAtACAAXwBwAGEAcgB0AGkAYQBsAE0AbwBuAHQAaABfAFMAdABhAHIAdAAgACsAIABfAHAAYQByAHQAaQBhAGwATQBvAG4AdABo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CAAIAAgACAAfAAgAFwAbgBKAEQAYQB0AGUAMgAgACAAIAAgACAAIAAgACAAIAAgACAAfAAgAGQAZQBjAGkAbQBhAGwAIAAgACAAIAAgACAAIAAgACAAfAAg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ABhAHIAdABpAGEAbABRAHUAYQByAHQAZQByAF8AUwB0AGEAcgB0ACwAIAAoAEkATgBEAEUAWAAoAF8AcQB1AGEAcgB0AGUAcgBEAGEAdABlAF8AUwB0AGEAcgB0ACwAIAAxACwAIAAzACkAIAAtACAAMQAgACsAIABJAE4ARABFAFgAKABfAGoAZABuAEwAbwBjAGEAbABfAFMAdABhAHIAdAAsACAAMQAsACAAMgApACkAIAAvACAASQBOAEQARQBYACgAXwBxAHUAYQByAHQAZQByAEQAYQB0AGUAXwBTAHQAYQByAHQALAAgADEALAAgADQAKQAsAFwAbgAgACAAIAAgACAAIAAgACAAIAAgACAAIAAgACAAIAAgACAAIAAgACAAIAAgACAAIABfAHAAYQByAHQAaQBhAGwAUQB1AGEAcgB0AGUAcgBfAEUAbgBkACwAIAAoAEkATgBEAEUAWAAoAF8AcQB1AGEAcgB0AGUAcgBEAGEAdABlAF8ARQBuAGQALAAgADEALAAgADMAKQAgAC0AIAAxACAAKwAgAEkATgBEAEUAWAAoAF8AagBkAG4ATABvAGMAYQBsAF8ARQBuAGQALAAgADEALAAgADIAKQApACAALwAgAEkATgBEAEUAWAAoAF8AcQB1AGEAcgB0AGUAcgBEAGEAdABlAF8ARQBuAGQALAAgADEALAAgADQAKQAsAFwAbgAgACAAIAAgACAAIAAgACAAIAAgACAAIAAgACAAIAAgACAAIAAgACAAIAAgACAAIABfAHMAaQBnAG4AIAAqACAAKABfAGQAaQBmAGYAUQB1AGEAcgB0AGUAcgBzACAALQAgAF8AcABhAHIAdABpAGEAbABRAHUAYQByAHQAZQByAF8AUwB0AGEAcgB0ACAAKwAgAF8AcABhAHIAdABpAGEAbABRAHUAYQByAHQAZQByAF8ARQBuAGQ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SgB1AGwAaQBhAG4AIABEAGEAdABlAHMAIABpAG4AIAB5AGUAYQByAHMALgBcAG4AVwBoAGUAcgBlACAAdABoAGUAIABkAGkAZgBmAGUAcgBlAG4AYwBlACAAaQBuAGMAbAB1AGQAZQBzACAAcABhAHIAdABpAGEAbAAgAHkAZQBhAHIAcwAsACAAdABoAGUAIABmAHIAYQBjAHQAaQBvAG4AIABpAHMAIABjAGEAbABjAHUAbABhAHQAZQBkACAAbwBuACAAdABoAGUAIABiAGEAcwBpAHMAIABvAGYAIABkAGEAeQBzACAAaQBuACAAdABoAGUAXABuAHkAZQBhAHIAIABvAGYAIAB0AGgAZQ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bAEoAdQBsAGkAYQBuAEMAYQBsAGUAbgBkAGEAcgBdACAAfAAgAHMAdwBpAHQAYwBo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XwBTAHQAYQByAHQALAAgAEoARABBAFQARQBfAFQATwBfAEoARABOAF8ATABPAEMAQQBMACgAXABuACAAIAAgACAAIAAgACAAIAAgACAAIAAgACAAIAAgACAAIAAgACAAIAAgACAAIAAgACAAIAAgACAASQBGACgAXwBzAGkAZwBuACAAPQAgADEALAAgAEoARABhAHQAZQAxACwAIABKAEQAYQB0AGUAMgApACwAXABuACAAIAAgACAAIAAgACAAIAAgACAAIAAgACAAIAAgACAAIAAgACAAIAAgACAAIAAgACAAIAAgACAAXwB0AHoAbwBcAG4AIAAgACAAIAAgACAAIAAgACAAIAAgACAAIAAgACAAIAAgACAAIAAgACAAIAAgACAAKQAsAFwAbgAgACAAIAAgACAAIAAgACAAIAAgACAAIAAgACAAIAAgACAAIAAgACAAIAAgACAAIABfAGoAZABuAEwAbwBjAGEAbABfAEUAbgBkACwAIABKAEQAQQBUAEUAXwBUAE8AXwBKAEQATgBfAEwATwBDAEEATAAoAFwAbgAgACAAIAAgACAAIAAgACAAIAAgACAAIAAgACAAIAAgACAAIAAgACAAIAAgACAAIAAgACAAIAAgAEkARgAoAF8AcwBpAGcAbgAgAD0AIAAxACwAIABKAEQAYQB0AGUAMgAsACAASgBEAGEAdABlADEAKQAsAFwAbgAgACAAIAAgACAAIAAgACAAIAAgACAAIAAgACAAIAAgACAAIAAgACAAIAAgACAAIAAgACAAIAAgAF8AdAB6AG8AXABuACAAIAAgACAAIAAgACAAIAAgACAAIAAgACAAIAAgACAAIAAgACAAIAAgACAAIAAgACkALABcAG4AIAAgACAAIAAgACAAIAAgACAAIAAgACAAIAAgACAAIAAgACAAIAAgACAAIAAgACAAXwBvAHIAZABpAG4AYQBsAEQAYQB0AGUAXwBTAHQAYQByAHQALAAgAEoARABOAF8AVABPAF8ATwBSAEQASQBOAEEATABfAEQAQQBUAEUAKABJAE4ARABFAFgAKABfAGoAZABuAEwAbwBjAGEAbABfAFMAdABhAHIAdAAsACAAMQAsACAAMQApACwAIABKAHUAbABpAGEAbgBDAGEAbABlAG4AZABhAHIAKQAsAFwAbgAgACAAIAAgACAAIAAgACAAIAAgACAAIAAgACAAIAAgACAAIAAgACAAIAAgACAAIABfAG8AcgBkAGkAbgBhAGwARABhAHQAZQBfAEUAbgBkACwAIABKAEQATgBfAFQATwBfAE8AUgBEAEkATgBBAEwAXwBEAEEAVABFACgASQBOAEQARQBYACgAXwBqAGQAbgBMAG8AYwBhAGwAXwBFAG4AZAAsACAAMQAsACAAMQApACwAIABKAHUAbABpAGEAbgBDAGEAbABlAG4AZABhAHIAKQAsAFwAbgAgACAAIAAgACAAIAAgACAAIAAgACAAIAAgACAAIAAgACAAIAAgACAAIAAgACAAIABfAGQAZQBsAHQAYQBZAGUAYQByACwAIABJAE4ARABFAFgAKABfAG8AcgBkAGkAbgBhAGwARABhAHQAZQBfAEUAbgBkACwAIAAxACwAIAAxACkAIAAtACAASQBOAEQARQBYACgAXwBvAHIAZABpAG4AYQBsAEQAYQB0AGUAXwBTAHQAYQByAHQALAAgADEALAAgADEAKQAsAFwAbgAgACAAIAAgACAAIAAgACAAIAAgACAAIAAgACAAIAAgACAAIAAgACAAIAAgACAAIABfAHAAYQByAHQAaQBhAGwAWQBlAGEAcgBfAFMAdABhAHIAdAAsACAAKABJAE4ARABFAFgAKABfAG8AcgBkAGkAbgBhAGwARABhAHQAZQBfAFMAdABhAHIAdAAsACAAMQAsACAAMgApACAALQAgADEAIAArACAASQBOAEQARQBYACgAXwBqAGQAbgBMAG8AYwBhAGwAXwBTAHQAYQByAHQALAAgADEALAAgADIAKQApACAALwAgAEkATgBEAEUAWAAoAF8AbwByAGQAaQBuAGEAbABEAGEAdABlAF8AUwB0AGEAcgB0ACwAIAAxACwAIAAzACkALABcAG4AIAAgACAAIAAgACAAIAAgACAAIAAgACAAIAAgACAAIAAgACAAIAAgACAAIAAgACAAXwBwAGEAcgB0AGkAYQBsAFkAZQBhAHIAXwBFAG4AZAAsACAAKABJAE4ARABFAFgAKABfAG8AcgBkAGkAbgBhAGwARABhAHQAZQBfAEUAbgBkACwAIAAxACwAIAAyACkAIAAtACAAMQAgACsAIABJAE4ARABFAFgAKABfAGoAZABuAEwAbwBjAGEAbABfAEUAbgBkACwAIAAxACwAIAAyACkAKQAgAC8AIABJAE4ARABFAFgAKABfAG8AcgBkAGkAbgBhAGwARABhAHQAZQBfAEUAbgBkACwAIAAxACwAIAAzACkALABcAG4AIAAgACAAIAAgACAAIAAgACAAIAAgACAAIAAgACAAIAAgACAAIAAgACAAIAAgACAAXwBzAGkAZwBuACAAKgAgACgAXwBkAGUAbAB0AGEAWQBlAGEAcgAgAC0AIABfAHAAYQByAHQAaQBhAGwAWQBlAGEAcgBfAFMAdABhAHIAdAAgACsAIABfAHAAYQByAHQAaQBhAGwAWQBlAGEAcgBfAEUAbgBkACkAXABuACAAIAAgACAAIAAgACAAIAAgACAAIAAgACAAIAAgACAAIAAgACAAIA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wBFAEUASwBfAEQAQQBZAFMAXABuAFwAbgBSAGUAdAB1AHIAbgBzACAAdABoAGUAIAB0AGkAbQBlAHMAcABhAG4AIABkAGkAZgBmAGUAcgBlAG4AYwBlACAAYgBlAHQAdwBlAGUAbgAgAEoAdQBsAGkAYQBuACAARABhAHQAZQBzACAAaQBuACAAdwBlAGUAawBzACAAYQBuAGQ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zACAAfAAgAGkAbgB0AGUAZwBlAHIAIABbADAALgAuAF0AIAAgACAAIAB8ACAARABlAGwAdABhACAAdwBlAGUAawBzACAAXABuACAANAAgAHwAIABkAGUAYwBpAG0AYQBsACAAWwAwAC4ALgA3ACkAIA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HwAIABkAGUAYwBpAG0AYQBsACAAfAAgAFwAbgBKAEQAYQB0AGUAM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XAEUARQBLAF8ARABBAFkAUwAgAD0AIABMAEEATQBCAEQAQQAoAEoARABhAHQAZQAxACwAIABKAEQAYQB0AGUAMgAsAFwAbgAgACAAIAAgAEkARgAoACgASgBEAGEAdABlADEAIAA9ACAAXAAiAFwAIgApACAAKgAgACgASgBEAGEAdABlADIAIAA9ACAAXAAiAFwAIgApACwAIAB7AFwAIgBcACIALAAgAFwAIgBcACIALAAgAFwAIgBcACIAfQAsAFwAbgAgACAAIAAgACAAIAAgACAASQBGACgATgBPAFQAKABJAFMATgBVAE0AQgBFAFIAKABKAEQAYQB0AGUAMQApACkAIAArACAATgBPAFQAKABJAFMATgBVAE0AQgBFAFIAKABKAEQAYQB0AGUAMgApACkALAAgAHsAIwBWAEEATABVAEUAIQAsACAAIwBWAEEATABVAEUAIQAsACAAIwBWAEEATABVAEUAIQB9ACwAXABuACAAIAAgACAAIAAgACAAIAAgACAAIAAgAEwARQBUACgAXABuACAAIAAgACAAIAAgACAAIAAgACAAIAAgACAAIAAgACAAXwBkAGkAZgBmAEQAYQB5AHMALAAgACgASgBEAGEAdABlADIAIAAtACAASgBEAGEAdABlADEAKQAsAFwAbgAgACAAIAAgACAAIAAgACAAIAAgACAAIAAgACAAIAAgAEkARgAoAF8AZABpAGYAZgBEAGEAeQBzACAAPQAgADAALAAgAHsAMAAsACAAMAAsACAAMAB9ACwAXABuACAAIAAgACAAIAAgACAAIAAgACAAIAAgACAAIAAgACAAIAAgACAAIABMAEUAVAAoAFwAbgAgACAAIAAgACAAIAAgACAAIAAgACAAIAAgACAAIAAgACAAIAAgACAAIAAgACAAIABfAHMAaQBnAG4ALAAgAEkARgAoAF8AZABpAGYAZgBEAGEAeQBzACAAPgA9ACAAMAAsACAAMQAsACAALQAxACkALABcAG4AIAAgACAAIAAgACAAIAAgACAAIAAgACAAIAAgACAAIAAgACAAIAAgACAAIAAgACAAXwBhAGIAcwBEAGkAZgBmAEQAYQB5AHMALAAgAF8AcwBpAGcAbgAgACoAIABfAGQAaQBmAGYARABhAHkAcwAsAFwAbgAgACAAIAAgACAAIAAgACAAIAAgACAAIAAgACAAIAAgACAAIAAgACAAIAAgACAAIABfAGQAZQBsAHQAYQBXAGUAZQBrACwAIABJAE4AVAAoAF8AYQBiAHMARABpAGYAZgBEAGEAeQBzACAALwAgADcAKQAsAFwAbgAgACAAIAAgACAAIAAgACAAIAAgACAAIAAgACAAIAAgACAAIAAgACAAIAAgACAAIABfAGQAZQBsAHQAYQBEAGEAeQAsACAATQBPAEQAKABfAGEAYgBzAEQAaQBmAGYARABhAHkAcwAsACAANwApACwAXABuACAAIAAgACAAIAAgACAAIAAgACAAIAAgACAAIAAgACAAIAAgACAAIAAgACAAIAAgAEgAUwBUAEEAQwBLACgAXABuACAAIAAgACAAIAAgACAAIAAgACAAIAAgACAAIAAgACAAIAAgACAAIAAgACAAIAAgACAAIAAgACAAXwBzAGkAZwBuACwAXABuACAAIAAgACAAIAAgACAAIAAgACAAIAAgACAAIAAgACAAIAAgACAAIAAgACAAIAAgACAAIAAgACAAXwBkAGUAbAB0AGEAVwBlAGUAawAsAFwAbgAgACAAIAAgACAAIAAgACAAIAAgACAAIAAgACAAIAAgACAAIAAgACAAIAAgACAAIAAgACAAIAAgAF8AZABlAGwAdABhAEQAYQB5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FAEEAUgBfAFcARQBFAEsAXwBEAEEAWQBTAFwAbgBcAG4AUgBlAHQAdQByAG4AcwAgAHQAaABlACAAdABpAG0AZQBzAHAAYQBuACAAZABpAGYAZgBlAHIAZQBuAGMAZQAgAGIAZQB0AHcAZQBlAG4AIABKAHUAbABpAGEAbgAgAEQAYQB0AGUAcwAgAGkAbgAgAHkAZQBhAHIAcwAsACAAdwBlAGUAawBzACwAIABhAG4AZAAgAGQAYQB5AHMALgBcAG4ATgBvAHQAZQAgAHQAaABlACAAbgB1AG0AYgBlAHIAIABvAGYAIAB3AGUAZQBrAHMAIABwAGUAcgAgAHkAZQBhAHIAIABhAG4AIAB2AGEAcgB5ACAAYgBlAHQAdwBlAGUAbgAgADUAMgAgAGEAbgBkACAANQAzAC4AIABJAGYAIABhAG4AIABhAGIAcwBvAGwAdQB0AGUAIABuAHUAbQBiAGUAcgAgAG8AZgAgAHcAZQBlAGsAcwAgAGkAcwAgAGIAZQBpAG4AZwAgAHMAbwB1AGcAaAB0AFwAbgB0AGgAZQBuACAAdQBzAGUAIABlAGkAdABoAGUAcgAgAEQARQBMAFQAQQBfAFcARQBFAEsAXwBEAEEAWQBTACAAbwByACAARABFAEwAVABBAF8AVwBFAEUASwBTACAAZgB1AG4AYwB0AGkAbwBu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5AGUAYQByAHMAXABuACAAMwAgAHwAIABpAG4AdABlAGcAZQByACAAWwAwAC4ALgA1ADIAXQAgACAAfAAgAEQAZQBsAHQAYQAgAHcAZQBlAGsAcwAgAFwAbgAgADQAIAB8ACAAZABlAGMAaQBtAGEAbAAgAFsAMAAuAC4ANwApACA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FAEEAUgBfAFcARQBFAEsAXwBEAEEAWQBTACAAPQAgAEwAQQBNAEIARABBACgASgBEAGEAdABlADEALAAgAEoARABhAHQAZQAyACwAIABbAFQAaQBtAGUAWgBvAG4AZQBPAGYAZgBzAGUAdABdACwAIABbAEoAdQBsAGkAYQBuAEMAYQBsAGUAbgBkAGEAcgBdACwAXABuACAAIAAgACAASQBGACgAKABKAEQAYQB0AGUAMQAgAD0AIABcACIAXAAiACkAIAAqACAAKABKAEQAYQB0AGUAMgAgAD0AIABcACIAXAAiACkALAAgAHsAXAAiAFwAIgAsACAAXAAiAFwAIgAsACAAXAAiAFwAIgAsACAAXAAiAFwAIgB9ACwAXABuACAAIAAgACAAIAAgACAAIABJAEYAKABOAE8AVAAoAEkAUwBOAFUATQBCAEUAUgAoAEoARABhAHQAZQAxACkAKQAgACsAIABOAE8AVAAoAEkAUwBOAFUATQBCAEUAUgAoAEoARABhAHQAZQAyACkAKQAsACAAewAjAFYAQQBMAFUARQAhACwAIAAjAFYAQQBMAFUARQAhACwAIAAjAFYAQQBMAFUARQAhACwAIA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LAAgACMATgBVAE0AIQAsACAAIwBOAFUATQAhACwAIAAjAE4AVQBNACEAfQAsAFwAbgAgACAAIAAgACAAIAAgACAAIAAgACAAIAAgACAAIAAgACAAIAAgACAASQBGACgASgBEAGEAdABlADIAIAA9ACAASgBEAGEAdABlADEALAAgAHsAMAAsACA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3AGUAZQBrAEQAYQB0AGUAXwBTAHQAYQByAHQALAAgAEoARABOAF8AVABPAF8AVwBFAEUASwBfAEQAQQBUAEUAKABJAE4ARABFAFgAKABfAGoAZABuAEwAbwBjAGEAbABfAFMAdABhAHIAdAAsACAAMQAsACAAMQApACwAIABKAHUAbABpAGEAbgBDAGEAbABlAG4AZABhAHIAKQAsAFwAbgAgACAAIAAgACAAIAAgACAAIAAgACAAIAAgACAAIAAgACAAIAAgACAAIAAgACAAIAAgACAAIAAgAF8AdwBlAGUAawBEAGEAdABlAF8ARQBuAGQALAAgAEoARABOAF8AVABPAF8AVwBFAEUASwBfAEQAQQBUAEUAKABJAE4ARABFAFgAKABfAGoAZABuAEwAbwBjAGEAbABfAEUAbgBkACwAIAAxACwAIAAxACkALAAgAEoAdQBsAGkAYQBuAEMAYQBsAGUAbgBkAGEAcgApACwAXABuACAAIAAgACAAIAAgACAAIAAgACAAIAAgACAAIAAgACAAIAAgACAAIAAgACAAIAAgACAAIAAgACAAXwBkAGUAbAB0AGEAWQBlAGEAcgAsACAASQBOAEQARQBYACgAXwB3AGUAZQBrAEQAYQB0AGUAXwBFAG4AZAAsACAAMQAsACAAMQApACAALQAgAEkATgBEAEUAWAAoAF8AdwBlAGUAawBEAGEAdABlAF8AUwB0AGEAcgB0ACwAIAAxACwAIAAxACkALABcAG4AIAAgACAAIAAgACAAIAAgACAAIAAgACAAIAAgACAAIAAgACAAIAAgACAAIAAgACAAIAAgACAAIABfAGQAZQBsAHQAYQBXAGUAZQBrACwAIABJAE4ARABFAFgAKABfAHcAZQBlAGsARABhAHQAZQBfAEUAbgBkACwAIAAxACwAIAAyACkAIAAtACAASQBOAEQARQBYACgAXwB3AGUAZQBrAEQAYQB0AGUAXwBTAHQAYQByAHQALAAgADEALAAgADIAKQAsAFwAbgAgACAAIAAgACAAIAAgACAAIAAgACAAIAAgACAAIAAgACAAIAAgACAAIAAgACAAIAAgACAAIAAgAF8AZABlAGwAdABhAEQAYQB5ACwAIABJAE4ARABFAFgAKABfAHcAZQBlAGsARABhAHQAZQBfAEUAbgBkACwAIAAxACwAIAAzACkAIAAtACAASQBOAEQARQBYACgAXwB3AGUAZQBrAEQAYQB0AGUAXwBTAHQAYQByAHQALAAgADEALAAgADMAKQBcAG4AIAAgACAAIAAgACAAIAAgACAAIAAgACAAIAAgACAAIAAgACAAIAAgACAAIAAgACAAIAAgACAAIAAgACAAIAAgACsAIABJAE4ARABFAFgAKABfAGoAZABuAEwAbwBjAGEAbABfAEUAbgBkACwAIAAxACwAIAAyACkAIAAtACAASQBOAEQARQBYACgAXwBqAGQAbgBMAG8AYwBhAGwAXwBTAHQAYQByAHQALAAgADEALAAgADIAKQAsAFwAbgAgACAAIAAgACAAIAAgACAAIAAgACAAIAAgACAAIAAgACAAIAAgACAAIAAgACAAIABcAG4AIAAgACAAIAAgACAAIAAgACAAIAAgACAAIAAgACAAIAAgACAAIAAgACAAIAAgACAAIAAgACAAIABfAGQAZQBsAHQAYQBEAGEAeQAyACwAIABNAE8ARAAoAF8AZABlAGwAdABhAEQAYQB5ACwAIAA3ACkALABcAG4AIAAgACAAIAAgACAAIAAgACAAIAAgACAAIAAgACAAIAAgACAAIAAgACAAIAAgACAAIAAgACAAIABfAGQAZQBsAHQAYQBXAGUAZQBrADIALAAgAF8AZABlAGwAdABhAFcAZQBlAGsAIAArACAASQBOAFQAKABfAGQAZQBsAHQAYQBEAGEAeQAgAC8AIAA3ACkALABcAG4AIAAgACAAIAAgACAAIAAgACAAIAAgACAAIAAgACAAIAAgACAAIAAgACAAIAAgACAAIAAgACAAIABJAEYAKABfAGQAZQBsAHQAYQBXAGUAZQBrADIAIAA+AD0AIAAwACwAXABuACAAIAAgACAAIAAgACAAIAAgACAAIAAgACAAIAAgACAAIAAgACAAIAAgACAAIAAgACAAIAAgACAAIAAgACAAIABIAFMAVABBAEMASwAoAFwAbgAgACAAIAAgACAAIAAgACAAIAAgACAAIAAgACAAIAAgACAAIAAgACAAIAAgACAAIAAgACAAIAAgACAAIAAgACAAIAAgACAAIABfAHMAaQBnAG4ALABcAG4AIAAgACAAIAAgACAAIAAgACAAIAAgACAAIAAgACAAIAAgACAAIAAgACAAIAAgACAAIAAgACAAIAAgACAAIAAgACAAIAAgACAAXwBkAGUAbAB0AGEAWQBlAGEAcgAsAFwAbgAgACAAIAAgACAAIAAgACAAIAAgACAAIAAgACAAIAAgACAAIAAgACAAIAAgACAAIAAgACAAIAAgACAAIAAgACAAIAAgACAAIABfAGQAZQBsAHQAYQBXAGUAZQBrADIALABcAG4AIAAgACAAIAAgACAAIAAgACAAIAAgACAAIAAgACAAIAAgACAAIAAgACAAIAAgACAAIAAgACAAIAAgACAAIAAgACAAIAAgACAAXwBkAGUAbAB0AGEARABhAHkAMg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ZQBsAHQAYQBZAGUAYQByACAALQAgADEALABcAG4AIAAgACAAIAAgACAAIAAgACAAIAAgACAAIAAgACAAIAAgACAAIAAgACAAIAAgACAAIAAgACAAIAAgACAAIAAgACAAIAAgACAAXwBkAGUAbAB0AGEAVwBlAGUAawAyACAAKwAgAEkATgBEAEUAWAAoAF8AdwBlAGUAawBEAGEAdABlAF8AUwB0AGEAcgB0ACwAIAAxACwAIAA0ACkALABcAG4AIAAgACAAIAAgACAAIAAgACAAIAAgACAAIAAgACAAIAAgACAAIAAgACAAIAAgACAAIAAgACAAIAAgACAAIAAgACAAIAAgACAAXwBkAGUAbAB0AGEARABhAHkAM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fAEQAQQBZAFMAXABuAFwAbgBSAGUAdAB1AHIAbgBzACAAdABoAGUAIAB0AGkAbQBlAHMAcABhAG4AIABkAGkAZgBmAGUAcgBlAG4AYwBlACAAYgBlAHQAdwBlAGUAbgAgAEoAdQBsAGkAYQBuACAARABhAHQAZQBzACAAaQBuACAAbQBvAG4AdABoAHMAIABhAG4AZA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tAG8AbgB0AGgAcwBcAG4AIAAzACAAfAAgAGQAZQBjAGkAbQBhAGwAIABbADAALgAuADMAMQ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AgAFwAbgBKAEQAYQB0AGUAMgAgACAAIAAgACAAIAAgACAAIAAgACAAfAAgAGQAZQBjAGkAbQBhAGwAIAAgACAAIAAgAHwAIABcAG4AWwBUAGkAbQBlAFoAbwBuAGUATwBmAGYAcwBlAHQAXQAgAHwAIABkAGUAYwBpAG0AYQBsACAAIAAgACAAIAB8ACAAVABpAG0AZQAgAHoAbwBuAGUAIABvAGYAZgBzAGUAdAAgAGkAbgAgAG0AaQBuAHUAdABlAHMAIABmAHIAbwBtACAAVQBUAEMALgBcAG4AIAAgACAAIAAgACAAIAAgACAAIAAgACAAIAAgACAAIAAgAHwAIABbAC0AOQAwADAALgAuADkAMAAwAF0AIAB8ACAAQQBzAHMAdQBtAGUAZAAgAHQAbwAgAGIAZQAgAFUAVABDACAAaQBmACAAbwBtAG0AaQB0AHQAZQBkAC4AXABuAFsASgB1AGwAaQBhAG4AQwBhAGwAZQBuAGQAYQByAF0AIAB8ACAAcwB3AGkAdABjAGg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TwBOAFQASABfAEQAQQBZ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EkARgAoAEEAQgBTACgAXwB0AHoAbwApACAAPgAgADkAMAAwACwAIAB7ACMATgBVAE0AIQAsACAAIwBOAFUATQAhACwAIAAjAE4AVQBNACEAfQAsAFwAbgAgACAAIAAgACAAIAAgACAAIAAgACAAIAAgACAAIAAgACAAIAAgACAASQBGACgASgBEAGEAdABlADIAIAA9ACAASgBEAGEAdABlADEALAAgAHsAMAAsACAAMAAsACAAMAB9ACwAXABuACAAIAAgACAAIAAgACAAIAAgACAAIAAgACAAIAAgACAAIAAgACAAIAAgACAAIAAgAEwARQBUACgAXABuACAAIAAgACAAIAAgACAAIAAgACAAIAAgACAAIAAgACAAIAAgACAAIAAgACAAIAAgACAAIAAgACAAXwBzAGkAZwBuACwAIABJAEYAKABKAEQAYQB0AGUAMgAgAD4APQAgAEoARABhAHQAZQAxACwAIAAxACwAIAAt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XABuACAAIAAgACAAIAAgACAAIAAgACAAIAAgACAAIAAgACAAIAAgACAAIAAgACAAIAAgACAAIAAgACAAXwBkAGEAdABlAF8AUwB0AGEAcgB0ACwAIABKAEQATgBfAFQATwBfAEMAQQBMAEUATgBEAEEAUgBfAEQAQQBUAEUAKABJAE4ARABFAFgAKABfAGoAZABuAEwAbwBjAGEAbABfAFMAdABhAHIAdAAsACAAMQAsACAAMQApACwAIABKAHUAbABpAGEAbgBDAGEAbABlAG4AZABhAHIAKQAsAFwAbgAgACAAIAAg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AgACAAIAAgAF8AZABlAGwAdABhAE0AbwBuAHQAaAAsACAASQBOAEQARQBYACgAXwBkAGEAdABlAF8ARQBuAGQALAAgADEALAAgADIAKQAgAC0AIABJAE4ARABFAFgAKABfAGQAYQB0AGUAXwBTAHQAYQByAHQALAAgADEALAAgADIAKQAsAFwAbgAgACAAIAAgACAAIAAgACAAIAAgACAAIAAgACAAIAAgACAAIAAgACAAIAAgACAAIAAgACAAIAAgAF8AZABpAGYAZgBNAG8AbgB0AGgAcwAsACAAKABfAGQAZQBsAHQAYQBZAGUAYQByACAAKgAgADEAMgApACAAKwAgAF8AZABlAGwAdABhAE0AbwBuAHQAaAAsAFwAbgAgACAAIAAgACAAIAAgACAAIAAgACAAIAAgACAAIAAgACAAIAAgACAAIAAgACAAIAAgACAAIAAgAF8AZABlAGwAdABhAEQAYQB5ACwAIABJAE4ARABFAFgAKABfAGQAYQB0AGUAXwBFAG4AZAAsACAAMQAsACAAMwApACAALQAgAEkATgBEAEUAWAAoAF8AZABhAHQAZQBfAFMAdABhAHIAdAAsACAAMQAsACAAMwApAFwAbgAgACAAIAAgACAAIAAgACAAIAAgACAAIAAgACAAIAAgACAAIAAgACAAIAAgACAAIAAgACAAIAAgACAAIAAgACAAKwAgAEkATgBEAEUAWAAoAF8AagBkAG4ATABvAGMAYQBsAF8ARQBuAGQALAAgADEALAAgADIAKQAgAC0AIABJAE4ARABFAFgAKABfAGoAZABuAEwAbwBjAGEAbABfAFMAdABhAHIAdAAsACAAMQAsACAAMgApACwAXABuACAAIAAgACAAIAAgACAAIAAgACAAIAAgACAAIAAgACAAIAAgACAAIAAgACAAIAAgAFwAbgAgACAAIAAgACAAIAAgACAAIAAgACAAIAAgACAAIAAgACAAIAAgACAAIAAgACAAIAAgACAAIAAgAEkARgAoAF8AZABlAGwAdABhAEQAYQB5ACAAPAAgADAALABcAG4AIAAgACAAIAAgACAAIAAgACAAIAAgACAAIAAgACAAIAAgACAAIAAgACAAIAAgACAAIAAgACAAIAAgACAAIAAgAEwARQBUACgAXABuACAAIAAgACAAIAAgACAAIAAgACAAIAAgACAAIAAgACAAIAAgACAAIAAgACAAIAAgACAAIAAgACAAIAAgACAAIAAgACAAIAAgAF8AZABhAHkAcwBNAG8AbgB0AGgAXwBTAHQAYQByAHQALAAgAEQAQQBZAFMAXwBJAE4AXwBNAE8ATgBUAEgAKABJAE4ARABFAFgAKABfAGQAYQB0AGUAXwBTAHQAYQByAHQALAAgADEALAAgADIAKQAsACAASQBOAEQARQBYACgAXwBkAGEAdABlAF8AUwB0AGEAcgB0ACwAIAAxACwAIAAxACkALAAgAEoAdQBsAGkAYQBuAEMAYQBsAGUAbgBkAGEAcgApACwAXABuACAAIAAgACAAIAAgACAAIAAgACAAIAAgACAAIAAgACAAIAAgACAAIAAgACAAIAAgACAAIAAgACAAIAAgACAAIAAgACAAIAAgAEgAUwBUAEEAQwBLACgAXABuACAAIAAgACAAIAAgACAAIAAgACAAIAAgACAAIAAgACAAIAAgACAAIAAgACAAIAAgACAAIAAgACAAIAAgACAAIAAgACAAIAAgACAAIAAgACAAXwBzAGkAZwBuACwAXABuACAAIAAgACAAIAAgACAAIAAgACAAIAAgACAAIAAgACAAIAAgACAAIAAgACAAIAAgACAAIAAgACAAIAAgACAAIAAgACAAIAAgACAAIAAgACAAXwBkAGkAZgBmAE0AbwBuAHQAaABzACAALQAgADEALABcAG4AIAAgACAAIAAgACAAIAAgACAAIAAgACAAIAAgACAAIAAgACAAIAAgACAAIAAgACAAIAAgACAAIAAgACAAIAAgACAAIAAgACAAIAAgACAAIABfAGQAYQB5AHMATQBvAG4AdABoAF8AUwB0AGEAcgB0ACAAKwAgAF8AZABlAGwAdABhAEQAYQB5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ABTAFQAQQBDAEsAKABcAG4AIAAgACAAIAAgACAAIAAgACAAIAAgACAAIAAgACAAIAAgACAAIAAgACAAIAAgACAAIAAgACAAIAAgACAAIAAgACAAIAAgACAAXwBzAGkAZwBuACwAXABuACAAIAAgACAAIAAgACAAIAAgACAAIAAgACAAIAAgACAAIAAgACAAIAAgACAAIAAgACAAIAAgACAAIAAgACAAIAAgACAAIAAgAF8AZABpAGYAZgBNAG8AbgB0AGgAcwAsAFwAbgAgACAAIAAgACAAIAAgACAAIAAgACAAIAAgACAAIAAgACAAIAAgACAAIAAgACAAIAAgACAAIAAgACAAIAAgACAAIAAgACAAIABfAGQAZQBsAHQAYQBEAGEAe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XwBEAEEAWQBTAFwAbgBcAG4AUgBlAHQAdQByAG4AcwAgAHQAaABlACAAdABpAG0AZQBzAHAAYQBuACAAZABpAGYAZgBlAHIAZQBuAGMAZQAgAGIAZQB0AHcAZQBlAG4AIABKAHUAbABpAGEAbgAgAEQAYQB0AGUAcwAgAGkAbgAgAHEAdQBhAHIAdABlAHIAcwAgAGEAbgBk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EAdQBhAHIAdABlAHIAcwBcAG4AIAAzACAAfAAgAGQAZQBjAGkAbQBhAGwAIABbADAALgAuADkAMg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UQBVAEEAUgBUAEUAUgBfAEQAQQBZAFMAIAA9ACAATABBAE0AQgBEAEEAKABKAEQAYQB0AGUAMQAsACAASgBEAGEAdABlADIALAAgAFsAVABpAG0AZQBaAG8AbgBlAE8AZgBmAHMAZQB0AF0ALAAgAFsATQBvAG4AdABoAE8AZgBmAHMAZQB0AF0ALAAgAFsASgB1AGwAaQBhAG4AQwBhAGwAZQBuAGQAYQByAF0ALABcAG4AIAAgACAAIABJAEYAKAAoAEoARABhAHQAZQAxACAAPQAgAFwAIgBcACIAKQAgACoAIAAoAEoARABhAHQAZQAyACAAPQAgAFwAIgBcACIAKQAsACAAewBcACIAXAAiACwAIABcACIAXAAiACwAIABcACIAXAAiAH0ALABcAG4AIAAgACAAIAAgACAAIAAgAEkARgAoAE4ATwBUACgASQBTAE4AVQBNAEIARQBSACgASgBEAGEAdABlADEAKQApACAAKwAgAE4ATwBUACgASQBTAE4AVQBNAEIARQBSACgASgBEAGEAdABlADIAKQApACwAIAB7ACMAVgBBAEwAVQBFACEALAAgACMAVgBBAEwAVQBFACEALAAgACMAVgBBAEwAVQBFACEAfQAsAFwAbgAgACAAIAAgACAAIAAgACAAIAAgACAAIABMAEUAVAAoAFwAbgAgACAAIAAgACAAIAAgACAAIAAgACAAIAAgACAAIAAgAF8AdAB6AG8ALAAgAE4AKABUAGkAbQBlAFoAbwBuAGUATwBmAGYAcwBlAHQAKQAsAFwAbgAgACAAIAAgACAAIAAgACAAIAAgACAAIAAgACAAIAAgAF8AbQBvAG4AdABoAE8AZgBmAHMAZQB0ACwAIABSAE8AVQBOAEQAKABOACgATQBvAG4AdABoAE8AZgBmAHMAZQB0ACkALAAgADAAKQAsAFwAbgAgACAAIAAgACAAIAAgACAAIAAgACAAIAAgACAAIAAgAEkARgAoACgAQQBCAFMAKABfAHQAegBvACkAIAA+ACAAOQAwADAAKQAgACsAIAAoAF8AbQBvAG4AdABoAE8AZgBmAHMAZQB0ACAAPAAgAC0ANgApACAAKwAgACgAXwBtAG8AbgB0AGgATwBmAGYAcwBlAHQAIAA+ACAAMwApACwAIAB7ACMATgBVAE0AIQAsACAAIwBOAFUATQAhACwAIAAjAE4AVQBNACEAfQAsAFwAbgAgACAAIAAgACAAIAAgACAAIAAgACAAIAAgACAAIAAgACAAIAAgACAASQBGACgASgBEAGEAdABlADIAIAA9ACAASgBEAGEAdABlADEALAAgAHsAIAAwACwAIAAwACAALAAwAH0ALABcAG4AIAAgACAAIAAgACAAIAAgACAAIAAgACAAIAAgACAAIAAgACAAIAAgACAAIAAgACAATABFAFQAKABcAG4AIAAgACAAIAAgACAAIAAgACAAIAAgACAAIAAgACAAIAAgACAAIAAgACAAIAAgACAAIAAgACAAIABfAHMAaQBnAG4ALAAgAEkARgAoAEoARABhAHQAZQAxACAAPgAgAEoARABhAHQAZQAyACwAIAAtADEALAAgADEAKQAsAFwAbgAgACAAIAAgACAAIAAgACAAIAAgACAAIAAgACAAIAAgACAAIAAgACAAIAAgACAAIAAgACAAIAAgAF8AagBkAG4ATABvAGMAYQBsAF8AUwB0AGEAcgB0ACwAIABKAEQAQQBUAEUAXwBUAE8AXwBKAEQATgBfAEwATwBDAEEATAAoAFwAbgAgACAAIAAgACAAIAAgACAAIAAgACAAIAAgACAAIAAgACAAIAAgACAAIAAgACAAIAAgACAAIAAgACAAIAAgACAASQBGACgAXwBzAGkAZwBuACAAPQAgADEALAAgAEoARABhAHQAZQAxACwAIABKAEQAYQB0AGUAMgApACwAXABuACAAIAAgACAAIAAgACAAIAAgACAAIAAgACAAIAAgACAAIAAgACAAIAAgACAAIAAgACAAIAAgACAAIAAgACAAIABfAHQAegBvAFwAbgAgACAAIAAgACAAIAAgACAAIAAgACAAIAAgACAAIAAgACAAIAAgACAAIAAgACAAIAAgACAAIAAgACkALABcAG4AIAAgACAAIAAgACAAIAAgACAAIAAgACAAIAAgACAAIAAgACAAIAAgACAAIAAgACAAIAAgACAAIABfAGoAZABuAEwAbwBjAGEAbABfAEUAbgBkACwAIABKAEQAQQBUAEUAXwBUAE8AXwBKAEQATgBfAEwATwBDAEEATAAoAFwAbgAgACAAIAAgACAAIAAgACAAIAAgACAAIAAgACAAIAAgACAAIAAgACAAIAAgACAAIAAgACAAIAAgACAAIAAgACAASQBGACgAXwBzAGkAZwBuACAAPQAgADEALAAgAEoARABhAHQAZQAyACwAIABKAEQAYQB0AGUAMQApACwAXABuACAAIAAgACAAIAAgACAAIAAgACAAIAAgACAAIAAgACAAIAAgACAAIAAgACAAIAAgACAAIAAgACAAIAAgACAAIABfAHQAegBvAFwAbgAgACAAIAAgACAAIAAgACAAIAAgACAAIAAgACAAIAAgACAAIAAgACAAIAAgACAAIAAgACAAIAAgACkALABcAG4AIAAgACAAIA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AgACAAIAAgAF8AcQB1AGEAcgB0AGUAcgBEAGEAdABlAF8ARQBuAGQALAAgAEoARABOAF8AVABPAF8AUQBVAEEAUgBUAEUAUgBfAEQAQQBUAEUAKABJAE4ARABFAFgAKABfAGoAZABuAEwAbwBjAGEAbABfAEUAbgBkACwAIAAxACwAIAAxACkALAAgAF8AbQBvAG4AdABoAE8AZgBmAHMAZQB0ACwAIABKAHUAbABpAGEAbgBDAGEAbABlAG4AZABhAHIAKQAsAFwAbgAgACAAIAAgACAAIAAgACAAIAAgACAAIAAgACAAIAAgACAAIAAgACAAIAAgACAAIAAgACAAIAAgAF8AZABlAGwAdABhAFkAZQBhAHIALAAgAEkATgBEAEUAWAAoAF8AcQB1AGEAcgB0AGUAcgBEAGEAdABlAF8ARQBuAGQALAAgADEALAAgADEAKQAgAC0AIABJAE4ARABFAFgAKABfAHEAdQBhAHIAdABlAHIARABhAHQAZQBfAFMAdABhAHIAdAAsACAAMQAsACAAMQApACwAXABuACAAIAAgACA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IAAgACAAIABfAGQAaQBmAGYAUQB1AGEAcgB0AGUAcgBzACwAIAAoAF8AZABlAGwAdABhAFkAZQBhAHIAIAAqACAANAApACAAKwAgAF8AZABlAGwAdABhAFEAdQBhAHIAdABlAHIALABcAG4AIAAgACAAIAAgACAAIAAgACAAIAAgACAAIAAgACAAIAAgACAAIAAgACAAIAAgACAAIAAgACAAIABfAGQAZQBsAHQAYQBEAGEAeQAsACAASQBOAEQARQBYACgAXwBxAHUAYQByAHQAZQByAEQAYQB0AGUAXwBFAG4AZAAsACAAMQAsACAAMwApACAALQAgAEkATgBEAEUAWAAoAF8AcQB1AGEAcgB0AGUAcgBEAGEAdABlAF8AUwB0AGEAcgB0ACwAIAAxACwAIAAzACkAXABuACAAIAAgACAAIAAgACAAIAAgACAAIAAgACAAIAAgACAAIAAgACAAIAAgACAAIAAgACAAIAAgACAAIAAgACAAIAArACAASQBOAEQARQBYACgAXwBqAGQAbgBMAG8AYwBhAGwAXwBFAG4AZAAsACAAMQAsACAAMgApACAALQAgAEkATgBEAEUAWAAoAF8AagBkAG4ATABvAGMAYQBsAF8AUwB0AGEAcgB0ACwAIAAxACwAIAAyACkALABcAG4AIAAgACAAIAAgACAAIAAgACAAIAAgACAAIAAgACAAIAAgACAAIAAgACAAIAAgACAAXABuACAAIAAgACAAIAAgACAAIAAgACAAIAAgACAAIAAgACAAIAAgACAAIAAgACAAIAAgACAAIAAgACAASQBGACgAXwBkAGUAbAB0AGEARABhAHkAIAA8ACAAMAAsAFwAbgAgACAAIAAgACAAIAAgACAAIAAgACAAIAAgACAAIAAgACAAIAAgACAAIAAgACAAIAAgACAAIAAgACAAIAAgACAATABFAFQAKABcAG4AIAAgACAAIAAgACAAIAAgACAAIAAgACAAIAAgACAAIAAgACAAIAAgACAAIAAgACAAIAAgACAAIAAgACAAIAAgACAAIAAgACAAXwBkAGEAeQBzAFEAdQBhAHIAdABlAHIAXwBTAHQAYQByAHQALAAgAEkATgBEAEUAWAAoAF8AcQB1AGEAcgB0AGUAcgBEAGEAdABlAF8AUwB0AGEAcgB0ACwAIAAxACwAIAA0ACkALABcAG4AIAAgACAAIAAgACAAIAAgACAAIAAgACAAIAAgACAAIAAgACAAIAAgACAAIAAgACAAIAAgACAAIAAgACAAIAAgACAAIAAgACAASABTAFQAQQBDAEsAKABcAG4AIAAgACAAIAAgACAAIAAgACAAIAAgACAAIAAgACAAIAAgACAAIAAgACAAIAAgACAAIAAgACAAIAAgACAAIAAgACAAIAAgACAAIAAgACAAIABfAHMAaQBnAG4ALABcAG4AIAAgACAAIAAgACAAIAAgACAAIAAgACAAIAAgACAAIAAgACAAIAAgACAAIAAgACAAIAAgACAAIAAgACAAIAAgACAAIAAgACAAIAAgACAAIABfAGQAaQBmAGYAUQB1AGEAcgB0AGUAcgBzACAALQAgADEALABcAG4AIAAgACAAIAAgACAAIAAgACAAIAAgACAAIAAgACAAIAAgACAAIAAgACAAIAAgACAAIAAgACAAIAAgACAAIAAgACAAIAAgACAAIAAgACAAIABfAGQAYQB5AHMAUQB1AGEAcgB0AGUAcgBfAFMAdABhAHIAdAAgACsAIABfAGQAZQBsAHQAYQBEAGEAe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gAUwBUAEEAQwBLACgAXABuACAAIAAgACAAIAAgACAAIAAgACAAIAAgACAAIAAgACAAIAAgACAAIAAgACAAIAAgACAAIAAgACAAIAAgACAAIAAgACAAIAAgAF8AcwBpAGcAbgAsAFwAbgAgACAAIAAgACAAIAAgACAAIAAgACAAIAAgACAAIAAgACAAIAAgACAAIAAgACAAIAAgACAAIAAgACAAIAAgACAAIAAgACAAIABfAGQAaQBmAGYAUQB1AGEAcgB0AGUAcgBzACwAXABuACAAIAAgACAAIAAgACAAIAAgACAAIAAgACAAIAAgACAAIAAgACAAIAAgACAAIAAgACAAIAAgACAAIAAgACAAIAAgACAAIAAgAF8AZABlAGwAdABhAEQAYQB5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ZABlAGMAaQBtAGEAbAAgAFsAMAAuAC4ANwAvADMAMQAvADkAMgApACAAfAAgAEQAZQBsAHQAYQAgAGQAYQB5AHMAXABuAFwAbgBPAHUAdABwAHUAdAAgAHcAaABlAHIAZQAgAFUAbgBpAHQAcwAgAD0AIABZAFcARAAsACAAWQBNAEQALAAgAFkAUQBE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pAG4AdABlAGcAZQByACAAWwAwAC4ALgBdACAAIAAgACAAIAAgACAAIAB8ACAARABlAGwAdABhACAAeQBlAGEAcgBzAFwAbgAgADMAIAB8ACAAaQBuAHQAZQBnAGUAcgAgAFsAMAAuAC4ANQAyAC8AMQAyAC8ANABdACAAfAAgAEQAZQBsAHQAYQAgAHcAZQBlAGsAcwAvAG0AbwBuAHQAaABzAC8AcQB1AGEAcgB0AGUAcgBzAFwAbgAgADQAIAB8ACAAZABlAGMAaQBtAGEAbAAgAFsAMAAuAC4ANwAvADMAMQAvADkAMgApACAAfAAgAEQAZQBsAHQAYQAgAGQAYQB5AHMAXABuAFwAbgBPAHUAdABwAHUAdAAgAHcAaABlAHIAZQAgAFUAbgBpAHQAcwAgAD0AIABZAE0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yAF0AIAAgAHwAIABEAGUAbAB0AGEAIABtAG8AbgB0AGgAcwBcAG4AIAA0ACAAfAAgAGkAbgB0AGUAZwBlAHIAIABbADAALgAuADMAMABdACAAIAB8ACAARABlAGwAdABhACAAZABhAHkAcwBcAG4AIAA1ACAAfAAgAGkAbgB0AGUAZwBlAHIAIABbADAALgAuADIAMwBdACAAIAB8ACAARABlAGwAdABhACAAaABvAHUAcgBzAFwAbgAgADYAIAB8ACAAaQBuAHQAZQBnAGUAcgAgAFsAMAAuAC4ANQA5AF0AIAAgAHwAIABEAGUAbAB0AGEAIABtAGkAbgB1AHQAZQBzAFwAbgAgADcAIAB8ACAAZABlAGMAaQBtAGEAbAAgAFsAMAAuAC4ANgAwACkAIAAgAHwAIABEAGUAbAB0AGEAIABz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uAGkAdABzACAAIAAgACAAIAAgACAAIAAgACAAIAAgAHwAIAB0AGUAeAB0ACAAIAAgACAAIAAgACAAIAAgACAAIAAgAHwAIAAgACAAIAAgACAASAAgAC0AIABoAG8AdQByAHMAIABkAGUAYwBpAG0AYQBsAFwAbgAgACAAIAAgACAAIAAgACAAIAAgACAAIAAgACAAIAAgACAAfAAgACAAIAAgACAAIAAgACAAIAAgACAAIAAgACAAIAAgACAAfAAgACAAIAAgACAAIABOACAALQAgAG0AaQBuAHUAdABlAHMAIABkAGUAYwBpAG0AYQBsAFwAbgAgACAAIAAgACAAIAAgACAAIAAgACAAIAAgACAAIAAgACAAfAAgACAAIAAgACAAIAAgACAAIAAgACAAIAAgACAAIAAgACAAfAAgACAAIAAgACAAIABTACAALQAgAHMAZQBjAG8AbgBkAHMAIABkAGUAYwBpAG0AYQBsAFwAbgAgACAAIAAgACAAIAAgACAAIAAgACAAIAAgACAAIAAgACAAfAAgACAAIAAgACAAIAAgACAAIAAgACAAIAAgACAAIAAgACAAfAAgACAAIAAgACAAIABEACAALQAgAGQAYQB5AHM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oARABhAHQAZQAxACAAIAAgACAAIAAgACAAIAAgACAAIAB8ACAAZABlAGMAaQBtAGEAbAAgACAAIAAgACAAIAAgACAAIAB8ACAAXABuAEoARABhAHQAZQAyACAAIAAgACAAIAAgACAAIAAgACAAIAB8ACAAZABlAGMAaQBtAGEAbAAgACAAIAAgACAAIAAgACAAIAB8ACAAXABuAFsAVABpAG0AZQBaAG8AbgBlAE8AZgBmAHMAZQB0AF0AIAB8ACAAZABlAGMAaQBtAGEAbAAgACAAIAAgACAAIAAgACAAIAB8ACAAVABpAG0AZQAgAHoAbwBuAGUAIABvAGYAZgBzAGUAdAAgAGkAbgAgAG0AaQBuAHUAdABlAHMAIABmAHIAbwBtACAAVQBUAEMALgBcAG4AIAAgACAAIAAgACAAIAAgACAAIAAgACAAIAAgACAAIAAgAHwAIABbAC0AOQAwADAALgAuADkAMAAwAF0AIAAgACAAIAAgAHwAIABBAHMAcwB1AG0AZQBkACAAdABvACAAYgBlACAAVQBUAEMAIABpAGYAIABvAG0AbQBpAHQAdABlAGQALg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QBOAFQARQBSAFYAQQBMACAAPQAgAEwAQQBNAEIARABBACgAVQBuAGkAdABzACwAIABKAEQAYQB0AGUAMQAsACAASgBEAGEAdABlADIALAAgAFsAVABpAG0AZQBaAG8AbgBlAE8AZgBmAHMAZQB0AF0ALAAgAFsATQBvAG4AdABoAE8AZgBmAHMAZQB0AF0ALAAgAFsASgB1AGwAaQBhAG4AQwBhAGwAZQBuAGQAYQByAF0ALABcAG4AIAAgACAAIABJAEYAUwAoAFwAbgAgACAAIAAgACAAIAAgACAAVQBuAGkAdABzACAAPQAgAFwAIgBcACIALAAgAHsAIwBWAEEATABVAEUAIQB9ACwAXABuACAAIAAgACAAIAAgACAAIABVAG4AaQB0AHMAIAA9ACAAXAAiAEgAXAAiACwAIABEAEUATABUAEEAXwBIAE8AVQBSAFMAKABKAEQAYQB0AGUAMQAsACAASgBEAGEAdABlADIAKQAsAFwAbgAgACAAIAAgACAAIAAgACAAVQBuAGkAdABzACAAPQAgAFwAIgBOAFwAIgAsACAARABFAEwAVABBAF8ATQBJAE4AVQBUAEUAUwAoAEoARABhAHQAZQAxACwAIABKAEQAYQB0AGUAMgApACwAXABuACAAIAAgACAAIAAgACAAIABVAG4AaQB0AHMAIAA9ACAAXAAiAFMAXAAiACwAIABEAEUATABUAEEAXwBTAEUAQwBPAE4ARABTACgASgBEAGEAdABlADEALAAgAEoARABhAHQAZQAyACkALABcAG4AIAAgACAAIAAgACAAIAAgAFUAbgBpAHQAcwAgAD0AIABcACIASABNAFMAXAAiACwAIABEAEUATABUAEEAXwBIAE8AVQBSAF8ATQBJAE4AXwBTAEUAQwAoAEoARABhAHQAZQAxACwAIABKAEQAYQB0AGUAMgApACwAXABuACAAIAAgACAAIAAgACAAIABVAG4AaQB0AHMAIAA9ACAAXAAiAEQAXAAiACwAIABEAEUATABUAEEAXwBEAEEAWQBTACgASgBEAGEAdABlADEALAAgAEoARABhAHQAZQAyACkALABcAG4AIAAgACAAIAAgACAAIAAgAFUAbgBpAHQAcwAgAD0AIABcACIAVwBcACIALAAgAEQARQBMAFQAQQBfAFcARQBFAEsAUwAoAEoARABhAHQAZQAxACwAIABKAEQAYQB0AGUAMgApACwAXABuACAAIAAgACAAIAAgACAAIABVAG4AaQB0AHMAIAA9ACAAXAAiAE0AXAAiACwAIABEAEUATABUAEEAXwBNAE8ATgBUAEgAUwAoAEoARABhAHQAZQAxACwAIABKAEQAYQB0AGUAMgAsACAAVABpAG0AZQBaAG8AbgBlAE8AZgBmAHMAZQB0ACwAIABKAHUAbABpAGEAbgBDAGEAbABlAG4AZABhAHIAKQAsAFwAbgAgACAAIAAgACAAIAAgACAAVQBuAGkAdABzACAAPQAgAFwAIgBRAFwAIgAsACAARABFAEwAVABBAF8AUQBVAEEAUgBUAEUAUgBTACgASgBEAGEAdABlADEALAAgAEoARABhAHQAZQAyACwAIABUAGkAbQBlAFoAbwBuAGUATwBmAGYAcwBlAHQALAAgAE0AbwBuAHQAaABPAGYAZgBzAGUAdAAsACAASgB1AGwAaQBhAG4AQwBhAGwAZQBuAGQAYQByACkALABcAG4AIAAgACAAIAAgACAAIAAgAFUAbgBpAHQAcwAgAD0AIABcACIAWQBcACIALAAgAEQARQBMAFQAQQBfAFkARQBBAFIAUwAoAEoARABhAHQAZQAxACwAIABKAEQAYQB0AGUAMgAsACAAVABpAG0AZQBaAG8AbgBlAE8AZgBmAHMAZQB0ACwAIABKAHUAbABpAGEAbgBDAGEAbABlAG4AZABhAHIAKQAsAFwAbgAgACAAIAAgACAAIAAgACAAVQBuAGkAdABzACAAPQAgAFwAIgBXAEQAXAAiACwAIABEAEUATABUAEEAXwBXAEUARQBLAF8ARABBAFkAUwAoAEoARABhAHQAZQAxACwAIABKAEQAYQB0AGUAMgApACwAXABuACAAIAAgACAAIAAgACAAIABVAG4AaQB0AHMAIAA9ACAAXAAiAFkAVwBEAFwAIgAsACAARABFAEwAVABBAF8AWQBFAEEAUgBfAFcARQBFAEsAXwBEAEEAWQBTACgASgBEAGEAdABlADEALAAgAEoARABhAHQAZQAyACwAIABUAGkAbQBlAFoAbwBuAGUATwBmAGYAcwBlAHQALAAgAEoAdQBsAGkAYQBuAEMAYQBsAGUAbgBkAGEAcgApACwAXABuACAAIAAgACAAIAAgACAAIABVAG4AaQB0AHMAIAA9ACAAXAAiAE0ARABcACIALAAgAEQARQBMAFQAQQBfAE0ATwBOAFQASABfAEQAQQBZAFMAKABKAEQAYQB0AGUAMQAsACAASgBEAGEAdABlADIALAAgAFQAaQBtAGUAWgBvAG4AZQBPAGYAZgBzAGUAdAAsACAASgB1AGwAaQBhAG4AQwBhAGwAZQBuAGQAYQByACkALABcAG4AIAAgACAAIAAgACAAIAAgAFUAbgBpAHQAcwAgAD0AIABcACIAUQBEAFwAIgAsACAARABFAEwAVABBAF8AUQBVAEEAUgBUAEUAUgBfAEQAQQBZAFMAKABKAEQAYQB0AGUAMQAsACAASgBEAGEAdABlADIALAAgAFQAaQBtAGUAWgBvAG4AZQBPAGYAZgBzAGUAdAAsACAATQBvAG4AdABoAE8AZgBmAHMAZQB0ACwAIABKAHUAbABpAGEAbgBDAGEAbABlAG4AZABhAHIAKQAsAFwAbgAgACAAIAAgACAAIAAgACAAVQBuAGkAdABzACAAPQAgAFwAIgBEAEgATQBTAFwAIgAsACAATABFAFQAKABcAG4AIAAgACAAIAAgACAAIAAgACAAIAAgACAAIAAgACAAIABfAGgAbQBzACwAIABEAEUATABUAEEAXwBIAE8AVQBSAF8ATQBJAE4AXwBTAEUAQwAoAEoARABhAHQAZQAxACwAIABKAEQAYQB0AGUAMgApACwAXABuACAAIAAgACAAIAAgACAAIAAgACAAIAAgACAAIAAgACAAXwBkAGEAeQBzACwAIABJAE4AVAAoAEkATgBEAEUAWAAoAF8AaABtAHMALAAgADEALAAgADIAKQAgAC8AIAAyADQAKQAsAFwAbgAgACAAIAAgACAAIAAgACAAIAAgACAAIAAgACAAIAAgAF8AaABvAHUAcgBzACwAIABJAE4ARABFAFgAKABfAGgAbQBzACwAIAAxACwAIAAyACkAIAAtACAAXwBkAGEAeQBzACAAKgAgADIANAAsAFwAbgAgACAAIAAgACAAIAAgACAAIAAgACAAIAAgACAAIAAgAEgAUwBUAEEAQwBLACgAXABuACAAIAAgACAAIAAgACAAIAAgACAAIAAgACAAIAAgACAAIAAgACAAIABJAE4ARABFAFgAKABfAGgAbQBzACwAIAAxACwAIAAxACkALABcAG4AIAAgACAAIAAgACAAIAAgACAAIAAgACAAIAAgACAAIAAgACAAIAAgAF8AZABhAHkAcwAsAFwAbgAgACAAIAAgACAAIAAgACAAIAAgACAAIAAgACAAIAAgACAAIAAgACAAXwBoAG8AdQByAHMALABcAG4AIAAgACAAIAAgACAAIAAgACAAIAAgACAAIAAgACAAIAAgACAAIAAgAEkATgBEAEUAWAAoAF8AaABtAHMALAAgADEALAAgADMAKQAsAFwAbgAgACAAIAAgACAAIAAgACAAIAAgACAAIAAgACAAIAAgACAAIAAgACAASQBOAEQARQBYACgAXwBoAG0AcwAsACAAMQAsACAANAApAFwAbgAgACAAIAAgACAAIAAgACAAIAAgACAAIAAgACAAIAAgACkAXABuACAAIAAgACAAIAAgACAAIAAgACAAIAAgACkALABcAG4AIAAgACAAIAAgACAAIAAgAFUAbgBpAHQAcwAgAD0AIABcACIAWQBNAEQ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EkATgBEAEUAWAAoAF8AbQBvAG4AdABoAEQAYQB5AHMALAAgADEALAAgADMAKQBcAG4AIAAgACAAIAAgACAAIAAgACAAIAAgACAAIAAgACAAIAApAFwAbgAgACAAIAAgACAAIAAgACAAIAAgACAAIAApACwAXABuACAAIAAgACAAIAAgACAAIABVAG4AaQB0AHMAIAA9ACAAXAAiAFkAUQBEAFwAIgAsACAATABFAFQAKABcAG4AIAAgACAAIAAgACAAIAAgACAAIAAgACAAIAAgACAAIABfAHEAdQBhAHIAdABlAHIARABhAHkAcwAsACAARABFAEwAVABBAF8AUQBVAEEAUgBUAEUAUgBfAEQAQQBZAFMAKABKAEQAYQB0AGUAMQAsACAASgBEAGEAdABlADIALAAgAFQAaQBtAGUAWgBvAG4AZQBPAGYAZgBzAGUAdAAsACAASgB1AGwAaQBhAG4AQwBhAGwAZQBuAGQAYQByACkALABcAG4AIAAgACAAIAAgACAAIAAgACAAIAAgACAAIAAgACAAIABfAHkAZQBhAHIAcwAsACAASQBOAFQAKABJAE4ARABFAFgAKABfAHEAdQBhAHIAdABlAHIARABhAHkAcwAsACAAMQAsACAAMgApACAALwAgADQAKQAsAFwAbgAgACAAIAAgACAAIAAgACAAIAAgACAAIAAgACAAIAAgAF8AcQB1AGEAcgB0AGUAcgBzACwAIABJAE4ARABFAFgAKABfAHEAdQBhAHIAdABlAHIARABhAHkAcwAsACAAMQAsACAAMgApACAALQAgAF8AeQBlAGEAcgBzACAAKgAgADQALABcAG4AIAAgACAAIAAgACAAIAAgACAAIAAgACAAIAAgACAAIABIAFMAVABBAEMASwAoAFwAbgAgACAAIAAgACAAIAAgACAAIAAgACAAIAAgACAAIAAgACAAIAAgACAASQBOAEQARQBYACgAXwBxAHUAYQByAHQAZQByAEQAYQB5AHMALAAgADEALAAgADEAKQAsAFwAbgAgACAAIAAgACAAIAAgACAAIAAgACAAIAAgACAAIAAgACAAIAAgACAAXwB5AGUAYQByAHMALABcAG4AIAAgACAAIAAgACAAIAAgACAAIAAgACAAIAAgACAAIAAgACAAIAAgAF8AcQB1AGEAcgB0AGUAcgBzACwAXABuACAAIAAgACAAIAAgACAAIAAgACAAIAAgACAAIAAgACAAIAAgACAAIABJAE4ARABFAFgAKABfAHEAdQBhAHIAdABlAHIARABhAHkAcwAsACAAMQAsACAAMwApAFwAbgAgACAAIAAgACAAIAAgACAAIAAgACAAIAAgACAAIAAgACkAXABuACAAIAAgACAAIAAgACAAIAAgACAAIAAgACkALABcAG4AIAAgACAAIAAgACAAIAAgAFUAbgBpAHQAcwAgAD0AIABcACIAWQBNAEQASABNAFMAXAAiACwAIABMAEUAVAAoAFwAbgAgACAAIAAgACAAIAAgACAAIAAgACAAIAAgACAAIAAgAF8AbQBvAG4AdABoAEQAYQB5AHMALAAgAEQARQBMAFQAQQBfAE0ATwBOAFQASABfAEQAQQBZAFMAKABKAEQAYQB0AGUAMQAsACAASgBEAGEAdABlADIALAAgAFQAaQBtAGUAWgBvAG4AZQBPAGYAZgBzAGUAdAAsACAASgB1AGwAaQBhAG4AQwBhAGwAZQBuAGQAYQByACkALABcAG4AIAAgACAAIAAgACAAIAAgACAAIAAgACAAIAAgACAAIABfAHkAZQBhAHIAcwAsACAASQBOAFQAKABJAE4ARABFAFgAKABfAG0AbwBuAHQAaABEAGEAeQBzACwAIAAxACwAIAAyACkAIAAvACAAMQAyACkALABcAG4AIAAgACAAIAAgACAAIAAgACAAIAAgACAAIAAgACAAIABfAG0AbwBuAHQAaABzACwAIABJAE4ARABFAFgAKABfAG0AbwBuAHQAaABEAGEAeQBzACwAIAAxACwAIAAyACkAIAAtACAAXwB5AGUAYQByAHMAIAAqACAAMQAyACwAXABuACAAIAAgACAAIAAgACAAIAAgACAAIAAgACAAIAAgACAAXwBkAGEAeQBzACwAIABJAE4AVAAoAEkATgBEAEUAWAAoAF8AbQBvAG4AdABoAEQAYQB5AHMALAAgADEALAAgADMAKQApACwAXABuACAAIAAgACAAIAAgACAAIAAgACAAIAAgACAAIAAgACAAXwB0AGkAbQBlACwAIABJAE4ARABFAFgAKABfAG0AbwBuAHQAaABEAGEAeQBzACwAIAAxACwAIAAzACkAIAAtACAAXwBkAGEAeQBzACwAXABuACAAIAAgACAAIAAgACAAIAAgACAAIAAgACAAIAAgACAAXwBoAG0AcwAsACAAVABJAE0ARQBfAEQARQBDAEkATQBBAEwAXwBUAE8AXwBIAE0AUwAoAF8AdABpAG0AZQApACwAXABuACAAIAAgACAAIAAgACAAIAAgACAAIAAgACAAIAAgACAASABTAFQAQQBDAEsAKABcAG4AIAAgACAAIAAgACAAIAAgACAAIAAgACAAIAAgACAAIAAgACAAIAAgAEkATgBEAEUAWAAoAF8AbQBvAG4AdABoAEQAYQB5AHMALAAgADEALAAgADEAKQAsAFwAbgAgACAAIAAgACAAIAAgACAAIAAgACAAIAAgACAAIAAgACAAIAAgACAAXwB5AGUAYQByAHMALABcAG4AIAAgACAAIAAgACAAIAAgACAAIAAgACAAIAAgACAAIAAgACAAIAAgAF8AbQBvAG4AdABoAHMALABcAG4AIAAgACAAIAAgACAAIAAgACAAIAAgACAAIAAgACAAIAAgACAAIAAgAF8AZABhAHkAcwAsAFwAbgAgACAAIAAgACAAIAAgACAAIAAgACAAIAAgACAAIAAgACAAIAAgACAARABSAE8AUAAoAF8AaABtAHMALAAsACAAMQApAFwAbgAgACAAIAAgACAAIAAgACAAIAAgACAAIAAgACAAIAAgACkAXABuACAAIAAgACAAIAAgACAAIAAgACAAIAAgACkALABcAG4AIAAgACAAIAAgACAAIAAgAFQAUgBVAEUALAAgAHsAIwBWAEEATABVAEUAIQB9AFwAbgAgACAAIAAgACkAXABuACkAOw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WABUAEUATgBU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EQAQQBZAFMAXABuAFwAbgBSAGUAdAB1AHIAbgBzACAAdABoAGUAIABpAG4AYwBsAHUAcwBpAHYAZQAgAGUAeAB0AGUAbgB0ACAAbwBmACAAZABhAHk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DEAIAAgACAAIAAgACAAIAAgACAAIAAgAHwAIABkAGUAYwBpAG0AYQBsACAAIAAgACAAIAB8ACAAXABuAEoARABhAHQAZQAyACAAIAAgACAAIAAgACAAIAAgACAAIAB8ACAAZABlAGMAaQBtAGEAbAAgACAAIAAgACAAfAAg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EAEEAWQBTACgASgBVAEwASQBBAE4AXwBEAEEAVABFACgAMgAwADIAMwAsADEALAAxACwAVABJAE0ARQAoADIAMwAsADUAOQAsADUANQApACkALAAgAEoAVQBMAEkAQQBOAF8ARABBAFQARQAoADIAMAAyADMALAAxACwAMgAsAFQASQBNAEUAKAAwACwAMAAsADUAKQApACkAXABuAD0AIAAyACAAIABpAC4AZQAuACAAMgAgAGQAYQB5AHMAIABiAGUAYwBhAHUAcwBlACAAdABoAGUAIAAxADAAIABzAGUAYwBvAG4AZAAgAHQAaQBtAGUAcwBwAGEAbgAgAGMAcgBvAHMAcwBlAHMAIAB0AGgAZQAgAGQAYQB5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EQAQQBZAFMAIAA9ACAATABBAE0AQgBEAEEAKABKAEQAYQB0AGUAMQAsACAASgBEAGEAdABlADIALAAgAFsAVABpAG0AZQBaAG8AbgBlAE8AZgBmAHMAZQB0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QQBCAFMAKABfAHQAegBvACkAIAA+ACAAOQAwADAALAAgAHsAIwBOAFUATQAhAH0ALABcAG4AIAAgACAAIAAgACAAIAAgACAAIAAgACAAIAAgACAAIAAgACAAIAAgAEwARQBUACgAXABuACAAIAAgACAAIAAgACAAIAAgACAAIAAgACAAIAAgACAAIAAgACAAIAAgACAAIAAgAF8AcwBpAGcAbgAsACAASQBGACgASgBEAGEAdABlADIAIAA+AD0AIABKAEQAYQB0AGUAMQAsACAAMQAsACAALQAxACkALABcAG4AIAAgACAAIAAgACAAIAAgACAAIAAgACAAIAAgACAAIAAgACAAIAAgACAAIAAgACAAXwBqAGQAbgBMAG8AYwBhAGwAMQAsACAASgBEAEEAVABFAF8AVABPAF8ASgBEAE4AXwBMAE8AQwBBAEwAKABKAEQAYQB0AGUAMQAsACAAXwB0AHoAbwApACwAXABuACAAIAAgACAAIAAgACAAIAAgACAAIAAgACAAIAAgACAAIAAgACAAIAAgACAAIAAgAF8AagBkAG4ATABvAGMAYQBsADIALAAgAEoARABBAFQARQBfAFQATwBfAEoARABOAF8ATABPAEMAQQBMACgASgBEAGEAdABlADIALAAgAF8AdAB6AG8AKQAsAFwAbgAgACAAIAAgACAAIAAgACAAIAAgACAAIAAgACAAIAAgACAAIAAgACAAIAAgACAAIABfAGQAZQBsAHQAYQBEAGEAeQAsACAASQBOAEQARQBYACgAXwBqAGQAbgBMAG8AYwBhAGwAMgAsACAAMQAsACAAMQApACAALQAgAEkATgBEAEUAWAAoAF8AagBkAG4ATABvAGMAYQBsADEALAAgADEALAAgADEAKQAsAFwAbgAgACAAIAAgACAAIAAgACAAIAAgACAAIAAgACAAIAAgACAAIAAgACAAIAAgACAAIABfAHMAaQBnAG4AIAAqACAAKABBAEIAUwAoAF8AZABlAGwAdABhAEQAYQB5ACkAIAArACAAMQApAFwAbgAgACAAIAAgACAAIAAgACAAIAAgACAAIAAgACAAIAAgACAAIAAgACAAKQBcAG4AIAAgACAAIAAgACAAIAAgACAAIAAgACAAIAAgACAAIAApAFwAbgAgACAAIAAgACAAIAAgACAAIAAgACAAIAApAFwAbgAgACAAIAAgACAAIAAgACAAKQBcAG4AIAAgACAAIAApAFwAbgApADs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VwBFAEUASwBTAFwAbgBcAG4AUgBlAHQAdQByAG4AcwAgAHQAaABlACAAaQBuAGMAbAB1AHMAaQB2AGUAIABlAHgAdABlAG4AdAAgAG8AZgAgAHcAZQBlAGs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MQAgACAAIAAgACAAIAAgACAAIAAgACAAfAAgAGQAZQBjAGkAbQBhAGwAIAAgACAAIAAgAHwAIABcAG4ASgBEAGEAdABlADIAIAAgACAAIAAgACAAIAAgACAAIAAgAHwAIABkAGUAYwBpAG0AYQBsACAAIAAgACAAIAB8ACAAXABuAFsAVABpAG0AZQBaAG8AbgBlAE8AZgBmAHMAZQB0AF0AIAB8ACAAZABlAGMAaQBtAGEAbAAgACAAIAAgACAAfAAgAFQAaQBtAGUAIAB6AG8AbgBlACAAbwBmAGYAcwBlAHQAIABpAG4AIABtAGkAbgB1AHQAZQBzACAAZgByAG8AbQAgAFUAVABDAC4AXABuACAAIAAgACAAIAAgACAAIAAgACAAIAAgACAAIAAgACAAIAB8ACAAWwAtADkAMAAwAC4ALgA5ADAAMABdACAAfAAgAEEAcwBzAHUAbQBlAGQAIAB0AG8AIABiAGUAIABVAFQAQwAgAGkAZgAgAG8AbQBtAGkAdAB0AGUAZ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QAQQBZAFMAKABKAFUATABJAEEATgBfAEQAQQBUAEUAKAAyADAAMgAzACwANgAsADQALABUAEkATQBFACgAMgAzACwANQA5ACwANQA1ACkAKQAsACA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cARQBFAEsAUwAgAD0AIABMAEEATQBCAEQAQQAoAEoARABhAHQAZQAxACwAIABKAEQAYQB0AGUAMgAsACAAWwBUAGkAbQBlAFoAbwBuAGUATwBmAGYAcwBlAHQ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oAZABuAE0AbwBuAGQAYQB5AF8AUwB0AGEAcgB0ACwAIABJAE4ARABFAFgAKABfAGoAZABuAEwAbwBjAGEAbABfAFMAdABhAHIAdAAsACAAMQAsACAAMQApACAAKwAgADEAIAAtACAARABBAFkAXwBPAEYAXwBXAEUARQBLACgASQBOAEQARQBYACgAXwBqAGQAbgBMAG8AYwBhAGwAXwBTAHQAYQByAHQALAAgADEALAAgADEAKQApACwAXABuACAAIAAgACAAIAAgACAAIAAgACAAIAAgACAAIAAgACAAIAAgACAAIAAgACAAIAAgAF8AagBkAG4ATQBvAG4AZABhAHkAXwBFAG4AZAAsACAASQBOAEQARQBYACgAXwBqAGQAbgBMAG8AYwBhAGwAXwBFAG4AZAAsACAAMQAsACAAMQApACAAKwAgADEAIAAtACAARABBAFkAXwBPAEYAXwBXAEUARQBLACgASQBOAEQARQBYACgAXwBqAGQAbgBMAG8AYwBhAGwAXwBFAG4AZAAsACAAMQAsACAAMQApACkALABcAG4AIAAgACAAIAAgACAAIAAgACAAIAAgACAAIAAgACAAIAAgACAAIAAgACAAIAAgACAAXwBzAGkAZwBuACAAKgAgAEkATgBUACgAKABfAGoAZABuAE0AbwBuAGQAYQB5AF8ARQBuAGQAIAAtACAAXwBqAGQAbgBNAG8AbgBkAGEAeQBfAFMAdABhAHIAdAApACAALwAgADc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NAE8ATgBUAEgAUwBcAG4AXABuAFIAZQB0AHUAcgBuAHMAIAB0AGgAZQAgAGkAbgBjAGwAdQBzAGkAdgBlACAAZQB4AHQAZQBuAHQAIABvAGYAIABtAG8AbgB0AGgAcwAgAHMAcABhAG4AbgBlAGQAIABiAHkAIAB0AHcAbwAgAEoAdQBsAGkAYQBuACAARABhAHQ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fABcAG4ASgBEAGEAdABlADIAIAAgACAAIAAgACAAIAAgACAAIAAgAHwAIABkAGUAYwBpAG0AYQBsACAAIAAgACAAIAB8AFwAbgBbAFQAaQBtAGUAWgBvAG4AZQBPAGYAZgBzAGUAdABdACAAfAAgAGQAZQBjAGkAbQBhAGwAIAAgACAAIAAgAHwAIABUAGkAbQBlACAAegBvAG4AZQAgAG8AZgBmAHMAZQB0ACAAaQBuACAAbQBpAG4AdQB0AGUAcwAgAGYAcgBvAG0AIABVAFQAQwAuAFwAbgAgACAAIAAgACAAIAAgACAAIAAgACAAIAAgACAAIAAgACAAfAAgAFsALQA5ADAAMAAuAC4AOQAwADAAXQAgAHwAIABBAHMAcwB1AG0AZQBkACAAdABvACAAYgBlACAAVQBUAEMAIABpAGYAIABvAG0AbQBpAHQAdABlAGQALgBcAG4AWwBKAHUAbABpAGEAbgBDAGEAbABlAG4AZABhAHIAXQAgAHwAIABzAHcAaQB0AGMAa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NAE8ATgBUAEgAUwAgAD0AIABMAEEATQBCAEQAQQAoAEoARABhAHQAZQAxACwAIABKAEQAYQB0AGUAMgAsACAAWwBUAGkAbQBlAFoAbwBuAGU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JAEYAKABBAEIAUwAoAF8AdAB6AG8AKQAgAD4AIAA5ADAAMA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GQAYQB0AGUAXwBTAHQAYQByAHQALAAgAEoARABOAF8AVABPAF8AQwBBAEwARQBOAEQAQQBSAF8ARABBAFQARQAoAEkATgBEAEUAWAAoAF8AagBkAG4ATABvAGMAYQBsAF8AUwB0AGEAcgB0ACwAIAAxACwAIAAxACkALAAgAEoAdQBsAGkAYQBuAEMAYQBsAGUAbgBkAGEAcgApACwAXABuACAAIAAgACAAIAAgACAAIAAgACAAIAAgACAAIAAgACAAIAAgACAAIAAgACAAIAAgAF8AZABhAHQAZQBfAEUAbgBkACwAIABKAEQATgBfAFQATwBfAEMAQQBMAEUATgBEAEEAUgBfAEQAQQBUAEUAKABJAE4ARABFAFgAKABfAGoAZABuAEwAbwBjAGEAbABfAEUAbgBkACwAIAAxACwAIAAxACkALAAgAEoAdQBsAGkAYQBuAEMAYQBsAGUAbgBkAGEAcgApACwAXABuACAAIAAgACAAIAAgACAAIAAgACAAIAAgACAAIAAgACAAIAAgACAAIAAgACAAIAAgAF8AZABlAGwAdABhAFkAZQBhAHIALAAgAEkATgBEAEUAWAAoAF8AZABhAHQAZQBfAEUAbgBkACwAIAAxACwAIAAxACkAIAAtACAASQBOAEQARQBYACgAXwBkAGEAdABlAF8AUwB0AGEAcgB0ACwAIAAxACwAIAAxACkALABcAG4AIAAgACAAIAAgACAAIAAgACAAIAAgACAAIAAgACAAIAAgACAAIAAgACAAIAAgACAAXwBkAGUAbAB0AGEATQBvAG4AdABoACwAIABJAE4ARABFAFgAKABfAGQAYQB0AGUAXwBFAG4AZAAsACAAMQAsACAAMgApACAALQAgAEkATgBEAEUAWAAoAF8AZABhAHQAZQBfAFMAdABhAHIAdAAsACAAMQAsACAAMgApACwAXABuACAAIAAgACAAIAAgACAAIAAgACAAIAAgACAAIAAgACAAIAAgACAAIAAgACAAIAAgAF8AZABpAGYAZgBNAG8AbgB0AGgAcwAsACAAKABfAGQAZQBsAHQAYQBZAGUAYQByACAAKgAgADEAMgApACAAKwAgAF8AZABlAGwAdABhAE0AbwBuAHQAaAAsAFwAbgAgACAAIAAgACAAIAAgACAAIAAgACAAIAAgACAAIAAgACAAIAAgACAAIAAgACAAIABfAHMAaQBnAG4AIAAqACAAKABfAGQAaQBmAGYATQBvAG4AdABo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RAFUAQQBSAFQARQBSAFMAXABuAFwAbgBSAGUAdAB1AHIAbgBzACAAdABoAGUAIABpAG4AYwBsAHUAcwBpAHYAZQAgAGUAeAB0AGUAbgB0ACAAbwBmACAAcQB1AGEAcgB0AGU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VABFAE4AVABfAE8ARgBfAFEAVQBBAFIAVABFAFIAUwAgAD0AIABMAEEATQBCAEQAQQAoAEoARABhAHQAZQAxACwAIABKAEQAYQB0AGUAMgAsACAAWwBUAGkAbQBlAFoAbwBuAGUATwBmAGYAcwBlAHQAXQAsACAAWwBNAG8AbgB0AGgATwBmAGYAcwBlAHQAXQAsACAAWwBKAHUAbABpAGEAbgBDAGEAbABlAG4AZABhAHIAXQAsAFwAbgAgACAAIAAgAEkARgAoACgASgBEAGEAdABlADEAIAA9ACAAXAAiAFwAIgApACAAKgAgACgASgBEAGEAdABlADIAIAA9ACAAXAAiAFwAIgApACwAIABcACIAXAAiACwAXABuACAAIAAgACAAIAAgACAAIABJAEYAKABOAE8AVAAoAEkAUwBOAFUATQBCAEUAUgAoAEoARABhAHQAZQAxACkAKQAgACsAIABOAE8AVAAoAEkAUwBOAFUATQBCAEUAUgAoAEoARABhAHQAZQAyACkAKQAsACAAewAjAFYAQQBMAFUARQAhAH0ALABcAG4AIAAgACAAIAAgACAAIAAgACAAIAAgACAATABFAFQAKABcAG4AIAAgACAAIAAgACAAIAAgACAAIAAgACAAIAAgACAAIABfAHQAegBvACwAIABOACgAVABpAG0AZQBaAG8AbgBlAE8AZgBmAHMAZQB0ACkALABcAG4AIAAgACAAIAAgACAAIAAgACAAIAAgACAAIAAgACAAIABfAG0AbwBuAHQAaABPAGYAZgBzAGUAdAAsACAAUgBPAFUATgBEACgATgAoAE0AbwBuAHQAaABPAGYAZgBzAGUAdAApACwAIAAwACkALABcAG4AIAAgACAAIAAgACAAIAAgACAAIAAgACAAIAAgACAAIABJAEYAKAAoAEEAQgBTACgAXwB0AHoAbwApACAAPgAgADkAMAAwACkAIAArACAAKABfAG0AbwBuAHQAaABPAGYAZgBzAGUAdAAgADwAIAAtADYAKQAgACsAIAAoAF8AbQBvAG4AdABoAE8AZgBmAHMAZQB0ACAAPgAgADMAKQAsACAAewAjAE4AVQBNACEAfQAsAFwAbgAgACAAIAAgACAAIAAgACAAIAAgACAAIAAgACAAIAAgACAAIAAgACAATABFAFQAKABcAG4AIAAgACAAIAAgACAAIAAgACAAIAAgACAAIAAgACAAIAAgACAAIAAgACAAIAAgACAAXwBzAGkAZwBuACwAIABJAEYAKABKAEQAYQB0AGUAMgAgAD4APQAgAEoARABhAHQAZQAxACwAIAAxACwAIAAtADEAKQAsAFwAbgAgACAAIAAgACAAIAAgACAAIAAgACAAIAAgACAAIAAgACAAIAAgACAAIAAgACAAIABfAGoAZABuAEwAbwBjAGEAbABfAFMAdABhAHIAdAAsACAASgBEAEEAVABFAF8AVABPAF8ASgBEAE4AXwBMAE8AQwBBAEwAKABcAG4AIAAgACAAIAAgACAAIAAgACAAIAAgACAAIAAgACAAIAAgACAAIAAgACAAIAAgACAAIAAgACAAIABJAEYAKABfAHMAaQBnAG4AIAA9ACAAMQAsACAASgBEAGEAdABlADEALAAgAEoARABhAHQAZQAyACkALABcAG4AIAAgACAAIAAgACAAIAAgACAAIAAgACAAIAAgACAAIAAgACAAIAAgACAAIAAgACAAIAAgACAAIABfAHQAegBvAFwAbgAgACAAIAAgACAAIAAgACAAIAAgACAAIAAgACAAIAAgACAAIAAgACAAIAAgACAAIAApACwAXABuACAAIAAgACAAIAAgACAAIAAgACAAIAAgACAAIAAgACAAIAAgACAAIAAgACAAIAAgAF8AagBkAG4ATABvAGMAYQBsAF8ARQBuAGQALAAgAEoARABBAFQARQBfAFQATwBfAEoARABOAF8ATABPAEMAQQBMACgAXABuACAAIAAgACAAIAAgACAAIAAgACAAIAAgACAAIAAgACAAIAAgACAAIAAgACAAIAAgACAAIAAgACAASQBGACgAXwBzAGkAZwBuACAAPQAgADEALAAgAEoARABhAHQAZQAyACwAIABKAEQAYQB0AGUAMQApACwAXABuACAAIAAgACAAIAAgACAAIAAgACAAIAAgACAAIAAgACAAIAAgACAAIAAgACAAIAAgACAAIAAgACAAXwB0AHoAbwBcAG4AIAAgACAAIAAgACAAIAAgACAAIAAgACAAIAAgACAAIAAgACAAIAAgACAAIAAgACAAKQAsAFwAbgAgACAAIAAgACAAIAAgACAAIAAgACAAIAAgACAAIAAgACAAIAAgACAAIAAgACAAIABfAHEAdQBhAHIAdABlAHIARABhAHQAZQBfAFMAdABhAHIAdAAsACAASgBEAE4AXwBUAE8AXwBRAFUAQQBSAFQARQBSAF8ARABBAFQARQAoAEkATgBEAEUAWAAoAF8AagBkAG4ATABvAGMAYQBsAF8AUwB0AGEAcgB0ACwAIAAxACwAIAAxACkALAAgAF8AbQBvAG4AdABoAE8AZgBmAHMAZQB0ACwAIABKAHUAbABpAGEAbgBDAGEAbABlAG4AZABhAHIAKQAsAFwAbgAgACAAIAAgACAAIAAgACAAIAAgACAAIAAgACAAIAAgACAAIAAgACAAIAAgACAAIABfAHEAdQBhAHIAdABlAHIARABhAHQAZQBfAEUAbgBkACwAIABKAEQATgBfAFQATwBfAFEAVQBBAFIAVABFAFIAXwBEAEEAVABFACgASQBOAEQARQBYACgAXwBqAGQAbgBMAG8AYwBhAGwAXwBFAG4AZAAsACAAMQAsACAAMQApACwAIABfAG0AbwBuAHQAaABPAGYAZgBzAGUAdAAsACAASgB1AGwAaQBhAG4AQwBhAGwAZQBuAGQAYQByACkALABcAG4AIAAgACAAIAAgACAAIAAgACAAIAAgACAAIAAgACAAIAAgACAAIAAgACAAIAAgACAAXwBkAGUAbAB0AGEAWQBlAGEAcgAsACAASQBOAEQARQBYACgAXwBxAHUAYQByAHQAZQByAEQAYQB0AGUAXwBFAG4AZAAsACAAMQAsACAAMQApACAALQAgAEkATgBEAEUAWAAoAF8AcQB1AGEAcgB0AGUAcgBEAGEAdABlAF8AUwB0AGEAcgB0ACwAIAAxACwAIAAxACkALABcAG4AIAAgACAAIAAgACAAIAAgACAAIAAgACAAIAAgACAAIAAgACAAIAAgACAAIAAgACAAXwBkAGUAbAB0AGEAUQB1AGEAcgB0AGUAcgAsACAASQBOAEQARQBYACgAXwBxAHUAYQByAHQAZQByAEQAYQB0AGUAXwBFAG4AZAAsACAAMQAsACAAMgApACAALQAgAEkATgBEAEUAWAAoAF8AcQB1AGEAcgB0AGUAcgBEAGEAdABlAF8AUwB0AGEAcgB0ACwAIAAxACwAIAAyACkALABcAG4AIAAgACAAIAAgACAAIAAgACAAIAAgACAAIAAgACAAIAAgACAAIAAgACAAIAAgACAAXwBkAGkAZgBmAFEAdQBhAHIAdABlAHIAcwAsACAAKABfAGQAZQBsAHQAYQBZAGUAYQByACAAKgAgADQAKQAgACsAIABfAGQAZQBsAHQAYQBRAHUAYQByAHQAZQByACwAXABuACAAIAAgACAAIAAgACAAIAAgACAAIAAgACAAIAAgACAAIAAgACAAIAAgACAAIAAgAF8AcwBpAGcAbgAgACoAIAAoAF8AZABpAGYAZgBRAHUAYQByAHQAZQByAHMAIAArACAAM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SgB1AGwAaQBhAG4AIABEAGE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xACAAIAAgACAAIAAgACAAIAAgACAAIAB8ACAAZABlAGMAaQBtAGEAbAAgACAAIAAgACAAIAAgACAAIAB8AFwAbgBKAEQAYQB0AGUAMgAgACAAIAAgACAAIAAgACAAIAAgACAAfAAgAGQAZQBjAGkAbQBhAGwAIAAgACAAIAAgACAAIAAgACAAfABcAG4AWwBUAGkAbQBlAFoAbwBuAGUATwBmAGYAcwBlAHQAXQAgAHwAIABkAGUAYwBpAG0AYQBsACAAIAAgACAAIAAgACAAIAAgAHwAIABUAGkAbQBlACAAegBvAG4AZQAgAG8AZgBmAHMAZQB0ACAAaQBuACAAbQBpAG4AdQB0AGUAcwAgAGYAcgBvAG0AIABVAFQAQwAuAFwAbgAgACAAIAAgACAAIAAgACAAIAAgACAAIAAgACAAIAAgACAAfAAgAFsALQA5ADAAMAAuAC4AOQAwADAAXQAgACAAIAAgACAAfAAgAEEAcwBzAHUAbQBlAGQAIAB0AG8AIABiAGUAIABVAFQAQwAgAGkAZgAgAG8AbQBtAGkAdAB0AGUAZA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FQARQBOAFQAXwBPAEYAXwBZAEUAQQBSAFMAIAA9ACAATABBAE0AQgBEAEEAKABKAEQAYQB0AGUAMQAsACAASgBEAGEAdABlADIALAAgAFsAVABpAG0AZQBaAG8AbgBlAE8AZgBmAHMAZQB0AF0ALAAgAFsASgB1AGwAaQBhAG4AQwBhAGwAZQBuAGQAYQByAF0ALABcAG4AIAAgACAAIABJAEYAKAAoAEoARABhAHQAZQAxACAAPQAgAFwAIgBcACIAKQAgACoAIAAoAEoARABhAHQAZQAyACAAPQAgAFwAIgBcACIAKQAsACAAXAAiAFwAIgAsAFwAbgAgACAAIAAgACAAIAAgACAASQBGACgATgBPAFQAKABJAFMATgBVAE0AQgBFAFIAKABKAEQAYQB0AGUAMQApACkAIAArACAATgBPAFQAKABJAFMATgBVAE0AQgBFAFIAKABKAEQAYQB0AGUAMgApACkALAAgAHsAIwBWAEEATABVAEUAIQB9ACwAXABuACAAIAAgACAAIAAgACAAIAAgACAAIAAgAEwARQBUACgAXABuACAAIAAgACAAIAAgACAAIAAgACAAIAAgACAAIAAgACAAXwB0AHoAbwAsACAATgAoAFQAaQBtAGUAWgBvAG4AZQBPAGYAZgBzAGUAdAApACwAXABuACAAIAAgACAAIAAgACAAIAAgACAAIAAgACAAIAAgACAASQBGACgAKABBAEIAUwAoAF8AdAB6AG8AKQAgAD4AIAA5ADAAMAApACwAIAB7ACMATgBVAE0AIQB9ACwAXABuACAAIAAgACAAIAAgACAAIAAgACAAIAAgACAAIAAgACAAIAAgACAAIABMAEUAVAAoAFwAbgAgACAAIAAgACAAIAAgACAAIAAgACAAIAAgACAAIAAgACAAIAAgACAAIAAgACAAIABfAHMAaQBnAG4ALAAgAEkARgAoAEoARABhAHQAZQAyACAAPgA9ACAASgBEAGEAdABlADEALAAgADEALAAgAC0AMQApACwAXABuACAAIAAgACAAIAAgACAAIAAgACAAIAAgACAAIAAgACAAIAAgACAAIAAgACAAIAAgAF8AagBkAG4ATABvAGMAYQBsAF8AUwB0AGEAcgB0ACwAIABKAEQAQQBUAEUAXwBUAE8AXwBKAEQATgBfAEwATwBDAEEATAAoAFwAbgAgACAAIAAgACAAIAAgACAAIAAgACAAIAAgACAAIAAgACAAIAAgACAAIAAgACAAIAAgACAAIAAgAEkARgAoAF8AcwBpAGcAbgAgAD0AIAAxACwAIABKAEQAYQB0AGUAMQAsACAASgBEAGEAdABlADIAKQAsAFwAbgAgACAAIAAgACAAIAAgACAAIAAgACAAIAAgACAAIAAgACAAIAAgACAAIAAgACAAIAAgACAAIAAgAF8AdAB6AG8AXABuACAAIAAgACAAIAAgACAAIAAgACAAIAAgACAAIAAgACAAIAAgACAAIAAgACAAIAAgACkALABcAG4AIAAgACAAIAAgACAAIAAgACAAIAAgACAAIAAgACAAIAAgACAAIAAgACAAIAAgACAAXwBqAGQAbgBMAG8AYwBhAGwAXwBFAG4AZAAsACAASgBEAEEAVABFAF8AVABPAF8ASgBEAE4AXwBMAE8AQwBBAEwAKABcAG4AIAAgACAAIAAgACAAIAAgACAAIAAgACAAIAAgACAAIAAgACAAIAAgACAAIAAgACAAIAAgACAAIABJAEYAKABfAHMAaQBnAG4AIAA9ACAAMQAsACAASgBEAGEAdABlADIALAAgAEoARABhAHQAZQAxACkALABcAG4AIAAgACAAIAAgACAAIAAgACAAIAAgACAAIAAgACAAIAAgACAAIAAgACAAIAAgACAAIAAgACAAIABfAHQAegBvAFwAbgAgACAAIAAgACAAIAAgACAAIAAgACAAIAAgACAAIAAgACAAIAAgACAAIAAgACAAIAApACwAXABuACAAIAAgACAAIAAgACAAIAAgACAAIAAgACAAIAAgACAAIAAgACAAIAAgACAAIAAgAF8AZABhAHQAZQBfAFMAdABhAHIAdAAsACAASgBEAE4AXwBUAE8AXwBDAEEATABFAE4ARABBAFIAXwBEAEEAVABFACgASQBOAEQARQBYACgAXwBqAGQAbgBMAG8AYwBhAGwAXwBTAHQAYQByAHQALAAgADEALAAgADEAKQAsACAASgB1AGwAaQBhAG4AQwBhAGwAZQBuAGQAYQByACkALABcAG4AIAAgACAAIAAgACAAIAAgACAAIAAgACAAIAAgACAAIAAgACAAIAAgACAAIAAgACAAXwBkAGEAdABlAF8ARQBuAGQALAAgAEoARABOAF8AVABPAF8AQwBBAEwARQBOAEQAQQBSAF8ARABBAFQARQAoAEkATgBEAEUAWAAoAF8AagBkAG4ATABvAGMAYQBsAF8ARQBuAGQALAAgADEALAAgADEAKQAsACAASgB1AGwAaQBhAG4AQwBhAGwAZQBuAGQAYQByACkALABcAG4AIAAgACAAIAAgACAAIAAgACAAIAAgACAAIAAgACAAIAAgACAAIAAgACAAIAAgACAAXwBkAGUAbAB0AGEAWQBlAGEAcgAsACAASQBOAEQARQBYACgAXwBkAGEAdABlAF8ARQBuAGQALAAgADEALAAgADEAKQAgAC0AIABJAE4ARABFAFgAKABfAGQAYQB0AGUAXwBTAHQAYQByAHQALAAgADEALAAgADEAKQAsAFwAbgAgACAAIAAgACAAIAAgACAAIAAgACAAIAAgACAAIAAgACAAIAAgACAAIAAgACAAIABfAHMAaQBnAG4AIAAqACAAKABfAGQAZQBsAHQAYQBZAGUAYQByACAAKwAgADEAKQBcAG4AIAAgACAAIAAgACAAIAAgACAAIAAgACAAIAAgACAAIAAgACAAIAAgACkAXABuACAAIAAgACAAIAAgACAAIAAgACAAIAAgACAAIAAgAC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QAEEAUgBTAEkATgBH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wAbgBcAG4AUABhAHIAcwBlAHMAIABhAG4AIABJAFMATwAgAGYAbwByAG0AYQB0AHQAZQBkACAAZABhAHQAZQAgAGkAbgB0AG8AIAByAGUAcwBwAGUAYwB0AGkAdgBlACAAcABhAHIAdABzACAAbwBmACAAeQBlAGEAcgAsACAAbQBvAG4AdABoACwAIABkAGEAeQAsACAAdABpAG0AZQAgAG8AZgAgAGQAYQB5ACAAYQBuAGQAIAB0AGkAbQBlACAAegBvAG4AZQAgAG8AZgBmAHMAZQB0AFwAbgBpAG4AIABtAGkAbgB1AHQAZQBzACAAZgByAG8AbQ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AgACAAIAB8ACAAWQBlAGEAcgBcAG4AIAAyACAAfAAgAGkAbgB0AGUAZwBlAHIAIABbADEALgAuADEAMgBdACAAIAAgACAAIAB8ACAATQBvAG4AdABoAFwAbgAgADMAIAB8ACAAaQBuAHQAZQBnAGUAcgAgAFsAMQAuAC4AMwAxAF0AIAAgACAAIAAgAHwAIABEAGEAeQBcAG4AIAA0ACAAfAAgAGQAZQBjAGkAbQBhAGwAIABbADAALgAuADEAKQAgACAAIAAgACAAIAB8ACAAVABpAG0AZQBcAG4AIAA1ACAAfAAgAGQAZQBjAGkAbQBhAGwAIABbAC0AOQAwADAALgAuADkAMAAwAF0AIAB8ACAAVABpAG0AZQAgAHoAbwBuAGUAIABvAGYAZgBzAGUAdAAgAG0AaQBuAHUAdABlAHMAIABmAHIAbwBtACAAVQBUAE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CAAIAAgACAAIAAgACAAIAAgACAAfAAgAHQAZQB4AHQAIAAgACAAfAAgAEQAYQB0AGUAIABpAG4AIABJAFMATwAgAGYAbwByAG0AYQB0ACAAaQBlAC4AIAB5AHkAeQB5AC0ATQBNAC0AZABkAFQAaABoADoAbQBtADoAcwBzACsAaABoADoAbQBtAFwAbgBbAEoAdQBsAGkAYQBuAEMAYQBsAGUAbgBkAGEAcgBdACAAfAAgAHMAdwBpAHQAYwBoACAAfAAgAEMAYQBsAGMAdQBs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CgAXAAiADIAMAAyADMALQAwADUALQAyADMAXAAiACkAXABuAFIAZQB0AHUAcgBuAHMAOgAgAHsAMgAwADIAMwAsACAANQAsACAAMgAzACwAIABcACIAXAAiACwAIABcACIAXAAiAH0AXABuAFwAbgBQAEEAUgBTAEUAXwBJAFMATwBfAEQAQQBUAEUAKABcACIAMgAwADIAMwAtADAANQAtADIAMwBUADAANgA6ADAAMABcACIAKQBcAG4AUgBlAHQAdQByAG4AcwA6ACAAewAyADAAMgAzACwAIAA1ACwAIAAyADMALAAgADAALgAyADUALAAgAFwAIgBcACIAfQBcAG4AXABuAFAAQQBSAFMARQBfAEkAUwBPAF8ARABBAFQARQAoAFwAIgAyADAAMgAzAC0AMAA1AC0AMgAzAFQAMAA2ADoAMAAwACsAMAA5ADoAMwAwAFwAIgApAFwAbgBSAGUAdAB1AHIAbgBzADoAIAB7ADIAMAAyADMALAAgADUALAAgADIAMwAsACAAMAAuADIANQAsACAANQA3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CAAPQAgAEwAQQBNAEIARABBACgASQBTAE8ARABhAHQAZQAsACAAWwBKAHUAbABpAGEAbgBDAGEAbABlAG4AZABhAHIAXQAsAFwAbgAgACAAIAAgAEkARgAoAEkAUwBPAEQAYQB0AGUAIAA9ACAAXAAiAFwAIgAsACAAewBcACIAXAAiACwAIABcACIAXAAiACwAIABcACIAXAAiACwAIABcACIAXAAiACwAIABcACIAXAAiAH0ALABcAG4AIAAgACAAIAAgACAAIAAgAEwARQBUACgAXABuACAAIAAgACAAIAAgACAAIAAgACAAIAAgAGYAbgBDAG8AdQBuAHQAQwBoAGEAcgBzACwAIABMAEEATQBCAEQAQQAoAEMAaABhAHIAQQByAHIAYQB5ACwAIABUAGUAeAB0ACwAXABuACAAIAAgACAAIAAgACAAIAAgACAAIAAgACAAIAAgACAASQBGACgAXABuACAAIAAgACAAIAAgACAAIAAgACAAIAAgACAAIAAgACAAIAAgACAAIABUAGUAeAB0ACAAPQAgAFwAIgBcACIALABcAG4AIAAgACAAIAAgACAAIAAgACAAIAAgACAAIAAgACAAIAAgACAAIAAgADAALABcAG4AIAAgACAAIAAgACAAIAAgACAAIAAgACAAIAAgACAAIAAgACAAIAAgAEwARQBUACgAXABuACAAIAAgACAAIAAgACAAIAAgACAAIAAgACAAIAAgACAAIAAgACAAIAAgACAAIAAgAF8AcgBlAG0AbwB2AGUAZAAsACAAUgBFAEQAVQBDAEUAKABcAG4AIAAgACAAIAAgACAAIAAgACAAIAAgACAAIAAgACAAIAAgACAAIAAgACAAIAAgACAAIAAgACAAIABUAGUAeAB0ACwAXABuACAAIAAgACAAIAAgACAAIAAgACAAIAAgACAAIAAgACAAIAAgACAAIAAgACAAIAAgACAAIAAgACAAQwBoAGEAcgBBAHIAcgBhAHkALABcAG4AIAAgACAAIAAgACAAIAAgACAAIAAgACAAIAAgACAAIAAgACAAIAAgACAAIAAgACAAIAAgACAAIABMAEEATQBCAEQAQQAoAF8AYQBjAGMALAAgAF8AYwB1AHIAcgAsACAAUwBVAEIAUwBUAEkAVABVAFQARQAoAF8AYQBjAGMALAAgAF8AYwB1AHIAcgAsACAAXAAiAFwAIgApACkAXABuACAAIAAgACAAIAAgACAAIAAgACAAIAAgACAAIAAgACAAIAAgACAAIAAgACAAIAAgACkALABcAG4AIAAgACAAIAAgACAAIAAgACAAIAAgACAAIAAgACAAIAAgACAAIAAgACAAIAAgACAATABFAE4AKABUAGUAeAB0ACkAIAAtACAATABFAE4AKABfAHIAZQBtAG8AdgBlAGQAKQBcAG4AIAAgACAAIAAgACAAIAAgACAAIAAgACAAIAAgACAAIAAgACAAIAAgACkAXABuACAAIAAgACAAIAAgACAAIAAgACAAIAAgACAAIAAgACAAKQBcAG4AIAAgACAAIAAgACAAIAAgACAAIAAgACAAKQAsAFwAbgBcAG4AIAAgACAAIAAgACAAIAAgACAAIAAgACAAZgBuAEYAaQBuAGQATgB0AGgAQwBoAGEAcgBQAG8AcwAsACAATABBAE0AQgBEAEEAKABDAGgAYQByAHMALAAgAFQAZQB4AHQALAAgAE4ALAAgAFsAUwB0AGEAcgB0AFAAbwBzAF0ALABcAG4AIAAgACAAIAAgACAAIAAgACAAIAAgACAAIAAgACAAIABJAEYAKABOACgAUwB0AGEAcgB0AFAAbwBzACkAIAA+ACAATABFAE4AKABUAGUAeAB0ACkALAAgADAALABcAG4AIAAgACAAIAAgACAAIAAgACAAIAAgACAAIAAgACAAIAAgACAAIAAgAEwARQBUACgAXABuACAAIAAgACAAIAAgACAAIAAgACAAIAAgACAAIAAgACAAIAAgACAAIAAgACAAIAAgAF8AZgByAG8AbQBQAG8AcwAsACAASQBGACgATgAoAFMAdABhAHIAdABQAG8AcwApACAAPAA9ACAAMAAsACAAMAAsACAATgAoAFMAdABhAHIAdABQAG8AcwApACAALQAgADEAKQAsACAAXABuACAAIAAgACAAIAAgACAAIAAgACAAIAAgACAAIAAgACAAIAAgACAAIAAgACAAIAAgAF8AdABlAHgAdAAsACAASQBGACgAXwBmAHIAbwBtAFAAbwBzACAAPQAgADAALAAgAFQAZQB4AHQALABcAG4AIAAgACAAIAAgACAAIAAgACAAIAAgACAAIAAgACAAIAAgACAAIAAgACAAIAAgACAAIAAgACAAIABSAEkARwBIAFQAKABUAGUAeAB0ACwAIABMAEUATgAoAFQAZQB4AHQAKQAgAC0AIABfAGYAcgBvAG0AUABvAHMAKQBcAG4AIAAgACAAIAAgACAAIAAgACAAIAAgACAAIAAgACAAIAAgACAAIAAgACAAIAAgACAAKQAsAFwAbgAgACAAIAAgACAAIAAgACAAIAAgACAAIAAgACAAIAAgACAAIAAgACAAIAAgACAAIABfAGMAaABhAHIAQwBvAHUAbgB0ACwAIABMAEUATgAoAEMAaABhAHIAcwApACwAXABuACAAIAAgACAAIAAgACAAIAAgACAAIAAgACAAIAAgACAAIAAgACAAIAAgACAAIAAgAF8AbgAsACAASQBOAFQAKABOACgATgApACkALABcAG4AIAAgACAAIAAgACAAIAAgACAAIAAgACAAIAAgACAAIAAgACAAIAAgACAAIAAgACAASQBGACgAKABfAGMAaABhAHIAQwBvAHUAbgB0ACAAPQAgADAAKQAgACsAIAAoAF8AbgAgAD0AIAAwACkALAAgADAALABcAG4AIAAgACAAIAAgACAAIAAgACAAIAAgACAAIAAgACAAIAAgACAAIAAgACAAIAAgACAAIAAgACAAIABMAEUAVAAoAFwAbgAgACAAIAAgACAAIAAgACAAIAAgACAAIAAgACAAIAAgACAAIAAgACAAIAAgACAAIAAgACAAIAAgACAAIAAgACAAXwBjAGgAYQByAHMALAAgAE0ASQBEACgAQwBoAGEAcgBzACwAIABTAEUAUQBVAEUATgBDAEUAKAAxACwAIABfAGMAaABhAHIAQwBvAHUAbgB0ACkALAAgADEAKQAsAFwAbgAgACAAIAAgACAAIAAgACAAIAAgACAAIAAgACAAIAAgACAAIAAgACAAIAAgACAAIAAgACAAIAAgACAAIAAgACAAXwBmAGkAbgBkAEMAbwB1AG4AdAAsACAAZgBuAEMAbwB1AG4AdABDAGgAYQByAHMAKABfAGMAaABhAHIAcwAsACAAXwB0AGUAeAB0ACkALABcAG4AIAAgACAAIAAgACAAIAAgACAAIAAgACAAIAAgACAAIAAgACAAIAAgACAAIAAgACAAIAAgACAAIAAgACAAIAAgAEkARgAoAF8AZgBpAG4AZABDAG8AdQBuAHQAIAA8ACAAQQBCAFMAKABfAG4AKQAsACAAMAAsAFwAbgAgACAAIAAgACAAIAAgACAAIAAgACAAIAAgACAAIAAgACAAIAAgACAAIAAgACAAIAAgACAAIAAgACAAIAAgACAAIAAgACAAIABMAEUAVAAoAFwAbgAgACAAIAAg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IAAgACAAIABfAG4AdABoACwAIABJAEYAKABfAG4AIAA+ACAAMAAsACAAXwBuACwAIABfAGYAaQBuAGQAQwBvAHUAbgB0ACAAKwAgAF8AbgAgACsAIAAxACkALABcAG4AIAAgACAAIAAgACAAIAAgACAAIAAgACAAIAAgACAAIAAgACAAIAAgACAAIAAgACAAIAAgACAAIAAgACAAIAAgACAAIAAgACAAIAAgACAAIABfAG4AdABoAFAAbwBzACwAIABSAEUARABVAEMARQAoADAALAAgAFMARQBRAFUARQBOAEMARQAoADEALAAgAF8AbgB0AGgAKQAsAFwAbg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uAGUAeAB0AFAAbwBzAEMAaABhAHIAcwAsACAASQBGAEUAUgBSAE8AUgAoAFwAbgAgACAAIAAgACAAIAAgACAAIAAgACAAIAAgACAAIAAgACAAIAAgACAAIAAgACAAIAAgACAAIAAgACAAIAAgACAAIAAgACAAIAAgACAAIAAgACAAIAAgACAAIAAgACAAIAAgACAAIAAgACAAIAAgACAAIAAgACAAIABGAEkATgBEACgAXwBjAGgAYQByAHMALAAgAF8AdABlAHgAdAAsACAAXwBhAGMAYwAgACsAIAAxACkALABcAG4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F8AbgBlAHgAdABQAG8AcwAsACAATQBJAE4AKABcAG4AIAAgACAAIAAgACAAIAAgACAAIAAgACAAIAAgACAAIAAgACAAIAAgACAAIAAgACAAIAAgACAAIAAgACAAIAAgACAAIAAgACAAIAAgACAAIAAgACAAIAAgACAAIAAgACAAIAAgACAAIAAgACAAIAAgACAAIAAgACAARgBJAEwAVABFAFIAKABfAG4AZQB4AHQAUABvAHMAQwBoAGEAcgBzACwAIABfAG4AZQB4AHQAUABvAHMAQwBoAGEAcgBzACAAPgAgADAALAAgADA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JAEYAKABfAG4AdABoAFAAbwBzACAAPgAgADAALAAgAF8AbgB0AGgAUABvAHMAIAArACAAXwBmAHIAbwBtAFAAbwBzACAALAAgAD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ZgBuAEkAbgB2AGEAbABpAGQAQwBoAGEAcgBzACwAIABMAEEATQBCAEQAQQAoAF8AdABlAHgAdAAsAFwAbgAgACAAIAAgACAAIAAgACAAIAAgACAAIAAgACAAIAAgAEwARQBUACgAXABuACAAIAAgACAAIAAgACAAIAAgACAAIAAgACAAIAAgACAAIAAgACAAIABfAGMAaABhAHIAUwBlAHQALAAgAFwAIgArACwALQAuADAAMQAyADMANAA1ADYANwA4ADkAOgBUAFcAWg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AAYQByAHMAZQBEAGEAdABlACwAIABMAEEATQBCAEQAQQAoAF8AZABhAHQAZQBQAGEAcgB0ACwAXABuACAAIAAgACAAIAAgACAAIAAgACAAIAAgACAAIAAgACAATABFAFQAKABcAG4AIAAgACAAIAAgACAAIAAgACAAIAAgACAAIAAgACAAIAAgACAAIAAgAF8AZgBpAHIAcwB0AEMAaABhAHIALAAgAEwARQBGAFQAKABfAGQAYQB0AGUAUABhAHIAdAAsACAAMQApACwAXABuACAAIAAgACAAIAAgACAAIAAgACAAIAAgACAAIAAgACAAIAAgACAAIABfAGkAcwBTAGkAZwBuAGUAZAAsACAASQBGAFMAKABcAG4AIAAgACAAIAAgACAAIAAgACAAIAAgACAAIAAgACAAIAAgACAAIAAgACAAIAAgACAAXwBmAGkAcgBzAHQAQwBoAGEAcgAgAD0AIABcACIAKwBcACIALAAgAFQAUgBVAEUALABcAG4AIAAgACAAIAAgACAAIAAgACAAIAAgACAAIAAgACAAIAAgACAAIAAgACAAIAAgACAAXwBmAGkAcgBzAHQAQwBoAGEAcgAgAD0AIABcACIALQBcACIALAAgAFQAUgBVAEUALABcAG4AIAAgACAAIAAgACAAIAAgACAAIAAgACAAIAAgACAAIAAgACAAIAAgACAAIAAgACAAXwBmAGkAcgBzAHQAQwBoAGEAcgAgAD0AIABVAE4ASQBDAEgAQQBSACgAOAA3ADIAMgApACwAIABUAFIAVQBFACwAXABuACAAIAAgACAAIAAgACAAIAAgACAAIAAgACAAIAAgACAAIAAgACAAIAAgACAAIAAgAFQAUgBVAEUALAAgAEYAQQBMAFMARQBcAG4AIAAgACAAIAAgACAAIAAgACAAIAAgACAAIAAgACAAIAAgACAAIAAgACkALABcAG4AIAAgACAAIAAgACAAIAAgACAAIAAgACAAIAAgACAAIAAgACAAIAAgAF8AcwBpAGcAbgAsACAASQBGACgAXwBpAHMAUwBpAGcAbgBlAGQALABcAG4AIAAgACAAIAAgACAAIAAgACAAIAAgACAAIAAgACAAIAAgACAAIAAgACAAIAAgACAASQBGAFMAKABcAG4AIAAgACAAIAAgACAAIAAgACAAIAAgACAAIAAgACAAIAAgACAAIAAgACAAIAAgACAAIAAgACAAIABfAGYAaQByAHMAdABDAGgAYQByACAAPQAgAFwAIgAtAFwAIgAsACAALQAxACwAXABuACAAIAAgACAAIAAgACAAIAAgACAAIAAgACAAIAAgACAAIAAgACAAIAAgACAAIAAgACAAIAAgACAAXwBmAGkAcgBzAHQAQwBoAGEAcgAgAD0AIABVAE4ASQBDAEgAQQBSACgAOAA3ADIAMgApACwAIAAtADEALABcAG4AIAAgACAAIAAgACAAIAAgACAAIAAgACAAIAAgACAAIAAgACAAIAAgACAAIAAgACAAIAAgACAAIABUAFIAVQBFACwAIAAxAFwAbgAgACAAIAAgACAAIAAgACAAIAAgACAAIAAgACAAIAAgACAAIAAgACAAIAAgACAAIAApACwAIAAxAFwAbgAgACAAIAAgACAAIAAgACAAIAAgACAAIAAgACAAIAAgACAAIAAgACAAKQAsAFwAbgAgACAAIAAgACAAIAAgACAAIAAgACAAIAAgACAAIAAgACAAIAAgACAAXwB1AG4AUwBpAGcAbgBlAGQALAAgAEkARgAoAF8AaQBzAFMAaQBnAG4AZQBkACwAXABuACAAIAAgACAAIAAgACAAIAAgACAAIAAgACAAIAAgACAAIAAgACAAIAAgACAAIAAgAFIASQBHAEgAVAAoAF8AZABhAHQAZQBQAGEAcgB0ACwAIABMAEUATgAoAF8AZABhAHQAZQBQAGEAcgB0ACkAIAAtACAAMQApACwAXABuACAAIAAgACAAIAAgACAAIAAgACAAIAAgACAAIAAgACAAIAAgACAAIAAgACAAIAAgAF8AZABhAHQAZQBQAGEAcgB0AFwAbgAgACAAIAAgACAAIAAgACAAIAAgACAAIAAgACAAIAAgACAAIAAgACAAKQAsAFwAbgAgACAAIAAgACAAIAAgACAAIAAgACAAIAAgACAAIAAgACAAIAAgACAAXwBwAG8AcwAxACwAIABJAEYARQBSAFIATwBSACgARgBJAE4ARAAoAFwAIgAtAFwAIgAsACAAXwB1AG4AUwBpAGcAbgBlAGQAKQAsACAAMAApACwAXABuACAAIAAgACAAIAAgACAAIAAgACAAIAAgACAAIAAgACAAIAAgACAAIABJAEYAKABfAHAAbwBzADEAIAA8ACAANQAsACAAewAjAFYAQQBMAFUARQAhACwAIAAjAFYAQQBMAFUARQAhACwAIAAjAFYAQQBMAFUARQAhAH0ALABcAG4AIAAgACAAIAAgACAAIAAgACAAIAAgACAAIAAgACAAIAAgACAAIAAgACAAIAAgACAATABFAFQAKABcAG4AIAAgACAAIAAgACAAIAAgACAAIAAgACAAIAAgACAAIAAgACAAIAAgACAAIAAgACAAIAAgACAAIABfAHAAbwBzADIALAAgAEkARgBFAFIAUgBPAFIAKABGAEkATgBEACgAXAAiAC0AXAAiACwAIABfAHUAbgBTAGkAZwBuAGUAZAAsACAAXwBwAG8AcwAxACAAKwAgADEAKQAsACAAMAApACwAXABuACAAIAAgACAAIAAgACAAIAAgACAAIAAgACAAIAAgACAAIAAgACAAIAAgACAAIAAgACAAIAAgACAASQBGACgAXwBwAG8AcwAyACAALQAgAF8AcABvAHMAMQAgADwAPgAgADMALAAgAHsAIwBWAEEATABVAEUAIQAsACAAIwBWAEEATABVAEUAIQAsACAAIwBWAEEATABVAEUAIQB9ACwAXABuACAAIAAgACAAIAAgACAAIAAgACAAIAAgACAAIAAgACAAIAAgACAAIAAgACAAIAAgACAAIAAgACAAIAAgACAAIABMAEUAVAAoAFwAbgAgACAAIAAgACAAIAAgACAAIAAgACAAIAAgACAAIAAgACAAIAAgACAAIAAgACAAIAAgACAAIAAgACAAIAAgACAAIAAgACAAIABfAHkAZQBhAHIALAAgAF8AcwBpAGcAbgAgACoAIABJAE4AVAAoAFYAQQBMAFUARQAoAEwARQBGAFQAKABfAHUAbgBTAGkAZwBuAGUAZAAsACAAXwBwAG8AcwAxACAALQAgADEAKQApACkALABcAG4AIAAgACAAIAAgACAAIAAgACAAIAAgACAAIAAgACAAIAAgACAAIAAgACAAIAAgACAAIAAgACAAIAAgACAAIAAgACAAIAAgACAAXwBtAG8AbgB0AGgALAAgAEkATgBUACgAVgBBAEwAVQBFACgATQBJAEQAKABfAHUAbgBTAGkAZwBuAGUAZAAsACAAXwBwAG8AcwAxACAAKwAgADEALAAgAF8AcABvAHMAMgAtACAAXwBwAG8AcwAxACAALQAgADEAKQApACkALABcAG4AIAAgACAAIAAgACAAIAAgACAAIAAgACAAIAAgACAAIAAgACAAIAAgACAAIAAgACAAIAAgACAAIAAgACAAIAAgACAAIAAgACAAXwBkAGEAeQAsACAASQBOAFQAKABWAEEATABVAEUAKABSAEkARwBIAFQAKABfAHUAbgBTAGkAZwBuAGUAZAAsACAATABFAE4AKABfAHUAbgBTAGkAZwBuAGUAZAApACAALQAgAF8AcABvAHMAMgApACkAKQAsAFwAbgAgACAAIAAgACAAIAAgACAAIAAgACAAIAAgACAAIAAgACAAIAAgACAAIAAgACAAIAAgACAAIAAgACAAIAAgACAAIAAgACAAIABJAEYAKABJAFMAXwBWAEEATABJAEQAXwBEAEEAVABFACgAXwB5AGUAYQByACwAIABfAG0AbwBuAHQAaAAsACAAXwBkAGEAeQAsACAASgB1AGwAaQBhAG4AQwBhAGwAZQBuAGQAYQByACkALABcAG4AIAAgACAAIAAgACAAIAAgACAAIAAgACAAIAAgACAAIAAgACAAIAAgACAAIAAgACAAIAAgACAAIAAgACAAIAAgACAAIAAgACAAIAAgACAAIABIAFMAVABBAEMASwAoAF8AeQBlAGEAcgAsACAAXwBtAG8AbgB0AGgALAAgAF8AZABhAHkAKQAsAFwAbgAgACAAIAAgACAAIAAgACAAIAAgACAAIAAgACAAIAAgACAAIAAgACAAIAAgACAAIAAgACAAIAAgACAAIAAgACAAIAAgACAAIAAgACAAIAAgAHsAIwBWAEEATABVAEUAIQAsACAAIwBWAEEATABVAEUAIQAsACAAIwBWAEEATABVAEU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VABpAG0AZQBEAGUAYwBpAG0AYQBsACwAIABMAEEATQBCAEQAQQAoAF8AaABvAHUAcgAsACAAXwBtAGkAbgB1AHQAZQAsACAAXwBzAGUAYwBvAG4AZAAsAFwAbgAgACAAIAAgACAAIAAgACAAIAAgACAAIAAgACAAIAAgAEwARQBUACgAXABuACAAIAAgACAAIAAgACAAIAAgACAAIAAgACAAIAAgACAAIAAgACAAIABfAGkAcwBJAG4AVgBhAGwAaQBkACwAIABJAEYAUwAoAFwAbgAgACAAIAAgACAAIAAgACAAIAAgACAAIAAgACAAIAAgACAAIAAgACAAIAAgACAAIABfAGgAbwB1AHIAIAA8ACAAMAAsACAAVABSAFUARQAsAFwAbgAgACAAIAAgACAAIAAgACAAIAAgACAAIAAgACAAIAAgACAAIAAgACAAIAAgACAAIABfAGgAbwB1AHIAIAA+ACAAMgA0ACwAIABUAFIAVQBFACwAXABuACAAIAAgACAAIAAgACAAIAAgACAAIAAgACAAIAAgACAAIAAgACAAIAAgACAAIAAgACgAXwBoAG8AdQByACAAPQAgADIANAApACAAKgAgACgAKABfAG0AaQBuAHUAdABlACAAPgAgADAAKQAgACsAIAAoAF8AcwBlAGMAbwBuAGQAIAA+ACAAMAApACkALAAgAFQAUgBVAEUALABcAG4AIAAgACAAIAAgACAAIAAgACAAIAAgACAAIAAgACAAIAAgACAAIAAgACAAIAAgACAAXwBtAGkAbgB1AHQAZQAgADwAIAAwACwAIABUAFIAVQBFACwAXABuACAAIAAgACAAIAAgACAAIAAgACAAIAAgACAAIAAgACAAIAAgACAAIAAgACAAIAAgAF8AbQBpAG4AdQB0AGUAIAA+AD0AIAA2ADAALAAgAFQAUgBVAEUALABcAG4AIAAgACAAIAAgACAAIAAgACAAIAAgACAAIAAgACAAIAAgACAAIAAgACAAIAAgACAAXwBzAGUAYwBvAG4AZAAgADwAIAAwACwAIABUAFIAVQBFACwAXABuACAAIAAgACAAIAAgACAAIAAgACAAIAAgACAAIAAgACAAIAAgACAAIAAgACAAIAAgAF8AcwBlAGMAbwBuAGQAIAA+AD0AIAA2ADAALAAgAFQAUgBVAEUALABcAG4AIAAgACAAIAAgACAAIAAgACAAIAAgACAAIAAgACAAIAAgACAAIAAgACAAIAAgACAAVABSAFUARQAsACAARgBBAEwAUwBFAFwAbgAgACAAIAAgACAAIAAgACAAIAAgACAAIAAgACAAIAAgACAAIAAgACAAKQAsAFwAbgBcAG4AIAAgACAAIAAgACAAIAAgACAAIAAgACAAIAAgACAAIAAgACAAIAAgAEkARgAoAF8AaQBzAEkAbgB2AGEAbABpAGQALAAgAHsAIwBWAEEATABVAEUAIQB9ACwAXABuACAAIAAgACAAIAAgACAAIAAgACAAIAAgACAAIAAgACAAIAAgACAAIAAgACAAIAAgACgAXwBoAG8AdQByACAALwAgADIANAApACAAKwAgACgAXwBtAGkAbgB1AHQAZQAvACAAMQA0ADQAMAApACAAKwAgACgAXwBzAGUAYwBvAG4AZAAgAC8AIAA4ADYANAAwADAAKQBcAG4AIAAgACAAIAAgACAAIAAgACAAIAAgACAAIAAgACAAIAAgACAAIAAgACkAXABuACAAIAAgACAAIAAgACAAIAAgACAAIAAgACAAIAAgACAAKQBcAG4AIAAgACAAIAAgACAAIAAgACAAIAAgACAAKQAsAFwAbgBcAG4AIAAgACAAIAAgACAAIAAgACAAIAAgACAAZgBuAFAAYQByAHMAZQBUAGkAbQBlACwAIABMAEEATQBCAEQAQQAoAF8AdABpAG0AZQBQAGEAcgB0ACwAXABuACAAIAAgACAAIAAgACAAIAAgACAAIAAgACAAIAAgACAATABFAFQAKABcAG4AIAAgACAAIAAgACAAIAAgACAAIAAgACAAIAAgACAAIAAgACAAIAAgAF8AbABlAG4ALAAgAEwARQBOACgAXwB0AGkAbQBlAFAAYQByAHQAKQAsAFwAbgAgACAAIAAgACAAIAAgACAAIAAgACAAIAAgACAAIAAgACAAIAAgACAASQBGAFMAKABcAG4AIAAgACAAIAAgACAAIAAgACAAIAAgACAAIAAgACAAIAAgACAAIAAgACAAIAAgACAAXwBsAGUAbgAgAD0AIAAyACwAXABuACAAIAAgACAAIAAgACAAIAAgACAAIAAgACAAIAAgACAAIAAgACAAIAAgACAAIAAgAGYAbgBUAGkAbQBlAEQAZQBjAGkAbQBhAGwAKABWAEEATABVAEUAKABfAHQAaQBtAGUAUABhAHIAdAApACwAIAAwACwAIAAwACkALABcAG4AIAAgACAAIAAgACAAIAAgACAAIAAgACAAIAAgACAAIAAgACAAIAAgACAAIAAgACAAXwBsAGUAbgAgAD0AIAA1ACwAXABuACAAIAAgACAAIAAgACAAIAAgACAAIAAgACAAIAAgACAAIAAgACAAIAAgACAAIAAgAEkARgAoAE0ASQBEACgAXwB0AGkAbQBlAFAAYQByAHQALAAgADMALAAgADEAKQAgADwAPgAgAFwAIgA6AFwAIgAsACAAewAjAFYAQQBMAFUARQAhAH0ALABcAG4AIAAgACAAIAAgACAAIAAgACAAIAAgACAAIAAgACAAIAAgACAAIAAgACAAIAAgACAAIAAgACAAIABmAG4AVABpAG0AZQBEAGUAYwBpAG0AYQBsACgAXABuACAAIAAgACAAIAAgACAAIAAgACAAIAAgACAAIAAgACAAIAAgACAAIAAgACAAIAAgACAAIAAgACAAIAAgACAAIABWAEEATABVAEUAKABMAEUARgBUACgAXwB0AGkAbQBlAFAAYQByAHQALAAgADIAKQApACwAXABuACAAIAAgACAAIAAgACAAIAAgACAAIAAgACAAIAAgACAAIAAgACAAIAAgACAAIAAgACAAIAAgACAAIAAgACAAIABWAEEATABVAEUAKABSAEkARwBIAFQAKABfAHQAaQBtAGUAUABhAHIAdAAsACAAMgApACkALABcAG4AIAAgACAAIAAgACAAIAAgACAAIAAgACAAIAAgACAAIAAgACAAIAAgACAAIAAgACAAIAAgACAAIAAgACAAIAAgADAAXABuACAAIAAgACAAIAAgACAAIAAgACAAIAAgACAAIAAgACAAIAAgACAAIAAgACAAIAAgACAAIAAgACAAKQBcAG4AIAAgACAAIAAgACAAIAAgACAAIAAgACAAIAAgACAAIAAgACAAIAAgACAAIAAgACAAKQAsAFwAbgAgACAAIAAgACAAIAAgACAAIAAgACAAIAAgACAAIAAgACAAIAAgACAAIAAgACAAIABfAGwAZQBuACAAPQAgADg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GYAbgBUAGkAbQBlAEQAZQBjAGkAbQBhAGwAKABcAG4AIAAgACAAIAAgACAAIAAgACAAIAAgACAAIAAgACAAIAAgACAAIAAgACAAIAAgACAAIAAgACAAIAAgACAAIAAgACAAIAAgACAAVgBBAEwAVQBFACgATABFAEYAVAAoAF8AdABpAG0AZQBQAGEAcgB0ACwAIAAyACkAKQAsAFwAbgAgACAAIAAgACAAIAAgACAAIAAgACAAIAAgACAAIAAgACAAIAAgACAAIAAgACAAIAAgACAAIAAgACAAIAAgACAAIAAgACAAIABWAEEATABVAEUAKABNAEkARAAoAF8AdABpAG0AZQBQAGEAcgB0ACwAIAA0ACwAIAAyACkAKQAsAFwAbgAgACAAIAAgACAAIAAgACAAIAAgACAAIAAgACAAIAAgACAAIAAgACAAIAAgACAAIAAgACAAIAAgACAAIAAgACAAIAAgACAAIABWAEEATABVAEUAKABSAEkARwBIAFQAKABfAHQAaQBtAGUAUABhAHIAdAAsACAAMg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KABfAGwAZQBuACAAPgA9ACAAMQAwACkAIAAqACAAKABfAGwAZQBuACAAPAA9ACAAMQAyACkALABcAG4AIAAgACAAIAAgACAAIAAgACAAIAAgACAAIAAgACAAIAAgACAAIAAgACAAIAAgACAASQBGACgATQBJAEQAKABfAHQAaQBtAGUAUABhAHIAdAAsACAAMwAsACAAMQApACAAPAA+ACAAXAAiADoAXAAiACwAIAB7ACMAVgBBAEwAVQBFACEAfQAsAFwAbgAgACAAIAAgACAAIAAgACAAIAAgACAAIAAgACAAIAAgACAAIAAgACAAIAAgACAAIAAgACAAIAAgAEkARgAoAE0ASQBEACgAXwB0AGkAbQBlAFAAYQByAHQALAAgADYALAAgADEAKQAgADwAPgAgAFwAIgA6AFwAIgAsACAAewAjAFYAQQBMAFUARQAhAH0ALABcAG4AIAAgACAAIAAgACAAIAAgACAAIAAgACAAIAAgACAAIAAgACAAIAAgACAAIAAgACAAIAAgACAAIAAgACAAIAAgAEkARgAoAE0ASQBEACgAXwB0AGkAbQBlAFAAYQByAHQALAAgADkALAAgADEAKQAgADwAPgAgAFwAIgAuAFwAIgAsACAAewAjAFYAQQBMAFUARQAhAH0ALABcAG4AIAAgACAAIAAgACAAIAAgACAAIAAgACAAIAAgACAAIAAgACAAIAAgACAAIAAgACAAIAAgACAAIAAgACAAIAAgACAAIAAgACAATABFAFQAKABcAG4AIAAgACAAIAAgACAAIAAgACAAIAAgACAAIAAgACAAIAAgACAAIAAgACAAIAAgACAAIAAgACAAIAAgACAAIAAgACAAIAAgACAAIAAgACAAIABfAGkAbgB0AFMAZQBjACwAIABJAE4AVAAoAFYAQQBMAFUARQAoAE0ASQBEACgAXwB0AGkAbQBlAFAAYQByAHQALAAgADcALAAgADIAKQApACkALABcAG4AIAAgACAAIAAgACAAIAAgACAAIAAgACAAIAAgACAAIAAgACAAIAAgACAAIAAgACAAIAAgACAAIAAgACAAIAAgACAAIAAgACAAIAAgACAAIABfAGQAZQBjAFAAbABhAGMAZQBzACwAIABfAGwAZQBuACAALQAgADkALABcAG4AIAAgACAAIAAgACAAIAAgACAAIAAgACAAIAAgACAAIAAgACAAIAAgACAAIAAgACAAIAAgACAAIAAgACAAIAAgACAAIAAgACAAIAAgACAAIABfAGYAcgBhAGMAUwBlAGMALAAgAEkATgBUACgAVgBBAEwAVQBFACgAUgBJAEcASABUACgAXwB0AGkAbQBlAFAAYQByAHQALAAgAF8AZABlAGMAUABsAGEAYwBlAHMAKQApACkALABcAG4AIAAgACAAIAAgACAAIAAgACAAIAAgACAAIAAgACAAIAAgACAAIAAgACAAIAAgACAAIAAgACAAIAAgACAAIAAgACAAIAAgACAAIAAgACAAIABfAGQAZQBjAFMAZQBjACwAIABfAGkAbgB0AFMAZQBjACAAKwAgACgAXwBmAHIAYQBjAFMAZQBjACAALwAgACgAMQAwACAAXgAgAF8AZABlAGMAUABsAGEAYwBlAHMAKQApACwAXABuACAAIAAgACAAIAAgACAAIAAgACAAIAAgACAAIAAgACAAIAAgACAAIAAgACAAIAAgACAAIAAgACAAIAAgACAAIAAgACAAIAAgACAAIAAgACAAZgBuAFQAaQBtAGUARABlAGMAaQBtAGEAbAAoAFwAbgAgACAAIAAgACAAIAAgACAAIAAgACAAIAAgACAAIAAgACAAIAAgACAAIAAgACAAIAAgACAAIAAgACAAIAAgACAAIAAgACAAIAAgACAAIAAgACAAIAAgACAAVgBBAEwAVQBFACgATABFAEYAVAAoAF8AdABpAG0AZQBQAGEAcgB0ACwAIAAyACkAKQAsAFwAbgAgACAAIAAgACAAIAAgACAAIAAgACAAIAAgACAAIAAgACAAIAAgACAAIAAgACAAIAAgACAAIAAgACAAIAAgACAAIAAgACAAIAAgACAAIAAgACAAIAAgACAAVgBBAEwAVQBFACgATQBJAEQAKABfAHQAaQBtAGUAUABhAHIAdAAsACAANAAsACAAMgApACkALABcAG4AIAAgACAAIAAgACAAIAAgACAAIAAgACAAIAAgACAAIAAgACAAIAAgACAAIAAgACAAIAAgACAAIAAgACAAIAAgACAAIAAgACAAIAAgACAAIAAgACAAIAAgAF8AZABlAGMAUwBlAG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UAFIAVQBFACwAIAB7ACMAVgBBAEwAVQBFACEAfQBcAG4AIAAgACAAIAAgACAAIAAgACAAIAAgACAAIAAgACAAIAAgACAAIAAgACAAKQBcAG4AIAAgACAAIAAgACAAIAAgACAAIAAgACAAIAAgACAAIAApAFwAbgAgACAAIAAgACAAIAAgACAAIAAgACAAIAApACwAXABuACAAIAAgACAAIAAgACAAIAAgACAAIAAgAFwAbgAgACAAIAAgACAAIAAgACAAIAAgACAAIABmAG4AVABaAG0AaQBuAHUAdABlAHMALAAgAEwAQQBNAEIARABBACgAXwBzAGkAZwBuACwAIABfAGgAbwB1AHIALAAgAF8AbQBpAG4AdQB0AGUALAAgAF8AcwBlAGMAbwBuAGQALABcAG4AIAAgACAAIAAgACAAIAAgACAAIAAgACAAIAAgACAAIABMAEUAVAAoAFwAbgAgACAAIAAgACAAIAAgACAAIAAgACAAIAAgACAAIAAgACAAIAAgACAAXwBhAGIAcwBNAGkAbgBzACwAIAAoAF8AaABvAHUAcgAgACoAIAA2ADAAKQAgACsAIABfAG0AaQBuAHUAdABlACAAKwAgACgAXwBzAGUAYwBvAG4AZAAgAC8AIAA2ADAAKQAsAFwAbgAgACAAIAAgACAAIAAgACAAIAAgACAAIAAgACAAIAAgACAAIAAgACAASQBGACgAXwBhAGIAcwBNAGkAbgBzACAAPgAgADkAMAAwACwAIAB7ACMAVgBBAEwAVQBFACEAfQAsAFwAbgAgACAAIAAgACAAIAAgACAAIAAgACAAIAAgACAAIAAgACAAIAAgACAAIAAgACAAIABfAHMAaQBnAG4AIAAqACAAXwBhAGIAcwBNAGkAbgBzAFwAbgAgACAAIAAgACAAIAAgACAAIAAgACAAIAAgACAAIAAgACAAIAAgACAAKQBcAG4AIAAgACAAIAAgACAAIAAgACAAIAAgACAAIAAgACAAIAApAFwAbgAgACAAIAAgACAAIAAgACAAIAAgACAAIAApACwAXABuAFwAbgAgACAAIAAgACAAIAAgACAAIAAgACAAIABmAG4AUABhAHIAcwBlAFQAWgAsACAATABBAE0AQgBEAEEAKABfAFQAWgBwAGEAcgB0ACwAXABuACAAIAAgACAAIAAgACAAIAAgACAAIAAgACAAIAAgACAASQBGACgAVQBQAFAARQBSACgAXwBUAFoAcABhAHIAdAApACAAPQAgAFwAIgBaAFwAIgAsACAAMAAsAFwAbgAgACAAIAAgACAAIAAgACAAIAAgACAAIAAgACAAIAAgACAAIAAgACAATABFAFQAKABcAG4AIAAgACAAIAAgACAAIAAgACAAIAAgACAAIAAgACAAIAAgACAAIAAgACAAIAAgACAAXwBmAGkAcgBzAHQAQwBoAGEAcgAsACAATABFAEYAVAAoAF8AVABaAHAAYQByAHQALAAgADEAKQAsAFwAbgAgACAAIAAgACAAIAAgACAAIAAgACAAIAAgACAAIAAgACAAIAAgACAAIAAgACAAIABfAHMAaQBnAG4ALAAgAEkARgBTACgAXABuACAAIAAgACAAIAAgACAAIAAgACAAIAAgACAAIAAgACAAIAAgACAAIAAgACAAIAAgACAAIAAgACAAXwBmAGkAcgBzAHQAQwBoAGEAcgAgAD0AIABcACIALQBcACIALAAgAC0AMQAsAFwAbgAgACAAIAAgACAAIAAgACAAIAAgACAAIAAgACAAIAAgACAAIAAgACAAIAAgACAAIAAgACAAIAAgAF8AZgBpAHIAcwB0AEMAaABhAHIAIAA9ACAAVQBOAEkAQwBIAEEAUgAoADgANwAyADIAKQAsACAALQAxACwAXABuACAAIAAgACAAIAAgACAAIAAgACAAIAAgACAAIAAgACAAIAAgACAAIAAgACAAIAAgACAAIAAgACAAVABSAFUARQAsACAAMQBcAG4AIAAgACAAIAAgACAAIAAgACAAIAAgACAAIAAgACAAIAAgACAAIAAgACAAIAAgACAAKQAsAFwAbgAgACAAIAAgACAAIAAgACAAIAAgACAAIAAgACAAIAAgACAAIAAgACAAIAAgACAAIABfAGwAZQBuACwAIABMAEUATgAoAF8AVABaAHAAYQByAHQAKQAsAFwAbgAgACAAIAAgACAAIAAgACAAIAAgACAAIAAgACAAIAAgACAAIAAgACAAIAAgACAAIABJAEYAUwAoAFwAbgAgACAAIAAgACAAIAAgACAAIAAgACAAIAAgACAAIAAgACAAIAAgACAAIAAgACAAIAAgACAAIAAgAF8AbABlAG4AIAA9ACAAMwAsAFwAbgAgACAAIAAgACAAIAAgACAAIAAgACAAIAAgACAAIAAgACAAIAAgACAAIAAgACAAIAAgACAAIAAgAGYAbgBUAFoAbQBpAG4AdQB0AGUAcwAoAF8AcwBpAGcAbgAsACAAVgBBAEwAVQBFACgAUgBJAEcASABUACgAXwBUAFoAcABhAHIAdAAsACAAMgApACkALAAgADAALAAgADAAKQAsAFwAbgAgACAAIAAgACAAIAAgACAAIAAgACAAIAAgACAAIAAgACAAIAAgACAAIAAgACAAIAAgACAAIAAgAF8AbABlAG4AIAA9ACAANgAsAFwAbgAgACAAIAAgACAAIAAgACAAIAAgACAAIAAgACAAIAAgACAAIAAgACAAIAAgACAAIAAgACAAIAAgAEkARgAoAE0ASQBEACgAXwBUAFoAcABhAHIAdAAsACAANAAsACAAMQApACAAPAA+ACAAXAAiADoAXAAiACwAIAB7ACMAVgBBAEwAVQBFACEAfQAsAFwAbgAgACAAIAAgACAAIAAgACAAIAAgACAAIAAgACAAIAAgACAAIAAgACAAIAAgACAAIAAgACAAIAAgACAAIAAgACAAZgBuAFQAWgBtAGkAbgB1AHQAZQBzACgAXABuACAAIAAgACAAIAAgACAAIAAgACAAIAAgACAAIAAgACAAIAAgACAAIAAgACAAIAAgACAAIAAgACAAIAAgACAAIAAgACAAIAAgAF8AcwBpAGcAbgAsAFwAbgAgACAAIAAgACAAIAAgACAAIAAgACAAIAAgACAAIAAgACAAIAAgACAAIAAgACAAIAAgACAAIAAgACAAIAAgACAAIAAgACAAIABWAEEATABVAEUAKABNAEkARAAoAF8AVABaAHAAYQByAHQALAAgADIALAAgADIAKQApACwAXABuACAAIAAgACAAIAAgACAAIAAgACAAIAAgACAAIAAgACAAIAAgACAAIAAgACAAIAAgACAAIAAgACAAIAAgACAAIAAgACAAIAAgAFYAQQBMAFUARQAoAFIASQBHAEgAVAAoAF8AVABaAHAAYQByAHQALAAgADIAKQApACwAXABuACAAIAAgACAAIAAgACAAIAAgACAAIAAgACAAIAAgACAAIAAgACAAIAAgACAAIAAgACAAIAAgACAAIAAgACAAIAAgACAAIAAgADAAXABuACAAIAAgACAAIAAgACAAIAAgACAAIAAgACAAIAAgACAAIAAgACAAIAAgACAAIAAgACAAIAAgACAAIAAgACAAIAApAFwAbgAgACAAIAAgACAAIAAgACAAIAAgACAAIAAgACAAIAAgACAAIAAgACAAIAAgACAAIAAgACAAIAAgACkALABcAG4AIAAgACAAIAAgACAAIAAgACAAIAAgACAAIAAgACAAIAAgACAAIAAgACAAIAAgACAAIAAgACAAIABfAGwAZQBuACAAPQAgADkALABcAG4AIAAgACAAIAAgACAAIAAgACAAIAAgACAAIAAgACAAIAAgACAAIAAgACAAIAAgACAAIAAgACAAIABJAEYAKABNAEkARAAoAF8AVABaAHAAYQByAHQALAAgADQALAAgADEAKQAgADwAPgAgAFwAIgA6AFwAIgAsACAAewAjAFYAQQBMAFUARQAhAH0ALABcAG4AIAAgACAAIAAgACAAIAAgACAAIAAgACAAIAAgACAAIAAgACAAIAAgACAAIAAgACAAIAAgACAAIAAgACAAIAAgAEkARgAoAE0ASQBEACgAXwBUAFoAcABhAHIAdAAsACAANwAsACAAMQApACAAPAA+ACAAXAAiADoAXAAiACwAIAB7ACMAVgBBAEwAVQBFACEAfQAsAFwAbgAgACAAIAAgACAAIAAgACAAIAAgACAAIAAgACAAIAAgACAAIAAgACAAIAAgACAAIAAgACAAIAAgACAAIAAgACAAIAAgACAAIABmAG4AVABaAG0AaQBuAHUAdABlAHMAKABcAG4AIAAgACAAIAAgACAAIAAgACAAIAAgACAAIAAgACAAIAAgACAAIAAgACAAIAAgACAAIAAgACAAIAAgACAAIAAgACAAIAAgACAAIAAgACAAIABfAHMAaQBnAG4ALABcAG4AIAAgACAAIAAgACAAIAAgACAAIAAgACAAIAAgACAAIAAgACAAIAAgACAAIAAgACAAIAAgACAAIAAgACAAIAAgACAAIAAgACAAIAAgACAAIABWAEEATABVAEUAKABNAEkARAAoAF8AVABaAHAAYQByAHQALAAgADIALAAgADIAKQApACwAXABuACAAIAAgACAAIAAgACAAIAAgACAAIAAgACAAIAAgACAAIAAgACAAIAAgACAAIAAgACAAIAAgACAAIAAgACAAIAAgACAAIAAgACAAIAAgACAAVgBBAEwAVQBFACgATQBJAEQAKABfAFQAWgBwAGEAcgB0ACwAIAA1ACwAIAAyACkAKQAsAFwAbgAgACAAIAAgACAAIAAgACAAIAAgACAAIAAgACAAIAAgACAAIAAgACAAIAAgACAAIAAgACAAIAAgACAAIAAgACAAIAAgACAAIAAgACAAIAAgAFYAQQBMAFUARQAoAFIASQBHAEgAVAAoAF8AVABaAHAAYQByAHQALAAgADIAK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VABSAFUARQAsACAAewAjAFYAQQBMAFUARQAhAH0AXABuACAAIAAgACAAIAAgACAAIAAgACAAIAAgACAAIAAgACAAIAAgACAAIAAgACAAIAAgACkAXABuACAAIAAgACAAIAAgACAAIAAgACAAIAAgACAAIAAgACAAIAAgACAAIAApAFwAbgAgACAAIAAgACAAIAAgACAAIAAgACAAIAAgACAAIAAgACkAXABuACAAIAAgACAAIAAgACAAIAAgACAAIAAgACkALABcAG4AXABuACAAIAAgACAAIAAgACAAIAAgACAAIAAgAEkARgAoAGYAbgBJAG4AdgBhAGwAaQBkAEMAaABhAHIAcwAoAEkAUwBPAEQAYQB0AGUAKQAsACAAewAjAFYAQQBMAFUARQAhACwAIAAjAFYAQQBMAFUARQAhACwAIAAjAFYAQQBMAFUARQAhACwAIAAjAFYAQQBMAFUARQAhACwAIAAjAFYAQQBMAFUARQAhAH0ALABcAG4AIAAgACAAIAAgACAAIAAgACAAIAAgACAAIAAgACAAIABMAEUAVAAoAFwAbgAgACAAIAAgACAAIAAgACAAIAAgACAAIAAgACAAIAAgACAAIAAgACAAXwBUAHAAbwBzACwAIABJAEYARQBSAFIATwBSACgARgBJAE4ARAAoAFwAIgBUAFwAIgAsACAASQBTAE8ARABhAHQAZQApACwAIAAwACkALABcAG4AIAAgACAAIAAgACAAIAAgACAAIAAgACAAIAAgACAAIAAgACAAIAAgAEkARgAoAF8AVABwAG8AcwAgAD0AIAAwACwAIABcAG4AIAAgACAAIAAgACAAIAAgACAAIAAgACAAIAAgACAAIAAgACAAIAAgACAAIAAgACAASABTAFQAQQBDAEsAKABcAG4AIAAgACAAIAAgACAAIAAgACAAIAAgACAAIAAgACAAIAAgACAAIAAgACAAIAAgACAAIAAgACAAIABmAG4AUABhAHIAcwBlAEQAYQB0AGUAKABJAFMATwBEAGEAdABlACkALABcAG4AIAAgACAAIAAgACAAIAAgACAAIAAgACAAIAAgACAAIAAgACAAIAAgACAAIAAgACAAIAAgACAAIABcACIAXAAiACwAXABuACAAIAAgACAAIAAgACAAIAAgACAAIAAgACAAIAAgACAAIAAgACAAIAAgACAAIAAgACAAIAAgACAAXAAiAFwAIgBcAG4AIAAgACAAIAAgACAAIAAgACAAIAAgACAAIAAgACAAIAAgACAAIAAgACAAIAAgACAAKQAsAFwAbgAgACAAIAAgACAAIAAgACAAIAAgACAAIAAgACAAIAAgACAAIAAgACAAIAAgACAAIABMAEUAVAAoAFwAbgAgACAAIAAgACAAIAAgACAAIAAgACAAIAAgACAAIAAgACAAIAAgACAAIAAgACAAIAAgACAAIAAgAF8AZABhAHQAZQAsACAAZgBuAFAAYQByAHMAZQBEAGEAdABlACgATABFAEYAVAAoAEkAUwBPAEQAYQB0AGUALAAgAF8AVABwAG8AcwAgAC0AIAAxACkAKQAsAFwAbgAgACAAIAAgACAAIAAgACAAIAAgACAAIAAgACAAIAAgACAAIAAgACAAIAAgACAAIAAgACAAIAAgAF8AVABaAHAAbwBzACwAIABmAG4ARgBpAG4AZABOAHQAaABDAGgAYQByAFAAbwBzACgAXAAiAFoAKwAtAFwAIgAgACYAIABVAE4ASQBDAEgAQQBSACgAOAA3ADIAMgApACwAIABJAFMATwBEAGEAdABlACwAIAAtADEALAAgAF8AVABwAG8AcwApACwAXABuACAAIAAgACAAIAAgACAAIAAgACAAIAAgACAAIAAgACAAIAAgACAAIAAgACAAIAAgACAAIAAgACAASQBGACgAXwBUAFoAcABvAHMAIAA9ACAAMAAsAFwAbgAgACAAIAAgACAAIAAgACAAIAAgACAAIAAgACAAIAAgACAAIAAgACAAIAAgACAAIAAgACAAIAAgACAAIAAgACAASABTAFQAQQBDAEsAKABcAG4AIAAgACAAIAAgACAAIAAgACAAIAAgACAAIAAgACAAIAAgACAAIAAgACAAIAAgACAAIAAgACAAIAAgACAAIAAgACAAIAAgACAAZgBuAFAAYQByAHMAZQBEAGEAdABlACgATABFAEYAVAAoAEkAUwBPAEQAYQB0AGUALAAgAF8AVABwAG8AcwAgAC0AIAAxACkAKQAsAFwAbgAgACAAIAAgACAAIAAgACAAIAAgACAAIAAgACAAIAAgACAAIAAgACAAIAAgACAAIAAgACAAIAAgACAAIAAgACAAIAAgACAAIABmAG4AUABhAHIAcwBlAFQAaQBtAGUAKABSAEkARwBIAFQAKABJAFMATwBEAGEAdABlACwAIABMAEUATgAoAEkAUwBPAEQAYQB0AGUAKQAgAC0AIABfAFQAcABvAHMAKQApACwAXABuACAAIAAgACAAIAAgACAAIAAgACAAIAAgACAAIAAgACAAIAAgACAAIAAgACAAIAAgACAAIAAgACAAIAAgACAAIAAgACAAIAAgAFwAIgBcACIAXABuACAAIAAgACAAIAAgACAAIAAgACAAIAAgACAAIAAgACAAIAAgACAAIAAgACAAIAAgACAAIAAgACAAIAAgACAAIAApACwAXABuACAAIAAgACAAIAAgACAAIAAgACAAIAAgACAAIAAgACAAIAAgACAAIAAgACAAIAAgACAAIAAgACAAIAAgACAAIABIAFMAVABBAEMASwAoAFwAbgAgACAAIAAgACAAIAAgACAAIAAgACAAIAAgACAAIAAgACAAIAAgACAAIAAgACAAIAAgACAAIAAgACAAIAAgACAAIAAgACAAIABmAG4AUABhAHIAcwBlAEQAYQB0AGUAKABMAEUARgBUACgASQBTAE8ARABhAHQAZQAsACAAXwBUAHAAbwBzACAALQAgADEAKQApACwAXABuACAAIAAgACAAIAAgACAAIAAgACAAIAAgACAAIAAgACAAIAAgACAAIAAgACAAIAAgACAAIAAgACAAIAAgACAAIAAgACAAIAAgAGYAbgBQAGEAcgBzAGUAVABpAG0AZQAoAE0ASQBEACgASQBTAE8ARABhAHQAZQAsACAAXwBUAHAAbwBzACAAKwAgADEALAAgAF8AVABaAFAAbwBzACAALQAgAF8AVABwAG8AcwAgAC0AIAAxACkAKQAsAFwAbgAgACAAIAAgACAAIAAgACAAIAAgACAAIAAgACAAIAAgACAAIAAgACAAIAAgACAAIAAgACAAIAAgACAAIAAgACAAIAAgACAAIABmAG4AUABhAHIAcwBlAFQAWgAoAFIASQBHAEgAVAAoAEkAUwBPAEQAYQB0AGUALAAgAEwARQBOACgASQBTAE8ARABhAHQAZQApACAALQAgAF8AVABaAHAAbwBzACAAKwAgADE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CAAbwBmACAAdwBlAGUAa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fAAgAHQAZQB4AHQAIAAgACAAIAB8ACAARABhAHkAIABvAGYAIAB3AGUAZQBrACAAbgBhAG0AZQBcAG4AWwBOAHUAbQBiAGUAcgBTAGMAaABlAG0AZQBdACAAIAB8ACAAaQBuAHQAZQBnAGUAcgAgAHwAIABSAGUAdAB1AHIAbgAgAGQAYQB5ACAAbwBmACAAdwBlAGUAawAgAHUAcwBpAG4AZwAgAG4AdQBtAGIAZQByAGkAbgBnACAAcwBjAGgAZQBtAGUAOgBcAG4AIAAgACAAIAAgACAAIAAgACAAIAAgACAAIAAgACAAIAB8ACAAIAAgACAAIAAgACAAIAAgAHwAIAAgACAAMQAgAC0AIAAxAC4ALgA3ACAAUwB1AG4AZABhAHkALgAuAFMAYQB0AHUAcgBkAGEAeQAgACgAZABlAGYAYQB1AGwAdAApAFwAbgAgACAAIAAgACAAIAAgACAAIAAgACAAIAAgACAAIAAgAHwAIAAgACAAIAAgACAAIAAgACAAfAAgACAAIAAyACAALQAgADEALgAuADcAIABNAG8AbgBkAGEAeQAuAC4AUwB1AG4AZABhAHkAIAAgACAAKABJAFMATwAgADgANgAwADEAIABkAGUAZgBpAG4AaQB0AGkAbwBuACkAXABuACAAIAAgACAAIAAgACAAIAAgACAAIAAgACAAIAAgACAAfAAgACAAIAAgACAAIAAgACAAIAB8ACAAIAAgADMAIAAtACAAMAAuAC4ANgAgAE0AbwBuAGQAYQB5AC4ALgBTAHUAbgBkAGEAeQ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wBcAG4AXABuAFAAQQBSAFMARQBfAFcARQBFAEsARABBAFkAKABcACIATQBvAG4AXAAiACwAIAAzACkAXABuAFIAZQB0AHUAcgBuAHMAOgAgADAAXABuAFwAbgBQAEEAUgBTAEUAXwBXAEUARQBLAEQAQQBZACgAXAAiAFQAaAB1AHIAcwBcACIALAAgADEAKQBcAG4AUgBlAHQAdQByAG4AcwA6ACAAIwBWAEEATABVAEUAIQBcAG4AXABuAFAAQQBSAFMARQBfAFcARQBFAEsARABBAFkAKABcACIAVgBlAG4AXAAiACwAIAAyACkAXABuAFIAZQB0AHUAcgBuAHMAOgAgADU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ABhAHkATwBmAFcAZQBlAGsALAAgAFsATgB1AG0AYgBlAHIAUwBjAGgAZQBtAGUAXQAsAFwAbgAgACAAIAAgAEkARgAoAEQAYQB5AE8AZgBXAGUAZQBrACAAPQAgAFwAIgBcACIALAAgAFwAIgBcACIALABcAG4AIAAgACAAIAAgACAAIAAgAEwARQBUACgAXABuACAAIAAgACAAIAAgACAAIAAgACAAIAAgAGYAbgBNAGEAdABjAGgASQBuAHQARQBuAGcALAAgAEwAQQBNAEIARABBACgARABvAFcALABcAG4AIAAgACAAIAAgACAAIAAgACAAIAAgACAAIAAgACAAIABMAEUAVAAoAFwAbgAgACAAIAAgACAAIAAgACAAIAAgACAAIAAgACAAIAAgACAAIAAgACAAXwBkAG8AdwAsACAASQBGACgATABFAE4AKABEAGEAeQBPAGYAVwBlAGUAawApACAAPQAgADM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XAAiAD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AsAFwAbgAgACAAIAAgACAAIAAgACAAIAAgACAAIAAgACAAIAAgACAAIAAgACAAIAAgACAAIAAgACAAIAAgAHsAXABuACAAIAAgACAAIAAgACAAIAAgACAAIAAgACAAIAAgACAAIAAgACAAIAAgACAAIAAgACAAIAAgACAAIAAgACAAIABcACIAUwB1AG4AZABhAHkAXAAiADsAXABuACAAIAAgACAAIAAgACAAIAAgACAAIAAgACAAIAAgACAAIAAgACAAIAAgACAAIAAgACAAIAAgACAAIAAgACAAIABcACIATQBvAG4AZABhAHkAXAAiADsAXABuACAAIAAgACAAIAAgACAAIAAgACAAIAAgACAAIAAgACAAIAAgACAAIAAgACAAIAAgACAAIAAgACAAIAAgACAAIABcACIAVAB1AGUAcwBkAGEAeQBcACIAOwBcAG4AIAAgACAAIAAgACAAIAAgACAAIAAgACAAIAAgACAAIAAgACAAIAAgACAAIAAgACAAIAAgACAAIAAgACAAIAAgAFwAIgBXAGUAZABuAGUAcwBkAGEAeQBcACIAOwBcAG4AIAAgACAAIAAgACAAIAAgACAAIAAgACAAIAAgACAAIAAgACAAIAAgACAAIAAgACAAIAAgACAAIAAgACAAIAAgAFwAIgBUAGgAdQByAHMAZABhAHkAXAAiADsAXABuACAAIAAgACAAIAAgACAAIAAgACAAIAAgACAAIAAgACAAIAAgACAAIAAgACAAIAAgACAAIAAgACAAIAAgACAAIABcACIARgByAGkAZABhAHkAXAAiADsAXABuACAAIAAgACAAIAAgACAAIAAgACAAIAAgACAAIAAgACAAIAAgACAAIAAgACAAIAAgACAAIAAgACAAIAAgACAAIABcACIAUwBhAHQAdQByAGQAYQB5AFwAIgBcAG4AIAAgACAAIAAgACAAIAAgACAAIAAgACAAIAAgACAAIAAgACAAIAAgACAAIAAgACAAIAAgACAAIAB9AFwAbgAgACAAIAAgACAAIAAgACAAIAAgACAAIAAgACAAIAAgACAAIAAgACAAIAAgACAAIA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GYAbgBNAGEAdABjAGgATABvAGMAYQBsAEwAYQBuAGcALAAgAEwAQQBNAEIARABBACgARABvAFcALABcAG4AIAAgACAAIAAgACAAIAAgACAAIAAgACAAIAAgACAAIABMAEUAVAAoAFwAbgAgACAAIAAgACAAIAAgACAAIAAgACAAIAAgACAAIAAgACAAIAAgACAAXwBkAGEAeQBzACwAIABTAEUAUQBVAEUATgBDAEUAKAA3ACwAIAAxACwAIAAzADYANQAyADcAKQAsAFwAbgAgACAAIAAgACAAIAAgACAAIAAgACAAIAAgACAAIAAgACAAIAAgACAAXwBkAG8AdwAsACAASQBGACgATABFAE4AKABEAGEAeQBPAGYAVwBlAGUAawApACAAPQAgADMALABcAG4AIAAgACAAIAAgACAAIAAgACAAIAAgACAAIAAgACAAIAAgACAAIAAgACAAIAAgACAAWABNAEEAVABDAEgAKABEAGEAeQBPAGYAVwBlAGUAawAsACAAVABFAFgAVAAoAF8AZABhAHkAcwAsACAAXAAiAGQAZABkAFwAIgApACkALABcAG4AIAAgACAAIAAgACAAIAAgACAAIAAgACAAIAAgACAAIAAgACAAIAAgACAAIAAgACAAWABNAEEAVABDAEgAKABEAGEAeQBPAGYAVwBlAGUAawAsACAAVABFAFgAVAAoAF8AZABhAHkAcwAsACAAXAAiAGQAZABkAGQAXAAiACkAKQBcAG4AIAAgACAAIAAgACAAIAAgACAAIAAgACAAIAAgACAAIAAgACAAIAAgACkALABcAG4AIAAgACAAIAAgACAAIAAgACAAIAAgACAAIAAgACAAIAAgACAAIAAgAEkARgBOAEEAKABfAGQAbwB3ACwAIAAwACkAXABuACAAIAAgACAAIAAgACAAIAAgACAAIAAgACAAIAAgACAAKQBcAG4AIAAgACAAIAAgACAAIAAgACAAIAAgACAAKQAsAFwAbgAgACAAIAAgACAAIAAgACAAIAAgACAAIABfAHQAcgBhAGQARABvAFcALAAgAEwARQBUACgAXABuACAAIAAgACAAIAAgACAAIAAgACAAIAAgACAAIAAgACAAXwBpAGQAeAAsACAAZgBuAE0AYQB0AGMAaABJAG4AdABFAG4AZwAoAEQAYQB5AE8AZgBXAGUAZQBrACkALABcAG4AIAAgACAAIAAgACAAIAAgACAAIAAgACAAIAAgACAAIABJAEYAKABfAGkAZAB4ACAAPgAgADAALAAgAF8AaQBkAHgALAAgAGYAbgBNAGEAdABjAGgATABvAGMAYQBsAEwAYQBuAGcAKABEAGEAeQBPAGYAVwBlAGUAawApACkAXABuACAAIAAgACAAIAAgACAAIAAgACAAIAAgACkALABcAG4AIAAgACAAIAAgACAAIAAgACAAIAAgACAAXwBzAGMAaABlAG0AZQAsACAASQBOAFQAKABOACgATgB1AG0AYgBlAHIAUwBjAGgAZQBtAGUAKQApACwAXABuACAAIAAgACAAIAAgACAAIAAgACAAIAAgAEkARgBTACgAXABuACAAIAAgACAAIAAgACAAIAAgACAAIAAgACAAIAAgACAAXwB0AHIAYQBkAEQAbwBXACAAPQAgADAALABcAG4AIAAgACAAIAAgACAAIAAgACAAIAAgACAAIAAgACAAIAAgACAAIAAgACMAVgBBAEwAVQBFACEALABcAG4AIAAgACAAIAAgACAAIAAgACAAIAAgACAAIAAgACAAIABfAHMAYwBoAGUAbQBlACAAPAA9ACAAMQAsAFwAbgAgACAAIAAgACAAIAAgACAAIAAgACAAIAAgACAAIAAgACAAIAAgACAAXwB0AHIAYQBkAEQAbwBXACwAXABuACAAIAAgACAAIAAgACAAIAAgACAAIAAgACAAIAAgACAAXwBzAGMAaABlAG0AZQAgAD4APQAgADMALABcAG4AIAAgACAAIAAgACAAIAAgACAAIAAgACAAIAAgACAAIAAgACAAIAAgAE0ATwBEACgAXwB0AHIAYQBkAEQAbwBXACAALQAgADIALAAgADcAKQAsAFwAbgAgACAAIAAgACAAIAAgACAAIAAgACAAIAAgACAAIAAgAFQAUgBVAEUALABcAG4AIAAgACAAIAAgACAAIAAgACAAIAAgACAAIAAgACAAIAAgACAAIAAgAE0ATwBEACgAXwB0AHIAYQBkAEQAbwBXACAALQAgADIALAAgADcAKQAgACsAIAAx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XABuAFwAbgBSAGUAdAB1AHIAbgBzACAAYQAgAG4AdQBtAGIAZQByACAAcgBlAHAAcgBlAHMAZQBuAHQAaQBuAGcAIAB0AGgAZQAgAG0AbwBuAHQAaAAgAG8AZgAgAHkAZQBhAHIAIABmAHIAbwBtACAAYQAgAGcAaQB2AGUAbgAgAHQAZQB4AHQAIABtAG8AbgB0AGgAIABuAGE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BOAGEAbQBlACAAfAAgAHQAZQB4AHQAIAB8ACAATQBvAG4AdABoACAAbgBh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TgBhAG0AZQAsAFwAbgAgACAAIAAgAEkARgAoAE0AbwBuAHQAaABOAGEAbQBlACAAPQAgAFwAIgBcACIALAAgAFwAIgBcACIALABcAG4AIAAgACAAIAAgACAAIAAgAEwARQBUACgAXABuACAAIAAgACAAIAAgACAAIAAgACAAIAAgAF8AdAByAHkATQBvAG4AdABoACwAIABNAG8AbgB0AGgATgBhAG0AZQAgACYAIABcACIAIAAyADAAMAAwAFwAIgAsAFwAbgAgACAAIAAgACAAIAAgACAAIAAgACAAIABNAE8ATgBUAEgAKABEAEEAVABFAFYAQQBMAFUARQAoAF8AdAByAHkATQBvAG4AdABoACk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kARgAoAEwAaQB0AGUAcgBhAHIAeQBZAGUAYQByACAAPQAgAFwAIgBcACIALAAgAFwAIgBcACIALABcAG4AIAAgACAAIAAgACAAIAAgAEwARQBUACgAXABuACAAIAAgACAAIAAgACAAIAAgACAAIAAgAGYAbgBZAGUAYQByAFYAYQBsAHUAZQAsACAATABBAE0AQgBEAEEAKABfAHQAZQB4AHQALABcAG4AIAAgACAAIAAgACAAIAAgACAAIAAgACAAIAAgACAAIABMAEUAVAAoAFwAbgAgACAAIAAgACAAIAAgACAAIAAgACAAIAAgACAAIAAgACAAIAAgACAAXwBjAGgAYQByADEALAAgAEwARQBGAFQAKABfAHQAZQB4AHQALAAgADEAKQAsAFwAbgAgACAAIAAgACAAIAAgACAAIAAgACAAIAAgACAAIAAgACAAIAAgACAAXwBzAGkAZwBuACwAIABJAEYAUwAoAFwAbgAgACAAIAAgACAAIAAgACAAIAAgACAAIAAgACAAIAAgACAAIAAgACAAIAAgACAAIABfAGMAaABhAHIAMQAgAD0AIABcACIAKwBcACIALAAgADEALABcAG4AIAAgACAAIAAgACAAIAAgACAAIAAgACAAIAAgACAAIAAgACAAIAAgACAAIAAgACAAXwBjAGgAYQByADEAIAA9ACAAXAAiAC0AXAAiACwAIAAtADEALABcAG4AIAAgACAAIAAgACAAIAAgACAAIAAgACAAIAAgACAAIAAgACAAIAAgACAAIAAgACAAVQBOAEkAQwBPAEQARQAoAF8AYwBoAGEAcgAxACkAIAA9ACAAOAA3ADIAMgAsACAALQAxACwAXABuACAAIAAgACAAIAAgACAAIAAgACAAIAAgACAAIAAgACAAIAAgACAAIAAgACAAIAAgAFQAUgBVAEUALAAgAFwAIgBcACIAXABuACAAIAAgACAAIAAgACAAIAAgACAAIAAgACAAIAAgACAAIAAgACAAIAApACwAXABuACAAIAAgACAAIAAgACAAIAAgACAAIAAgACAAIAAgACAAIAAgACAAIABJAEYAKABfAHMAaQBnAG4AIAA9ACAAXAAiAFwAIgAsAFwAbgAgACAAIAAgACAAIAAgACAAIAAgACAAIAAgACAAIAAgACAAIAAgACAAIAAgACAAIABJAE4AVAAoAFYAQQBMAFUARQAoAF8AdABlAHgAdAApACkALABcAG4AIAAgACAAIAAgACAAIAAgACAAIAAgACAAIAAgACAAIAAgACAAIAAgACAAIAAgACAAXwBzAGkAZwBuACAAKgAgAEkATgBUACgAVgBBAEwAVQBFACgAUgBJAEcASABUACgAXwB0AGUAeAB0ACwAIABMAEUATgAoAF8AdABlAHgAdAApACAALQAxACkAKQApAFwAbgAgACAAIAAgACAAIAAgACAAIAAgACAAIAAgACAAIAAgACAAIAAgACAAKQBcAG4AIAAgACAAIAAgACAAIAAgACAAIAAgACAAIAAgACAAIAApAFwAbgAgACAAIAAgACAAIAAgACAAIAAgACAAIAApACwAXABuAFwAbgAgACAAIAAgACAAIAAgACAAIAAgACAAIABfAGwAaQB0AFkAZQBhAHIALAAgAFMAVQBCAFMAVABJAFQAVQBUAEUAKABTAFUAQgBTAFQASQBUAFUAVABFACgATABpAHQAZQByAGEAcgB5AFkAZQBhAHIALAAgAFwAIgAsAFwAIgAsACAAXAAiAFwAIgApACwAIABcACIAIABcACIALAAgAFwAIgBcACIAKQAsAFwAbgAgACAAIAAgACAAIAAgACAAIAAgACAAIABfAHkAZQBhAHIAQwBFACwAIABJAEYAUwAoAFwAbgAgACAAIAAgACAAIAAgACAAIAAgACAAIAAgACAAIAAgAFIASQBHAEgAVAAoAF8AbABpAHQAWQBlAGEAcgAsACAAMwApACAAPQAgAFwAIgBCAEMARQBcACIALABcAG4AIAAgACAAIAAgACAAIAAgACAAIAAgACAAIAAgACAAIAAgACAAIAAgAEwARQBUACgAXABuACAAIAAgACAAIAAgACAAIAAgACAAIAAgACAAIAAgACAAIAAgACAAIAAgACAAIAAgAF8AcwBZAGUAYQByACwAIABMAEUARgBUACgAXwBsAGkAdABZAGUAYQByACwAIABMAEUATgAoAF8AbABpAHQAWQBlAGEAcgApACAALQAgADMAKQAsAFwAbgAgACAAIAAgACAAIAAgACAAIAAgACAAIAAgACAAIAAgACAAIAAgACAAIAAgACAAIAAxACAALQAgAGYAbgBZAGUAYQByAFYAYQBsAHUAZQAoAF8AcwBZAGUAYQByACkAXABuACAAIAAgACAAIAAgACAAIAAgACAAIAAgACAAIAAgACAAIAAgACAAIAApACwAXABuACAAIAAgACAAIAAgACAAIAAgACAAIAAgACAAIAAgACAAUgBJAEcASABUACgAXwBsAGkAdABZAGUAYQByACwAIAAyACkAIAA9ACAAXAAiAEMARQBcACIALABcAG4AIAAgACAAIAAgACAAIAAgACAAIAAgACAAIAAgACAAIAAgACAAIAAgAEwARQBUACgAXABuACAAIAAgACAAIAAgACAAIAAgACAAIAAgACAAIAAgACAAIAAgACAAIAAgACAAIAAgAF8AcwBZAGUAYQByACwAIABMAEUARgBUACgAXwBsAGkAdABZAGUAYQByACwAIABMAEUATgAoAF8AbABpAHQAWQBlAGEAcgApACAALQAgADIAKQAsAFwAbgAgACAAIAAgACAAIAAgACAAIAAgACAAIAAgACAAIAAgACAAIAAgACAAIAAgACAAIABmAG4AWQBlAGEAcgBWAGEAbAB1AGUAKABfAHMAWQBlAGEAcgApAFwAbgAgACAAIAAgACAAIAAgACAAIAAgACAAIAAgACAAIAAgACAAIAAgACAAKQAsAFwAbgAgACAAIAAgACAAIAAgACAAIAAgACAAIAAgACAAIAAgAFQAUgBVAEUALAAgAGYAbgBZAGUAYQByAFYAYQBsAHUAZQAoAF8AbABpAHQAWQBlAGEAcgApAFwAbgAgACAAIAAgACAAIAAgACAAIAAgACAAIAApACwAXABuACAAIAAgACAAIAAgACAAIAAgACAAIAAgAFwAbgAgACAAIAAgACAAIAAgACAAIAAgACAAIABJAEYARQBSAFIATwBSACgAXwB5AGUAYQByAEMARQAsACAAewAjAFYAQQBMAFUARQAhAH0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QAaQBtAGUAIABvAGY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pAHQAZQByAGEAcgB5AEQAYQB0AGUAIAB8ACAAdABlAHgAdAAgAHwAIABMAGkAdABlAHIAYQByAHkAIABkAGEAdABlACAAYQBuAGQAIAB0AGkAbQ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FwAIgBcACIAIAAsACAAMgAsACAAMgA1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IAA9ACAATABBAE0AQgBEAEEAKABMAGkAdABlAHIAYQByAHkARABhAHQAZQAsAFwAbgAgACAAIAAgAEwARQBUACgAXABuACAAIAAgACAAIAAgACAAIABmAG4AUABhAHIAcwBlAEQAYQB0AGUALAAgAEwAQQBNAEIARABBACgAXwBsAGkAdABEAGEAdABlACwAXABuACAAIAAgACAAIAAgACAAIAAgACAAIAAgAEkARgAoAF8AbABpAHQARABhAHQAZQAgAD0AIABcACIAXAAiACwAIAB7AFwAIgBcACIALAAgAFwAIgBcACIALAAgAFwAIgBcACIALAAgAFwAIgBcACIAfQAsAFwAbgAgACAAIAAgACAAIAAgACAAIAAgACAAIAAgACAAIAAgAEwARQBUACgAXABuACAAIAAgACAAIAAgACAAIAAgACAAIAAgACAAIAAgACAAIAAgACAAIABfAHAAYQByAHQAcwAsACAAVABSAEkATQAoAFQARQBYAFQAUwBQAEwASQBUACgAXwBsAGkAdABEAGEAdABlACwAIABcACIALABcACIAKQApACwAXABuACAAIAAgACAAIAAgACAAIAAgACAAIAAgACAAIAAgACAAIAAgACAAIABfAGMAbwBsAHMALAAgAEMATwBMAFUATQBOAFMAKABfAHAAYQByAHQAcwApACwAXABuACAAIAAgACAAIAAgACAAIAAgACAAIAAgACAAIAAgACAAIAAgACAAIABJAEYAUwAoAF8AYwBvAGwAcwAgAD0AIAAxACwAXABuACAAIAAgACAAIAAgACAAIAAgACAAIAAgACAAIAAgACAAIAAgACAAIAAgACAAIAAgAEwARQBUACgAXABuACAAIAAgACAAIAAgACAAIAAgACAAIAAgACAAIAAgACAAIAAgACAAIAAgACAAIAAgACAAIAAgACAAXwBwAGEAcgB0ADEALAAgAEkATgBEAEUAWAAoAF8AcABhAHIAdABzACwAIAAxACwAIAAxACkALABcAG4AIAAgACAAIAAgACAAIAAgACAAIAAgACAAIAAgACAAIAAgACAAIAAgACAAIAAgACAAIAAgACAAIABfAHMAcABhAGMAZQBQAG8AcwAsACAASQBGAEUAUgBSAE8AUgAoAEYASQBOAEQAKABcACIAIABcACIALAAgAF8AcABhAHIAd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BhAHIAdAAxACwAIABfAHMAcABhAGMAZQBQAG8AcwAgAC0AIAAxACkAKQAsAFwAbgAgACAAIAAgACAAIAAgACAAIAAgACAAIAAgACAAIAAgACAAIAAgACAAIAAgACAAIAAgACAAIAAgACAAIAAgACAAIAAgACAAIABfAHIAZQBtAGEAaQBuACwAIABNAEkARAAoAF8AcABhAHIAdAAxACwAIABfAHMAcABhAGMAZQBQAG8AcwAgACsAIAAxACwAIABMAEUATgAoAF8AcABhAHIAdAAxACkAIAAtACAAXwBzAHAAYQBjAGUAUABvAHMAKQAsAFwAbgAgACAAIAAgACAAIAAgACAAIAAgACAAIAAgACAAIAAgACAAIAAgACAAIAAgACAAIAAgACAAIAAgACAAIAAgACAAIAAgACAAIABfAGQAZQBuAG8AdABlAGQAWQBlAGEAcgAsACAASQBGAEUAUgBSAE8AUgAoAEYASQBOAEQAKABcACIAQwBcACIALAAgAF8AcgBlAG0AYQBpAG4AKQAsACAAMAApACAAPgAgADAALABcAG4AIAAgACAAIAAgACAAIAAgACAAIAAgACAAIAAgACAAIAAgACAAIAAgACAAIAAgACAAIAAgACAAIAAgACAAIAAgACAAIAAgACAAXwB2AGEAbAAsACAASQBGACgAXwBkAGUAbgBvAHQAZQBkAFkAZQBhAHIALAAgAFAAQQBSAFMARQBfAEwASQBUAEUAUgBBAFIAWQBfAFkARQBBAFIAKABfAHIAZQBtAGEAaQBuACkALABcAG4AIAAgACAAIAAgACAAIAAgACAAIAAgACAAIAAgACAAIAAgACAAIAAgACAAIAAgACAAIAAgACAAIAAgACAAIAAgACAAIAAgACAAIAAgACAAIABJAE4AVAAoAFYAQQBMAFUARQAoAF8AcgBlAG0AYQBpAG4AKQApAFwAbgAgACAAIAAgACAAIAAgACAAIAAgACAAIAAgACAAIAAgACAAIAAgACAAIAAgACAAIAAgACAAIAAgACAAIAAgACAAIAAgACAAIAApACwAIABcAG4AIAAgACAAIAAgACAAIAAgACAAIAAgACAAIAAgACAAIAAgACAAIAAgACAAIAAgACAAIAAgACAAIAAgACAAIAAgACAAIAAgACAAXwBkAGEAeQAsACAASQBGAFMAKABfAGQAZQBuAG8AdABlAGQAWQBlAGEAcgAsACAAXAAiAFwAIgAsAFwAbgAgACAAIAAgACAAIAAgACAAIAAgACAAIAAgACAAIAAgACAAIAAgACAAIAAgACAAIAAgACAAIAAgACAAIAAgACAAIAAgACAAIAAgACAAIAAgAF8AdgBhAGwAIAA8AD0AIAAwACwAIAB7ACMAVgBBAEwAVQBFACEAfQAsAFwAbgAgACAAIAAgACAAIAAgACAAIAAgACAAIAAgACAAIAAgACAAIAAgACAAIAAgACAAIAAgACAAIAAgACAAIAAgACAAIAAgACAAIAAgACAAIAAgAF8AdgBhAGwAIAA8AD0AIAAzADEALAAgAF8AdgBhAGwALABcAG4AIAAgACAAIAAgACAAIAAgACAAIAAgACAAIAAgACAAIAAgACAAIAAgACAAIAAgACAAIAAgACAAIAAgACAAIAAgACAAIAAgACAAIAAgACAAIABUAFIAVQBFACwAIABcACIAXAAiAFwAbgAgACAAIAAgACAAIAAgACAAIAAgACAAIAAgACAAIAAgACAAIAAgACAAIAAgACAAIAAgACAAIAAgACAAIAAgACAAIAAgACAAIAApACwAXABuACAAIAAgACAAIAAgACAAIAAgACAAIAAgACAAIAAgACAAIAAgACAAIAAgACAAIAAgACAAIAAgACAAIAAgACAAIAAgACAAIAAgAF8AeQBlAGEAcgAsACAASQBGAFMAKABfAGQAZQBuAG8AdABlAGQAWQBlAGEAcgAsACAAXwB2AGEAbAAsAFwAbgAgACAAIAAgACAAIAAgACAAIAAgACAAIAAgACAAIAAgACAAIAAgACAAIAAgACAAIAAgACAAIAAgACAAIAAgACAAIAAgACAAIAAgACAAIAAgAF8AdgBhAGwAIAA8AD0AIAAzADEALAAgAFwAIgBcACIALABcAG4AIAAgACAAIAAgACAAIAAgACAAIAAgACAAIAAgACAAIAAgACAAIAAgACAAIAAgACAAIAAgACAAIAAgACAAIAAgACAAIAAgACAAIAAgACAAIABUAFIAVQBFACwAIABfAHYAYQBsAFwAbgAgACAAIAAgACAAIAAgACAAIAAgACAAIAAgACAAIAAgACAAIAAgACAAIAAgACAAIAAgACAAIAAgACAAIAAgACAAIAAgACAAIAApACwAXABuACAAIAAgACAAIAAgACAAIAAgACAAIAAgACAAIAAgACAAIAAgACAAIAAgACAAIAAgACAAIAAgACAAIAAgACAAIAAgACAAIAAgAEgAUwBUAEEAQwBLACgAXwB5AGUAYQByACwAIABfAG0AbwBuAHQAaAAsACAAXwBkAGEAeQAsACAAXAAiAFwAI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YwBvAGwAcwAgAD0AIAAyACwAXABuACAAIAAgACAAIAAgACAAIAAgACAAIAAgACAAIAAgACAAIAAgACAAIAAgACAAIAAgAEwARQBUACgAXABuACAAIAAgACAAIAAgACAAIAAgACAAIAAgACAAIAAgACAAIAAgACAAIAAgACAAIAAgACAAIAAgACAAXwBwADEALAAgAEkATgBEAEUAWAAoAF8AcABhAHIAdABzACwAIAAxACwAIAAxACkALABcAG4AIAAgACAAIAAgACAAIAAgACAAIAAgACAAIAAgACAAIAAgACAAIAAgACAAIAAgACAAIAAgACAAIABfAHMAcABhAGMAZQBQAG8AcwAsACAASQBGAEUAUgBSAE8AUgAoAEYASQBOAEQAKABcACIAIABcACIALAAgAF8AcAAxACkALAAgADAAKQAsAFwAbg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BMAEUAVAAoAFwAbgAgACAAIAAgACAAIAAgACAAIAAgACAAIAAgACAAIAAgACAAIAAgACAAIAAgACAAIAAgACAAIAAgACAAIAAgACAAIAAgACAAIABfAG0AbwBuAHQAaAAsACAAUABBAFIAUwBFAF8ATQBPAE4AVABIACgATABFAEYAVAAoAF8AcAAxACwAIABfAHMAcABhAGMAZQBQAG8AcwAgAC0AIAAxACkAKQAsAFwAbgAgACAAIAAgACAAIAAgACAAIAAgACAAIAAgACAAIAAgACAAIAAgACAAIAAgACAAIAAgACAAIAAgACAAIAAgACAAIAAgACAAIABfAGQAYQB5ACwAIABJAE4AVAAoAFYAQQBMAFUARQAoAE0ASQBEACgAXwBwADEALAAgAF8AcwBwAGEAYwBlAFAAbwBzACAAKwAgADEALAAgAEwARQBOACgAXwBwADEAKQAgAC0AIABfAHMAcABhAGMAZQBQAG8AcwApACkAKQAsAFwAbgAgACAAIAAgACAAIAAgACAAIAAgACAAIAAgACAAIAAgACAAIAAgACAAIAAgACAAIAAgACAAIAAgACAAIAAgACAAIAAgACAAIABfAHAAMgAsACAASQBOAEQARQBYACgAXwBwAGEAcgB0AHMALAAgADEALAAgADIAKQAsAFwAbgAgACAAIAAgACAAIAAgACAAIAAgACAAIAAgACAAIAAgACAAIAAgACAAIAAgACAAIAAgACAAIAAgACAAIAAgACAAIAAgACAAIABfAHQAcgB5AFQAaQBtAGUALAAgAEQAQQBUAEUAVgBBAEwAVQBFACgAXwBwADIAKQAgACsAIABUAEkATQBFAFYAQQBMAFUARQAoAF8AcAAyACkALABcAG4AIAAgACAAIAAgACAAIAAgACAAIAAgACAAIAAgACAAIAAgACAAIAAgACAAIAAgACAAIAAgACAAIAAgACAAIAAgACAAIAAgACAAXwB0AGkAbQBlACwAIABJAEYARQBSAFIATwBSACgAXwB0AHIAeQBUAGkAbQBlACwAIABcACIAXAAiACkALABcAG4AIAAgACAAIAAgACAAIAAgACAAIAAgACAAIAAgACAAIAAgACAAIAAgACAAIAAgACAAIAAgACAAIAAgACAAIAAgACAAIAAgACAAXwB5AGUAYQByACwAIABJAEYAKABJAFMARQBSAFIATwBSACgAXwB0AHIAeQBUAGkAbQBlACkALAAgAFAAQQBSAFMARQBfAEwASQBUAEUAUgBBAFIAWQBfAFkARQBBAFIAKABfAHAAMgApACwAIABcACIAXAAiACkALABcAG4AIAAgACAAIAAgACAAIAAgACAAIAAgACAAIAAgACAAIAAgACAAIAAgACAAIAAgACAAIAAgACAAIAAgACAAIAAgACAAIAAgACAASABTAFQAQQBDAEsAKABfAHkAZQBhAHIALAAgAF8AbQBvAG4AdABoACwAIABfAGQAYQB5ACwAIABfAHQAaQBtAGU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GMAbwBsAHMAIAA9ACAAMwAsAFwAbgAgACAAIAAgACAAIAAgACAAIAAgACAAIAAgACAAIAAgACAAIAAgACAAIAAgACAAIABMAEUAVAAoAFwAbgAgACAAIAAgACAAIAAgACAAIAAgACAAIAAgACAAIAAgACAAIAAgACAAIAAgACAAIAAgACAAIAAgAF8AeQBlAGEAcgAsACAAUABBAFIAUwBFAF8ATABJAFQARQBSAEEAUgBZAF8AWQBFAEEAUgAoAEkATgBEAEUAWAAoAF8AcABhAHIAdABzACwAIAAxACwAIAAyACkAKQAsAFwAbgAgACAAIAAgACAAIAAgACAAIAAgACAAIAAgACAAIAAgACAAIAAgACAAIAAgACAAIAAgACAAIAAgAF8AdABpAG0AZQAsACAATABFAFQAKABcAG4AIAAgACAAIAAgACAAIAAgACAAIAAgACAAIAAgACAAIAAgACAAIAAgACAAIAAgACAAIAAgACAAIAAgACAAIAAgAF8AdABpAG0AZQBQAGEAcgB0ACwAIABJAE4ARABFAFgAKABfAHAAYQByAHQAcwAsACAAMQAsACAAMwApACwAXABuACAAIAAgACAAIAAgACAAIAAgACAAIAAgACAAIAAgACAAIAAgACAAIAAgACAAIAAgACAAIAAgACAAIAAgACAAIABEAEEAVABFAFYAQQBMAFUARQAoAF8AdABpAG0AZQBQAGEAcgB0ACkAIAArACAAVABJAE0ARQBWAEEATABVAEUAKABfAHQAaQBtAGUAUABhAHIAdAApAFwAbgAgACAAIAAgACAAIAAgACAAIAAgACAAIAAgACAAIAAgACAAIAAgACAAIAAgACAAIAAgACAAIAAgACkALABcAG4AIAAgACAAIAAgACAAIAAgACAAIAAgACAAIAAgACAAIAAgACAAIAAgACAAIAAgACAAIAAgACAAIABfAHAAMQAsACAASQBOAEQARQBYACgAXwBwAGEAcgB0AHMALAAgADEALAAgADEAKQAsAFwAbgAgACAAIAAgACAAIAAgACAAIAAgACAAIAAgACAAIAAgACAAIAAgACAAIAAgACAAIAAgACAAIAAgAF8AcwBwAGEAYwBlAFAAbwBzACwAIABJAEYARQBSAFIATwBSACgARgBJAE4ARAAoAFwAIgAgAFwAIgAsACAAXwBwADEAKQAsACAAMAApACwAXABu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EwARQBUACgAXABuACAAIAAgACAAIAAgACAAIAAgACAAIAAgACAAIAAgACAAIAAgACAAIAAgACAAIAAgACAAIAAgACAAIAAgACAAIAAgACAAIAAgAF8AbQBvAG4AdABoACwAIABQAEEAUgBTAEUAXwBNAE8ATgBUAEgAKABMAEUARgBUACgAXwBwADEALAAgAF8AcwBwAGEAYwBlAFAAbwBzACAALQAgADEAKQApACwAXABuACAAIAAgACAAIAAgACAAIAAgACAAIAAgACAAIAAgACAAIAAgACAAIAAgACAAIAAgACAAIAAgACAAIAAgACAAIAAgACAAIAAgAF8AZABhAHkALAAgAEkATgBUACgAVgBBAEwAVQBFACgATQBJAEQAKABfAHAAMQAsACAAXwBzAHAAYQBjAGUAUABvAHMAIAArACAAMQAsACAATABFAE4AKABfAHAAMQApACAALQAgAF8AcwBwAGEAYwBlAFAAbwBzACkAKQApACwAXABuACAAIAAgACAAIAAgACAAIAAgACAAIAAgACAAIAAgACAAIAAgACAAIAAgACAAIAAgACAAIAAgACAAIAAgACAAIAAgACAAIAAgAEgAUwBUAEEAQwBLACgAXwB5AGUAYQByACwAIABfAG0AbwBuAHQAaAAsACAAXwBkAGEAeQAsACAAXwB0AGkAbQBl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VABSAFUARQAsACAAewAjAFYAQQBMAFUARQAhACwAIABcACIAXAAiACwAIABcACIAXAAiACwAIABcACIAXAAiAH0AXABuACAAIAAgACAAIAAgACAAIAAgACAAIAAgACAAIAAgACAAIAAgACAAIAApAFwAbgAgACAAIAAgACAAIAAgACAAIAAgACAAIAAgACAAIAAgACkAXABuACAAIAAgACAAIAAgACAAIAAgACAAIAAgACkAXABuACAAIAAgACAAIAAgACAAIAApACwAXABuACAAIAAgACAAIAAgACAAIABfAHIAZQBzAHUAbAB0ACwAIABSAEUARABVAEMARQAoAFwAIgBcACIALAAgAEwAaQB0AGUAcgBhAHIAeQBEAGEAdABlACwAXABuACAAIAAgACAAIAAgACAAIAAgACAAIAAgAEwAQQBNAEIARABBACgAXwBhAGMAYwAsACAAXwBjAHUAcgByAGUAbgB0ACwAXABuACAAIAAgACAAIAAgACAAIAAgACAAIAAgACAAIAAgACAATABFAFQAKABcAG4AIAAgACAAIAAgACAAIAAgACAAIAAgACAAIAAgACAAIAAgACAAIAAgAF8AcABhAHIAdABzACwAIABmAG4AUABhAHIAcwBlAEQAYQB0AGUAKABfAGMAdQByAHIAZQBuAHQAKQAsAFwAbgAgACAAIAAgACAAIAAgACAAIAAgACAAIAAgACAAIAAgACAAIAAgACAAVgBTAFQAQQBDAEsAKABfAGEAYwBjACwAIABfAHAAYQByAHQAcwApAFwAbgAgACAAIAAgACAAIAAgACAAIAAgACAAIAAgACAAIAAgACkAXABuACAAIAAgACAAIAAgACAAIAAgACAAIAAgACkAXABuACAAIAAgACAAIAAgACAAIAApACwAXABuACAAIAAgACAAIAAgACAAIABEAFIATwBQACgAXwByAGUAcwB1AGwAdAAsACAAMQ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UAUwBfAEQAQQBUAEUAXABuAFwAbgBQAGEAcgBzAGUAcwAgAGEAIABVAFMAIABmAG8AcgBtAGEAdABlAGQAIABkAGEAdABlACAAaQBuAHQAbwAgAHIAZQBzAHAAZQBjAHQAaQB2AGUAIABwAGEAcgB0AHMAIABvAGYAIAB5AGUAYQByACwAIABtAG8AbgB0AGgALAAgAGQAYQB5ACAAYQBuAGQAIAB0AGkAbQBlACAAbwBmACA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Ap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GEAdABlACAAfAAgAHQAZQB4AHQAIAB8ACAARABhAHQAZQAgAGkAbgAgAFUAUwAgAGYAbwByAG0AYQB0ACAAaQBlAC4AIABNAE0ALwBkAGQALwB5AHkAeQB5ACAAaABoADoAbQBtADoAcw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VAFMAXwBEAEEAVABFACAAPQAgAEwAQQBNAEIARABBACgAVQBTAEQAYQB0AGUALABcAG4AIAAgACAAIABJAEYAKABVAFMARABhAHQAZQAgAD0AIABcACIAXAAiACwAIAB7AFwAIgBcACIALAAgAFwAIgBcACIALAAgAFwAIgBcACIALAAgAFwAIgBcACIAfQAsAFwAbgAgACAAIAAgACAAIAAgACAATABFAFQAKABcAG4AIAAgACAAIAAgACAAIAAgACAAIAAgACAAZgBuAEkAbgB2AGEAbABpAGQAQwBoAGEAcgBzACwAIABMAEEATQBCAEQAQQAoAF8AdABlAHgAdAAsAFwAbgAgACAAIAAgACAAIAAgACAAIAAgACAAIAAgACAAIAAgAEwARQBUACgAXABuACAAIAAgACAAIAAgACAAIAAgACAAIAAgACAAIAAgACAAIAAgACAAIABfAGMAaABhAHIAUwBlAHQALAAgAFwAIgAgACwALQAuAC8AMAAxADIAMwA0ADUANgA3ADgAOQA6AEEATQBQAFQAYQBtAHAAXwBcACIAIAAmACAAVQBOAEkAQwBIAEEAUgAoADgANwAyADIAKQ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AgACAAIAAgACAAIAAgACAAIAAgACAAIABcAG4AIAAgACAAIAAgACAAIAAgACAAIAAgACAAZgBuAEMAbwB1AG4AdABDAGgAYQByAHMALAAgAEwAQQBNAEIARABBACgAQwBoAGEAcgBBAHIAcgBhAHkALAAgAFQAZQB4AHQALABcAG4AIAAgACAAIAAgACAAIAAgACAAIAAgACAAIAAgACAAIABJAEYAKABcAG4AIAAgACAAIAAgACAAIAAgACAAIAAgACAAIAAgACAAIAAgACAAIAAgAFQAZQB4AHQAIAA9ACAAXAAiAFwAIgAsAFwAbgAgACAAIAAgACAAIAAgACAAIAAgACAAIAAgACAAIAAgACAAIAAgACAAMAAsAFwAbgAgACAAIAAgACAAIAAgACAAIAAgACAAIAAgACAAIAAgACAAIAAgACAATABFAFQAKABcAG4AIAAgACAAIAAgACAAIAAgACAAIAAgACAAIAAgACAAIAAgACAAIAAgACAAIAAgACAAXwByAGUAbQBvAHYAZQBkACwAIABSAEUARABVAEMARQAoAFwAbgAgACAAIAAgACAAIAAgACAAIAAgACAAIAAgACAAIAAgACAAIAAgACAAIAAgACAAIAAgACAAIAAgAFQAZQB4AHQALABcAG4AIAAgACAAIAAgACAAIAAgACAAIAAgACAAIAAgACAAIAAgACAAIAAgACAAIAAgACAAIAAgACAAIABDAGgAYQByAEEAcgByAGEAeQAsAFwAbgAgACAAIAAgACAAIAAgACAAIAAgACAAIAAgACAAIAAgACAAIAAgACAAIAAgACAAIAAgACAAIAAgAEwAQQBNAEIARABBACgAXwBhAGMAYwAsACAAXwBjAHUAcgByACwAIABTAFUAQgBTAFQASQBUAFUAVABFACgAXwBhAGMAYwAsACAAXwBjAHUAcgByACwAIABcACIAXAAiACkAKQBcAG4AIAAgACAAIAAgACAAIAAgACAAIAAgACAAIAAgACAAIAAgACAAIAAgACAAIAAgACAAKQAsAFwAbgAgACAAIAAgACAAIAAgACAAIAAgACAAIAAgACAAIAAgACAAIAAgACAAIAAgACAAIABMAEUATgAoAFQAZQB4AHQAKQAgAC0AIABMAEUATgAoAF8AcgBlAG0AbwB2AGUAZAApAFwAbgAgACAAIAAgACAAIAAgACAAIAAgACAAIAAgACAAIAAgACAAIAAgACAAKQBcAG4AIAAgACAAIAAgACAAIAAgACAAIAAgACAAIAAgACAAIAApAFwAbgAgACAAIAAgACAAIAAgACAAIAAgACAAIAApACwAXABuAFwAbgAgACAAIAAgACAAIAAgACAAIAAgACAAIABmAG4ARgBpAG4AZABOAHQAaABDAGgAYQByAFAAbwBzACwAIABMAEEATQBCAEQAQQAoAEMAaABhAHIAcwAsACAAVABlAHgAdAAsACAATgAsACAAWwBTAHQAYQByAHQAUABvAHMAXQAsAFwAbgAgACAAIAAgACAAIAAgACAAIAAgACAAIAAgACAAIAAgAEkARgAoAE4AKABTAHQAYQByAHQAUABvAHMAKQAgAD4AIABMAEUATgAoAFQAZQB4AHQAKQAsACAAMAAsAFwAbgAgACAAIAAgACAAIAAgACAAIAAgACAAIAAgACAAIAAgACAAIAAgACAATABFAFQAKABcAG4AIAAgACAAIAAgACAAIAAgACAAIAAgACAAIAAgACAAIAAgACAAIAAgACAAIAAgACAAXwBmAHIAbwBtAFAAbwBzACwAIABJAEYAKABOACgAUwB0AGEAcgB0AFAAbwBzACkAIAA8AD0AIAAwACwAIAAwACwAIABOACgAUwB0AGEAcgB0AFAAbwBzACkAIAAtACAAMQApACwAIABcAG4AIAAgACAAIAAgACAAIAAgACAAIAAgACAAIAAgACAAIAAgACAAIAAgACAAIAAgACAAXwB0AGUAeAB0ACwAIABJAEYAKABfAGYAcgBvAG0AUABvAHMAIAA9ACAAMAAsACAAVABlAHgAdAAsAFwAbgAgACAAIAAgACAAIAAgACAAIAAgACAAIAAgACAAIAAgACAAIAAgACAAIAAgACAAIAAgACAAIAAgAFIASQBHAEgAVAAoAFQAZQB4AHQALAAgAEwARQBOACgAVABlAHgAdAApACAALQAgAF8AZgByAG8AbQBQAG8AcwApAFwAbgAgACAAIAAgACAAIAAgACAAIAAgACAAIAAgACAAIAAgACAAIAAgACAAIAAgACAAIAApACwAXABuACAAIAAgACAAIAAgACAAIAAgACAAIAAgACAAIAAgACAAIAAgACAAIAAgACAAIAAgAF8AYwBoAGEAcgBDAG8AdQBuAHQALAAgAEwARQBOACgAQwBoAGEAcgBzACkALABcAG4AIAAgACAAIAAgACAAIAAgACAAIAAgACAAIAAgACAAIAAgACAAIAAgACAAIAAgACAAXwBuACwAIABJAE4AVAAoAE4AKABOACkAKQAsAFwAbgAgACAAIAAgACAAIAAgACAAIAAgACAAIAAgACAAIAAgACAAIAAgACAAIAAgACAAIABJAEYAKAAoAF8AYwBoAGEAcgBDAG8AdQBuAHQAIAA9ACAAMAApACAAKwAgACgAXwBuACAAPQAgADAAKQAsACAAMAAsAFwAbgAgACAAIAAgACAAIAAgACAAIAAgACAAIAAgACAAIAAgACAAIAAgACAAIAAgACAAIAAgACAAIAAgAEwARQBUACgAXABuACAAIAAgACAAIAAgACAAIAAgACAAIAAgACAAIAAgACAAIAAgACAAIAAgACAAIAAgACAAIAAgACAAIAAgACAAIABfAGMAaABhAHIAcwAsACAATQBJAEQAKABDAGgAYQByAHMALAAgAFMARQBRAFUARQBOAEMARQAoADEALAAgAF8AYwBoAGEAcgBDAG8AdQBuAHQAKQAsACAAMQApACwAXABuACAAIAAgACAAIAAgACAAIAAgACAAIAAgACAAIAAgACAAIAAgACAAIAAgACAAIAAgACAAIAAgACAAIAAgACAAIABfAGYAaQBuAGQAQwBvAHUAbgB0ACwAIABmAG4AQwBvAHUAbgB0AEMAaABhAHIAcwAoAF8AYwBoAGEAcgBzACwAIABfAHQAZQB4AHQAKQAsAFwAbgAgACAAIAAgACAAIAAgACAAIAAgACAAIAAgACAAIAAgACAAIAAgACAAIAAgACAAIAAgACAAIAAgACAAIAAgACAASQBGACgAXwBmAGkAbgBkAEMAbwB1AG4AdAAgADwAIABBAEIAUwAoAF8AbgApACwAIAAwACwAXABuACAAIAAgACAAIAAgACAAIAAgACAAIAAgACAAIAAgACAAIAAgACAAIAAgACAAIAAgACAAIAAgACAAIAAgACAAIAAgACAAIAAgAEwARQBUACgAXABuACAAIAAgACA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F8AbgB0AGgAUABvAHMALAAgAFIARQBEAFUAQwBFACgAMAAsACAAUwBFAFEAVQBFAE4AQwBFACgAMQAsACAAXwBuAHQAaAApACwAXABu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G4AZQB4AHQAUABvAHMAQwBoAGEAcgBzACwAIABJAEYARQBSAFIATwBSACgAXABuACAAIAAgACAAIAAgACAAIAAgACAAIAAgACAAIAAgACAAIAAgACAAIAAgACAAIAAgACAAIAAgACAAIAAgACAAIAAgACAAIAAgACAAIAAgACAAIAAgACAAIAAgACAAIAAgACAAIAAgACAAIAAgACAAIAAgACAAIAAgAEYASQBOAEQAKABfAGMAaABhAHIAcwAsACAAXwB0AGUAeAB0ACwAIABfAGEAYwBjACAAKwAgADEAKQAsAFwAbgAgACAAIAAgACAAIAAgACAAIAAgACAAIAAgACAAIAAgACAAIAAgACAAIAAgACAAIAAgACAAIAAgACAAIAAgACAAIAAgACAAIAAgACAAIAAgACAAIAAgACAAIAAgACAAIAAgACAAIAAgACAAIAAgACAAIAAgACAAIAAw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XwBuAGUAeAB0AFAAbwBzACwAIABNAEkATgAoAFwAbgAgACAAIAAgACAAIAAgACAAIAAgACAAIAAgACAAIAAgACAAIAAgACAAIAAgACAAIAAgACAAIAAgACAAIAAgACAAIAAgACAAIAAgACAAIAAgACAAIAAgACAAIAAgACAAIAAgACAAIAAgACAAIAAgACAAIAAgACAAIABGAEkATABUAEUAUgAoAF8AbgBlAHgAdABQAG8AcwBDAGgAYQByAHMALAAgAF8AbgBlAHgAdABQAG8AcwBDAGgAYQByAHMAIAA+ACAAMAAsACAAMA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bgB0AGgAUABvAHMAIAA+ACAAMAAsACAAXwBuAHQAaABQAG8AcwAgACsAIABfAGYAcgBvAG0AUABvAHMAIAAsACAAM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mAG4AWQBlAGEAcgBWAGEAbAB1AGUALAAgAEwAQQBNAEIARABBACgAXwB0AGUAeAB0ACwAXABuACAAIAAgACAAIAAgACAAIAAgACAAIAAgACAAIAAgACAATABFAFQAKABcAG4AIAAgACAAIAAgACAAIAAgACAAIAAgACAAIAAgACAAIAAgACAAIAAgAF8AYwBoAGEAcgAxACwAIABMAEUARgBUACgAXwB0AGUAeAB0ACwAIAAxACkALABcAG4AIAAgACAAIAAgACAAIAAgACAAIAAgACAAIAAgACAAIAAgACAAIAAgAF8AcwBpAGcAbgAsACAASQBGAFMAKABcAG4AIAAgACAAIAAgACAAIAAgACAAIAAgACAAIAAgACAAIAAgACAAIAAgACAAIAAgACAAXwBjAGgAYQByADEAIAA9ACAAXAAiACsAXAAiACwAIAAxACwAXABuACAAIAAgACAAIAAgACAAIAAgACAAIAAgACAAIAAgACAAIAAgACAAIAAgACAAIAAgAF8AYwBoAGEAcgAxACAAPQAgAFwAIgAtAFwAIgAsACAALQAxACwAXABuACAAIAAgACAAIAAgACAAIAAgACAAIAAgACAAIAAgACAAIAAgACAAIAAgACAAIAAgAFUATgBJAEMATwBEAEUAKABfAGMAaABhAHIAMQApACAAPQAgADgANwAyADIALAAgAC0AMQAsAFwAbgAgACAAIAAgACAAIAAgACAAIAAgACAAIAAgACAAIAAgACAAIAAgACAAIAAgACAAIABUAFIAVQBFACwAIABcACIAXAAiAFwAbgAgACAAIAAgACAAIAAgACAAIAAgACAAIAAgACAAIAAgACAAIAAgACAAKQAsAFwAbgAgACAAIAAgACAAIAAgACAAIAAgACAAIAAgACAAIAAgACAAIAAgACAASQBGACgAXwBzAGkAZwBuACAAPQAgAFwAIgBcACIALABcAG4AIAAgACAAIAAgACAAIAAgACAAIAAgACAAIAAgACAAIAAgACAAIAAgACAAIAAgACAASQBOAFQAKABWAEEATABVAEUAKABfAHQAZQB4AHQAKQApACwAXABuACAAIAAgACAAIAAgACAAIAAgACAAIAAgACAAIAAgACAAIAAgACAAIAAgACAAIAAgAF8AcwBpAGcAbgAgACoAIABJAE4AVAAoAFYAQQBMAFUARQAoAFIASQBHAEgAVAAoAF8AdABlAHgAdAAsACAATABFAE4AKABfAHQAZQB4AHQAKQAgAC0AMQApACkAKQBcAG4AIAAgACAAIAAgACAAIAAgACAAIAAgACAAIAAgACAAIAAgACAAIAAgACkAXABuACAAIAAgACAAIAAgACAAIAAgACAAIAAgACAAIAAgACAAKQBcAG4AIAAgACAAIAAgACAAIAAgACAAIAAgACAAKQAsAFwAbgBcAG4AIAAgACAAIAAgACAAIAAgACAAIAAgACAASQBGACgAZgBuAEkAbgB2AGEAbABpAGQAQwBoAGEAcgBzACgAVQBTAEQAYQB0AGUAKQAsACAAewAjAFYAQQBMAFUARQAhAH0ALABcAG4AIAAgACAAIAAgACAAIAAgACAAIAAgACAAIAAgACAAIABMAEUAVAAoAFwAbgAgACAAIAAgACAAIAAgACAAIAAgACAAIAAgACAAIAAgACAAIAAgACAAXwBwAG8AcwAxACwAIABmAG4ARgBpAG4AZABOAHQAaABDAGgAYQByAFAAbwBzACgAXAAiACwALgAvAC0AXwBcACIALAAgAFUAUwBEAGEAdABlACwAIAAxACkALABcAG4AIAAgACAAIAAgACAAIAAgACAAIAAgACAAIAAgACAAIAAgACAAIAAgAF8AcABvAHMAMgAsACAAZgBuAEYAaQBuAGQATgB0AGgAQwBoAGEAcgBQAG8AcwAoAFwAIgAsAC4ALwAtAF8AXAAiACwAIABVAFMARABhAHQAZQAsACAAMgApACwAXABuACAAIAAgACAAIAAgACAAIAAgACAAIAAgACAAIAAgACAAIAAgACAAIABfAHAAbwBzADMALAAgAEkARgAoAF8AcABvAHMAMgAgAD0AIAAwACwAIAAwACwAIABmAG4ARgBpAG4AZABOAHQAaABDAGgAYQByAFAAbwBzACgAXAAiACwALgAvAC0AXwBUACAAXAAiACwAIABVAFMARABhAHQAZQAsACAAMQAsACAAXwBwAG8AcwAyACAAKwAgADIAKQApACwAXABuACAAIAAgACAAIAAgACAAIAAgACAAIAAgACAAIAAgACAAIAAgACAAIABfAHAAbwBzADQALAAgAEkARgAoAF8AcABvAHMAMwAgAD0AIAAwACwAIAAwACwAIABmAG4ARgBpAG4AZABOAHQAaABDAGgAYQByAFAAbwBzACgAXAAiADAAMQAyADMANAA1ADYANwA4ADkAXAAiACwAIABVAFMARABhAHQAZQAsACAAMQAsACAATQBBAFgAKABfAHAAbwBzADIALAAgAF8AcABvAHMAMwApACAAKwAgADEAKQApACwAXABuACAAIAAgACAAIAAgACAAIAAgACAAIAAgACAAIAAgACAAIAAgACAAIABfAG0AbwBuAHQAaAAsACAASQBGACgAXwBwAG8AcwAxACAAPQAgADAALAAgACMAVgBBAEwAVQBFACEALABcAG4AIAAgACAAIAAgACAAIAAgACAAIAAgACAAIAAgACAAIAAgACAAIAAgACAAIAAgACAASQBOAFQAKABWAEEATABVAEUAKABMAEUARgBUACgAVQBTAEQAYQB0AGUALAAgAF8AcABvAHMAMQAgAC0AIAAxACkAKQApAFwAbgAgACAAIAAgACAAIAAgACAAIAAgACAAIAAgACAAIAAgACAAIAAgACAAKQAsAFwAbgAgACAAIAAgACAAIAAgACAAIAAgACAAIAAgACAAIAAgACAAIAAgACAAXwBkAGEAeQAsACAASQBGACgAXwBwAG8AcwAyACAAPQAgADAALAAgACMAVgBBAEwAVQBFACEALABcAG4AIAAgACAAIAAgACAAIAAgACAAIAAgACAAIAAgACAAIAAgACAAIAAgACAAIAAgACAASQBOAFQAKABWAEEATABVAEUAKABNAEkARAAoAFUAUwBEAGEAdABlACwAIABfAHAAbwBzADEAIAArACAAMQAsACAAXwBwAG8AcwAyACAALQAgAF8AcABvAHMAMQAgAC0AIAAxACkAKQApAFwAbgAgACAAIAAgACAAIAAgACAAIAAgACAAIAAgACAAIAAgACAAIAAgACAAKQAsAFwAbgAgACAAIAAgACAAIAAgACAAIAAgACAAIAAgACAAIAAgACAAIAAgACAAXwB5AGUAYQByACwAIABmAG4AWQBlAGEAcgBWAGEAbAB1AGUAKABcAG4AIAAgACAAIAAgACAAIAAgACAAIAAgACAAIAAgACAAIAAgACAAIAAgACAAIAAgACAASQBGACgAXwBwAG8AcwAzACAAPQAgADAALABcAG4AIAAgACAAIAAgACAAIAAgACAAIAAgACAAIAAgACAAIAAgACAAIAAgACAAIAAgACAAIAAgACAAIABSAEkARwBIAFQAKABVAFMARABhAHQAZQAsACAATABFAE4AKABVAFMARABhAHQAZQApACAALQAgAF8AcABvAHMAMgApACwAXABuACAAIAAgACAAIAAgACAAIAAgACAAIAAgACAAIAAgACAAIAAgACAAIAAgACAAIAAgACAAIAAgACAATQBJAEQAKABVAFMARABhAHQAZQAsACAAXwBwAG8AcwAyACAAKwAgADEALAAgAF8AcABvAHMAMwAgAC0AIABfAHAAbwBzADIAIAAtACAAMQApAFwAbgAgACAAIAAgACAAIAAgACAAIAAgACAAIAAgACAAIAAgACAAIAAgACAAIAAgACAAIAApAFwAbgAgACAAIAAgACAAIAAgACAAIAAgACAAIAAgACAAIAAgACAAIAAgACAAKQAsAFwAbgAgACAAIAAgACAAIAAgACAAIAAgACAAIAAgACAAIAAgACAAIAAgACAAXwB0AGkAbQBlACwAIABJAEYAKABfAHAAbwBzADQAIAA9ACAAMAAsACAAXAAiAFwAIgAsAFwAbgAgACAAIAAgACAAIAAgACAAIAAgACAAIAAgACAAIAAgACAAIAAgACAAIAAgACAAIABMAEUAVAAoAFwAbgAgACAAIAAgACAAIAAgACAAIAAgACAAIAAgACAAIAAgACAAIAAgACAAIAAgACAAIAAgACAAIAAgAF8AdABpAG0AZQBQAGEAcgB0ACwAIABSAEkARwBIAFQAKABVAFMARABhAHQAZQAsACAATABFAE4AKABVAFMARABhAHQAZQApACAALQAgAF8AcABvAHMANAAgACsAIAAxACkALABcAG4AIAAgACAAIAAgACAAIAAgACAAIAAgACAAIAAgACAAIAAgACAAIAAgACAAIAAgACAAIAAgACAAIABEAEEAVABFAFYAQQBMAFUARQAoAF8AdABpAG0AZQBQAGEAcgB0ACkAIAArACAAVABJAE0ARQBWAEEATABVAEUAKABfAHQAaQBtAGUAUABhAHIAdAApAFwAbgAgACAAIAAgACAAIAAgACAAIAAgACAAIAAgACAAIAAgACAAIAAgACAAIAAgACAAIAApAFwAbgAgACAAIAAgACAAIAAgACAAIAAgACAAIAAgACAAIAAgACAAIAAgACAAKQAsAFwAbgAgACAAIAAgACAAIAAgACAAIAAgACAAIAAgACAAIAAgACAAIAAgACAASABTAFQAQQBDAEsAKABfAHkAZQBhAHIALAAgAF8AbQBvAG4AdABoACwAIABfAGQAYQB5ACwAIABfAHQAaQBtAGUAKQBcAG4AIAAgACAAIAAgACAAIAAgACAAIAAgACAAIAAgACAAIA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FwAbgBcAG4AUABhAHIAcwBlAHMAIABhACAAZABhAHQAZQAtAHQAaQBtAGUAIABnAHIAbwB1AHAAIABpAG4AIAB0AGgAZQAgAGYAbwByAG0AYQB0ACAAdQBzAGUAZAAgAGIAeQAgAFUAUwAgAE0AaQBsAGkAdABhAHIAeQAgAG0AZQBzAHMAYQBnAGUAIAB0AHIAYQBmAGYAaQBjACwAIABpAG4AdABvACAAcgBlAHMAcABlAGMAdABpAHYAZQAgAHAAYQByAHQAcwAgAG8AZgAgAHkAZQBhAHIALABcAG4AbQBvAG4AdABoACwAIABkAGEAeQAsACAAdABpAG0AZQAgAG8AZgAgAGQAYQB5ACAAYQBuAGQAIAB0AGkAbQBlACAAegBvAG4AZQAgAG8AZgBmAHMAZQB0ACAAaQBuACAAbQBpAG4AdQB0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DkANQAxAC4ALgAyADAANQAwAF0AIAB8ACAAWQBlAGEAcgBcAG4AIAAyACAAfAAgAGkAbgB0AGUAZwBlAHIAIABbADEALgAuADEAMgBdACAAIAAgACAAIAAgAHwAIABNAG8AbgB0AGgAXABuACAAMwAgAHwAIABpAG4AdABlAGcAZQByACAAWwAxAC4ALgAzADEAXQAgACAAIAAgACAAIAB8ACAARABhAHkAXABuACAANAAgAHwAIABkAGUAYwBpAG0AYQBsACAAWwAwAC4ALgAxACkAIAAgACAAIAAgACAAIAB8ACAAVABpAG0AZQBcAG4AIAA1ACAAfAAgAGQAZQBjAGkAbQBhAGwAIABbAC0AOQAwADAALgAuADkAMAAwAF0AIAAgAHwAIABUAGkAbQBlACAAegBvAG4AZQAgAG8AZgBmAHMAZQB0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HACAAfAAgAHQAZQB4AHQAIAB8ACAARABhAHQAZQAtAHQAaQBtAGUAIABnAHIAbwB1AHAAIABpAG4AIABVAFMAIABNAGkAbABpAHQAYQByAHkAIABmAG8AcgBtAGEAdAAgAGkAZQAuACAAZABkAEgASABtAG0AcwBzAFoAbQBtAG0AWQ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CgAXAAiADEAMgAgADEANQAgADMAMAAgADQANQAgAEIAIABNAEEAWQAgADIAMwBcACIAKQBcAG4AUgBlAHQAdQByAG4AcwA6ACAAewAyADAAMgAzACwAIAA1ACwAIAAxADIALAAgADAALgA3ADcAMQAxADgAMAA1ADUALAAgADEAMgAwAH0AXABuAFwAbgBQAEEAUgBTAEUAXwBNAEkATABfAEQAVABHACgAXAAiADAANQAwADYANAA1ADEANQBLAEoAVQBOADAAMABcACIAKQBcAG4AUgBlAHQAdQByAG4AcwA6ACAAewAyADAAMAAwACwAIAA2ACwAIAA1ACwAIAAwAC4AMgA4ADEANAAyADMANgAxADEALAAgADYAMAAwAH0AXABuAFwAbgBQAEEAUgBTAEUAXwBNAEkATABfAEQAVABHACgAXAAiADEANQAwADYAMAAwAFoAXAAiACkAXABuAFIAZQB0AHUAcgBuAHMAOgAgAHsAXAAiAFwAIgAsACAAXAAiAFwAIg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EAFQARwAsAFwAbgAgACAAIAAgAEkARgAoAEQAVABHACAAPQAgAFwAIgBcACIALAAgAHsAXAAiAFwAIgAsACAAXAAiAFwAIgAsACAAXAAiAFwAIgAsACAAXAAiAFwAIgAsACAAXAAiAFwAIgB9ACwAXABuACAAIAAgACAAIAAgACAAIABMAEUAVAAoAFwAbgAgACAAIAAgACAAIAAgACAAIAAgACAAIABmAG4ASQBuAHYAYQBsAGkAZABDAGgAYQByAHMALAAgAEwAQQBNAEIARABBACgAXwB0AGUAeAB0ACwAXABuACAAIAAgACAAIAAgACAAIAAgACAAIAAgACAAIAAgACAATABFAFQAKABcAG4AIAAgACAAIAAgACAAIAAgACAAIAAgACAAIAAgACAAIAAgACAAIAAgAF8AYwBoAGEAcgBTAGUAdAAsACAAXAAiADAAMQAyADMANAA1ADYANwA4ADkAQQBCAEMARABFAEYARwBIAEkASgBLAEwATQBOAE8AUABRAFIAUwBUAFUAVgBXAFgAWQBaAFwAIgAsAFwAbgAgACAAIAAgACAAIAAgACAAIAAgACAAIAAgACAAIAAgACAAIAAgACAAXwBlAHMAYwBhAHAAZQBUAGUAeAB0ACwAIABTAFUAQgBTAFQASQBUAFUAVABFACgAUwBVAEIAUwBUAEkAVABVAFQARQAoAF8AdABlAHgAdAAsACAAXAAiACYAXAAiACwAIABcACIAJgBhAG0AcAA7AFwAIgApACwAIABcACIAPABcACIALAAgAFwAIgAmAGwAdAA7AFwAIgApACwAXABuACAAIAAgACAAIAAgACAAIAAgACAAIAAgACAAIAAgACAAIAAgACAAIABfAHgAbQBsACwAIABcACIAPAB0AD4APABzAD4AXAAiACAAJgAgAF8AZQBzAGMAYQBwAGUAVABlAHgAdAAgACYAIABcACIAPAAvAHMAPgA8AC8AdAA+AFwAIgAsAFwAbgAgACAAIAAgACAAIAAgACAAIAAgACAAIAAgACAAIAAgACAAIAAgACAAXwB4AHAAYQB0AGgALAAgAFwAIgAvAC8AcwBbAHQAcgBhAG4AcwBsAGEAdABlACgALgAsACcAXAAiACAAJgAgAF8AYwBoAGEAcgBTAGUAdAAgACYAIABcACIAJwAsACcAJwApAD0AJwAnAF0AXAAiACwAXABuACAAIAAgACAAIAAgACAAIAAgACAAIAAgACAAIAAgACAAIAAgACAAIABJAFMARQBSAFIATwBSACgARgBJAEwAVABFAFIAWABNAEwAKABfAHgAbQBsACwAIABfAHgAcABhAHQAaAApACkAXABuACAAIAAgACAAIAAgACAAIAAgACAAIAAgACAAIAAgACAAKQBcAG4AIAAgACAAIAAgACAAIAAgACAAIAAgACAAKQAsAFwAbgBcAG4AIAAgACAAIAAgACAAIAAgACAAIAAgACAAZgBuAFkAZQBhAHIALAAgAEwAQQBNAEIARABBACgAXwBzAFkAZQBhAHIALABcAG4AIAAgACAAIAAgACAAIAAgACAAIAAgACAAIAAgACAAIABMAEUAVAAoAFwAbgAgACAAIAAgACAAIAAgACAAIAAgACAAIAAgACAAIAAgACAAIAAgACAAXwB5AHkALAAgAFYAQQBMAFUARQAoAF8AcwBZAGUAYQByACkALABcAG4AIAAgACAAIAAgACAAIAAgACAAIAAgACAAIAAgACAAIAAgACAAIAAgAEkARgAoAF8AeQB5ACAAPAAgADUAMQAsACAAMgAwADAAMAAgACsAIABfAHkAeQAsACAAMQA5ADAAMAAgACsAIABfAHkAeQApAFwAbgAgACAAIAAgACAAIAAgACAAIAAgACAAIAAgACAAIAAgACkAXABuACAAIAAgACAAIAAgACAAIAAgACAAIAAgACkALABcAG4AXABuACAAIAAgACAAIAAgACAAIAAgACAAIAAgAGYAbgBUAGkAbQBlACwAIABMAEEATQBCAEQAQQAoAF8AaABvAHUAcgAsACAAXwBtAGkAbgB1AHQAZQAsACAAXwBzAGUAYwBvAG4AZAAsAFwAbgAgACAAIAAgACAAIAAgACAAIAAgACAAIAAgACAAIAAgAEkARgAoAE4ATwBUACgASQBTAF8AVgBBAEwASQBEAF8AVABJAE0ARQAoAF8AaABvAHUAcgAsACAAXwBtAGkAbgB1AHQAZQAsACAAXwBzAGUAYwBvAG4AZAApACkALAAgAHsAIwBWAEEATABVAEUAIQB9ACwAXABuACAAIAAgACAAIAAgACAAIAAgACAAIAAgACAAIAAgACAAIAAgACAAIAAoAE4AKABfAGgAbwB1AHIAKQAgAC8AIAAyADQAKQBcAG4AIAAgACAAIAAgACAAIAAgACAAIAAgACAAIAAgACAAIAAgACAAIAAgACsAIAAoAE4AKABfAG0AaQBuAHUAdABlACkAIAAvACAAMQA0ADQAMAApAFwAbgAgACAAIAAgACAAIAAgACAAIAAgACAAIAAgACAAIAAgACAAIAAgACAAKwAgACgATgAoAF8AcwBlAGMAbwBuAGQAKQAgAC8AIAA4ADYANAAwADAAKQBcAG4AIAAgACAAIAAgACAAIAAgACAAIAAgACAAIAAgACAAIAApAFwAbgAgACAAIAAgACAAIAAgACAAIAAgACAAIAApACwAXABuAFwAbgAgACAAIAAgACAAIAAgACAAIAAgACAAIABmAG4AUABhAHIAcwBlAFQAWgAsACAATABBAE0AQgBEAEEAKABfAHQAegBDAGgAYQByACwAXABuACAAIAAgACAAIAAgACAAIAAgACAAIAAgACAAIAAgACAATABFAFQAKABcAG4AIAAgACAAIAAgACAAIAAgACAAIAAgACAAIAAgACAAIAAgACAAIAAgAF8AYwBvAGQAZQAsACAAQwBPAEQARQAoAF8AdAB6AEMAaABhAHIAKQAgAC0AIAA2ADQALABcAG4AIAAgACAAIAAgACAAIAAgACAAIAAgACAAIAAgACAAIAAgACAAIAAgAEkARgBTACgAXABuACAAIAAgACAAIAAgACAAIAAgACAAIAAgACAAIAAgACAAIAAgACAAIAAgACAAIAAgAF8AYwBvAGQAZQAgAD0AIAAyADYALAAgADAALAAgAC8ALwAgAFoAIAA9ACAAVQBUAEMAXABuACAAIAAgACAAIAAgACAAIAAgACAAIAAgACAAIAAgACAAIAAgACAAIAAgACAAIAAgAF8AYwBvAGQAZQAgAD0AIAAxADAALAAgAFwAIgBcACIALAAgAC8ALwAgAEoAIAA9ACAATABvAGMAYQBsACAAVABpAG0AZQBcAG4AIAAgACAAIAAgACAAIAAgACAAIAAgACAAIAAgACAAIAAgACAAIAAgACAAIAAgACAAXwBjAG8AZABlACAAPAA9ACAAMAAsACAAewAjAFYAQQBMAFUARQAhAH0ALABcAG4AIAAgACAAIAAgACAAIAAgACAAIAAgACAAIAAgACAAIAAgACAAIAAgACAAIAAgACAAXwBjAG8AZABlACAAPAA9ACAAOQAsACAAXwBjAG8AZABlACAAKgAgADYAMAAsACAALwAvACAAQQBCAEMARABFAEYARwBIAEkAIAAtAD4AIAArADEALgAuACsAOQBcAG4AIAAgACAAIAAgACAAIAAgACAAIAAgACAAIAAgACAAIAAgACAAIAAgACAAIAAgACAAXwBjAG8AZABlACAAPAA9ACAAMQAzACwAIAAoAF8AYwBvAGQAZQAgAC0AIAAxACkAIAAqACAANgAwACwAIAAgAC8ALwAgAEsATABNACAALQA+ACAAKwAxADAALgAuACsAMQAyAFwAbgAgACAAIAAgACAAIAAgACAAIAAgACAAIAAgACAAIAAgACAAIAAgACAAIAAgACAAIABfAGMAbwBkAGUAIAA8AD0AIAAyADUALAAgACgAMQAzACAALQAgAF8AYwBvAGQAZQApACAAKgAgADYAMAAsACAALwAvACAATgBPAFAAUQBSAFMAVABVAFYAVwBYAFkAIAAtAD4AIAAtADEALgAuAC0AMQAyAFwAbgAgACAAIAAgACAAIAAgACAAIAAgACAAIAAgACAAIAAgACAAIAAgACAAIAAgACAAIABUAFIAVQBFACwAIAB7ACMAVgBBAEwAVQBFACEAfQBcAG4AIAAgACAAIAAgACAAIAAgACAAIAAgACAAIAAgACAAIAAgACAAIAAgACkAXABuACAAIAAgACAAIAAgACAAIAAgACAAIAAgACAAIAAgACAAKQBcAG4AIAAgACAAIAAgACAAIAAgACAAIAAgACAAKQAsAFwAbgBcAG4AIAAgACAAIAAgACAAIAAgACAAIAAgACAAZgBuAFAAYQByAHMAZQBGAHUAbABs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xADAALAAgADMAKQApACwAXABuACAAIAAgACAAIAAgACAAIAAgACAAIAAgACAAIAAgACAAIAAgACAAIABfAHkAZQBhAHIALAAgAGYAbgBZAGUAYQByACgAUgBJAEcASABUACgAXwBEAFQARwAsACAAMgApACkALABcAG4AIAAgACAAIAAgACAAIAAgACAAIAAgACAAIAAgACAAIAAgACAAIAAgAEkARgAoAE4ATwBUACgASQBTAF8AVgBBAEwASQBEAF8ARABBAFQARQAoAF8AeQBlAGEAcgAsACAAXwBtAG8AbgB0AGgALAAgAF8AZABhAHkALAAgADA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aABvAHUAcgAsACAAVgBBAEwAVQBFACgATQBJAEQAKABfAEQAVABHACwAIAAzACwAIAAyACkAKQAsAFwAbgAgACAAIAAgACAAIAAgACAAIAAgACAAIAAgACAAIAAgACAAIAAgACAAIAAgACAAIAAgACAAIAAgAF8AbQBpAG4AdQB0AGUALAAgAFYAQQBMAFUARQAoAE0ASQBEACgAXwBEAFQARwAsACAANQAsACAAMgApACkALABcAG4AIAAgACAAIAAgACAAIAAgACAAIAAgACAAIAAgACAAIAAgACAAIAAgACAAIAAgACAAIAAgACAAIABfAHMAZQBjAG8AbgBkACwAIABWAEEATABVAEUAKABNAEkARAAoAF8ARABUAEcALAAgADcALAAgADIAKQApACwAXABuACAAIAAgACAAIAAgACAAIAAgACAAIAAgACAAIAAgACAAIAAgACAAIAAgACAAIAAgACAAIAAgACAAXwB0AGkAbQBlACwAIABmAG4AVABpAG0AZQAoAF8AaABvAHUAcgAsACAAXwBtAGkAbgB1AHQAZQAsACAAXwBzAGUAYwBvAG4AZAApACwAXABuACAAIAAgACAAIAAgACAAIAAgACAAIAAgACAAIAAgACAAIAAgACAAIAAgACAAIAAgACAAIAAgACAAXwB0AHoALAAgAGYAbgBQAGEAcgBzAGUAVABaACgATQBJAEQAKABfAEQAVABHACwAIAA5ACwAIAAxACkAKQAsAFwAbgAgACAAIAAgACAAIAAgACAAIAAgACAAIAAgACAAIAAgACAAIAAgACAAIAAgACAAIAAgACAAIAAgAEkARgAoAE4ATwBUACgASQBTAF8AVgBBAEwASQBEAF8AVABJAE0ARQAoAF8AaABvAHUAcgAsACAAXwBtAGkAbgB1AHQAZQAsACAAXwBzAGUAYwBvAG4AZA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wBoAG8AcgB0ACwAIABMAEEATQBCAEQAQQAoAF8ARABUAEcALABcAG4AIAAgACAAIAAgACAAIAAgACAAIAAgACAAIAAgACAAIABMAEUAVAAoAFwAbgAgACAAIAAgACAAIAAgACAAIAAgACAAIAAgACAAIAAgACAAIAAgACAAXwBkAGEAeQAsACAAVgBBAEwAVQBFACgATABFAEYAVAAoAF8ARABUAEcALAAgADIAKQApACwAXABuACAAIAAgACAAIAAgACAAIAAgACAAIAAgACAAIAAgACAAIAAgACAAIABfAG0AbwBuAHQAaAAsACAAUABBAFIAUwBFAF8ATQBPAE4AVABIACgATQBJAEQAKABfAEQAVABHACwAIAA4ACwAIAAzACkAKQAsAFwAbgAgACAAIAAgACAAIAAgACAAIAAgACAAIAAgACAAIAAgACAAIAAgACAAXwB5AGUAYQByACwAIABmAG4AWQBlAGEAcgAoAFIASQBHAEgAVAAoAF8ARABUAEcALAAgADIAKQApACwAXABuACAAIAAgACAAIAAgACAAIAAgACAAIAAgACAAIAAgACAAIAAgACAAIABJAEYAKABOAE8AVAAoAEkAUwBfAFYAQQBMAEkARABfAEQAQQBUAEUAKABfAHkAZQBhAHIALAAgAF8AbQBvAG4AdABoACwAIABfAGQAYQB5ACwAIAAwACkAKQAsACAAewAjAFYAQQBMAFUARQAhACwAIAAjAFYAQQBMAFUARQAhACwAIAAjAFYAQQBMAFUARQAhACwAIAAjAFYAQQBMAFUARQAhACwAIAAjAFYAQQBMAFUARQAhAH0ALABcAG4AIAAgACAAIAAgACAAIAAgACAAIAAgACAAIAAgACAAIAAgACAAIAAgACAAIAAgACAATABFAFQAKABcAG4AIAAgACAAIAAgACAAIAAgACAAIAAgACAAIAAgACAAIAAgACAAIAAgACAAIAAgACAAIAAgACAAIABfAGgAbwB1AHIALAAgAFYAQQBMAFUARQAoAE0ASQBEACgAXwBEAFQARwAsACAAMwAsACAAMgApACkALABcAG4AIAAgACAAIAAgACAAIAAgACAAIAAgACAAIAAgACAAIAAgACAAIAAgACAAIAAgACAAIAAgACAAIABfAG0AaQBuAHUAdABlACwAIABWAEEATABVAEUAKABNAEkARAAoAF8ARABUAEcALAAgADUALAAgADIAKQApACwAXABuACAAIAAgACAAIAAgACAAIAAgACAAIAAgACAAIAAgACAAIAAgACAAIAAgACAAIAAgACAAIAAgACAAXwB0AHoALAAgAGYAbgBQAGEAcgBzAGUAVABaACgATQBJAEQAKABfAEQAVABHACwAIAA3ACwAIAAxACkAKQAsAFwAbgAgACAAIAAgACAAIAAgACAAIAAgACAAIAAgACAAIAAgACAAIAAgACAAIAAgACAAIAAgACAAIAAgAEkARgAoAE4ATwBUACgASQBTAF8AVgBBAEwASQBEAF8AVABJAE0ARQAoAF8AaABvAHUAcgAsACAAXwBtAGkAbgB1AHQAZQAsACAAXAAiAFwAIgApACkALAAgAHsAIwBWAEEATABVAEUAIQAsACAAIwBWAEEATABVAEUAIQAsACAAIwBWAEEATABVAEUAIQAsACAAIwBWAEEATABVAEUAIQAsACAAIwBWAEEATABVAEUAIQB9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UAEkATQBFACgAXwBoAG8AdQByACwAIABfAG0AaQBuAHUAdABlACwAIAAwACk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LABcAG4AXABuACAAIAAgACAAIAAgACAAIAAgACAAIAAgAGYAbgBQAGEAcgBzAGUAUABsAGEAbgAsACAATABBAE0AQgBEAEEAKABfAEQAVABHACwAXABuACAAIAAgACAAIAAgACAAIAAgACAAIAAgACAAIAAgACAATABFAFQAKABcAG4AIAAgACAAIAAgACAAIAAgACAAIAAgACAAIAAgACAAIAAgACAAIAAgAF8AZABhAHkALAAgAFYAQQBMAFUARQAoAEwARQBGAFQAKABfAEQAVABHACwAIAAyACkAKQAsAFwAbgAgACAAIAAgACAAIAAgACAAIAAgACAAIAAgACAAIAAgACAAIAAgACAAXwBoAG8AdQByACwAIABWAEEATABVAEUAKABNAEkARAAoAF8ARABUAEcALAAgADMALAAgADIAKQApACwAXABuACAAIAAgACAAIAAgACAAIAAgACAAIAAgACAAIAAgACAAIAAgACAAIABfAG0AaQBuAHUAdABlACwAIABWAEEATABVAEUAKABNAEkARAAoAF8ARABUAEcALAAgADUALAAgADIAKQApACwAXABuACAAIAAgACAAIAAgACAAIAAgACAAIAAgACAAIAAgACAAIAAgACAAIABfAHQAegAsACAAZgBuAFAAYQByAHMAZQBUAFoAKABNAEkARAAoAF8ARABUAEcALAAgADcALAAgADEAKQApACwAXABuACAAIAAgACAAIAAgACAAIAAgACAAIAAgACAAIAAgACAAIAAgACAAIABJAEYAKABOAE8AVAAoAEkAUwBfAFYAQQBMAEkARABfAFQASQBNAEUAKABfAGgAbwB1AHIALAAgAF8AbQBpAG4AdQB0AGUALAAgAFwAIgBcACIAKQApACwAIAB7ACMAVgBBAEwAVQBFACEALAAgACMAVgBBAEwAVQBFACEALAAgACMAVgBBAEwAVQBFACEALAAgACMAVgBBAEwAVQBFACEALAAgACMAVgBBAEwAVQBFACEAfQAsAFwAbgAgACAAIAAgACAAIAAgACAAIAAgACAAIAAgACAAIAAgACAAIAAgACAAIAAgACAAIABIAFMAVABBAEMASwAoAFwAbgAgACAAIAAgACAAIAAgACAAIAAgACAAIAAgACAAIAAgACAAIAAgACAAIAAgACAAIAAgACAAIAAgAFwAIgBcACIALABcAG4AIAAgACAAIAAgACAAIAAgACAAIAAgACAAIAAgACAAIAAgACAAIAAgACAAIAAgACAAIAAgACAAIABcACIAXAAiACwAXABuACAAIAAgACAAIAAgACAAIAAgACAAIAAgACAAIAAgACAAIAAgACAAIAAgACAAIAAgACAAIAAgACAAXwBkAGEAeQAsAFwAbgAgACAAIAAgACAAIAAgACAAIAAgACAAIAAgACAAIAAgACAAIAAgACAAIAAgACAAIAAgACAAIAAgAFQASQBNAEUAKABfAGgAbwB1AHIALAAgAF8AbQBpAG4AdQB0AGUALAAgADAAKQAsAFwAbgAgACAAIAAgACAAIAAgACAAIAAgACAAIAAgACAAIAAgACAAIAAgACAAIAAgACAAIAAgACAAIAAgAF8AdAB6AFwAbgAgACAAIAAgACAAIAAgACAAIAAgACAAIAAgACAAIAAgACAAIAAgACAAIAAgACAAIAApAFwAbgAgACAAIAAgACAAIAAgACAAIAAgACAAIAAgACAAIAAgACAAIAAgACAAKQBcAG4AIAAgACAAIAAgACAAIAAgACAAIAAgACAAIAAgACAAIAApAFwAbgAgACAAIAAgACAAIAAgACAAIAAgACAAIAApACwAXABuAFwAbgAgACAAIAAgACAAIAAgACAAIAAgACAAIABfAEQAVABHACwAIABTAFUAQgBTAFQASQBUAFUAVABFACgARABUAEcALAAgAFwAIgAgAFwAIgAsACAAXAAiAFwAIgApACwAXABuACAAIAAgACAAIAAgACAAIAAgACAAIAAgAEkARgAoAGYAbgBJAG4AdgBhAGwAaQBkAEMAaABhAHIAcwAoAF8ARABUAEcAKQAsACAAewAjAFYAQQBMAFUARQAhACwAIAAjAFYAQQBMAFUARQAhACwAIAAjAFYAQQBMAFUARQAhACwAIAAjAFYAQQBMAFUARQAhACwAIAAjAFYAQQBMAFUARQAhAH0ALABcAG4AIAAgACAAIAAgACAAIAAgACAAIAAgACAAIAAgACAAIABMAEUAVAAoAFwAbgAgACAAIAAgACAAIAAgACAAIAAgACAAIAAgACAAIAAgACAAIAAgACAAXwBsAGUAbgAsACAATABFAE4AKABfAEQAVABHACkALABcAG4AIAAgACAAIAAgACAAIAAgACAAIAAgACAAIAAgACAAIAAgACAAIAAgAF8AZgBtAHQALAAgAEkARgBTACgAXwBsAGUAbgAgAD0AIAAxADQALAAgADEALAAgAFwAbgAgACAAIAAgACAAIAAgACAAIAAgACAAIAAgACAAIAAgACAAIAAgACAAIAAgACAAIABfAGwAZQBuACAAPQAgADEAMgAsACAAMgAsAFwAbgAgACAAIAAgACAAIAAgACAAIAAgACAAIAAgACAAIAAgACAAIAAgACAAIAAgACAAIABfAGwAZQBuACAAPQAgADcALAAgADMALABcAG4AIAAgACAAIAAgACAAIAAgACAAIAAgACAAIAAgACAAIAAgACAAIAAgACAAIAAgACAAVABSAFUARQAsACAAMABcAG4AIAAgACAAIAAgACAAIAAgACAAIAAgACAAIAAgACAAIAAgACAAIAAgACkALABcAG4AIAAgACAAIAAgACAAIAAgACAAIAAgACAAIAAgACAAIAAgACAAIAAgAEkARgAoAF8AZgBtAHQAIAA9ACAAMAAsACAAewAjAFYAQQBMAFUARQAhACwAIAAjAFYAQQBMAFUARQAhACwAIAAjAFYAQQBMAFUARQAhACwAIAAjAFYAQQBMAFUARQAhACwAIAAjAFYAQQBMAFUARQAhAH0ALABcAG4AIAAgACAAIAAgACAAIAAgACAAIAAgACAAIAAgACAAIAAgACAAIAAgACAAIAAgACAASQBGAFMAKABcAG4AIAAgACAAIAAgACAAIAAgACAAIAAgACAAIAAgACAAIAAgACAAIAAgACAAIAAgACAAIAAgACAAIABfAGYAbQB0ACAAPQAgADEALAAgAGYAbgBQAGEAcgBzAGUARgB1AGwAbAAoAF8ARABUAEcAKQAsAFwAbgAgACAAIAAgACAAIAAgACAAIAAgACAAIAAgACAAIAAgACAAIAAgACAAIAAgACAAIAAgACAAIAAgAF8AZgBtAHQAIAA9ACAAMgAsACAAZgBuAFAAYQByAHMAZQBTAGgAbwByAHQAKABfAEQAVABHACkALABcAG4AIAAgACAAIAAgACAAIAAgACAAIAAgACAAIAAgACAAIAAgACAAIAAgACAAIAAgACAAIAAgACAAIABfAGYAbQB0ACAAPQAgADMALAAgAGYAbgBQAGEAcgBzAGUAUABsAGEAbgAoAF8ARABUAEc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EAGEAeQAgACAAIAAgACAAIAAgACAAIAAgACAAIAAgAHwAIABpAG4AdABlAGcAZQByACAAWwAxAC4ALgA3AF0AIAB8ACAASQBTAE8AIABkAGEAeQAgAG8AZgAgAHcAZQBlAGsAIABuAHUAbQBiAGUAcgBcAG4AWwBTAGgAbwByAHQAXQAgACAAIAAgACAAIAAgACAAIAAgACAAIAAgACAAIAAgAHwAIABzAHcAaQB0AGMAaAAgACAAIAAgACAAIAAgACAAIAB8ACAAUgBlAHQAdQByAG4AIABzAGgAbwByAHQAIABmAG8AcgBtAGEAdAAgAE0AbwBuAC4ALgBTAHUAbgBcAG4AWwBJAG4AdABlAHIAbgBhAHQAaQBvAG4AYQBsAEUAbgBnAGwAaQBzAGgAXQAgAHwAIABzAHcAaQB0AGMAaAAgACAAIAAgACAAIAAgACAAIAB8ACAASQBuAHQAZQByAG4AYQB0AGkAbwBuAGEAbAAgAEUAbgBnAGwAaQBzAGgAIABpAG4AcwB0AGUAYQBkACAAbwBmACAAbABvAGMAYQBsACAAbABhAG4AZwB1AGEAZwBlACAAcwBlAHQAIABpAG4AIABFAHgAYwBl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EAGEAeQAsACAAWwBTAGgAbwByAHQAXQAsACAAWwBJAG4AdABlAHIAbgBhAHQAaQBvAG4AYQBsAEUAbgBnAGwAaQBzAGgAXQAsAFwAbgAgACAAIAAgAEkARgAoAEkAUwBPAFcAZQBlAGsARABhAHkAIAA9ACAAXAAiAFwAIgAsACAAXAAiAFwAIgAsAFwAbgAgACAAIAAgACAAIAAgACAASQBGACgATgBPAFQAKABJAFMATgBVAE0AQgBFAFIAKABJAFMATwBXAGUAZQBrAEQAYQB5ACkAKQAsACAAewAjAFYAQQBMAFUARQAhAH0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pAHMAbwBEAG8AVwAsACAATQBPAEQAKABJAE4AVAAoAEkAUwBPAFcAZQBlAGsARABhAHkAKQAgAC0AIAAxACwAIAA3ACkAIAArACAAMQAsACAAXABuACAAIAAgACAAIAAgACAAIAAgACAAIAAgACAAIAAgACAASQBGACgAXwB1AHMAZQBMAG8AYwBhAGwATABhAG4AZwAsAFwAbgAgACAAIAAgACAAIAAgACAAIAAgACAAIAAgACAAIAAgACAAIAAgACAATABFAFQAKABcAG4AIAAgACAAIAAgACAAIAAgACAAIAAgACAAIAAgACAAIAAgACAAIAAgACAAIAAgACAAXwB5ADIAawByAGUAZgBEAGEAeQAsACAAMwA2ADUAMgA3ACAAKwAgAF8AaQBzAG8ARABvAFcALABcAG4AIAAgACAAIAAgACAAIAAgACAAIAAgACAAIAAgACAAIAAgACAAIAAgACAAIAAgACAAXwBmAG0AdAAsACAASQBGACgAXwB1AHMAZQBTAGgAbwByAHQALAAgAFwAIgBkAGQAZABcACIALAAgAFwAIgBkAGQAZABkAFwAIgApACwAXABuACAAIAAgACAAIAAgACAAIAAgACAAIAAgACAAIAAgACAAIAAgACAAIAAgACAAIAAgAFQARQBYAFQAKABfAHkAMgBrAHIAZQBmAEQAYQB5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QwBIAE8ATwBTAEUAKABfAGkAcwBvAEQAbwBXACwAXABuACAAIAAgACAAIAAgACAAIAAgACAAIAAgACAAIAAgACAAIAAgACAAIAAgACAAIAAgACAAIAAgACAAXAAiAE0AbwBuAFwAIgAsAFwAbgAgACAAIAAgACAAIAAgACAAIAAgACAAIAAgACAAIAAgACAAIAAgACAAIAAgACAAIAAgACAAIAAgAFwAIgBUAHUAZQBcACIALABcAG4AIAAgACAAIAAgACAAIAAgACAAIAAgACAAIAAgACAAIAAgACAAIAAgACAAIAAgACAAIAAgACAAIABcACIAVwBlAGQAXAAiACwAXABuACAAIAAgACAAIAAgACAAIAAgACAAIAAgACAAIAAgACAAIAAgACAAIAAgACAAIAAgACAAIAAgACAAXAAiAFQAaAB1AFwAIgAsAFwAbgAgACAAIAAgACAAIAAgACAAIAAgACAAIAAgACAAIAAgACAAIAAgACAAIAAgACAAIAAgACAAIAAgAFwAIgBGAHIAaQBcACIALABcAG4AIAAgACAAIAAgACAAIAAgACAAIAAgACAAIAAgACAAIAAgACAAIAAgACAAIAAgACAAIAAgACAAIABcACIAUwBhAHQAXAAiACwAXABuACAAIAAgACAAIAAgACAAIAAgACAAIAAgACAAIAAgACAAIAAgACAAIAAgACAAIAAgACAAIAAgACAAXAAiAFMAdQBuAFwAIgBcAG4AIAAgACAAIAAgACAAIAAgACAAIAAgACAAIAAgACAAIAAgACAAIAAgACAAIAAgACAAKQAsAFwAbgAgACAAIAAgACAAIAAgACAAIAAgACAAIAAgACAAIAAgACAAIAAgACAAIAAgACAAIABDAEgATwBPAFMARQAoAF8AaQBzAG8ARABvAFcALABcAG4AIAAgACAAIAAgACAAIAAgACAAIAAgACAAIAAgACAAIAAgACAAIAAgACAAIAAgACAAIAAgACAAIABcACIATQBvAG4AZABhAHkAXAAiACwAXABuACAAIAAgACAAIAAgACAAIAAgACAAIAAgACAAIAAgACAAIAAgACAAIAAgACAAIAAgACAAIAAgACAAXAAiAFQAdQBlAHMAZABhAHkAXAAiACwAXABuACAAIAAgACAAIAAgACAAIAAgACAAIAAgACAAIAAgACAAIAAgACAAIAAgACAAIAAgACAAIAAgACAAXAAiAFcAZQBkAG4AZQBzAGQAYQB5AFwAIgAsAFwAbgAgACAAIAAgACAAIAAgACAAIAAgACAAIAAgACAAIAAgACAAIAAgACAAIAAgACAAIAAgACAAIAAgAFwAIgBUAGgAdQByAHMAZABhAHkAXAAiACwAXABuACAAIAAgACAAIAAgACAAIAAgACAAIAAgACAAIAAgACAAIAAgACAAIAAgACAAIAAgACAAIAAgACAAXAAiAEYAcgBpAGQAYQB5AFwAIgAsAFwAbgAgACAAIAAgACAAIAAgACAAIAAgACAAIAAgACAAIAAgACAAIAAgACAAIAAgACAAIAAgACAAIAAgAFwAIgBTAGEAdAB1AHIAZABhAHkAXAAiACwAXABuACAAIAAgACAAIAAgACAAIAAgACAAIAAgACAAIAAgACAAIAAgACAAIAAgACAAIAAgACAAIAAgACAAXAAiAFMAdQBuAGQAYQB5AFwAIg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IAAgACAAIAAgACAAIAAgAHwAIABpAG4AdABlAGcAZQByACAAWwAxAC4ALgAxADIAXQAgAHwAIABNAG8AbgB0AGgAXABuAFsAUwBoAG8AcgB0AF0AIAAgACAAIAAgACAAIAAgACAAIAAgACAAIAAgACAAIAB8ACAAcwB3AGkAdABjAGgAIAAgACAAIAAgACAAIAAgACAAIAB8ACAAUgBlAHQAdQByAG4AIABzAGgAbwByAHQAIABmAG8AcgBtAGEAdAAgAEoAYQBuAC4ALgBEAGUAYwBcAG4AWwBJAG4AdABlAHIAbgBhAHQAaQBvAG4AYQBsAEUAbgBnAGwAaQBzAGgAXQAgAHwAIABzAHcAaQB0AGMAaAAgACAAIAAgACAAIAAgACAAIAAgAHwAIABJAG4AdABlAHIAbgBhAHQAaQBvAG4AYQBsACAARQBuAGcAbABpAHMAaAAgAGkAbgBzAHQAZQBhAGQAIABvAGYAIABsAG8AYwBhAGwAIABsAGEAbgBnAHUAYQBnAGUAIABzAGUAdAAgAGkAbgAgAEUAeABjAGU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4AVABIAF8ATgBBAE0ARQAgAD0AIABMAEEATQBCAEQAQQAoAE0AbwBuAHQAaAAsACAAWwBTAGgAbwByAHQAXQAsACAAWwBJAG4AdABlAHIAbgBhAHQAaQBvAG4AYQBsAEUAbgBnAGwAaQBzAGgAXQAsAFwAbgAgACAAIAAgAEkARgAoAE0AbwBuAHQAaAAgAD0AIABcACIAXAAiACwAIABcACIAXAAiACwAXABuACAAIAAgACAAIAAgACAAIABJAEYAKABOAE8AVAAoAEkAUwBOAFUATQBCAEUAUgAoAE0AbwBuAHQAaAApACkALAAgACMAVgBBAEwAVQBFACEALABcAG4AIAAgACAAIAAgACAAIAAgACAAIAAgACAATABFAFQAKABcAG4AIAAgACAAIAAgACAAIAAgACAAIAAgACAAIAAgACAAIABfAHUAcwBlAFMAaABvAHIAdAAsACAATgAoAFMAaABvAHIAdAApACAAPAA+ACAAMAAsAFwAbgAgACAAIAAgACAAIAAgACAAIAAgACAAIAAgACAAIAAgAF8AdQBzAGUATABvAGMAYQBsAEwAYQBuAGcALAAgAE4AKABJAG4AdABlAHIAbgBhAHQAaQBvAG4AYQBsAEUAbgBnAGwAaQBzAGgAKQAgAD0AIAAwACwAXABuACAAIAAgACAAIAAgACAAIAAgACAAIAAgACAAIAAgACAAXwBtAG8AbgB0AGgALAAgAEkATgBUACgATQBvAG4AdABoACkALABcAG4AIAAgACAAIAAgACAAIAAgACAAIAAgACAAIAAgACAAIABJAEYAKABfAHUAcwBlAEwAbwBjAGEAbABMAGEAbgBnACwAXABuACAAIAAgACAAIAAgACAAIAAgACAAIAAgACAAIAAgACAAIAAgACAAIABMAEUAVAAoAFwAbgAgACAAIAAgACAAIAAgACAAIAAgACAAIAAgACAAIAAgACAAIAAgACAAIAAgACAAIABfAGQAYQB5AE8AZgBNAG8AbgB0AGgALAAgAEQAQQBUAEUAKAAyADAAMAAwACwAIABfAG0AbwBuAHQAaAAsACAAMQApACwAXABuACAAIAAgACAAIAAgACAAIAAgACAAIAAgACAAIAAgACAAIAAgACAAIAAgACAAIAAgAF8AZgBtAHQALAAgAEkARgAoAF8AdQBzAGUAUwBoAG8AcgB0ACwAIABcACIATQBNAE0AXAAiACwAIABcACIATQBNAE0ATQBcACIAKQAsAFwAbgAgACAAIAAgACAAIAAgACAAIAAgACAAIAAgACAAIAAgACAAIAAgACAAIAAgACAAIABUAEUAWABUACgAXwBkAGEAeQBPAGYATQBvAG4AdABoACwAIABfAGYAbQB0ACkAXABuACAAIAAgACAAIAAgACAAIAAgACAAIAAgACAAIAAgACAAIAAgACAAIAApACwAXABuACAAIAAgACAAIAAgACAAIAAgACAAIAAgACAAIAAgACAAIAAgACAAIABJAEYAKABcAG4AIAAgACAAIAAgACAAIAAgACAAIAAgACAAIAAgACAAIAAgACAAIAAgACAAIAAgACAAXwB1AHMAZQBTAGgAbwByAHQALABcAG4AIAAgACAAIAAgACAAIAAgACAAIAAgACAAIAAgACAAIAAgACAAIAAgACAAIAAgACAASQBOAEQARQBYACgAewBcACIASgBhAG4AXAAiADsAIABcACIARgBlAGIAXAAiADsAIABcACIATQBhAHIAXAAiADsAIABcACIAQQBwAHIAXAAiADsAIABcACIATQBhAHkAXAAiADsAIABcACIASgB1AG4AXAAiADsAIABcACIASgB1AGwAXAAiADsAIABcACIAQQB1AGcAXAAiADsAIABcACIAUwBlAHAAXAAiADsAIABcACIATwBjAHQAXAAiADsAIABcACIATgBvAHYAXAAiADsAIABcACIARABlAGMAXAAiAH0ALAAgAF8AbQBvAG4AdABoACkALABcAG4AIAAgACAAIAAgACAAIAAgACAAIAAgACAAIAAgACAAIAAgACAAIAAgACAAIAAgACAASQBOAEQARQBYACgAXABuACAAIAAgACAAIAAgACAAIAAgACAAIAAgACAAIAAgACAAIAAgACAAIAAgACAAIAAgACAAIAAgACAAewBcAG4AIAAgACAAIAAgACAAIAAgACAAIAAgACAAIAAgACAAIAAgACAAIAAgACAAIAAgACAAIAAgACAAIAAgACAAIAAgAFwAIgBKAGEAbgB1AGEAcgB5AFwAIgA7AFwAbgAgACAAIAAgACAAIAAgACAAIAAgACAAIAAgACAAIAAgACAAIAAgACAAIAAgACAAIAAgACAAIAAgACAAIAAgACAAXAAiAEYAZQBiAHIAdQBhAHIAeQBcACIAOwBcAG4AIAAgACAAIAAgACAAIAAgACAAIAAgACAAIAAgACAAIAAgACAAIAAgACAAIAAgACAAIAAgACAAIAAgACAAIAAgAFwAIgBNAGEAcgBjAGgAXAAiADsAXABuACAAIAAgACAAIAAgACAAIAAgACAAIAAgACAAIAAgACAAIAAgACAAIAAgACAAIAAgACAAIAAgACAAIAAgACAAIABcACIAQQBwAHIAaQBsAFwAIgA7AFwAbgAgACAAIAAgACAAIAAgACAAIAAgACAAIAAgACAAIAAgACAAIAAgACAAIAAgACAAIAAgACAAIAAgACAAIAAgACAAXAAiAE0AYQB5AFwAIgA7AFwAbgAgACAAIAAgACAAIAAgACAAIAAgACAAIAAgACAAIAAgACAAIAAgACAAIAAgACAAIAAgACAAIAAgACAAIAAgACAAXAAiAEoAdQBuAGUAXAAiADsAXABuACAAIAAgACAAIAAgACAAIAAgACAAIAAgACAAIAAgACAAIAAgACAAIAAgACAAIAAgACAAIAAgACAAIAAgACAAIABcACIASgB1AGwAeQBcACIAOwBcAG4AIAAgACAAIAAgACAAIAAgACAAIAAgACAAIAAgACAAIAAgACAAIAAgACAAIAAgACAAIAAgACAAIAAgACAAIAAgAFwAIgBBAHUAZwB1AHMAdABcACIAOwBcAG4AIAAgACAAIAAgACAAIAAgACAAIAAgACAAIAAgACAAIAAgACAAIAAgACAAIAAgACAAIAAgACAAIAAgACAAIAAgAFwAIgBTAGUAcAB0AGUAbQBiAGUAcgBcACIAOwBcAG4AIAAgACAAIAAgACAAIAAgACAAIAAgACAAIAAgACAAIAAgACAAIAAgACAAIAAgACAAIAAgACAAIAAgACAAIAAgAFwAIgBPAGMAdABvAGIAZQByAFwAIgA7AFwAbgAgACAAIAAgACAAIAAgACAAIAAgACAAIAAgACAAIAAgACAAIAAgACAAIAAgACAAIAAgACAAIAAgACAAIAAgACAAXAAiAE4AbwB2AGUAbQBiAGUAcgBcACIAOwBcAG4AIAAgACAAIAAgACAAIAAgACAAIAAgACAAIAAgACAAIAAgACAAIAAgACAAIAAgACAAIAAgACAAIAAgACAAIAAgAFwAIgBEAGUAYwBlAG0AYgBlAHIAXAAiAFwAbgAgACAAIAAgACAAIAAgACAAIAAgACAAIAAgACAAIAAgACAAIAAgACAAIAAgACAAIAAgACAAIAAgAH0ALABcAG4AIAAgACAAIAAgACAAIAAgACAAIAAgACAAIAAgACAAIAAgACAAIAAgACAAIAAgACAAIAAgACAAIABfAG0AbwBuAHQAaA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wAbgBcAG4AUgBlAHQAdQByAG4AcwAgAGEAIABkAGEAdABlACAAYQBzACAAdABlAHgAd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NAG8AbgB0AGgAIAAgACAAIAAgACAAIAAgACAAIAAgACAAfAAgAGkAbgB0AGUAZwBlAHIAIABbADEALgAuADEAMgBdACAAfABcAG4ARABhAHkAIAAgACAAIAAgACAAIAAgACAAIAAgACAAIAAgAHwAIABpAG4AdABlAGcAZQByACAAWwAxAC4ALgAzADEAXQAgAHwAXABuAFsAVABpAG0AZQBdACAAIAAgACAAIAAgACAAIAAgACAAIAB8ACAAZABlAGMAaQBtAGEAbAAgAFsAMAAuAC4AMQApACAAIAB8ACAAVABpAG0AZQAgAG8AZgAgAGQAYQB5ACAAYQBzACAAZABlAGMAaQBtAGEAbAAgAGYAcgBhAGMAdABpAG8AbgAgAG8AZgAgAGEAIABkAGEAeQAuAFwAbgBbAFQAaQBtAGUAWgBvAG4AZQBPAGYAZgBzAGUAdABdACAAfAAgAGQAZQBjAGkAbQBhAGwAIAAgACAAIAAgACAAIAAgACAAfAAgAFQAaQBtAGUAIAB6AG8AbgBlACAAbwBmAGYAcwBlAHQAIABpAG4AIABtAGkAbgB1AHQAZQBzACAAZgByAG8AbQAgAFUAVABDAC4AXABuACAAIAAgACAAIAAgACAAIAAgACAAIAAgACAAIAAgACAAIAB8ACAAWwAtADkAMAAwAC4ALgA5ADAAMABdACAAIAAgACAAIAB8ACAAQQBzAHMAdQBtAGUAZAAgAHQAbwAgAGIAZQAgAFUAVABDACAAaQBmACAAbwBtAG0AaQB0AHQAZQBkAC4AXABuAFsAUAByAGUAYwBpAHMAaQBvAG4AXQAgACAAIAAgACAAIAB8ACAAaQBuAHQAZQBnAGUAcgAgACAAIAAgACAAIAAgACAAIAB8ACAAUwBlAGwAZQBjAHQAIABwAHIAZQBjAGkAcwBpAG8AbgAgAGwAZQB2AGUAbABcAG4AIAAgACAAIAAgACAAIAAgACAAIAAgACAAIAAgACAAIAAgAHwAIAAgACAAIAAgACAAIAAgACAAIAAgACAAIAAgACAAIAAgAHwAIAAgACAAMAAgAC0AIABGAGwAbwBhAHQAaQBuAGcAXABuACAAIAAgACAAIAAgACAAIAAgACAAIAAgACAAIAAgACAAIAB8ACAAIAAgACAAIAAgACAAIAAgACAAIAAgACAAIAAgACAAIAB8ACAAIAAgADEAIAAtACAARABhAHkAXABuACAAIAAgACAAIAAgACAAIAAgACAAIAAgACAAIAAgACAAIAB8ACAAIAAgACAAIAAgACAAIAAgACAAIAAgACAAIAAgACAAIAB8ACAAIAAgADIAIAAtACAASABvAHUAcgBcAG4AIAAgACAAIAAgACAAIAAgACAAIAAgACAAIAAgACAAIAAgAHwAIAAgACAAIAAgACAAIAAgACAAIAAgACAAIAAgACAAIAAgAHwAIAAgACAAMwAgAC0AIABNAGkAbgB1AHQAZQBcAG4AIAAgACAAIAAgACAAIAAgACAAIAAgACAAIAAgACAAIAAgAHwAIAAgACAAIAAgACAAIAAgACAAIAAgACAAIAAgACAAIAAgAHwAIAAgACAANAAgAC0AIABTAGUAYwBvAG4AZABcAG4AIAAgACAAIAAgACAAIAAgACAAIAAgACAAIAAgACAAIAAgAHwAIAAgACAAIAAgACAAIAAgACAAIAAgACAAIAAgACAAIAAgAHwAIAAgACAANQAgAC0AIABNAGkAbABsAGkAcwBlAGMAbwBuAGQAXABuAFsATgBvAFoAdQBsAHUAXQAgACAAIAAgACAAIAAgACAAIAB8ACAAcwB3AGkAdABjAGgAIAAgACAAIAAgACAAIAAgACAAIAB8ACAAVQBzAGUAIAArADAAMAA6ADAAMAAgAGkAbgBzAHQAZQBhAGQAIABvAGYAIABaACAAZgBvAHIAIABVAFQAQwAgAHQAaQBtAGUAIAB6AG8Abg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IAA9ACAATABBAE0AQgBEAEEAKABZAGUAYQByAEMARQAsACAATQBvAG4AdABoACwAIABEAGEAeQAsACAAWwBUAGkAbQBlAF0ALAAgAFsAVABpAG0AZQBaAG8AbgBlAE8AZgBmAHMAZQB0AF0ALAAgAFsAUAByAGUAYwBpAHMAaQBvAG4AXQAsACAAWwBOAG8AWgB1AGwAdQBdACwAIABbAEoAdQBsAGkAYQBuAEMAYQBsAGUAbgBkAGEAcgBdACwAXABuACAAIAAgACAASQBGACgAKABZAGUAYQByAEMARQAgAD0AIABcACIAXAAiACkAIAAqACAAKABNAG8AbgB0AGgAIAA9ACAAXAAiAFwAIgApACAAKgAgACgARABhAHkAIAA9ACAAXAAiAFwAIgApACwAIABcACIAXAAiACwAXABuACAAIAAgACAAIAAgACAAIABJAEYAKABOAE8AVAAoAEkAUwBOAFUATQBCAEUAUgAoAFkAZQBhAHIAQwBFACkAKQAgACsAIABOAE8AVAAoAEkAUwBOAFUATQBCAEUAUgAoAE0AbwBuAHQAaAApACkAIAArACAATgBPAFQAKABJAFMATgBVAE0AQgBFAFIAKABEAGEAeQApACkALAAgAHsAIwBWAEEATABVAEUAIQB9ACwAXABuACAAIAAgACAAIAAgACAAIAAgACAAIAAgAEkARgAoAE4ATwBUACgASQBTAF8AVgBBAEwASQBEAF8ARABBAFQARQAoAFkAZQBhAHIAQwBFACwAIABNAG8AbgB0AGgALAAgAEQAYQB5ACwAIABKAHUAbABpAGEAbgBDAGEAbABlAG4AZABhAHIAKQApACwAIAB7ACMAVgBBAEwAVQBFACEAfQAsAFwAbgAgACAAIAAgACAAIAAgACAAIAAgACAAIAAgACAAIAAgAEwARQBUACgAXABuACAAIAAgACAAIAAgACAAIAAgACAAIAAgACAAIAAgACAAIAAgACAAIABmAG4AUgBlAHMAbwBsAHYAZQBUAGkAbQBlACwAIABMAEEATQBCAEQAQQAoAF8AdABpAG0AZQAsAFwAbgAgACAAIAAgACAAIAAgACAAIAAgACAAIAAgACAAIAAgACAAIAAgACAAIAAgACAAIABJAEYAKABOAE8AVAAoAEkAUwBOAFUATQBCAEUAUgAoAF8AdABpAG0AZQApACkALABcAG4AIAAgACAAIAAgACAAIAAgACAAIAAgACAAIAAgACAAIAAgACAAIAAgACAAIAAgACAAIAAgACAAIABIAFMAVABBAEMASwAoAFkAZQBhAHIAQwBFACwAIABNAG8AbgB0AGgALAAgAEQAYQB5ACwAIABcACIAXAAiACkALABcAG4AIAAgACAAIAAgACAAIAAgACAAIAAgACAAIAAgACAAIAAgACAAIAAgACAAIAAgACAAIAAgACAAIABMAEUAVAAoAFwAbgAgACAAIAAgACAAIAAgACAAIAAgACAAIAAgACAAIAAgACAAIAAgACAAIAAgACAAIAAgACAAIAAgACAAIAAgACAAXwB1AHMAZQBQAHIAZQBjAGkAcwBpAG8AbgAsACAASQBGACgATgAoAFAAcgBlAGMAaQBzAGkAbwBuACkAIAA+ACAANQAsACAANQAsACAANAApACwAXABuACAAIAAgACAAIAAgACAAIAAgACAAIAAgACAAIAAgACAAIAAgACAAIAAgACAAIAAgACAAIAAgACAAIAAgACAAIABSAEUAUwBPAEwAVgBFAF8ARABBAFQARQAoAFkAZQBhAHIAQwBFACwAIABNAG8AbgB0AGgALAAgAEQAYQB5ACwAIABfAHQAaQBtAGUALAAgAF8AdQBzAGUAUAByAGUAYwBpAHMAaQBvAG4ALAAgAEoAdQBsAGkAYQBuAEMAYQBsAGUAbgBkAGEAcg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ZgBuAEYAbwByAG0AYQB0AFkAZQBhAHIALAAgAEwAQQBNAEIARABBACgAXwB5AGUAYQByACwAXABuACAAIAAgACAAIAAgACAAIAAgACAAIAAgACAAIAAgACAAIAAgACAAIAAgACAAIAAgAEwARQBUACgAXABuACAAIAAgACAAIAAgACAAIAAgACAAIAAgACAAIAAgACAAIAAgACAAIAAgACAAIAAgACAAIAAgACAAXwB5AGUAYQByAEYAbQB0ACwAIABJAEYAKAAoAF8AeQBlAGEAcgAgAD4APQAgADEAMAAwADAAKQAgACoAIAAoAF8AeQBlAGEAcgAgADwAPQAgADkAOQA5ADkAKQAsAFwAbgAgACAAIAAgACAAIAAgACAAIAAgACAAIAAgACAAIAAgACAAIAAgACAAIAAgACAAIAAgACAAIAAgACAAIAAgACAAXAAiADAAMAAwADAAOwBcACIAIAAmACAAVQBOAEkAQwBIAEEAUgAoADgANwAyADIAKQAgACYAIABcACIAMAAwADAAMABcACIALABcAG4AIAAgACAAIAAgACAAIAAgACAAIAAgACAAIAAgACAAIAAgACAAIAAgACAAIAAgACAAIAAgACAAIAAgACAAIAAgAFwAIgArADAAMAAwADAAOwBcACIAIAAmACAAVQBOAEkAQwBIAEEAUgAoADgANwAyADIAKQAgACYAIABcACIAMAAwADAAMAA7ACsAMAAwADAAMABcACIAXABuACAAIAAgACAAIAAgACAAIAAgACAAIAAgACAAIAAgACAAIAAgACAAIAAgACAAIAAgACAAIAAgACAAKQAsAFwAbgAgACAAIAAgACAAIAAgACAAIAAgACAAIAAgACAAIAAgACAAIAAgACAAIAAgACAAIAAgACAAIAAgAFQARQBYAFQAKABfAHkAZQBhAHIALAAgAF8AeQBlAGEAcgBGAG0AdAApAFwAbgAgACAAIAAgACAAIAAgACAAIAAgACAAIAAgACAAIAAgACAAIAAgACAAIAAgACAAIAApAFwAbgAgACAAIAAgACAAIAAgACAAIAAgACAAIAAgACAAIAAgACAAIAAgACAAKQAsAFwAbgBcAG4AIAAgACAAIAAgACAAIAAgACAAIAAgACAAIAAgACAAIAAgACAAIAAgAGYAbgBGAG8AcgBtAGEAdABUAGkAbQBlACwAIABMAEEATQBCAEQAQQAoAF8AdABpAG0AZQAsAFwAbgAgACAAIAAgACAAIAAgACAAIAAgACAAIAAgACAAIAAgACAAIAAgACAAIAAgACAAIABJAEYAKABOAE8AVAAoAEkAUwBOAFUATQBCAEUAUgAoAF8AdABpAG0AZQApACkALAAgAFwAIgBcACIALABcAG4AIAAgACAAIAAgACAAIAAgACAAIAAgACAAIAAgACAAIAAgACAAIAAgACAAIAAgACAAIAAgACAAIABMAEUAVAAoAFwAbgAgACAAIAAgACAAIAAgACAAIAAgACAAIAAgACAAIAAgACAAIAAgACAAIAAgACAAIAAgACAAIAAgACAAIAAgACAALwAvACAAcgBvAHUAbgBkACAAdABvACAAbQBpAGwAbABpAHMAZQBvAG4AZABzACwAIABzAGMAYQBsAGUAIAB0AG8AIABzAGUAYwBvAG4AZABzAFwAbgAgACAAIAAgACAAIAAgACAAIAAgACAAIAAgACAAIAAgACAAIAAgACAAIAAgACAAIAAgACAAIAAgACAAIAAgACAAXwBzAGUAYwBvAG4AZABzACwAIABSAE8AVQBOAEQAKABfAHQAaQBtAGUAIAAqACAAOAA2ADQAMAAwACwAIAAzACkALABcAG4AIAAgACAAIAAgACAAIAAgACAAIAAgACAAIAAgACAAIAAgACAAIAAgACAAIAAgACAAIAAgACAAIAAgACAAIAAgAF8AcwBoAG8AdwBQAHIAZQBjAGkAcwBpAG8AbgAsACAASQBGACgATgAoAFAAcgBlAGMAaQBzAGkAbwBuACkAIAA+ACAAMAAsACAAUAByAGUAYwBpAHMAaQBvAG4ALABcAG4AIAAgACAAIAAgACAAIAAgACAAIAAgACAAIAAgACAAIAAgACAAIAAgACAAIAAgACAAIAAgACAAIAAgACAAIAAgACAAIAAgACAASQBGAFMAKABfAHMAZQBjAG8AbgBkAHMAIAA9ACAAMAAsACAAMgAsAFwAbgAgACAAIAAgACAAIAAgACAAIAAgACAAIAAgACAAIAAgACAAIAAgACAAIAAgACAAIAAgACAAIAAgACAAIAAgACAAIAAgACAAIAAgACAAIAAgAE0ATwBEACgAXwBzAGUAYwBvAG4AZABzACwAIAAxACkAIAA+ACAAMAAsACAANQAsAFwAbgAgACAAIAAgACAAIAAgACAAIAAgACAAIAAgACAAIAAgACAAIAAgACAAIAAgACAAIAAgACAAIAAgACAAIAAgACAAIAAgACAAIAAgACAAIAAgAE0ATwBEACgAXwBzAGUAYwBvAG4AZABzACAALwAgADYAMAAsACAAMQApACAAPgAgADAALAAgADQALABcAG4AIAAgACAAIAAgACAAIAAgACAAIAAgACAAIAAgACAAIAAgACAAIAAgACAAIAAgACAAIAAgACAAIAAgACAAIAAgACAAIAAgACAAIAAgACAAIABNAE8ARAAoAF8AcwBlAGMAbwBuAGQAcwAgAC8AIAAzADYAMAAwACwAIAAxACkAIAA+ACAAMAAsACAAMwAsAFwAbgAgACAAIAAgACAAIAAgACAAIAAgACAAIAAgACAAIAAgACAAIAAgACAAIAAgACAAIAAgACAAIAAgACAAIAAgACAAIAAgACAAIAAgACAAIAAgAFQAUgBVAEUALAAgADI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fAHMAaABvAHcAUAByAGUAYwBpAHMAaQBvAG4AIAA9ACAAMQAsACAAXAAiAFwAIgAsAFwAbgAgACAAIAAgACAAIAAgACAAIAAgACAAIAAgACAAIAAgACAAIAAgACAAIAAgACAAIAAgACAAIAAgACAAIAAgACAAIAAgACAAIABMAEUAVAAoAFwAbgAgACAAIAAgACAAIAAgACAAIAAgACAAIAAgACAAIAAgACAAIAAgACAAIAAgACAAIAAgACAAIAAgACAAIAAgACAAIAAgACAAIAAgACAAIAAgAF8AZgBtAHQALAAgAEkARgBTACgAXABuACAAIAAgACAAIAAgACAAIAAgACAAIAAgACAAIAAgACAAIAAgACAAIAAgACAAIAAgACAAIAAgACAAIAAgACAAIAAgACAAIAAgACAAIAAgACAAIAAgACAAIABfAHMAaABvAHcAUAByAGUAYwBpAHMAaQBvAG4AIAA9ACAAMgAsACAAXAAiAEgASABcACIALABcAG4AIAAgACAAIAAgACAAIAAgACAAIAAgACAAIAAgACAAIAAgACAAIAAgACAAIAAgACAAIAAgACAAIAAgACAAIAAgACAAIAAgACAAIAAgACAAIAAgACAAIAAgAF8AcwBoAG8AdwBQAHIAZQBjAGkAcwBpAG8AbgAgAD0AIAAzACwAIABcACIASABIADoAbQBtAFwAIgAsAFwAbgAgACAAIAAgACAAIAAgACAAIAAgACAAIAAgACAAIAAgACAAIAAgACAAIAAgACAAIAAgACAAIAAgACAAIAAgACAAIAAgACAAIAAgACAAIAAgACAAIAAgACAAXwBzAGgAbwB3AFAAcgBlAGMAaQBzAGkAbwBuACAAPQAgADQALAAgAFwAIgBIAEgAOgBtAG0AOgBzAHMAXAAiACwAXABuACAAIAAgACAAIAAgACAAIAAgACAAIAAgACAAIAAgACAAIAAgACAAIAAgACAAIAAgACAAIAAgACAAIAAgACAAIAAgACAAIAAgACAAIAAgACAAIAAgACAAIABUAFIAVQBFACwAIABcACIASABIADoAbQBtADoAcwBzAC4AMAAwADAAXAAiAFwAbgAgACAAIAAgACAAIAAgACAAIAAgACAAIAAgACAAIAAgACAAIAAgACAAIAAgACAAIAAgACAAIAAgACAAIAAgACAAIAAgACAAIAAgACAAIAAgACkALABcAG4AIAAgACAAIAAgACAAIAAgACAAIAAgACAAIAAgACAAIAAgACAAIAAgACAAIAAgACAAIAAgACAAIAAgACAAIAAgACAAIAAgACAAIAAgACAAIABcACIAVABcACIAIAAmACAAVABFAFgAVAAoAF8AdABpAG0AZQAsACAAXwBmAG0Ad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GYAbgBGAG8AcgBtAGEAdABUAFoALAAgAEwAQQBNAEIARABBACgAXwB0AHoAbwAsAFwAbgAgACAAIAAgACAAIAAgACAAIAAgACAAIAAgACAAIAAgACAAIAAgACAAIAAgACAAIABJAEYAKABOAE8AVAAoAEkAUwBOAFUATQBCAEUAUgAoAF8AdAB6AG8AKQApACwAIABcACIAXAAiACwAXABuACAAIAAgACAAIAAgACAAIAAgACAAIAAgACAAIAAgACAAIAAgACAAIAAgACAAIAAgACAAIAAgACAASQBGACgAKABfAHQAegBvACAAPQAgADAAKQAgACoAIAAoAE4AKABOAG8AWgB1AGwAdQApACAAPQAgADAAKQAsACAAXAAiAFoAXAAiACwAXABuACAAIAAgACAAIAAgACAAIAAgACAAIAAgACAAIAAgACAAIAAgACAAIAAgACAAIAAgACAAIAAgACAAIAAgACAAIABMAEUAVAAoAFwAbgAgACAAIAAgACAAIAAgACAAIAAgACAAIAAgACAAIAAgACAAIAAgACAAIAAgACAAIAAgACAAIAAgACAAIAAgACAAIAAgACAAIABfAHQAegBGAG0AdAAsACAASQBGACgATQBPAEQAKABfAHQAegBvACwAIAAxACkAIAA9ACAAMAAsACAAXAAiAEgASAA6AG0AbQBcACIALAAgAFwAIgBIAEgAOgBtAG0AOgBzAHMAXAAiACkALABcAG4AIAAgACAAIAAgACAAIAAgACAAIAAgACAAIAAgACAAIAAgACAAIAAgACAAIAAgACAAIAAgACAAIAAgACAAIAAgACAAIAAgACAAXwBzAGkAZwBuACwAIABJAEYAKABfAHQAegBvACAAPgA9ACAAMAAsACAAXAAiACsAXAAiACwAIABVAE4ASQBDAEgAQQBSACgAOAA3ADIAMgApACkALABcAG4AIAAgACAAIAAgACAAIAAgACAAIAAgACAAIAAgACAAIAAgACAAIAAgACAAIAAgACAAIAAgACAAIAAgACAAIAAgACAAIAAgACAAXwBzAGkAZwBuACAAJgAgAFQARQBYAFQAKABBAEIAUwAoAF8AdAB6AG8AKQAgAC8AIAAxADQANAAwACwAIABfAHQAegBGAG0Ad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cgBEAGEAdABlACwAIABmAG4AUgBlAHMAbwBsAHYAZQBUAGkAbQBlACgAVABpAG0AZQApACwAXABuACAAIAAgACAAIAAgACAAIAAgACAAIAAgACAAIAAgACAAIAAgACAAIABfAHMAWQBlAGEAcgAsACAAZgBuAEYAbwByAG0AYQB0AFkAZQBhAHIAKABJAE4ARABFAFgAKABfAHIARABhAHQAZQAsACAAMQAsACAAMQApACkALABcAG4AIAAgACAAIAAgACAAIAAgACAAIAAgACAAIAAgACAAIAAgACAAIAAgAF8AcwBNAG8AbgB0AGgALAAgAFQARQBYAFQAKABJAE4ARABFAFgAKABfAHIARABhAHQAZQAsACAAMQAsACAAMgApACwAIABcACIAMAAwAFwAIgApACwAXABuACAAIAAgACAAIAAgACAAIAAgACAAIAAgACAAIAAgACAAIAAgACAAIABfAHMARABhAHkALAAgAFQARQBYAFQAKABJAE4ARABFAFgAKABfAHIARABhAHQAZQAsACAAMQAsACAAMwApACwAIABcACIAMAAwAFwAIgApACwAXABuACAAIAAgACAAIAAgACAAIAAgACAAIAAgACAAIAAgACAAIAAgACAAIABfAHMAVABpAG0AZQAsACAAZgBuAEYAbwByAG0AYQB0AFQAaQBtAGUAKABJAE4ARABFAFgAKABfAHIARABhAHQAZQAsACAAMQAsACAANAApACkALABcAG4AIAAgACAAIAAgACAAIAAgACAAIAAgACAAIAAgACAAIAAgACAAIAAgAF8AcwBUAFoALAAgAGYAbgBGAG8AcgBtAGEAdABUAFoAKABUAGkAbQBlAFoAbwBuAGUATwBmAGYAcwBlAHQAKQAsAFwAbgAgACAAIAAgACAAIAAgACAAIAAgACAAIAAgACAAIAAgACAAIAAgACAAQwBPAE4AQwBBAFQAKABfAHMAWQBlAGEAcgAsACAAXAAiAC0AXAAiACwAIABfAHMATQBvAG4AdABoACwAIABcACIALQBcACIALAAgAF8AcwBEAGEAeQAsACAAXwBzAFQAaQBtAGUALAAgAF8AcwBUAFo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ZAEUAQQBSAFwAbgBcAG4AUgBlAHQAdQByAG4AcwAgAGEAIAB5AGUAYQByACAAZgBvAHIAbQBhAHQAdABlAGQAIABpAG4AIABsAGkAdABlAHIAYQByAHk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QQBsAHcAYQB5AHMAUwBoAG8AdwBFAHIAYQBdACAAfAAgAHMAdwBpAHQAYwBoACAAIAB8ACAAQQBsAHcAYQB5AHMAIABhAHAAcABsAHkAIABCAEMARQAvAEMARQAgAHMAdQBmAGYAaQB4AC4AIABJAGYAIABuAG8AdAAgAHUAcwBlAGQALAAgAG8AbgBsAHkAIAB5AGUAYQByAHMAIABsAGUAcwBzACAAdABoAGEAbgAgADEAMAAwADAAIABzAGgAbwB3ACAAYQBuACAAZ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SQBGACgAWQBlAGEAcgBDAEUAIAA9ACAAXAAiAFwAIgAsACAAXAAiAFwAIgAsAFwAbgAgACAAIAAgACAAIAAgACAATABFAFQAKABcAG4AIAAgACAAIAAgACAAIAAgACAAIAAgACAAXwB5AGUAYQByAEMARQAsACAASQBOAFQAKABZAGUAYQByAEMARQApACwAXABuACAAIAAgACAAIAAgACAAIAAgACAAIAAgAF8AaQBzAEMARQAsACAAXwB5AGUAYQByAEMARQAgAD4APQAgADEALABcAG4AIAAgACAAIAAgACAAIAAgACAAIAAgACAAXwB5AGUAYQByACwAIABJAEYAKABfAGkAcwBDAEUALAAgAF8AeQBlAGEAcgBDAEUALAAgADEAIAAtACAAXwB5AGUAYQByAEMARQApACwAXABuACAAIAAgACAAIAAgACAAIAAgACAAIAAgAF8AcwB1AGYAZgBpAHgALAAgAEkARgBTACgATgBPAFQAKABfAGkAcwBDAEUAKQAsACAAXAAiACAAQgBDAEUAXAAiACwAXABuACAAIAAgACAAIAAgACAAIAAgACAAIAAgACAAIAAgACAAXwB5AGUAYQByAEMARQAgADwAIAAxADAAMAAwACwAIABcACIAIABDAEUAXAAiACwAXABuACAAIAAgACAAIAAgACAAIAAgACAAIAAgACAAIAAgACAATgAoAEEAbAB3AGEAeQBzAFMAaABvAHcARQByAGEAKQAgADwAPgAgADAALAAgAFwAIgAgAEMARQBcACIALABcAG4AIAAgACAAIAAgACAAIAAgACAAIAAgACAAIAAgACAAIABUAFIAVQBFACwAIABcACIAXAAiAFwAbgAgACAAIAAgACAAIAAgACAAIAAgACAAIAApACwAXABuACAAIAAgACAAIAAgACAAIAAgACAAIAAgAF8AeQBlAGEAcgAgACYAIABfAHMAdQBmAGYAaQB4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QAYQB0AGUAIABmAG8AcgBtAGEAdAB0AGUAZAAgAGkAbgAgAGwAaQB0AGUAcgBhAHIAeQ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IAAgACAAIAAgACAAfAAgAGkAbgB0AGUAZwBlAHIAIAAgACAAIAAgACAAIAAgACAAfAAgAE4AbwB0AGUAIAB0AGgAYQB0ACAAMQAgAEIAQwAgAD0AIAAwACAAQwBFACwAIAAyACAAQgBDACAAPQAgAC0AMQAgAEMARQBcAG4ATQBvAG4AdABoACAAIAAgACAAIAAgACAAIAAgACAAIAAgACAAIAAgACAAIAAgAHwAIABpAG4AdABlAGcAZQByACAAWwAxAC4ALgAxADIAXQAgAHwAXABuAEQAYQB5ACAAIAAgACAAIAAgACAAIAAgACAAIAAgACAAIAAgACAAIAAgACAAIAB8ACAAaQBuAHQAZQBnAGUAcgAgAFsAMQAuAC4AMwAxAF0AIAB8AFwAbgBbAFQAaQBtAGUAXQAgACAAIAAgACAAIAAgACAAIAAgACAAIAAgACAAIAAgACAAfAAgAGQAZQBjAGkAbQBhAGwAIABbADAALgAuADEAKQAgACAAfAAgAFQAaQBtAGUAIABvAGYAIABkAGEAeQAgAGEAcwAgAGQAZQBjAGkAbQBhAGwAIABmAHIAYQBjAHQAaQBvAG4AIABvAGYAIABhACAAZABhAHkALg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FUAcwBlACAAdABoAGUAIABJAG4AdABlAHIAbgBhAHQAaQBvAG4AYQBsACAARQBuAGcAbABpAHMAaAAgAGkAbgBzAHQAZQBhAGQAIABvAGYAIABsAG8AYwBhAGwAIABsAGEAbgBnAHUAYQBnAGUAIABzAGUAdAAgAGkAbgAgAEUAeABjAGUAbABcAG4AWwBBAGwAdwBhAHkAcwBTAGgAbwB3AEUAcgBhAF0AIAAgACAAIAAgACAAIAAgAHwAIABzAHcAaQB0AGMAaAAgACAAIAAgACAAIAAgACAAIAAgAHwAIABBAGwAdwBhAHkAcwAgAGEAcABwAGwAeQAgAEIAQwBFAC8AQwBFACAAcwB1AGYAZgBpAHgALgAgAEkAZgAgAG4AbwB0ACAAdQBzAGUAZAAsACAAbwBuAGwAeQAgAHkAZQBhAHIAcwAgAGwAZQBzAHMAIAB0AGgAYQBuACAAMQAwADAAMABcAG4AIAAgACAAIAAgACAAIAAgACAAIAAgACAAIAAgACAAIAAgACAAIAAgACAAIAAgAHwAIAAgACAAIAAgACAAIAAgACAAIAAgACAAIAAgACAAIAAgAHwAIABzAGgAbwB3ACAAYQBuACAAZQByAGEALgBcAG4AWwBKAHUAbABpAGEAbgBDAGEAbABlAG4AZABhAHIAXQAgACAAIAAgACAAIA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WQBlAGEAcgBDAEUALAAgAE0AbwBuAHQAaAAsACAARABhAHkALAAgAFsAVABpAG0AZQBdACwAIABbAFMAaABvAHIAdABdACwAIABbAEkAbgB0AGUAcgBuAGEAdABpAG8AbgBhAGwARQBuAGcAbABpAHMAaABdACwAIABbAEEAbAB3AGEAeQBzAFMAaABvAHcARQByAGEAXQAsACAAWwBKAHUAbABpAGEAbgBDAGEAbABlAG4AZABhAHIAXQAsAFwAbgAgACAAIAAgAEkARgAoACgAWQBlAGEAcgBDAEUAIAA9ACAAXAAiAFwAIgApACAAKgAgACgATQBvAG4AdABoACAAPQAgAFwAIgBcACIAKQAgACoAIAAoAEQAYQB5ACAAPQAgAFwAIgBcACIAKQAsACAAXAAiAFwAIgAsAFwAbgAgACAAIAAgACAAIAAgACAASQBGACgATgBPAFQAKABJAFMATgBVAE0AQgBFAFIAKABNAG8AbgB0AGgAKQApACAAKwAgACgATgBPAFQAKABJAFMATgBVAE0AQgBFAFIAKABZAGUAYQByAEMARQApACkAIAAqACAATgBPAFQAKABJAFMATgBVAE0AQgBFAFIAKABEAGEAeQApACkAKQAsACAAIwBWAEEATABVAEUAIQAsAFwAbgAgACAAIAAgACAAIAAgACAAIAAgACAAIABMAEUAVAAoAFwAbgAgACAAIAAgACAAIAAgACAAIAAgACAAIAAgACAAIAAgAF8AeQBlAGEAcgBDAEUALAAgAEkARgAoAFkAZQBhAHIAQwBFACAAPQAgAFwAIgBcACIALAAgADIAMAAwADAALAAgAFkAZQBhAHIAQwBFACkALABcAG4AIAAgACAAIAAgACAAIAAgACAAIAAgACAAIAAgACAAIABfAGQAYQB5ACwAIABJAEYAKABEAGEAeQAgAD0AIABcACIAXAAiACwAIAAxACwAIABEAGEAeQApACwAXABuACAAIAAgACAAIAAgACAAIAAgACAAIAAgACAAIAAgACAASQBGACgATgBPAFQAKABJAFMAXwBWAEEATABJAEQAXwBEAEEAVABFACgAXwB5AGUAYQByAEMARQAsACAATQBvAG4AdABoACwAIABfAGQAYQB5ACwAIABKAHUAbABpAGEAbgBDAGEAbABlAG4AZABhAHIAKQApACwAIAAjAFYAQQBMAFUARQAhACwAXABuACAAIAAgACAAIAAgACAAIAAgACAAIAAgACAAIAAgACAAIAAgACAAIABMAEUAVAAoAFwAbgAgACAAIAAgACAAIAAgACAAIAAgACAAIAAgACAAIAAgACAAIAAgACAAIAAgACAAIABfAHIARABhAHQAZQAsACAASQBGACgATgBPAFQAKABJAFMATgBVAE0AQgBFAFIAKABUAGkAbQBlACkAKQAsAFwAbgAgACAAIAAgACAAIAAgACAAIAAgACAAIAAgACAAIAAgACAAIAAgACAAIAAgACAAIAAgACAAIAAgAEgAUwBUAEEAQwBLACgAXwB5AGUAYQByAEMARQAsACAATQBvAG4AdABoACwAIABfAGQAYQB5ACwAIABcACIAXAAiACkALABcAG4AIAAgACAAIAAgACAAIAAgACAAIAAgACAAIAAgACAAIAAgACAAIAAgACAAIAAgACAAIAAgACAAIABSAEUAUwBPAEwAVgBFAF8ARABBAFQARQAoAF8AeQBlAGEAcgBDAEUALAAgAE0AbwBuAHQAaAAsACAAXwBkAGEAeQAsACAAVABpAG0AZQAsACAAMwAsACAASgB1AGwAaQBhAG4AQwBhAGwAZQBuAGQAYQByACkAXABuACAAIAAgACAAIAAgACAAIAAgACAAIAAgACAAIAAgACAAIAAgACAAIAAgACAAIAAgACkALABcAG4AIAAgACAAIAAgACAAIAAgACAAIAAgACAAIAAgACAAIAAgACAAIAAgACAAIAAgACAAXwBzAE0AbwBuAHQAaAAsACAATQBPAE4AVABIAF8ATgBBAE0ARQAoAEkATgBEAEUAWAAoAF8AcgBEAGEAdABlACwAIAAxACwAIAAyACkALAAgAFMAaABvAHIAdAAsACAASQBuAHQAZQByAG4AYQB0AGkAbwBuAGEAbABFAG4AZwBsAGkAcwBoACkALABcAG4AIAAgACAAIAAgACAAIAAgACAAIAAgACAAIAAgACAAIAAgACAAIAAgACAAIAAgACAAXwBzAEQAYQB5ACwAIABJAEYAKABJAFMATgBVAE0AQgBFAFIAKABEAGEAeQApACwAIABcACIAIABcACIAIAAmACAASQBOAEQARQBYACgAXwByAEQAYQB0AGUALAAgADEALAAgADMAKQAsACAAXAAiAFwAIgApACwAXABuACAAIAAgACAAIAAgACAAIAAgACAAIAAgACAAIAAgACAAIAAgACAAIAAgACAAIAAgAF8AcwBZAGUAYQByACwAIABJAEYAKABJAFMATgBVAE0AQgBFAFIAKABZAGUAYQByAEMARQApACwAIABcACIALAAgAFwAIgAgACYAIABGAE8AUgBNAEEAVABfAEwASQBUAEUAUgBBAFIAWQBfAFkARQBBAFIAKABJAE4ARABFAFgAKABfAHIARABhAHQAZQAsACAAMQAsACAAMQApACwAIABBAGwAdwBhAHkAcwBTAGgAbwB3AEUAcgBhACkALAAgAFwAIgBcACIAKQAsAFwAbgAgACAAIAAgACAAIAAgACAAIAAgACAAIAAgACAAIAAgACAAIAAgACAAIAAgACAAIABfAHMAVABpAG0AZQAsACAASQBGACgASQBTAE4AVQBNAEIARQBSACgAVABpAG0AZQApACwAIABcACIALAAgAFwAIgAgACYAIABUAEUAWABUACgASQBOAEQARQBYACgAXwByAEQAYQB0AGUALAAgADEALAAgADQAKQAsACAAXAAiAGgAOgBtAG0AIABBAE0ALwBQAE0AXAAiACkALAAgAFwAIgBcACIAKQAsAFwAbgAgACAAIAAgACAAIAAgACAAIAAgACAAIAAgACAAIAAgACAAIAAgACAAIAAgACAAIABDAE8ATgBDAEEAVAAoAF8AcwBNAG8AbgB0AGgALAAgAF8AcwBEAGEAeQAsACAAXwBzAFkAZQBhAHIALAAgAF8AcwBUAGkAbQBlACkAXABuACAAIAAgACAAIAAgACAAIAAgACAAIAAgACAAIAAgACAAIAAgACAAIA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QBTAF8ARABBAFQARQBcAG4AXABuAFIAZQB0AHUAcgBuAHMAIABhACAAZABhAHQAZQAgAGYAbwByAG0AYQB0AHQAZQBkACAAaQBuACAAdABoAGUAIABVAF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VAFMAIABzAHQAeQBsAGU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OAG8AdABlACAAdABoAGEAdAAgADEAIABCAEMAIAA9ACAAMAAgAEMARQAsACAAMgAgAEIAQwAgAD0AIAAtADEAIABDAEUAXABuAE0AbwBuAHQAaAAgACAAIAAgACAAIAAgACAAIAAgACAAIAB8ACAAaQBuAHQAZQBnAGUAcgAgAFsAMQAuAC4AMQAyAF0AIAB8AFwAbgBEAGEAeQAgACAAIAAgACAAIAAgACAAIAAgACAAIAAgACAAfAAgAGkAbgB0AGUAZwBlAHIAIABbADEALgAuADMAMQBdACAAfABcAG4AWwBUAGkAbQBlAF0AIAAgACAAIAAgACAAIAAgACAAIAAgAHwAIABkAGUAYwBpAG0AYQBsACAAWwAwAC4ALgAxACkAIAAgAHwAIABUAGkAbQBlACAAbwBmACAAZABhAHkAIABhAHMAIABkAGUAYwBpAG0AYQBsACAAZgByAGEAYwB0AGkAbwBuACAAbwBmACAAYQAgAGQAYQB5AC4AXABuAFsAUwBlAHAAYQByAGEAdABvAHIAXQAgACAAIAAgACAAIAB8ACAAYwBoAGEAcgAgACAAIAAgACAAIAAgACAAIAAgACAAIAB8ACAAQwBoAGEAcgBhAGMAdABlAHIAIABzAGUAcABhAHIAYQB0AG8AcgAgAGYAbwByACAAZABhAHQAZQAgAGUAbABlAG0AZQBuAHQAcwAuACAAWwAsAC4ALwAtAF8AXQBcAG4AWwBQAHIAZQBjAGkAcwBpAG8AbgBdACAAIAAgACAAIAAgAHwAIABpAG4AdABlAGcAZQByACAAIAAgACAAIAAgACAAIAAgAHwAIABTAGUAbABlAGMAdAAgAHAAcgBlAGMAaQBzAGkAbwBuACAAbABlAHYAZQBsAFwAbgAgACAAIAAgACAAIAAgACAAIAAgACAAIAAgACAAIAAgACAAfAAgACAAIAAgACAAIAAgACAAIAAgACAAIAAgACAAIAAgACAAfAAgACAAIAAwACAALQAgAEYAbABvAGEAdABpAG4AZwBcAG4AIAAgACAAIAAgACAAIAAgACAAIAAgACAAIAAgACAAIAAgAHwAIAAgACAAIAAgACAAIAAgACAAIAAgACAAIAAgACAAIAAgAHwAIAAgACAAMQAgAC0AIABEAGEAeQBcAG4AIAAgACAAIAAgACAAIAAgACAAIAAgACAAIAAgACAAIAAgAHwAIAAgACAAIAAgACAAIAAgACAAIAAgACAAIAAgACAAIAAgAHwAIAAgACAAMgAgAC0AIABIAG8AdQByAFwAbgAgACAAIAAgACAAIAAgACAAIAAgACAAIAAgACAAIAAgACAAfAAgACAAIAAgACAAIAAgACAAIAAgACAAIAAgACAAIAAgACAAfAAgACAAIAAzACAALQAgAE0AaQBuAHUAdABlAFwAbgAgACAAIAAgACAAIAAgACAAIAAgACAAIAAgACAAIAAgACAAfAAgACAAIAAgACAAIAAgACAAIAAgACAAIAAgACAAIAAgACAAfAAgACAAIAA0ACAALQAgAFMAZQBjAG8AbgBkAFwAbgAgACAAIAAgACAAIAAgACAAIAAgACAAIAAgACAAIAAgACAAfAAgACAAIAAgACAAIAAgACAAIAAgACAAIAAgACAAIAAgACAAfAAgACAAIAA1ACAALQAgAE0AaQBsAGwAaQBzAGUAYwBvAG4AZ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UAUwBfAEQAQQBUAEUAIAA9ACAATABBAE0AQgBEAEEAKABZAGUAYQByAEMARQAsACAATQBvAG4AdABoACwAIABEAGEAeQAsACAAWwBUAGkAbQBlAF0ALAAgAFsAUwBlAHAAYQByAGEAdABvAHIAXQAsACAAWwBQAHIAZQBjAGkAcwBpAG8AbgBdACwAIABbAEoAdQBsAGkAYQBuAEMAYQBsAGUAbgBkAGEAcgBdACwAXABuACAAIAAgACAASQBGACgAKABZAGUAYQByAEMARQAgAD0AIABcACIAXAAiACkAIAAqACAAKABNAG8AbgB0AGgAIAA9ACAAXAAiAFwAIgApACAAKgAgACgARABhAHkAIAA9ACAAXAAiAFwAIgApACwAIABcACIAXAAiACwAXABuACAAIAAgACAAIAAgACAAIABJAEYAKABOAE8AVAAoAEkAUwBOAFUATQBCAEUAUgAoAFkAZQBhAHIAQwBFACkAKQAgACsAIABOAE8AVAAoAEkAUwBOAFUATQBCAEUAUgAoAE0AbwBuAHQAaAApACkAIAArACAATgBPAFQAKABJAFMATgBVAE0AQgBFAFIAKABEAGEAeQApACkALAAgACMAVgBBAEwAVQBFACEALABcAG4AIAAgACAAIAAgACAAIAAgACAAIAAgACAASQBGACgATgBPAFQAKABJAFMAXwBWAEEATABJAEQAXwBEAEEAVABFACgAWQBlAGEAcgBDAEUALAAgAE0AbwBuAHQAaAAsACAARABhAHkALAAgAEoAdQBsAGkAYQBuAEMAYQBsAGUAbgBkAGEAcgApACkALAAgACMAVgBBAEwAVQBFACEALABcAG4AIAAgACAAIAAgACAAIAAgACAAIAAgACAAIAAgACAAIABMAEUAVAAoAFwAbgAgACAAIAAgACAAIAAgACAAIAAgACAAIAAgACAAIAAgACAAIAAgACAAZgBuAEYAbwByAG0AYQB0AFQAaQBtAGUALAAgAEwAQQBNAEIARABBACgAXwB0AGkAbQBlACwAXABuACAAIAAgACAAIAAgACAAIAAgACAAIAAgACAAIAAgACAAIAAgACAAIAAgACAAIAAgAEkARgAoAE4ATwBUACgASQBTAE4AVQBNAEIARQBSACgAXwB0AGkAbQBlACkAKQAsACAAXAAiAFwAIgAsAFwAbgAgACAAIAAgACAAIAAgACAAIAAgACAAIAAgACAAIAAgACAAIAAgACAAIAAgACAAIAAgACAAIAAgAEwARQBUACgAXABuACAAIAAgACAAIAAgACAAIAAgACAAIAAgACAAIAAgACAAIAAgACAAIAAgACAAIAAgACAAIAAgACAAIAAgACAAIAAvAC8AIAByAG8AdQBuAGQAIAB0AG8AIABtAGkAbABsAGkAcwBlAG8AbgBkAHMALAAgAHMAYwBhAGwAZQAgAHQAbwAgAHMAZQBjAG8AbgBkAHMAXABuACAAIAAgACAAIAAgACAAIAAgACAAIAAgACAAIAAgACAAIAAgACAAIAAgACAAIAAgACAAIAAgACAAIAAgACAAIABfAHMAZQBjAG8AbgBkAHMALAAgAFIATwBVAE4ARAAoAF8AdABpAG0AZQAgACoAIAA4ADYANAAwADAALAAgADMAKQAsAFwAbgAgACAAIAAgACAAIAAgACAAIAAgACAAIAAgACAAIAAgACAAIAAgACAAIAAgACAAIAAgACAAIAAgACAAIAAgACAAXwBzAGgAbwB3AFAAcgBlAGMAaQBzAGkAbwBuACwAIABJAEYAKABOACgAUAByAGUAYwBpAHMAaQBvAG4AKQAgAD4AIAAwACwAIABQAHIAZQBjAGkAcwBpAG8AbgAsAFwAbgAgACAAIAAgACAAIAAgACAAIAAgACAAIAAgACAAIAAgACAAIAAgACAAIAAgACAAIAAgACAAIAAgACAAIAAgACAAIAAgACAAIABJAEYAUwAoAF8AcwBlAGMAbwBuAGQAcwAgAD0AIAAwACwAIAAzACwAXABuACAAIAAgACAAIAAgACAAIAAgACAAIAAgACAAIAAgACAAIAAgACAAIAAgACAAIAAgACAAIAAgACAAIAAgACAAIAAgACAAIAAgACAAIAAgACAATQBPAEQAKABfAHMAZQBjAG8AbgBkAHMALAAgADEAKQAgAD4AIAAwACwAIAA1ACwAXABuACAAIAAgACAAIAAgACAAIAAgACAAIAAgACAAIAAgACAAIAAgACAAIAAgACAAIAAgACAAIAAgACAAIAAgACAAIAAgACAAIAAgACAAIAAgACAATQBPAEQAKABfAHMAZQBjAG8AbgBkAHMAIAAvACAANgAwACwAIAAxACkAIAA+ACAAMAAsACAANAAsAFwAbgAgACAAIAAgACAAIAAgACAAIAAgACAAIAAgACAAIAAgACAAIAAgACAAIAAgACAAIAAgACAAIAAgACAAIAAgACAAIAAgACAAIAAgACAAIAAgAFQAUgBVAEUALAAgADM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fAHMAaABvAHcAUAByAGUAYwBpAHMAaQBvAG4AIAA9ACAAMQAsACAAXAAiAFwAIgAsAFwAbgAgACAAIAAgACAAIAAgACAAIAAgACAAIAAgACAAIAAgACAAIAAgACAAIAAgACAAIAAgACAAIAAgACAAIAAgACAAIAAgACAAIABMAEUAVAAoAFwAbgAgACAAIAAgACAAIAAgACAAIAAgACAAIAAgACAAIAAgACAAIAAgACAAIAAgACAAIAAgACAAIAAgACAAIAAgACAAIAAgACAAIAAgACAAIAAgAF8AZgBtAHQALAAgAEkARgBTACgAXABuACAAIAAgACAAIAAgACAAIAAgACAAIAAgACAAIAAgACAAIAAgACAAIAAgACAAIAAgACAAIAAgACAAIAAgACAAIAAgACAAIAAgACAAIAAgACAAIAAgACAAIABfAHMAaABvAHcAUAByAGUAYwBpAHMAaQBvAG4AIAA9ACAAMgAsACAAXAAiAGgAIABBAE0ALwBQAE0AXAAiACwAXABuACAAIAAgACAAIAAgACAAIAAgACAAIAAgACAAIAAgACAAIAAgACAAIAAgACAAIAAgACAAIAAgACAAIAAgACAAIAAgACAAIAAgACAAIAAgACAAIAAgACAAIABfAHMAaABvAHcAUAByAGUAYwBpAHMAaQBvAG4AIAA9ACAAMwAsACAAXAAiAGgAOgBtAG0AIABBAE0ALwBQAE0AXAAiACwAXABuACAAIAAgACAAIAAgACAAIAAgACAAIAAgACAAIAAgACAAIAAgACAAIAAgACAAIAAgACAAIAAgACAAIAAgACAAIAAgACAAIAAgACAAIAAgACAAIAAgACAAIABfAHMAaABvAHcAUAByAGUAYwBpAHMAaQBvAG4AIAA9ACAANAAsACAAXAAiAGgAOgBtAG0AOgBzAHMAIABBAE0ALwBQAE0AXAAiACwAXABuACAAIAAgACAAIAAgACAAIAAgACAAIAAgACAAIAAgACAAIAAgACAAIAAgACAAIAAgACAAIAAgACAAIAAgACAAIAAgACAAIAAgACAAIAAgACAAIAAgACAAIABUAFIAVQBFACwAIABcACIAaAA6AG0AbQA6AHMAcwAuADAAMAAwACAAQQBNAC8AUABNAFwAIgBcAG4AIAAgACAAIAAgACAAIAAgACAAIAAgACAAIAAgACAAIAAgACAAIAAgACAAIAAgACAAIAAgACAAIAAgACAAIAAgACAAIAAgACAAIAAgACAAIAApACwAXABuACAAIAAgACAAIAAgACAAIAAgACAAIAAgACAAIAAgACAAIAAgACAAIAAgACAAIAAgACAAIAAgACAAIAAgACAAIAAgACAAIAAgACAAIAAgACAAXAAiACAAXAAiACAAJgAgAFQARQBYAFQAKABfAHQAaQBtAGUALAAgAF8AZgBtAHQ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MAZQBwAGEAcgBhAHQAbwByACwAIABJAEYAKABTAGUAcABhAHIAYQB0AG8AcgAgAD0AIABcACIAXAAiACwAIABcACIALwBcACIALABcAG4AIAAgACAAIAAgACAAIAAgACAAIAAgACAAIAAgACAAIAAgACAAIAAgACAAIAAgACAATABFAFQAKABcAG4AIAAgACAAIAAgACAAIAAgACAAIAAgACAAIAAgACAAIAAgACAAIAAgACAAIAAgACAAIAAgACAAIABfAGMAaABhAHIAMQAsACAATABFAEYAVAAoAFMAZQBwAGEAcgBhAHQAbwByACwAIAAxACkALABcAG4AIAAgACAAIAAgACAAIAAgACAAIAAgACAAIAAgACAAIAAgACAAIAAgACAAIAAgACAAIAAgACAAIABJAEYAKABJAEYARQBSAFIATwBSACgARgBJAE4ARAAoAF8AYwBoAGEAcgAxACwAIABcACIALAAuAC8ALQBfAFwAIgApACwAIAAwACkAIAA+ACAAMAAsACAAXwBjAGgAYQByADEALAAgAFwAIgAvAFwAIgApAFwAbgAgACAAIAAgACAAIAAgACAAIAAgACAAIAAgACAAIAAgACAAIAAgACAAIAAgACAAIAApAFwAbgAgACAAIAAgACAAIAAgACAAIAAgACAAIAAgACAAIAAgACAAIAAgACAAKQAsAFwAbgAgACAAIAAgACAAIAAgACAAIAAgACAAIAAgACAAIAAgACAAIAAgACAAXwB1AHMAZQBQAHIAZQBjAGkAcwBpAG8AbgAsACAASQBGACgATgAoAFAAcgBlAGMAaQBzAGkAbwBuACkAIAA+AD0AIAA1ACwAIAA1ACwAIAA0ACkALABcAG4AIAAgACAAIAAgACAAIAAgACAAIAAgACAAIAAgACAAIAAgACAAIAAgAF8AcgBEAGEAdABlACwAIABJAEYAKABOAE8AVAAoAEkAUwBOAFUATQBCAEUAUgAoAFQAaQBtAGUAKQApACwAXABuACAAIAAgACAAIAAgACAAIAAgACAAIAAgACAAIAAgACAAIAAgACAAIAAgACAAIAAgAEgAUwBUAEEAQwBLACgAWQBlAGEAcgBDAEUALAAgAE0AbwBuAHQAaAAsACAARABhAHkALAAgAFwAIgBcACIAKQAsAFwAbgAgACAAIAAgACAAIAAgACAAIAAgACAAIAAgACAAIAAgACAAIAAgACAAIAAgACAAIABSAEUAUwBPAEwAVgBFAF8ARABBAFQARQAoAFkAZQBhAHIAQwBFACwAIABNAG8AbgB0AGgALAAgAEQAYQB5ACwAIABUAGkAbQBlACwAIABfAHUAcwBlAFAAcgBlAGMAaQBzAGkAbwBuACwAIABKAHUAbABpAGEAbgBDAGEAbABlAG4AZABhAHIAKQBcAG4AIAAgACAAIAAgACAAIAAgACAAIAAgACAAIAAgACAAIAAgACAAIAAgACkALABcAG4AIAAgACAAIAAgACAAIAAgACAAIAAgACAAIAAgACAAIAAgACAAIAAgAF8AcwBZAGUAYQByACwAIABUAEUAWABUACgASQBOAEQARQBYACgAXwByAEQAYQB0AGUALAAgADEALAAgADEAKQAsACAAXAAiADAAMAAwADAAOwBcACIAIAAmACAAVQBOAEkAQwBIAEEAUgAoADgANwAyADIAKQAgACYAIABcACIAMAAwADAAMAA7ADAAMAAwADAAXAAiACkALABcAG4AIAAgACAAIAAgACAAIAAgACAAIAAgACAAIAAgACAAIAAgACAAIAAgAF8AcwBNAG8AbgB0AGgALAAgAEkATgBEAEUAWAAoAF8AcgBEAGEAdABlACwAIAAxACwAIAAyACkALABcAG4AIAAgACAAIAAgACAAIAAgACAAIAAgACAAIAAgACAAIAAgACAAIAAgAF8AcwBEAGEAeQAsACAAVABFAFgAVAAoAEkATgBEAEUAWAAoAF8AcgBEAGEAdABlACwAIAAxACwAIAAzACkALAAgAFwAIgAwADAAXAAiACkALABcAG4AIAAgACAAIAAgACAAIAAgACAAIAAgACAAIAAgACAAIAAgACAAIAAgAF8AcwBUAGkAbQBlACwAIABmAG4ARgBvAHIAbQBhAHQAVABpAG0AZQAoAEkATgBEAEUAWAAoAF8AcgBEAGEAdABlACwAIAAxACwAIAA0ACkAKQAsAFwAbgAgACAAIAAgACAAIAAgACAAIAAgACAAIAAgACAAIAAgACAAIAAgACAAQwBPAE4AQwBBAFQAKABfAHMATQBvAG4AdABoACwAIABfAHMAZQBwAGEAcgBhAHQAbwByACwAIABfAHMARABhAHkALAAgAF8AcwBlAHAAYQByAGEAdABvAHIALAAgAF8AcwBZAGUAYQByACwAIABfAHMAVABpAG0AZQ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IAAgACAAIAB8ACAAaQBuAHQAZQBnAGUAcgAgAFsAMQA5ADUAMQAuAC4AMgAwADUAMABdACAAfABcAG4ATQBvAG4AdABoACAAIAAgACAAIAAgACAAIAAgACAAIAAgAHwAIABpAG4AdABlAGcAZQByACAAWwAxAC4ALgAxADIAXQAgACAAIAAgACAAIAB8AFwAbgBEAGEAeQAgACAAIAAgACAAIAAgACAAIAAgACAAIAAgACAAfAAgAGkAbgB0AGUAZwBlAHIAIABbADEALgAuADMAMQBdACAAIAAgACAAIAAgAHwAXABuAFQAaQBtAGUAIAAgACAAIAAgACAAIAAgACAAIAAgACAAIAB8ACAAZABlAGMAaQBtAGEAbAAgAFsAMAAuAC4AMQApACAAIAAgACAAIAAgACAAfAAgAFQAaQBtAGUAIABvAGYAIABkAGEAeQAgAGEAcwAgAGQAZQBjAGkAbQBhAGwAIABmAHIAYQBjAHQAaQBvAG4AIABvAGYAIABhACAAZABhAHkALgBcAG4AWwBUAGkAbQBlAFoAbwBuAGUATwBmAGYAcwBlAHQAXQAgAHwAIABkAGUAYwBpAG0AYQBsACAAIAAgACAAIAAgACAAIAAgACAAIAAgACAAIAB8ACAAVABpAG0AZQAgAHoAbwBuAGUAIABvAGYAZgBzAGUAdAAgAGkAbgAgAG0AaQBuAHUAdABlAHMAIABmAHIAbwBtACAAVQBUAEMALgBcAG4AIAAgACAAIAAgACAAIAAgACAAIAAgACAAIAAgACAAIAAgAHwAIABbAC0AOQAwADAALgAuADkAMAAwAF0AIAAgACAAIAAgACAAIAAgACAAIAB8ACAAQQBzAHMAdQBtAGUAZAAgAHQAbwAgAGIAZQAgAFUAVABDACAAaQBmACAAbwBtAG0AaQB0AHQAZQBkAC4AXABuACAAIAAgACAAIAAgACAAIAAgACAAIAAgACAAIAAgACAAIAB8ACAAIAAgACAAIAAgACAAIAAgACAAIAAgACAAIAAgACAAIAAgACAAIAAgACAAfAAgAFQAaQBtAGUAIAB3AGkAbABsACAAYgBlACAAYwBvAG4AdgBlAHIAdABlAGQAIABpAGYAIAB0AGgAZQAgAG8AZgBmAHMAZQB0ACAAZABvAGUAcwAgAG4AbwB0ACAAYQBsAGkAZwBuACAAdwBpAHQAaAAgAG0AaQBsAGkAdABhAHIAeQBcAG4AIAAgACAAIAAgACAAIAAgACAAIAAgACAAIAAgACAAIAAgAHwAIAAgACAAIAAgACAAIAAgACAAIAAgACAAIAAgACAAIAAgACAAIAAgACAAIAB8ACAAdABpAG0AZQAgAHoAbwBuAGUAcwAuAFwAbgBbAFMAaABvAHIAdABdACAAIAAgACAAIAAgACAAIAAgACAAfAAgAHMAdwBpAHQAYwBoACAAIAAgACAAIAAgACAAIAAgACAAIAAgACAAIAAgAHwAIABTAGgAbwByAHQAIAB0AGkAbQBlACAAZgBvAHIAbQB0ADoAIABoAGgAbQBtACwAIABvAHQAaABlAHIAdwBpAHMAZQA6ACAAaABoAG0AbQBzAHM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FkAZQBhAHIALAAgAE0AbwBuAHQAaAAsACAARABhAHkALAAgAFQAaQBtAGUALAAgAFsAVABpAG0AZQBaAG8AbgBlAE8AZgBmAHMAZQB0AF0ALAAgAFsAUwBoAG8AcgB0AF0ALABcAG4AIAAgACAAIABJAEYAKAAoAFkAZQBhAHIAIAA9ACAAXAAiAFwAIgApACAAKgAgACgATQBvAG4AdABoACAAPQAgAFwAIgBcACIAKQAgACoAIAAoAEQAYQB5ACAAPQAgAFwAIgBcACIAKQAgACoAIAAoAFQAaQBtAGUAIAA9ACAAXAAiAFwAIgApACwAIABcACIAXAAiACwAXABuACAAIAAgACAAIAAgACAAIABJAEYAKABOAE8AVAAoAEkAUwBOAFUATQBCAEUAUgAoAEQAYQB5ACkAKQAsACAAewAjAFYAQQBMAFUARQAhAH0ALABcAG4AIAAgACAAIAAgACAAIAAgACAAIAAgACAATABFAFQAKABcAG4AIAAgACAAIAAgACAAIAAgACAAIAAgACAAIAAgACAAIABfAGwAbwBjAGEAbAAsACAAVABpAG0AZQBaAG8AbgBlAE8AZgBmAHMAZQB0ACAAPQAgAFwAIgBcACIALABcAG4AIAAgACAAIAAgACAAIAAgACAAIAAgACAAIAAgACAAIABfAHQAegBvACwAIABOACgAVABpAG0AZQBaAG8AbgBlAE8AZgBmAHMAZQB0ACkALABcAG4AIAAgACAAIAAgACAAIAAgACAAIAAgACAAIAAgACAAIAAgACAAIAAgAFwAbgAgACAAIAAgACAAIAAgACAAIAAgACAAIAAgACAAIAAgAGYAbgBJAG4AdgBhAGwAaQBkAFAAYQByAGEAbQBzACwAIABMAEEATQBCAEQAQQAoAFwAbgAgACAAIAAgACAAIAAgACAAIAAgACAAIAAgACAAIAAgACAAIAAgACAASQBGAFMAKABcAG4AIAAgACAAIAAgACAAIAAgACAAIAAgACAAIAAgACAAIAAgACAAIAAgACAAIAAgACAAQQBCAFMAKABfAHQAegBvACkAIAA+ACAAOQAwADAALAAgAFQAUgBVAEUALABcAG4AIAAgACAAIAAgACAAIAAgACAAIAAgACAAIAAgACAAIAAgACAAIAAgACAAIAAgACAASQBGACgASQBTAE4AVQBNAEIARQBSACgAWQBlAGEAcgApACwAIAAoACgAWQBlAGEAcgAgADwAIAAxADkANQAxACkAIAArACAAKABZAGUAYQByACAAPgAgADIAMAA1ADAAKQApACwAIABGAEEATABTAEUAKQAsACAAVABSAFUARQAsACAAXABuACAAIAAgACAAIAAgACAAIAAgACAAIAAgACAAIAAgACAAIAAgACAAIAAgACAAIAAgACgAKAAoAFkAZQBhAHIAIAA9ACAAXAAiAFwAIgApACAAKgAgACgATQBvAG4AdABoACAAPQAgAFwAIgBcACIAKQApACAAKwAgAE4AKABJAFMAXwBWAEEATABJAEQAXwBEAEEAVABFACgAWQBlAGEAcgAsACAATQBvAG4AdABoACwAIABEAGEAeQAsACAAMAApACkAKQAgAD0AIAAwACwAIABUAFIAVQBFACwAXABuACAAIAAgACAAIAAgACAAIAAgACAAIAAgACAAIAAgACAAIAAgACAAIAAgACAAIAAgAFQAUgBVAEUALAAgAEYAQQBMAFMARQBcAG4AIAAgACAAIAAgACAAIAAgACAAIAAgACAAIAAgACAAIAAgACAAIAAgACkAXABuACAAIAAgACAAIAAgACAAIAAgACAAIAAgACAAIAAgACAAKQAsAFwAbgBcAG4AIAAgACAAIAAgACAAIAAgACAAIAAgACAAIAAgACAAIABmAG4ARgBtAHQAVABpAG0AZQAsACAATABBAE0AQgBEAEEAKABfAHQAaQBtAGUALAAgAF8AcwBoAG8AcgB0ACwAXABuACAAIAAgACAAIAAgACAAIAAgACAAIAAgACAAIAAgACAAIAAgACAAIABMAEUAVAAoAFwAbgAgACAAIAAgACAAIAAgACAAIAAgACAAIAAgACAAIAAgACAAIAAgACAAIAAgACAAIABfAHQAaQBtAGUARgBtAHQALAAgAEkARgAoAF8AcwBoAG8AcgB0ACwAIABcACIASABIAG0AbQBcACIALAAgAFwAIgBIAEgAbQBtAHMAcwBcACIAKQAsAFwAbgAgACAAIAAgACAAIAAgACAAIAAgACAAIAAgACAAIAAgACAAIAAgACAAIAAgACAAIABUAEUAWABUACgAXwB0AGkAbQBlACwAIABfAHQAaQBtAGUARgBtAHQAKQBcAG4AIAAgACAAIAAgACAAIAAgACAAIAAgACAAIAAgACAAIAAgACAAIAAgACkAXABuACAAIAAgACAAIAAgACAAIAAgACAAIAAgACAAIAAgACAAKQAsAFwAbgBcAG4AIAAgACAAIAAgACAAIAAgACAAIAAgACAAIAAgACAAIABmAG4AUgBlAHMAbwBsAHYAZQBNAGkAbABpAHQAYQByAHkAVABaACwAIABMAEEATQBCAEQAQQAoAFwAbgAgACAAIAAgACAAIAAgACAAIAAgACAAIAAgACAAIAAgACAAIAAgACAASQBGAFMAKABcAG4AIAAgACAAIAAgACAAIAAgACAAIAAgACAAIAAgACAAIAAgACAAIAAgACAAIAAgACAAXwBsAG8AYwBhAGwALAAgAEgAUwBUAEEAQwBLACgAXABuACAAIAAgACAAIAAgACAAIAAgACAAIAAgACAAIAAgACAAIAAgACAAIAAgACAAIAAgACAAIAAgACAATgAoAFQAaQBtAGUAKQAsAFwAbgAgACAAIAAgACAAIAAgACAAIAAgACAAIAAgACAAIAAgACAAIAAgACAAIAAgACAAIAAgACAAIAAgAFwAIgBKAFwAIgBcAG4AIAAgACAAIAAgACAAIAAgACAAIAAgACAAIAAgACAAIAAgACAAIAAgACAAIAAgACAAKQAsAFwAbgAgACAAIAAgACAAIAAgACAAIAAgACAAIAAgACAAIAAgACAAIAAgACAAIAAgACAAIABfAHQAegBvACAAPgAgADcAMgAwACwAIABMAEUAVAAoAFwAbgAgACAAIAAgACAAIAAgACAAIAAgACAAIAAgACAAIAAgACAAIAAgACAAIAAgACAAIAAgACAAIAAgAF8AcwBoAGkAZgB0AFQAWgBPACwAIABfAHQAegBvACAALQAgADcAMgAwACwAXABuACAAIAAgACAAIAAgACAAIAAgACAAIAAgACAAIAAgACAAIAAgACAAIAAgACAAIAAgACAAIAAgACAAXwB0AGkAbQBlACwAIABOACgAVABpAG0AZQApACAALQAgACgAXwBzAGgAaQBmAHQAVABaAE8AIAAvACAAMQA0ADQAMAApACwAIAAg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wAIgBNAFwAIgBcAG4AIAAgACAAIAAgACAAIAAgACAAIAAgACAAIAAgACAAIAAgACAAIAAgACAAIAAgACAAIAAgACAAIAApAFwAbgAgACAAIAAgACAAIAAgACAAIAAgACAAIAAgACAAIAAgACAAIAAgACAAIAAgACAAIAApACwAXABuACAAIAAgACAAIAAgACAAIAAgACAAIAAgACAAIAAgACAAIAAgACAAIAAgACAAIAAgAF8AdAB6AG8AIAA8ACAALQA3ADIAMAAsACAATABFAFQAKABcAG4AIAAgACAAIAAgACAAIAAgACAAIAAgACAAIAAgACAAIAAgACAAIAAgACAAIAAgACAAIAAgACAAIABfAHMAaABpAGYAdABUAFoATwAsACAAXwB0AHoAbwAgACsAIAA3ADIAMAAsAFwAbgAgACAAIAAgACAAIAAgACAAIAAgACAAIAAgACAAIAAgACAAIAAgACAAIAAgACAAIAAgACAAIAAgAF8AdABpAG0AZQAsACAATgAoAFQAaQBtAGUAKQAgAC0AIAAoAF8AcwBoAGkAZgB0AFQAWgBPACAALwAgADEANAA0ADAAKQAsACAAIABcAG4AIAAgACAAIAAgACAAIAAgACAAIAAgACAAIAAgACAAIAAgACAAIAAgACAAIAAgACAAIAAgACAAIABIAFMAVABBAEMASwAoAFwAbgAgACAAIAAgACAAIAAgACAAIAAgACAAIAAgACAAIAAgACAAIAAgACAAIAAgACAAIAAgACAAIAAgACAAIAAgACAAXwB0AGkAbQBlACwAXABuACAAIAAgACAAIAAgACAAIAAgACAAIAAgACAAIAAgACAAIAAgACAAIAAgACAAIAAgACAAIAAgACAAIAAgACAAIABcACIAWQBcACIAXABuACAAIAAgACAAIAAgACAAIAAgACAAIAAgACAAIAAgACAAIAAgACAAIAAgACAAIAAgACAAIAAgACAAKQBcAG4AIAAgACAAIAAgACAAIAAgACAAIAAgACAAIAAgACAAIAAgACAAIAAgACAAIAAgACAAKQAsAFwAbgAgACAAIAAgACAAIAAgACAAIAAgACAAIAAgACAAIAAgACAAIAAgACAAIAAgACAAIABUAFIAVQBFACwAIABMAEUAVAAoAFwAbgAgACAAIAAgACAAIAAgACAAIAAgACAAIAAgACAAIAAgACAAIAAgACAAIAAgACAAIAAgACAAIAAgAF8AbQBpAGwAaQB0AGEAcgB5AFQAWgBPACwAIABTAEkARwBOACgAXwB0AHoAbwApACAAKgAgAE0AUgBPAFUATgBEACgAQQBCAFMAKABfAHQAegBvACkALAAgADYAMAApACwAXABuACAAIAAgACAAIAAgACAAIAAgACAAIAAgACAAIAAgACAAIAAgACAAIAAgACAAIAAgACAAIAAgACAAXwBzAGgAaQBmAHQAVABaAE8ALAAgAF8AdAB6AG8AIAAtACAAXwBtAGkAbABpAHQAYQByAHkAVABaAE8ALABcAG4AIAAgACAAIAAgACAAIAAgACAAIAAgACAAIAAgACAAIAAgACAAIAAgACAAIAAgACAAIAAgACAAIABfAHQAaQBtAGUALAAgAE4AKABUAGkAbQBlACkAIAAtACAAKABfAHMAaABpAGYAdABUAFoATwAgAC8AIAAxADQANAAwACkALABcAG4AIAAgACAAIAAgACAAIAAgACAAIAAgACAAIAAgACAAIAAgACAAIAAgACAAIAAgACAAIAAgACAAIABfAGkAZAB4ACwAIABJAE4AVAAoAF8AbQBpAGwAaQB0AGEAcgB5AFQAWgBPACAALwAgADYAMAApACAAKwAgADEAMwAsAFwAbgAgACAAIAAgACAAIAAgACAAIAAgACAAIAAgACAAIAAgACAAIAAgACAAIAAgACAAIAAgACAAIAAgAF8AbQBpAGwAaQB0AGEAcgB5AFQAWgAsACAAQwBIAE8ATwBTAEUAKABfAGkAZAB4ACwAIA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KQAsAFwAbgAgACAAIAAgACAAIAAgACAAIAAgACAAIAAgACAAIAAgACAAIAAgACAAIAAgACAAIAAgACAAIAAgAEgAUwBUAEEAQwBLACgAXABuACAAIAAgACAAIAAgACAAIAAgACAAIAAgACAAIAAgACAAIAAgACAAIAAgACAAIAAgACAAIAAgACAAIAAgACAAIABfAHQAaQBtAGUALABcAG4AIAAgACAAIAAgACAAIAAgACAAIAAgACAAIAAgACAAIAAgACAAIAAgACAAIAAgACAAIAAgACAAIAAgACAAIAAgAF8AbQBpAGwAaQB0AGEAcgB5AFQAWg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IAAgAFwAbgAgACAAIAAgACAAIAAgACAAIAAgACAAIAAgACAAIAAgAEkARgAoAGYAbgBJAG4AdgBhAGwAaQBkAFAAYQByAGEAbQBzACgAKQAsACAAewBcACIAIwBOAFUATQAhACEAXAAiAH0ALABcAG4AIAAgACAAIAAgACAAIAAgACAAIAAgACAAIAAgACAAIAAgACAAIAAgAEwARQBUACgAXABuACAAIAAgACAAIAAgACAAIAAgACAAIAAgACAAIAAgACAAIAAgACAAIAAgACAAIAAgAF8AbQBpAGwAaQB0AGEAcgB5AFQAaQBtAGUALAAgAGYAbgBSAGUAcwBvAGwAdgBlAE0AaQBsAGkAdABhAHIAeQBUAFoAKAApACwAXABuACAAIAAgACAAIAAgACAAIAAgACAAIAAgACAAIAAgACAAIAAgACAAIAAgACAAIAAgAF8AcgBEAGEAdABlACwAIABJAEYAKABZAGUAYQByACAAPQAgAFwAIgBcACIALABcAG4AIAAgACAAIAAgACAAIAAgACAAIAAgACAAIAAgACAAIAAgACAAIAAgACAAIAAgACAAIAAgACAAIABSAEUAUwBPAEwAVgBFAF8ARABBAFQARQAoADIAMAAwADAALAAgADMALAAgAEQAYQB5ACwAIABJAE4ARABFAFgAKABfAG0AaQBsAGkAdABhAHIAeQBUAGkAbQBlACwAIAAxACwAIAAxACkALAAgADMAKQAsAFwAbgAgACAAIAAgACAAIAAgACAAIAAgACAAIAAgACAAIAAgACAAIAAgACAAIAAgACAAIAAgACAAIAAgAFIARQBTAE8ATABWAEUAXwBEAEEAVABFACgAWQBlAGEAcgAsACAATQBvAG4AdABoACwAIABEAGEAeQAsACAASQBOAEQARQBYACgAXwBtAGkAbABpAHQAYQByAHkAVABpAG0AZQAsACAAMQAsACAAMQApACwAIAAzACkAXABuACAAIAAgACAAIAAgACAAIAAgACAAIAAgACAAIAAgACAAIAAgACAAIAAgACAAIAAgACkALABcAG4AIAAgACAAIAAgACAAIAAgACAAIAAgACAAIAAgACAAIAAgACAAIAAgACAAIAAgACAAXwBzAEQAYQB5ACwAIABUAEUAWABUACgASQBOAEQARQBYACgAXwByAEQAYQB0AGUALAAgADMAKQAsACAAXAAiADAAMABcACIAKQAsAFwAbgAgACAAIAAgACAAIAAgACAAIAAgACAAIAAgACAAIAAgACAAIAAgACAAIAAgACAAIABJAEYAKABZAGUAYQByACAAPQAgAFwAIgBcACIALAAgAEMATwBOAEMAQQBUACgAXwBzAEQAYQB5ACwAIABmAG4ARgBtAHQAVABpAG0AZQAoAEkATgBEAEUAWAAoAF8AcgBEAGEAdABlACwAIAA0ACkALAAgADEAKQAsACAASQBOAEQARQBYACgAXwBtAGkAbABpAHQAYQByAHkAVABpAG0AZQAsACAAMQAsACAAMgApACkALABcAG4AIAAgACAAIAAgACAAIAAgACAAIAAgACAAIAAgACAAIAAgACAAIAAgACAAIAAgACAAIAAgACAAIABMAEUAVAAoAFwAbgAgACAAIAAgACAAIAAgACAAIAAgACAAIAAgACAAIAAgACAAIAAgACAAIAAgACAAIAAgACAAIAAgACAAIAAgACAAXwBzAFQAaQBtAGUALAAgAGYAbgBGAG0AdABUAGkAbQBlACgASQBOAEQARQBYACgAXwByAEQAYQB0AGUALAAgADQAKQAsACAATgAoAFMAaABvAHIAdAApACkALABcAG4AIAAgACAAIAAgACAAIAAgACAAIAAgACAAIAAgACAAIAAgACAAIAAgACAAIAAgACAAIAAgACAAIAAgACAAIAAgAF8AcwBNAG8AbgB0AGgALAAgAFUAUABQAEUAUgAoAE0ATwBOAFQASABfAE4AQQBNAEUAKABJAE4ARABFAFgAKABfAHIARABhAHQAZQAsACAAMgApACwAIAAxACwAIAAxACkAKQAsAFwAbgAgACAAIAAgACAAIAAgACAAIAAgACAAIAAgACAAIAAgACAAIAAgACAAIAAgACAAIAAgACAAIAAgACAAIAAgACAAXwBzAFkAWQAsACAAUgBJAEcASABUACgAVABFAFgAVAAoAEkATgBEAEUAWAAoAF8AcgBEAGEAdABlACwAIAAxACkALAAgAFwAIgAwADAAXAAiACkALAAgADIAKQAsAFwAbgAgACAAIAAgACAAIAAgACAAIAAgACAAIAAgACAAIAAgACAAIAAgACAAIAAgACAAIAAgACAAIAAgACAAIAAgACAAQwBPAE4AQwBBAFQAKABfAHMARABhAHkALAAgAF8AcwBUAGkAbQBlACwAIABJAE4ARABFAFgAKABfAG0AaQBsAGkAdABhAHIAeQBUAGkAbQBlACwAIAAxACwAIAAyACkALAAgAF8AcwBNAG8AbgB0AGgALAAgAF8AcwBZAF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BAFQARQBfAFQATwBfAEoARABOAF8ATABPAEMAQQBMAFwAbgBcAG4AUgBlAHQAdQByAG4AcwAgAHQAaABlACAASgB1AGwAaQBhAG4AIABEAGEAeQAgAE4AdQBtAGIAZQByACAAYQBuAGQAIABsAG8AYwBhAGwAIAB0AGkAbQBlACAAZgBvAHIAIABhACAAZABhAHQAZQAgAGEAbgBkACAAdABpAG0AZQAgAHAAcgBvAHYAaQBkAGUAZAAgAGkAbgAgAEkAUwBPACAAZgBvAHIAbQBh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wAbwBjAGEAbAAgAEoAdQBsAGkAYQBuACAARABhAHkAIABOAHUAbQBiAGUAcgBcAG4AIAAyACAAfAAgAGQAZQBjAGkAbQBhAGwAIABbADAALgAuADEAKQAgAHwAIABMAG8AYwBhAGwAIAB0AGkAbQBlACAAbwBmACAAZABhAHkALgAgAEQAZQBjAGkAbQBhAGwAIABmAHIAYQBjAHQAaQBvAG4AIABvAGYAIABhACAAZABhAHkALAAgAGkAbQBwAGwAaQBjAGkAdABsAHkAIABjAG8AbgB2AGUAcgB0AHMAIAB0AG8AIABFAHgAYwBlAGwAIAB0AGkAbQBlACAAZABhAHQAYQAgAHQAeQBwAGUALgBcAG4AIAAzACAAfAAgAGQAZQBjAGkAbQBhAGwAIAAgACAAIAAgACAAIAAgAHwAIABUAGkAbQBlACAAegBvAG4AZQAgAG8AZgBmAHMAZQB0ACAAbQBpAG4AdQB0AGUAcwAgAGYAcgBvAG0AIABVAFQAQwBcAG4AIAAgACAAfAAgAFsALQA5ADAAMAAuAC4AOQAwADAAXQAgACAAIA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IAAgACAAIAAgACAAIAAgACAAIAAgACAAIAAgAHwAIAB0AGUAeAB0ACAAIAAgAHwAIABJAFMATwAgAGYAbwByAG0AYQB0AHQAZQBkACAAZABhAHQAZQAsACAAdABpAG0AZQAgAGEAbgBkACAAdABpAG0AZQAgAHoAbwBuAGUAIABvAGYAZgBzAGUAdAAuAFwAbgBbAEYAcgBvAG0ASgB1AGwAaQBhAG4AQwBhAGwAZQBuAGQAYQByAF0AIAB8ACAAcwB3AGkAdABjAGgAIAB8ACAAQwBhAGwAYwB1AGwAYQB0AGUAIABmAHIAbwBtACAAdABoAGUAIABKAHUAbABpAGEAbgAgAHAAcgBvAGwAZQBwAHQAaQBjACAAYwBhAGwAZQBuAGQAYQByAC4AIABEAGUAZgBhAHUAbAB0ACAAaQBzACAARwByAGUAZwBvAHIAaQBhAG4AXABuACAAIAAgACAAIAAgACAAIAAgACAAIAAgACAAIAAgACAAIAAgACAAIAAgAHwAIAAgACAAIAAgACAAIAAgAHwAIABwAHIAbwBsAGUAcAB0AGkAYw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EQAQQBUAEUAXwBUAE8AXwBKAEQATgBfAEwATwBDAEEATAAgAD0AIABMAEEATQBCAEQAQQAoAEkAUwBPAEQAYQB0AGUALAAgAFsARgByAG8AbQBKAHUAbABpAGEAbgBDAGEAbABlAG4AZABhAHIAXQAsAFwAbgAgACAAIAAgAEkARgAoAEkAUwBPAEQAYQB0AGUAIAA9ACAAXAAiAFwAIgAsACAAewBcACIAXAAiACwAIABcACIAXAAiACwAIABcACIAXAAiAH0ALABcAG4AIAAgACAAIAAgACAAIAAgAEwARQBUACgAXABuACAAIAAgACAAIAAgACAAIAAgACAAIAAgAF8AaQBzAG8ARABhAHQAZQAsACAAUABBAFIAUwBFAF8ASQBTAE8AXwBEAEEAVABFACgASQBTAE8ARABhAHQAZQAsACAARgByAG8AbQBKAHUAbABpAGEAbgBDAGEAbABlAG4AZABhAHIAKQAsAFwAbgAgACAAIAAgACAAIAAgACAAIAAgACAAIABfAGoAZABuACwAIABJAEYAKABJAFMARQBSAFIATwBSACgASQBOAEQARQBYACgAXwBpAHMAbwBEAGEAdABlACwAIAAxACwAIAAxACkAKQAsACAAewAjAFYAQQBMAFUARQAhAH0ALABcAG4AIAAgACAAIAAgACAAIAAgACAAIAAgACAAIAAgACAAIABKAFUATABJAEEATgBfAEQAQQBZAF8ATgBVAE0AQgBFAFIAKABcAG4AIAAgACAAIAAgACAAIAAgACAAIAAgACAAIAAgACAAIAAgACAAIAAgAEkATgBEAEUAWAAoAF8AaQBzAG8ARABhAHQAZQAsACAAMQAsACAAMQApACwAXABuACAAIAAgACAAIAAgACAAIAAgACAAIAAgACAAIAAgACAAIAAgACAAIABJAE4ARABFAFgAKABfAGkAcwBvAEQAYQB0AGUALAAgADEALAAgADIAKQAsAFwAbgAgACAAIAAgACAAIAAgACAAIAAgACAAIAAgACAAIAAgACAAIAAgACAASQBOAEQARQBYACgAXwBpAHMAbwBEAGEAdABlACwAIAAxACwAIAAzACkALABcAG4AIAAgACAAIAAgACAAIAAgACAAIAAgACAAIAAgACAAIAAgACAAIAAgAEYAcgBvAG0ASgB1AGwAaQBhAG4AQwBhAGwAZQBuAGQAYQByAFwAbgAgACAAIAAgACAAIAAgACAAIAAgACAAIAAgACAAIAAgACkAXABuACAAIAAgACAAIAAgACAAIAAgACAAIAAgACkALABcAG4AIAAgACAAIAAgACAAIAAgACAAIAAgACAAXwB0AGkAbQBlACwAIABJAEYAKABJAE4ARABFAFgAKABfAGkAcwBvAEQAYQB0AGUALAAgADEALAAgADQAKQAgAD0AIABcACIAXAAiACwAIABcACIAXAAiACwAXABuACAAIAAgACAAIAAgACAAIAAgACAAIAAgACAAIAAgACAASQBGAEUAUgBSAE8AUgAoAE0ATwBEACgASQBOAEQARQBYACgAXwBpAHMAbwBEAGEAdABlACwAIAAxACwAIAA0ACkALAAgADEAKQAsACAAewAjAFYAQQBMAFUARQAhAH0AKQBcAG4AIAAgACAAIAAgACAAIAAgACAAIAAgACAAKQAsAFwAbgAgACAAIAAgACAAIAAgACAAIAAgACAAIABfAGMAYQByAHIAeQBEAGEAeQAsACAASQBGACgATgBPAFQAKABJAFMATgBVAE0AQgBFAFIAKABJAE4ARABFAFgAKABfAGkAcwBvAEQAYQB0AGUALAAgADEALAAgADQAKQApACkALAAgADAALABcAG4AIAAgACAAIAAgACAAIAAgACAAIAAgACAAIAAgACAAIABJAE4AVAAoAEkATgBEAEUAWAAoAF8AaQBzAG8ARABhAHQAZQAsACAAMQAsACAANAApACkAXABuACAAIAAgACAAIAAgACAAIAAgACAAIAAgACkALABcAG4AIAAgACAAIAAgACAAIAAgACAAIAAgACAAXwByAEoARABOACwAIABJAEYARQBSAFIATwBSACgAXwBKAEQATgAgACsAIABfAGMAYQByAHIAeQBEAGEAeQAsACAAewAjAFYAQQBMAFUARQAhAH0AKQAsAFwAbgAgACAAIAAgACAAIAAgACAAIAAgACAAIABfAHQAegAsACAASQBGAEUAUgBSAE8AUgAoAEkATgBEAEUAWAAoAF8AaQBzAG8ARABhAHQAZQAsACAAMQAsACAANQApACwAIAB7ACMAVgBBAEwAVQBFACEAfQApACwAXABuACAAIAAgACAAIAAgACAAIAAgACAAIAAgAEgAUwBUAEEAQwBLACgAXwByAEoARABOACwAIABfAHQAaQBtAGUALAAgAF8AdAB6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SgBEAEEAVABFAFwAbgBcAG4AUgBlAHQAdQByAG4AcwAgAHQAaABlACAASgB1AGwAaQBhAG4AIABEAGEAdABlACAAZgBvAHIAIABhACAAZABhAHQAZQAgAGEAbgBkACAAdABpAG0AZQAgAHAAcgBvAHYAaQBkAGUAZAAgAGkAbgAgAEkAUwBPACAAZgBvAHIAbQBhAHQALgBcAG4ATgBvAHQAZQAgAGEAIABKAHUAbABpAGEAbgAgAEQAYQB0AGUAIABpAHMAIABhAGwAdwBhAHkAcwAgAGkAbgAgAFUAVABD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AgACAAIAAgACAAIAAgACAAIAAgACAAIAAgACAAfAAgAHQAZQB4AHQAIAAgACAAfAAgAEkAUwBPACAAZgBvAHIAbQBhAHQAdABlAGQAIABkAGEAdABlACwAIAB0AGkAbQBlACAAYQBuAGQAIAB0AGkAbQBlACAAegBvAG4AZQAgAG8AZgBmAHMAZQB0AC4AIABJAGYAIAB0AGkAbQBlACAAaQBzACAAbwBtAG0AaQB0AHQAZQBkACwAIABhAHMAcwB1AG0AZQBkAFwAbgAgACAAIAAgACAAIAAgACAAIAAgACAAIAAgACAAIAAgACAAIAAgACAAIAB8ACAAIAAgACAAIAAgACAAIAB8ACAAdABvACAAYgBlACAAYQB0ACAAMAAwADoAMAAwAC4AIABJAGYAIAB0AGkAbQBlACAAegBvAG4AZQAgAGkAcwAgAG8AbQBtAGkAdAB0AGUAZAAsACAAYQBzAHMAdQBtAGUAZAAgAHQAbwAgAGIAZQAgAFUAVABDAC4AXABuAFsARgByAG8AbQBKAHUAbABpAGEAbgBDAGEAbABlAG4AZABhAHIAXQAgAHwAIABzAHcAaQB0AGMAaAAgAHwAIABDAGEAbABjAHUAbABhAHQAZQAgAGYAcgBvAG0AIAB0AGgAZQAgAEoAdQBsAGkAYQBuACAAcAByAG8AbABlAHAAdABpAGMAIABjAGEAbABlAG4AZABhAHIALgAgAEQAZQBmAGEAdQBsAHQAIABpAHMAIABHAHIAZQBnAG8AcgBpAGEAbgAgAHAAcgBvAGwAZQBwAHQAaQBjAFwAbgAgACAAIAAgACAAIAAgACAAIAAgACAAIAAgACAAIAAgACAAIAAgACAAIAB8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RABBAFQARQBfAFQATwBfAEoARABBAFQARQAgAD0AIABMAEEATQBCAEQAQQAoAEkAUwBPAEQAYQB0AGUALAAgAFsARgByAG8AbQBKAHUAbABpAGEAbgBDAGEAbABlAG4AZABhAHIAXQAsAFwAbgAgACAAIAAgAEkARgAoAEkAUwBPAEQAYQB0AGUAIAA9ACAAXAAiAFwAIgAsACAAXAAiAFwAIgAsAFwAbgAgACAAIAAgACAAIAAgACAATABFAFQAKABcAG4AIAAgACAAIAAgACAAIAAgACAAIAAgACAAXwBqAGQAbgBMAG8AYwBhAGwALAAgAEkAUwBPAEQAQQBUAEUAXwBUAE8AXwBKAEQATgBfAEwATwBDAEEATAAoAEkAUwBPAEQAYQB0AGUALAAgAEYAcgBvAG0ASgB1AGwAaQBhAG4AQwBhAGwAZQBuAGQAYQByACkALABcAG4AIAAgACAAIAAgACAAIAAgACAAIAAgACAASgBEAE4AXwBMAE8AQwBBAEwAXwBUAE8AXwBKAEQAQQBUAEUAKABcAG4AIAAgACAAIAAgACAAIAAgACAAIAAgACAAIAAgACAAIABJAE4ARABFAFgAKABfAGoAZABuAEwAbwBjAGEAbAAsACwAIAAxACkALABcAG4AIAAgACAAIAAgACAAIAAgACAAIAAgACAAIAAgACAAIABOACgASQBOAEQARQBYACgAXwBqAGQAbgBMAG8AYwBhAGwALAAsACAAMgApACkALABcAG4AIAAgACAAIAAgACAAIAAgACAAIAAgACAAIAAgACAAIABOACgASQBOAEQARQBYACgAXwBqAGQAbgBMAG8AYwBhAGwALAAsACAAMw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EEAVABFAF8AVABPAF8ARQBEAEEAVABFAFwAbgBcAG4AUgBlAHQAdQByAG4AcwAgAGEAbgAgAEUAeABjAGUAbAAgAEQAYQB0AGUALwBUAGkAbQBlACAAZgBvAHIAIABhACAAZABhAHQAZQAgAGEAbgBkACAAdABpAG0AZQAgAHAAcgBvAHYAaQBkAGUAZAAgAGkAbgAgAEkAUwBPACAAZgBvAHIAbQBhAHQ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CAAMQA5ADAAMAAtADAAMQAtADAAMQAuAC4AOQA5ADkAOQAtADEAMgAtADM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IAAgACAAIAAgACAAIAAgACAAIAAgACAAIAAgACAAIAAgAHwAIAB0AGUAeAB0ACAAIAAgAHwAIABJAFMATwAgAGYAbwByAG0AYQB0AHQAZQBkACAAZABhAHQAZQAsACAAdABpAG0AZQAgAGEAbgBkACAAdABpAG0AZQAgAHoAbwBuAGUAIABvAGYAZgBzAGUAdAAuACAASQBmACAAdABpAG0AZQAgAGkAcwAgAG8AbQBtAGkAdAB0AGUAZAAsAFwAbgAgACAAIAAgACAAIAAgACAAIAAgACAAIAAgACAAIAAgACAAIAAgACAAIAAgACAAIAB8ACAAIAAgACAAIAAgACAAIAB8ACAAYQBzAHMAdQBtAGUAZAAgAHQAbwAgAGIAZQAgAGEAdAAgADAAMAA6ADAAMAAuAFwAbgBbAEkAbgBjAGwAdQBkAGUAVABpAG0AZQBaAG8AbgBlAE8AZgBmAHMAZQB0AF0AIAB8ACAAcwB3AGkAdABjAGgAIAB8ACAAUgBlAHQAdQByAG4AIAB0AGkAbQBlACAAegBvAG4AZQAgAG8AZgBmAHMAZQB0ACAAcABhAHIAcwBlAGQAIABmAHIAbwBtACAAdABoAGUAIABJAFMATwBEAGEAdABlAC4AXABuAFsARgByAG8AbQBKAHUAbABpAGEAbgBDAGEAbABlAG4AZABhAHIAXQAgACAAIAAgAHwAIABzAHcAaQB0AGMAaAAgAHwAIABDAGEAbABjAHUAbABhAHQAZQAgAGYAcgBvAG0AIAB0AGgAZQAgAEoAdQBsAGkAYQBuACAAcAByAG8AbABlAHAAdABpAGMAIABjAGEAbABlAG4AZABhAHIALgAgAEQAZQBmAGEAdQBsAHQAIABpAHMAIABHAHIAZQBnAG8AcgBpAGEAbgBcAG4AIAAgACAAIAAg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EQAQQBUAEUAXwBUAE8AXwBFAEQAQQBUAEUAIAA9ACAATABBAE0AQgBEAEEAKABJAFMATwBEAGEAdABlACwAIABbAEkAbgBjAGwAdQBkAGUAVABpAG0AZQBaAG8AbgBlAE8AZgBmAHMAZQB0AF0ALAAgAFsARgByAG8AbQBKAHUAbABpAGEAbgBDAGEAbABlAG4AZABhAHIAXQAsAFwAbgAgACAAIAAgAEkARgAoAEkAUwBPAEQAYQB0AGUAIAA9ACAAXAAiAFwAIgAsACAAXAAiAFwAIgAsAFwAbgAgACAAIAAgACAAIAAgACAATABFAFQAKABcAG4AIAAgACAAIAAgACAAIAAgACAAIAAgACAAXwByAGUAdAB1AHIAbgBUAFoATwAsACAATgAoAEkAbgBjAGwAdQBkAGUAVABpAG0AZQBaAG8AbgBlAE8AZgBmAHMAZQB0ACkAIAA8AD4AIAAwACwAXABuACAAIAAgACAAIAAgACAAIAAgACAAIAAgAF8AagB1AGwAaQBhAG4AQwBhAGwAZQBuAGQAYQByACwAIABOACgARgByAG8AbQBKAHUAbABpAGEAbgBDAGEAbABlAG4AZABhAHIAKQAgADwAPgAgADAALABcAG4AIAAgACAAIAAgACAAIAAgACAAIAAgACAAXwBpAHMAbwBEAGEAdABlACwAIABQAEEAUgBTAEUAXwBJAFMATwBfAEQAQQBUAEUAKABJAFMATwBEAGEAdABlACwAIABfAGoAdQBsAGkAYQBuAEMAYQBsAGUAbgBkAGEAcgApACwAXABuACAAIAAgACAAIAAgACAAIAAgACAAIAAgAEkARgAoAEkAUwBFAFIAUgBPAFIAKABJAE4ARABFAFgAKABfAGkAcwBvAEQAYQB0AGUALAAgADEALAAgADEAKQApACwAIABJAEYAKABfAHIAZQB0AHUAcgBuAFQAWgBPACwAIABIAFMAVABBAEMASwAoAHsAIwBWAEEATABVAEUAIQB9ACwAIABUAEEASwBFACgAXwBpAHMAbwBEAGEAdABlACwAIAAxACwAIAAtADEAKQApACwAIAB7ACMAVgBBAEwAVQBFACEAfQApACwAXABuACAAIAAgACAAIAAgACAAIAAgACAAIAAgACAAIAAgACAATABFAFQAKABcAG4AIAAgACAAIAAgACAAIAAgACAAIAAgACAAIAAgACAAIAAgACAAIAAgAF8AZwBEAGEAdABlACwAIABJAEYAKABfAGoAdQBsAGkAYQBuAEMAYQBsAGUAbgBkAGEAcgAsAFwAbgAgACAAIAAgACAAIAAgACAAIAAgACAAIAAgACAAIAAgACAAIAAgACAAIAAgACAAIABKAFUATABJAEEATgBfAFQATwBfAEcAUgBFAEcATwBSAEkAQQBOACgAXABuACAAIAAgACAAIAAgACAAIAAgACAAIAAgACAAIAAgACAAIAAgACAAIAAgACAAIAAgACAAIAAgACAASQBOAEQARQBYACgAXwBpAHMAbwBEAGEAdABlACwAIAAxACwAIAAxACkALABcAG4AIAAgACAAIAAgACAAIAAgACAAIAAgACAAIAAgACAAIAAgACAAIAAgACAAIAAgACAAIAAgACAAIABJAE4ARABFAFgAKABfAGkAcwBvAEQAYQB0AGUALAAgADEALAAgADIAKQAsAFwAbgAgACAAIAAgACAAIAAgACAAIAAgACAAIAAgACAAIAAgACAAIAAgACAAIAAgACAAIAAgACAAIAAgAEkATgBEAEUAWAAoAF8AaQBzAG8ARABhAHQAZQAsACAAMQAsACAAMwApAFwAbgAgACAAIAAgACAAIAAgACAAIAAgACAAIAAgACAAIAAgACAAIAAgACAAIAAgACAAIAApACwAXABuACAAIAAgACAAIAAgACAAIAAgACAAIAAgACAAIAAgACAAIAAgACAAIAAgACAAIAAgAFQAQQBLAEUAKABfAGkAcwBvAEQAYQB0AGUALAAgADEALAAgADMAKQBcAG4AIAAgACAAIAAgACAAIAAgACAAIAAgACAAIAAgACAAIAAgACAAIAAgACkALABcAG4AIAAgACAAIAAgACAAIAAgACAAIAAgACAAIAAgACAAIAAgACAAIAAgAF8AZQBEAGEAdABlACwAIABEAEEAVABFACgAXABuACAAIAAgACAAIAAgACAAIAAgACAAIAAgACAAIAAgACAAIAAgACAAIAAgACAAIAAgAEkATgBEAEUAWAAoAF8AZwBEAGEAdABlACwAIAAxACwAIAAxACkALABcAG4AIAAgACAAIAAgACAAIAAgACAAIAAgACAAIAAgACAAIAAgACAAIAAgACAAIAAgACAASQBOAEQARQBYACgAXwBnAEQAYQB0AGUALAAgADEALAAgADIAKQAsAFwAbgAgACAAIAAgACAAIAAgACAAIAAgACAAIAAgACAAIAAgACAAIAAgACAAIAAgACAAIABJAE4ARABFAFgAKABfAGcARABhAHQAZQAsACAAMQAsACAAMwApAFwAbgAgACAAIAAgACAAIAAgACAAIAAgACAAIAAgACAAIAAgACAAIAAgACAAKQAsAFwAbgAgACAAIAAgACAAIAAgACAAIAAgACAAIAAgACAAIAAgACAAIAAgACAAXwBlAEQAYQB0AGUAVABpAG0AZQAsACAAXwBlAEQAYQB0AGUAIAArACAASQBOAEQARQBYACgAXwBpAHMAbwBEAGEAdABlACwAIAAxACwAIAA0ACkALABcAG4AIAAgACAAIAAgACAAIAAgACAAIAAgACAAIAAgACAAIAAgACAAIAAgAEkARgAoAF8AcgBlAHQAdQByAG4AVABaAE8ALABcAG4AIAAgACAAIAAgACAAIAAgACAAIAAgACAAIAAgACAAIAAgACAAIAAgACAAIAAgACAASABTAFQAQQBDAEsAKABcAG4AIAAgACAAIAAgACAAIAAgACAAIAAgACAAIAAgACAAIAAgACAAIAAgACAAIAAgACAAIAAgACAAIABfAGUARABhAHQAZQBUAGkAbQBlACwAXABuACAAIAAgACAAIAAgACAAIAAgACAAIAAgACAAIAAgACAAIAAgACAAIAAgACAAIAAgACAAIAAgACAASQBOAEQARQBYACgAXwBpAHMAbwBEAGEAdABlACwAIAAxACwAIAA1ACkAXABuACAAIAAgACAAIAAgACAAIAAgACAAIAAgACAAIAAgACAAIAAgACAAIAAgACAAIAAgACkALABcAG4AIAAgACAAIAAgACAAIAAgACAAIAAgACAAIAAgACAAIAAgACAAIAAgACAAIAAgACAAIABfAGUARABhAHQAZQBUAGkAbQBl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SQBTAE8ARABBAFQARQBcAG4AXABuAFIAZQB0AHUAcgBuAHMAIABJAFMATwAgAGYAbwByAG0AYQB0ACAAZABhAHQAZQAsACAAdABpAG0AZQAgAGEAbgBkACAAdABpAG0AZQAgAHoAbwBuAGUAIABvAGYAZgBzAGUAdAAgAGYAcgBvAG0AIABhACA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QAYQB0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C4AIABOAG8AdABlACAASgB1AGwAaQBhAG4AIABEAGEAdABlAHMAIABhAHIAZQAgAGEAbAB3AGEAeQBzACAAaQBuACAAVQBUAEMALgBcAG4AWwBUAGkAbQBlAFoAbwBuAGUATwBmAGYAcwBlAHQAXQAgACAAIAB8ACAAZABlAGMAaQBtAGEAbAAgAHwAIABUAGkAbQBlACAAegBvAG4AZQAgAG8AZgBmAHMAZQB0ACAAaQBuACAAbQBpAG4AdQB0AGUAcwAgAGYAcgBvAG0AIABVAFQAQwAuAFwAbgBbAFAAcgBlAGMAaQBzAGkAbwBuAF0AIAAgACAAIAAgACAAIAAgAHwAIABpAG4AdABlAGcAZQByACAAfAAgAFMAZQBsAGUAYwB0ACAAcAByAGUAYwBpAHMAaQBvAG4AIABsAGUAdgBlAGwAXABuACAAIAAgACAAIAAgACAAIAAgACAAIAAgACAAIAAgACAAIAAgACAAfAAgACAAIAAgACAAIAAgACAAIAB8ACAAIAAgADAAIAAtACAAQQB1AHQAbwBtAGEAdABpAGMAXABuACAAIAAgACAAIAAgACAAIAAgACAAIAAgACAAIAAgACAAIAAgACAAfAAgACAAIAAgACAAIAAgACAAIAB8ACAAIAAgADEAIAAtACAASABvAHUAcgBcAG4AIAAgACAAIAAgACAAIAAgACAAIAAgACAAIAAgACAAIAAgACAAIAB8ACAAIAAgACAAIAAgACAAIAAgAHwAIAAgACAAMgAgAC0AIABNAGkAbgB1AHQAZQBcAG4AIAAgACAAIAAgACAAIAAgACAAIAAgACAAIAAgACAAIAAgACAAIAB8ACAAIAAgACAAIAAgACAAIAAgAHwAIAAgACAAMwAgAC0AIABTAGUAYwBvAG4AZABcAG4AIAAgACAAIAAgACAAIAAgACAAIAAgACAAIAAgACAAIAAgACAAIAB8ACAAIAAgACAAIAAgACAAIAAgAHwAIAAgACAANAAgAC0AIABNAGkAbABsAGkAcwBlAGMAbwBuAGQAXABuAFsATgBvAFoAdQBsAHUAXQAgACAAIAAgACAAIAAgACAAIAAgACAAfAAgAHMAdwBpAHQAYwBoACAAIAB8ACAAVQBzAGUAIAArADAAMAA6ADAAMAAgAGkAbgBzAHQAZQBhAGQAIABvAGYAIABaACAAZgBvAHIAIABVAFQAQwAgAHQAaQBtAGUAIAB6AG8AbgBlAC4AXABuAFsAVABvAEoAdQBsAGkAYQBuAEMAYQBsAGUAbgBkAGEAcgBdACAAfAAgAHMAdwBpAHQAYwBoACAAIAB8ACAAQwBhAGwAYwB1AGwAYQB0AGUAIABpAG4AIAB0AGgAZQAgAEoAdQBsAGkAYQBuACAAcAByAG8AbABlAHAAdABpAGMAIABjAGEAbABlAG4AZABhAHIALgAgAEQAZQBmAGEAdQBsAHQAIABpAHMAIABHAHIAZQBnAG8AcgBpAGEAbgAgAHAAcgBvAGwAZQBwAHQAaQBjAFwAbgAgACAAIAAgACAAIAAgACAAIAAgACAAIAAgACAAIAAgACAAIAAgAHwAIAAgACAAIAAgACAAIAAgACAAfAAgAGMAYQBsAGUAbgBkAGEAcgAu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kAUwBPAEQAQQBUAEUAIAA9ACAATABBAE0AQgBEAEEAKABKAEQAYQB0AGUALAAgAFsAVABpAG0AZQBaAG8AbgBlAE8AZgBmAHMAZQB0AF0ALAAgAFsAUAByAGUAYwBpAHMAaQBvAG4AXQAsACAAWwBOAG8AWgB1AGwAdQBdACwAIABbAFQAbwBKAHUAbABpAGEAbgBDAGEAbABlAG4AZABhAHIAXQAsAFwAbgAgACAAIAAgAEwARQBUACgAXABuACAAIAAgACAAIAAgACAAIABfAHIARABhAHQAZQAsACAAQwBBAEwARQBOAEQAQQBSAF8ARgBSAE8ATQBfAEoARABBAFQARQAoAEoARABhAHQAZQAsACAAVABpAG0AZQBaAG8AbgBlAE8AZgBmAHMAZQB0ACwAIABQAHIAZQBjAGkAcwBpAG8AbgAsACAAVABvAEoAdQBsAGkAYQBuAEMAYQBsAGUAbgBkAGEAcgApACwAXABuACAAIAAgACAAIAAgACAAIABGAE8AUgBNAEEAVABfAEkAUwBPAF8ARABBAFQARQAoAFwAbgAgACAAIAAgACAAIAAgACAAIAAgACAAIABJAE4ARABFAFgAKABfAHIARABhAHQAZQAsACAAMQAsACAAMQApACwAXABuACAAIAAgACAAIAAgACAAIAAgACAAIAAgAEkATgBEAEUAWAAoAF8AcgBEAGEAdABlACwAIAAxACwAIAAyACkALABcAG4AIAAgACAAIAAgACAAIAAgACAAIAAgACAASQBOAEQARQBYACgAXwByAEQAYQB0AGUALAAgADEALAAgADMAKQAsAFwAbgAgACAAIAAgACAAIAAgACAAIAAgACAAIABJAE4ARABFAFgAKABfAHIARABhAHQAZQAsACAAMQAsACAANAApACwAXABuACAAIAAgACAAIAAgACAAIAAgACAAIAAgAFQAaQBtAGUAWgBvAG4AZQBPAGYAZgBzAGUAdAAsAFwAbgAgACAAIAAgACAAIAAgACAAIAAgACAAIABQAHIAZQBjAGkAcwBpAG8AbgAsAFwAbgAgACAAIAAgACAAIAAgACAAIAAgACAAIABOAG8AWgB1AGwAdQAsAFwAbgAgACAAIAAgACAAIAAgACAAIAAgACAAIABUAG8ASgB1AGwAaQBhAG4AQwBhAGwAZQBuAGQAYQBy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MAE8AQwBBAEwAXwBUAE8AXwBJAFMATwBEAEEAVABFAFwAbgBcAG4AUgBlAHQAdQByAG4AcwAgAEkAUwBPACAAZgBvAHIAbQBhAHQAIABkAGEAdABlACwAIAB0AGkAbQBlACAAYQBuAGQAIAB0AGkAbQBlACAAegBvAG4AZQAgAG8AZgBmAHMAZQB0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OACAAIAAgACAAIAAgACAAIAAgACAAIAB8ACAAaQBuAHQAZQBnAGUAcgAgAHwAIABMAG8AYwBhAGwAIABKAHUAbABpAGEAbgAgAEQAYQB5ACAATgB1AG0AYgBlAHIALgBcAG4ATABvAGMAYQBsAFQAaQBtAGUAIAAgACAAIAAgACAAIAAgACAAIAB8ACAAZABlAGMAaQBtAGEAbAAgAHwAIABMAG8AYwBhAGwAIAB0AGkAbQBlACAAbwBmACAAZABhAHkAIABhAHMAIABkAGUAYwBpAG0AYQBsACAAZgByAGEAYwB0AGkAbwBuACAAbwBmACAAYQAgAGQAYQB5ACAAbwByACAARQB4AGMAZQBsACAAVABpAG0AZQAgAGQAYQB0AGEAIAB0AHkAcABlAC4AXABuAFsAVABpAG0AZQBaAG8AbgBlAE8AZgBmAHMAZQB0AF0AIAAgACAAfAAgAGQAZQBjAGkAbQBhAGwAIAB8ACAAVABpAG0AZQAgAHoAbwBuAGUAIABvAGYAZgBzAGUAdAAgAGkAbgAgAG0AaQBuAHUAdABlAHMAIABmAHIAbwBtACAAVQBUAEMALgBcAG4AWwBQAHIAZQBjAGkAcwBpAG8AbgBdACAAIAAgACAAIAAgACAAIAB8ACAAaQBuAHQAZQBnAGUAcgAgAHwAIABTAGUAbABlAGMAdAAgAHAAcgBlAGMAaQBzAGkAbwBuACAAbABlAHYAZQBsAFwAbgAgACAAIAAgACAAIAAgACAAIAAgACAAIAAgACAAIAAgACAAIAAgAHwAIAAgACAAIAAgACAAIAAgACAAfAAgACAAIAAwACAALQAgAEEAdQB0AG8AbQBhAHQAaQBjAFwAbgAgACAAIAAgACAAIAAgACAAIAAgACAAIAAgACAAIAAgACAAIAAgAHwAIAAgACAAIAAgACAAIAAgACAAfAAgACAAIAAxACAALQAgAEgAbwB1AHIAXABuACAAIAAgACAAIAAgACAAIAAgACAAIAAgACAAIAAgACAAIAAgACAAfAAgACAAIAAgACAAIAAgACAAIAB8ACAAIAAgADIAIAAtACAATQBpAG4AdQB0AGUAXABuACAAIAAgACAAIAAgACAAIAAgACAAIAAgACAAIAAgACAAIAAgACAAfAAgACAAIAAgACAAIAAgACAAIAB8ACAAIAAgADMAIAAtACAAUwBlAGMAbwBuAGQAXABuACAAIAAgACAAIAAgACAAIAAgACAAIAAgACAAIAAgACAAIAAgACAAfAAgACAAIAAgACAAIAAgACAAIAB8ACAAIAAgADQAIAAtACAATQBpAGwAbABpAHMAZQBjAG8AbgBkAFwAbgBbAE4AbwBaAHUAbAB1AF0AIAAgACAAIAAgACAAIAAgACAAIAAgAHwAIABzAHcAaQB0AGMAaAAgACAAfAAgAFUAcwBlACAAKwAwADAAOgAwADAAIABpAG4AcwB0AGUAYQBkACAAbwBmACAAWgAgAGYAbwByACAAVQBUAEMAIAB0AGkAbQBlACAAegBvAG4AZQAuAFwAbgBbAFQAbwBKAHUAbABpAGEAbgBDAGEAbABlAG4AZABhAHIAXQAgAHwAIABzAHcAaQB0AGMAaAAgACAAfAAgAEMAYQBsAGMAdQBsAGEAdABlACAAaQBuACAAdABoAGUAIABKAHUAbABpAGEAbgAgAHAAcgBvAGwAZQBwAHQAaQBjACAAYwBhAGwAZQBuAGQAYQByAC4AIABEAGUAZgBhAHUAbAB0ACAAaQBzACAARwByAGUAZwBvAHIAaQBhAG4AIABwAHIAbwBsAGUAcAB0AGkAYwBcAG4AIAAgACAAIAAgACAAIAAgACAAIAAgACAAIAAgACAAIAAgACAAIAB8ACAAIAAgACAAIAAgACAAIAAgAHw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kAUwBPAEQAQQBUAEUAIAA9ACAATABBAE0AQgBEAEEAKABMAG8AYwBhAGwASgBEAE4ALAAgAEwAbwBjAGEAbABUAGkAbQBlACwAIABbAFQAaQBtAGUAWgBvAG4AZQBPAGYAZgBzAGUAdABdACwAIABbAFAAcgBlAGMAaQBzAGkAbwBuAF0ALAAgAFsATgBvAFoAdQBsAHUAXQAsACAAWwBUAG8ASgB1AGwAaQBhAG4AQwBhAGwAZQBuAGQAYQByAF0ALABcAG4AIAAgACAAIABMAEUAVAAoAFwAbgAgACAAIAAgACAAIAAgACAAXwBqAGQAYQB0AGUALAAgAEoARABOAF8ATABPAEMAQQBMAF8AVABPAF8ASgBEAEEAVABFACgATABvAGMAYQBsAEoARABOACwAIABMAG8AYwBhAGwAVABpAG0AZQAsACAATgAoAFQAaQBtAGUAWgBvAG4AZQBPAGYAZgBzAGUAdAApACkALABcAG4AIAAgACAAIAAgACAAIAAgAEoARABBAFQARQBfAFQATwBfAEkAUwBPAEQAQQBUAEUAKABfAGoAZABhAHQAZQAsACAAVABpAG0AZQBaAG8AbgBlAE8AZgBmAHMAZQB0ACwAIABQAHIAZQBjAGkAcwBpAG8AbgAsACAATgBvAFoAdQBsAHUALAAgAFQAbw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QBTAE8ARABBAFQARQBcAG4AXABuAFIAZQB0AHUAcgBuAHMAIABJAFMATwAgAGYAbwByAG0AYQB0ACAAZABhAHQAZQAsACAAdABpAG0AZQAgAGEAbgBkACAAdABpAG0AZQAgAHoAbwBuAGUAIABvAGYAZgBzAGUAdAAgAGYAcgBvAG0AIABhAG4AIABFAHgAYwBlAGwAIABEAGEAdABlAC8AV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ABhAHQ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GEAdABlACAAIAAgACAAIAAgACAAIAAgACAAIAAgACAAIAB8ACAAZABlAGMAaQBtAGEAbAAgAHwAIABFAHgAYwBlAGwAIABEAGEAdABlAC8AVABpAG0AZQAuAFwAbgBbAFQAaQBtAGUAWgBvAG4AZQBPAGYAZgBzAGUAdABdACAAIAAgAHwAIABkAGUAYwBpAG0AYQBsACAAfAAgAFQAaQBtAGUAIAB6AG8AbgBlACAAbwBmAGYAcwBlAHQAIABpAG4AIABtAGkAbgB1AHQAZQBzACAAZgByAG8AbQAgAFUAVABDAC4AXABuAFsAUAByAGUAYwBpAHMAaQBvAG4AXQAgACAAIAAgACAAIAAgACAAfAAgAGkAbgB0AGUAZwBlAHIAIAB8ACAAUwBlAGwAZQBjAHQAIABwAHIAZQBjAGkAcwBpAG8AbgAgAGwAZQB2AGUAbABcAG4AIAAgACAAIAAgACAAIAAgACAAIAAgACAAIAAgACAAIAAgACAAIAB8ACAAIAAgACAAIAAgACAAIAAgAHwAIAAgACAAMAAgAC0AIABBAHUAdABvAG0AYQB0AGkAYwBcAG4AIAAgACAAIAAgACAAIAAgACAAIAAgACAAIAAgACAAIAAgACAAIAB8ACAAIAAgACAAIAAgACAAIAAgAHwAIAAgACAAMQAgAC0AIABIAG8AdQByAFwAbgAgACAAIAAgACAAIAAgACAAIAAgACAAIAAgACAAIAAgACAAIAAgAHwAIAAgACAAIAAgACAAIAAgACAAfAAgACAAIAAyACAALQAgAE0AaQBuAHUAdABlAFwAbgAgACAAIAAgACAAIAAgACAAIAAgACAAIAAgACAAIAAgACAAIAAgAHwAIAAgACAAIAAgACAAIAAgACAAfAAgACAAIAAzACAALQAgAFMAZQBjAG8AbgBkAFwAbgAgACAAIAAgACAAIAAgACAAIAAgACAAIAAgACAAIAAgACAAIAAgAHwAIAAgACAAIAAgACAAIAAgACAAfAAgACAAIAA0ACAALQAgAE0AaQBsAGwAaQBzAGUAYwBvAG4AZABcAG4AWwBOAG8AWgB1AGwAdQBdACAAIAAgACAAIAAgACAAIAAgACAAIAB8ACAAcwB3AGkAdABjAGgAIAAgAHwAIABVAHMAZQAgACsAMAAwADoAMAAwACAAaQBuAHMAdABlAGEAZAAgAG8AZgAgAFoAIABmAG8AcgAgAFUAVABDACAAdABpAG0AZQAgAHoAbwBuAGUALgBcAG4AWwBUAG8ASgB1AGwAaQBhAG4AQwBhAGwAZQBuAGQAYQByAF0AIAB8ACAAcwB3AGkAdABjAGgAIAAgAHwAIABDAGEAbABjAHUAbABhAHQAZQAgAGkAbgAgAHQAaABlACAASgB1AGwAaQBhAG4AIABwAHIAbwBsAGUAcAB0AGkAYwAgAGMAYQBsAGUAbgBkAGEAcgAuACAARABlAGYAYQB1AGwAdAAgAGkAcwAgAEcAcgBlAGcAbwByAGkAYQBuACAAcAByAG8AbABlAHAAdABpAGMAXABuACAAIAAgACAAIAAgACAAIAAgACAAIAAgACAAIAAgACAAIAAgACAAfAAgACAAIAAgACAAIAAgACAAIAB8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EAEEAVABFAF8AVABPAF8ASQBTAE8ARABBAFQARQAgAD0AIABMAEEATQBCAEQAQQAoAEUARABhAHQAZQAsACAAWwBUAGkAbQBlAFoAbwBuAGUATwBmAGYAcwBlAHQAXQAsACAAWwBQAHIAZQBjAGkAcwBpAG8AbgBdACwAIABbAE4AbwBaAHUAbAB1AF0ALAAgAFsAVABvAEoAdQBsAGkAYQBuAEMAYQBsAGUAbgBkAGEAcgBdACwAXABuACAAIAAgACAASQBGACgARQBEAGEAdABlACAAPQAgAFwAIgBcACIALAAgAFwAIgBcACIALAAgAFwAbgAgACAAIAAgACAAIAAgACAASQBGACgATgBPAFQAKABJAFMATgBVAE0AQgBFAFIAKABFAEQAYQB0AGUAKQApACwAIAB7ACMAVgBBAEwAVQBFACEAfQAs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IARABhAHQAZQAsACAASQBGACgATgAoAFQAbwBKAHUAbABpAGEAbgBDAGEAbABlAG4AZABhAHIAKQAgAD0AIAAwACwAXABuACAAIAAgACAAIAAgACAAIAAgACAAIAAgACAAIAAgACAAIAAgACAAIABIAFMAVABBAEMASwAoAF8AeQBlAGEAcgBDAEUALAAgAF8AbQBvAG4AdABoACwAIABfAGQAYQB5ACkALABcAG4AIAAgACAAIAAgACAAIAAgACAAIAAgACAAIAAgACAAIAAgACAAIAAgAEcAUgBFAEcATwBSAEkAQQBOAF8AVABPAF8ASgBVAEwASQBBAE4AKABfAHkAZQBhAHIAQwBFACwAIABfAG0AbwBuAHQAaAAsACAAXwBkAGEAeQApAFwAbgAgACAAIAAgACAAIAAgACAAIAAgACAAIAAgACAAIAAgACkALABcAG4AIAAgACAAIAAgACAAIAAgACAAIAAgACAAIAAgACAAIABfAHQAaQBtAGUALAAgAE0ATwBEACgARQBEAGEAdABlACwAIAAxACkALABcAG4AIAAgACAAIAAgACAAIAAgACAAIAAgACAAIAAgACAAIABGAE8AUgBNAEEAVABfAEkAUwBPAF8ARABBAFQARQAoAFwAbgAgACAAIAAgACAAIAAgACAAIAAgACAAIAAgACAAIAAgACAAIAAgACAASQBOAEQARQBYACgAXwByAEQAYQB0AGUALAAgADEALAAgADEAKQAsAFwAbgAgACAAIAAgACAAIAAgACAAIAAgACAAIAAgACAAIAAgACAAIAAgACAASQBOAEQARQBYACgAXwByAEQAYQB0AGUALAAgADEALAAgADIAKQAsAFwAbgAgACAAIAAgACAAIAAgACAAIAAgACAAIAAgACAAIAAgACAAIAAgACAASQBOAEQARQBYACgAXwByAEQAYQB0AGUALAAgADEALAAgADMAKQAsAFwAbgAgACAAIAAgACAAIAAgACAAIAAgACAAIAAgACAAIAAgACAAIAAgACAAXwB0AGkAbQBlACwAXABuACAAIAAgACAAIAAgACAAIAAgACAAIAAgACAAIAAgACAAIAAgACAAIABUAGkAbQBlAFoAbwBuAGUATwBmAGYAcwBlAHQALABcAG4AIAAgACAAIAAgACAAIAAgACAAIAAgACAAIAAgACAAIAAgACAAIAAgAFAAcgBlAGMAaQBzAGkAbwBuACwAXABuACAAIAAgACAAIAAgACAAIAAgACAAIAAgACAAIAAgACAAIAAgACAAIABOAG8AWgB1AGwAdQAsAFwAbgAgACAAIAAgACAAIAAgACAAIAAgACAAIAAgACAAIAAgACAAIAAgACAAVABvAEoAdQBsAGkAYQBuAEMAYQBsAGUAbgBkAGEAcg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SgBEAEEAVABFAFwAbgBcAG4AUgBlAHQAdQByAG4AcwAgAHQAaABlACAASgB1AGwAaQBhAG4AIABEAGEAdABlACAAZgBvAHIAIAB0AGgAZQAgAHAAcgBvAHYAaQBkAGUAZA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EQAYQB0AGUAIAAgACAAIAAgACAAIAAgACAAIAAgACAAIAAgAHwAIABkAGUAYwBpAG0AYQBsACAAfAAgAEUAeABjAGUAbAAgAEQAYQB0AGUALwBUAGkAbQBlAC4AXABuAFsAVABpAG0AZQBaAG8AbgBlAE8AZgBmAHMAZQB0AF0AIAAgACAAfAAgAGQAZQBjAGkAbQBhAGwAIAB8ACAAVABpAG0AZQAgAHoAbwBuAGUAIABvAGYAZgBzAGUAdAAgAGkAbgAgAG0AaQBuAHUAdABlAHMAIABmAHIAbwBtACAAVQBUAE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EAEEAVABFAF8AVABPAF8ASgBEAEEAVABFACAAPQAgAEwAQQBNAEIARABBACgARQBEAGEAdABlACwAIABbAFQAaQBtAGUAWgBvAG4AZQBPAGYAZgBzAGUAdABdACwAXABuACAAIAAgACAASQBGACgARQBEAGEAdABlACAAPQAgAFwAIgBcACIALAAgAFwAIgBcACIALAAgAFwAbgAgACAAIAAgACAAIAAgACAASQBGACgATgBPAFQAKABJAFMATgBVAE0AQgBFAFIAKABFAEQAYQB0AGUAKQApACwAIAB7ACMAVgBBAEwAVQBFACEAfQAs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0ATwBEACgARQBEAGEAdABlACwAIAAxACkALABcAG4AIAAgACAAIAAgACAAIAAgACAAIAAgACAAIAAgACAAIABKAFUATABJAEEATgBfAEQAQQBUAEUAKABfAHkAZQBhAHIAQwBFACwAIABfAG0AbwBuAHQAaAAsACAAXwBkAGEAeQAsACAAXwB0AGkAbQBlACwAIABUAGkAbQBlAFoAbwBuAGUATwBmAGYAcwBlAHQALAAgAD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BAFQARQBfAFQATwBfAEoARABOAF8ATABPAEMAQQBMAFwAbgBcAG4AUgBlAHQAdQByAG4AcwAgAHQAaABlACAASgB1AGwAaQBhAG4AIABEAGEAeQAgAE4AdQBtAGIAZQByACAAYQBuAGQAIABsAG8AYwBhAGwAIAB0AGkAbQBlACAAZgBvAHIAIAB0AGgAZQAgAHAAcgBvAHYAaQBkAGUAZAAgAEUAeABjAGUAbAAgAEQAYQB0AGUALwBU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ABvAGMAYQBsACAASgB1AGwAaQBhAG4AIABEAGEAeQAgAE4AdQBtAGIAZQByAFwAbgAgADIAIAB8ACAAZABlAGMAaQBtAGEAbAAgAHwAIABMAG8AYwBhAGwAIAB0AGkAbQBlACAAbwBmACAAZABhAHkALgAgAEQAZQBjAGkAbQBhAGwAIABmAHIAYQBjAHQAaQBvAG4AIABvAGYAIABhACAAZABhAHkALAAgAGkAbQBwAGwAaQBjAGkAdABsAHkAIABjAG8AbgB2AGUAcgB0AHMAIAB0AG8AIABFAHgAYwBlAGwAIAB0AGkAbQBlACAAZABhAHQAY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HwAIABkAGUAYwBpAG0AYQBsACAAfAAgAEUAeABjAGUAbAAgAEQAYQB0AGUALwBUAGk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RABBAFQARQBfAFQATwBfAEoARABOAF8ATABPAEMAQQBMACAAPQAgAEwAQQBNAEIARABBACgARQBEAGEAdABlACwAXABuACAAIAAgACAASQBGACgARQBEAGEAdABlACAAPQAgAFwAIgBcACIALAAgAHsAXAAiAFwAIgAsACAAXAAiAFwAIgB9ACwAIABcAG4AIAAgACAAIAAgACAAIAAgAEkARgAoAE4ATwBUACgASQBTAE4AVQBNAEIARQBSACgARQBEAGEAdABlACkAKQAsACAAewAjAFYAQQBMAFUARQAhACwAIAAjAFYAQQBMAFUARQAhAH0ALAAg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0ATwBEACgARQBEAGEAdABlACwAIAAxACkALABcAG4AIAAgACAAIAAgACAAIAAgACAAIAAgACAAIAAgACAAIABfAGoAZABuACwAIABKAFUATABJAEEATgBfAEQAQQBZAF8ATgBVAE0AQgBFAFIAKABfAHkAZQBhAHIAQwBFACwAIABfAG0AbwBuAHQAaAAsACAAXwBkAGEAeQApACwAXABuACAAIAAgACAAIAAgACAAIAAgACAAIAAgACAAIAAgACAASABTAFQAQQBDAEsAKABfAGoAZABuACwAIABfAHQAaQBtAG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TABPAEMAQQBMAF8AVABPAF8ARQBEAEEAVABFAFwAbgBcAG4AUgBlAHQAdQByAG4AcwAgAGEAbgAgAEUAeABjAGUAbAAgAEQAYQB0AGUALwBUAGkAbQBlACAAZgBvAHIAIAB0AGgAZQAgAHAAcgBvAHYAaQBkAGUAZAAgAEoAdQBsAGkAYQBuACAARABhAHkAIABOAHUAbQBiAGUAcgAgAGEAbgBkACAAbABvAGMAYQBs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SgBEAE4AIAAgACAAIAAgACAAIAB8ACAAaQBuAHQAZQBnAGUAcgAgAHwAIABMAG8AYwBhAGwAIABKAHUAbABpAGEAbgAgAEQAYQB5ACAATgB1AG0AYgBlAHIALgBcAG4ATABvAGMAYQBsAFQAaQBtAGUAIAAgACAAIAAgACAAfAAgAGQAZQBjAGkAbQBhAGwAIAB8ACAATABvAGMAYQBsACAAdABpAG0AZQAgAG8AZgAgAGQAYQB5ACAAYQBzACAAZABlAGMAaQBtAGEAbAAgAGYAcgBhAGMAdABpAG8AbgAgAG8AZgAgAGEAIABkAGEAeQAgAG8AcgAgAEUAeABjAGUAbAAgAFQAaQBtAGUAIABkAGEAdABhACAAdAB5AHA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EwATwBDAEEATABfAFQATwBfAEUARABBAFQARQAgAD0AIABMAEEATQBCAEQAQQAoAEwAbwBjAGEAbABKAEQATgAsACAATABvAGMAYQBsAFQAaQBtAGUALABcAG4AIAAgACAAIABJAEYAKAAoAEwAbwBjAGEAbABKAEQATgAgAD0AIABcACIAXAAiACkAIAAqACAAKABMAG8AYwBhAGwAVABpAG0AZQAgAD0AIABcACIAXAAiACkALAAgAFwAIgBcACIALABcAG4AIAAgACAAIAAgACAAIAAgAEkARgAoAE4ATwBUACgASQBTAE4AVQBNAEIARQBSACgATABvAGMAYQBsAEoARABOACkAKQAgACsAIABOAE8AVAAoAEkAUwBOAFUATQBCAEUAUgAoAEwAbwBjAGEAbABUAGkAbQBlACkAKQAsACAAewAjAFYAQQBMAFUARQAhAH0ALABcAG4AIAAgACAAIAAgACAAIAAgACAAIAAgACAASQBGACgATQBPAEQAKABMAG8AYwBhAGwASgBEAE4ALAAgADEAKQAgAD4AIAAwACwAIAB7ACMATgBVAE0AIQB9ACwAXABuACAAIAAgACAAIAAgACAAIAAgACAAIAAgACAAIAAgACAATABFAFQAKABcAG4AIAAgACAAIAAgACAAIAAgACAAIAAgACAAIAAgACAAIAAgACAAIAAgAF8AcgBEAGEAdABlACwAIABKAEQATgBfAFQATwBfAEMAQQBMAEUATgBEAEEAUgBfAEQAQQBUAEUAKABMAG8AYwBhAGwASgBEAE4AKQAsAFwAbgAgACAAIAAgACAAIAAgACAAIAAgACAAIAAgACAAIAAgACAAIAAgACAAXwBlAEQAYQB0AGUALAAgAEQAQQBUAEUAKABJAE4ARABFAFgAKABfAHIARABhAHQAZQAsACAAMQAsACAAMQApACwAIABJAE4ARABFAFgAKABfAHIARABhAHQAZQAsACAAMQAsACAAMgApACwAIABJAE4ARABFAFgAKABfAHIARABhAHQAZQAsACAAMQAsACAAMwApACkALABcAG4AIAAgACAAIAAgACAAIAAgACAAIAAgACAAIAAgACAAIAAgACAAIAAgAF8AZQBEAGEAdABlACAAKwAgAEwAbwBjAGEAbA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FAEQAQQBUAEUAXABuAFwAbgBSAGUAdAB1AHIAbgBzACAAYQBuACAARQB4AGMAZQBsACAARABhAHQAZQAvAFQAaQBtAGUAIABmAG8AcgAgAHQAaABlACAAcAByAG8AdgBpAGQAZQBkACAASgB1AGwAaQBhAG4AIABEAGEAdA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HwAIABkAGUAYwBpAG0AYQBsACAAfAAgAEoAdQBsAGkAYQBuACAARABhAHQAZQBcAG4AVABpAG0AZQBaAG8AbgBlAE8AZgBmAHMAZQB0ACAAfAAgAGQAZQBjAGkAbQBhAGwAIAB8ACAAVABpAG0AZQAgAHoAbwBuAGUAIABvAGYAZgBzAGUAdAAgAGkAbgAgAG0AaQBuAHUAdABlAHMAIABmAHIAbwBtACAAVQBUAE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VABPAF8ARQBEAEEAVABFACAAPQAgAEwAQQBNAEIARABBACgASgBEAGEAdABlACwAIABUAGkAbQBlAFoAbwBuAGUATwBmAGYAcwBlAHQALABcAG4AIAAgACAAIABJAEYAKABKAEQAYQB0AGUAIAA9ACAAXAAiAFwAIgAsACAAXAAiAFwAIgAsAFwAbgAgACAAIAAgACAAIAAgACAASQBGACgATgBPAFQAKABJAFMATgBVAE0AQgBFAFIAKABKAEQAYQB0AGUAKQApACwAIAB7ACMAVgBBAEwAVQBFACEAfQAsAFwAbgAgACAAIAAgACAAIAAgACAAIAAgACAAIABMAEUAVAAoAFwAbgAgACAAIAAgACAAIAAgACAAIAAgACAAIAAgACAAIAAgAF8AagBkAG4ATABvAGMAYQBsACwAIABKAEQAQQBUAEUAXwBUAE8AXwBKAEQATgBfAEwATwBDAEEATAAoAEoARABhAHQAZQAsACAATgAoAFQAaQBtAGUAWgBvAG4AZQBPAGYAZgBzAGUAdAApACkALABcAG4AIAAgACAAIAAgACAAIAAgACAAIAAgACAAIAAgACAAIABKAEQATgBfAEwATwBDAEEATABfAFQATwBfAEUARABBAFQARQAoAEkATgBEAEUAWAAoAF8AagBkAG4ATABvAGMAYQBsACwAIAAxACwAIAAxACkALAAgAEkATgBEAEUAWAAoAF8AagBkAG4ATABvAGMAYQBsACwAIAAxACwAIAAy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EEAVABFAF8AVABPAF8ARQBEAEEAVABFAFwAbgBcAG4AUgBlAHQAdQByAG4AcwAgAGEAbgAgAEUAeABjAGUAbAAgAEQAYQB0AGUALwBUAGkAbQBlACAAZgBvAHIAIAB0AGgAZQAgAHAAcgBvAHYAaQBkAGUAZAAgAFUAUwAgAGYAbwByAG0AYQB0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UAeABjAGUAbAAgAEQAYQB0AGUALwBUAGk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HwAIAB0AGUAeAB0ACAAfAAgAEQAYQB0AGUAIABpAG4AIABVAFMAIABmAG8AcgBtAGEAdAAgAGkAZQAuACAATQBNAC8AZABkAC8AeQB5AHkAeQAgAGgAaAA6AG0AbQA6AHM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QBTAEQAQQBUAEUAXwBUAE8AXwBFAEQAQQBUAEUAIAA9ACAATABBAE0AQgBEAEEAKABVAFMARABhAHQAZQAsAFwAbgAgACAAIAAgAEkARgAoAFUAUwBEAGEAdABlACAAPQAgAFwAIgBcACIALAAgAFwAIgBcACIALABcAG4AIAAgACAAIAAgACAAIAAgAEwARQBUACgAXABuACAAIAAgACAAIAAgACAAIAAgACAAIAAgAF8AVQBTAEQAYQB0AGUALAAgAFAAQQBSAFMARQBfAFUAUwBfAEQAQQBUAEUAKABVAFMARABhAHQAZQApACwAXABuACAAIAAgACAAIAAgACAAIAAgACAAIAAgAF8AdABpAG0AZQAsACAASQBOAEQARQBYACgAXwBVAFMARABhAHQAZQAsACAAMQAsACAANAApACwAXABuACAAIAAgACAAIAAgACAAIAAgACAAIAAgAF8AeQBlAGEAcgAsACAASQBOAEQARQBYACgAXwBVAFMARABhAHQAZQAsACAAMQAsACAAMQApACwAXABuACAAIAAgACAAIAAgACAAIAAgACAAIAAgAF8AZQBEAGEAdABlACwAIABJAEYAKABfAHkAZQBhAHIAIAA9ACAAXAAiAFwAIgAsACAAMAAsAFwAbgAgACAAIAAgACAAIAAgACAAIAAgACAAIAAgACAAIAAgAEQAQQBUAEUAKABfAHkAZQBhAHIALAAgAEkATgBEAEUAWAAoAF8AVQBTAEQAYQB0AGUALAAgADEALAAgADIAKQAsACAASQBOAEQARQBYACgAXwBVAFMARABhAHQAZQAsACAAMQAsACAAMwApACkAXABuACAAIAAgACAAIAAgACAAIAAgACAAIAAgACkALABcAG4AIAAgACAAIAAgACAAIAAgACAAIAAgACAAXwBlAEQAYQB0AGUAIAArACAAXwB0AGkAbQBl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EAEEAVABFAF8AVABPAF8AVQBTAEQAQQBUAEUAXABuAFwAbgBSAGUAdAB1AHIAbgBzACAAYQAgAFUAUwAgAGYAbwByAG0AYQB0ACAAZABhAHQAZQAgAGEAbgBkACAAdABpAG0AZQAgAGYAbwByACAAdABoAGUAIABwAHIAbwB2AGkAZABlAGQAIABFAHgAYwBlAGwAIABEAGEAdABlAC8AV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RABhAHQAZQAgACAAIAAgACAAIAAgAHwAIABkAGUAYwBpAG0AYQBsACAAfAAgAEUAeABjAGUAbAAgAEQAYQB0AGUALwBUAGkAbQBlAC4AXABuAFsAUwBlAHAAYQByAGEAdABvAHIAXQAgAHwAIABjAGgAYQByACAAIAAgACAAfAAgAEMAaABhAHIAYQBjAHQAZQByACAAcwBlAHAAYQByAGEAdABvAHIAIABmAG8AcgAgAGQAYQB0AGUAIABlAGwAZQBtAGUAbgB0AHMALgAgAFsALAAuAC8ALQBfAF0AXABuAFsAUAByAGUAYwBpAHMAaQBvAG4AXQAgAHwAIABpAG4AdABlAGcAZQByACAAfAAgAFMAZQBsAGUAYwB0ACAAcAByAGUAYwBpAHMAaQBvAG4AIABsAGUAdgBlAGwAXABuACAAIAAgACAAIAAgACAAIAAgACAAIAAgAHwAIAAgACAAIAAgACAAIAAgACAAfAAgACAAIAAwACAALQAgAEEAdQB0AG8AbQBhAHQAaQBjAFwAbgAgACAAIAAgACAAIAAgACAAIAAgACAAIAB8ACAAIAAgACAAIAAgACAAIAAgAHwAIAAgACAAMQAgAC0AIABIAG8AdQByAFwAbgAgACAAIAAgACAAIAAgACAAIAAgACAAIAB8ACAAIAAgACAAIAAgACAAIAAgAHwAIAAgACAAMgAgAC0AIABNAGkAbgB1AHQAZQBcAG4AIAAgACAAIAAgACAAIAAgACAAIAAgACAAfAAgACAAIAAgACAAIAAgACAAIAB8ACAAIAAgADMAIAAtACAAUwBlAGMAbwBuAGQAXABuACAAIAAgACAAIAAgACAAIAAgACAAIAAgAHwAIAAgACAAIAAgACAAIAAgACAAfAAgACAAIAA0ACAALQAgAE0AaQBsAGwAaQBzAGUAYwBv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EAEEAVABFAF8AVABPAF8AVQBTAEQAQQBUAEUAIAA9ACAATABBAE0AQgBEAEEAKABFAEQAYQB0AGUALAAgAFsAUwBlAHAAYQByAGEAdABvAHIAXQAsACAAWwBQAHIAZQBjAGkAcwBpAG8AbgBdACwAXABuACAAIAAgACAASQBGACgARQBEAGEAdABlACAAPQAgAFwAIgBcACIALAAgAFwAIgBcACIALAAgAFwAbgAgACAAIAAgACAAIAAgACAASQBGACgATgBPAFQAKABJAFMATgBVAE0AQgBFAFIAKABFAEQAYQB0AGUAKQApACwAIAB7ACMAVgBBAEwAVQBFACEAfQAsAFwAbgAgACAAIAAgACAAIAAgACAAIAAgACAAIABMAEUAVAAoAFwAbgAgACAAIAAgACAAIAAgACAAIAAgACAAIAAgACAAIAAgAF8AeQBlAGEAcgBDAEUALAAgAFkARQBBAFIAKABFAEQAYQB0AGUAKQAsAFwAbgAgACAAIAAgACAAIAAgACAAIAAgACAAIAAgACAAIAAgAF8AbQBvAG4AdABoACwAIABNAE8ATgBUAEgAKABFAEQAYQB0AGUAKQAsAFwAbgAgACAAIAAgACAAIAAgACAAIAAgACAAIAAgACAAIAAgAF8AZABhAHkALAAgAEQAQQBZACgARQBEAGEAdABlACkALABcAG4AIAAgACAAIAAgACAAIAAgACAAIAAgACAAIAAgACAAIABfAHQAaQBtAGUALAAgAE0ATwBEACgARQBEAGEAdABlACwAIAAxACkALABcAG4AIAAgACAAIAAgACAAIAAgACAAIAAgACAAIAAgACAAIABGAE8AUgBNAEEAVABfAFUAUwBfAEQAQQBUAEUAKABfAHkAZQBhAHIAQwBFACwAIABfAG0AbwBuAHQAaAAsACAAXwBkAGEAeQAsACAAXwB0AGkAbQBlACwAIABTAGUAcABhAHIAYQB0AG8AcgAsACAAUAByAGUAYwBpAHMAaQBvAG4ALAAgADAAKQBcAG4AIAAgACAAIAAgACAAIAAgACAAIAAgACAAKQBcAG4AIAAgACAAIAAgACAAIAAgACkAXABuACAAIAAgACAAKQBcAG4AKQA7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EATABFAE4ARABBAFI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DAEEATABFAE4ARABBAFIALgBJAFMAXwBMAEUAQQBQAF8AWQBFAEEAUgAiACwAIgBDAEEATABFAE4ARABBAFIALgBJAFMAXwBWAEEATABJAEQAXwBEAEEAVABFACIALAAiAEMAQQBMAEUATgBEAEEAUgAuAEkAUwBfAFYAQQBMAEkARABfAFQASQBNAEUAIgAsACIAQwBBAEwARQBOAEQAQQBSAC4AWQBFAEEAUgBfAEMATwBNAE0ATwBOAF8ARQBSAEEAIgAsACIAQwBBAEwARQBOAEQAQQBSAC4ARABBAFkAUwBfAEkATgBfAFkARQBBAFIAIgAsACIAQwBBAEwARQBOAEQAQQBSAC4ARABBAFkAUwBfAEkATgBfAE0ATwBOAFQASAAiACwAIgBDAEEATABFAE4ARABBAFIALgBKAFUATABJAEEATgBfAEQAQQBZAF8ATgBVAE0AQgBFAFIAIgAsACIAQwBBAEwARQBOAEQAQQBSAC4ASgBEAE4AXwBUAE8AXwBDAEEATABFAE4ARABBAFIAXwBEAEEAVABFACIALAAiAEMAQQBMAEUATgBEAEEAUgAuAEoARABOAF8AVABPAF8ATwBSAEQASQBOAEEATABfAEQAQQBUAEUAIgAsACIAQwBBAEwARQBOAEQAQQBSAC4ATwBSAEQASQBOAEEATABfAEQAQQBUAEUAXwBUAE8AXwBKAEQATgAiACwAIgBDAEEATABFAE4ARABBAFIALgBHAFIARQBHAE8AUgBJAEEATgBfAFQATwBfAEoAVQBMAEkAQQBOACIALAAiAEMAQQBMAEUATgBEAEEAUgAuAEoAVQBMAEkAQQBOAF8AVABPAF8ARwBSAEUARwBPAFIASQBBAE4AIgAsACIAQwBBAEwARQBOAEQAQQBSAC4AUwBFAEMAVQBMAEEAUgBfAEQASQBGAEYARQBSAEUATgBDAEUAIgAsACIAQwBBAEwARQBOAEQAQQBSAC4ARABBAFkAXwBPAEYAXwBXAEUARQBLACIALAAiAEMAQQBMAEUATgBEAEEAUgAuAEMATwBOAFYARQBSAFQAXwBXAEUARQBLAEQAQQBZAF8ATgBVAE0AQgBFAFIAIgAsACIAQwBBAEwARQBOAEQAQQBSAC4AVwBFAEUASwBEAEEAWQBfAE8ARgBfAE0ATwBOAFQASAAiACwAIgBDAEEATABFAE4ARABBAFIALgBXAEUARQBLAFMAXwBJAE4AXwBZAEUAQQBSACIALAAiAEMAQQBMAEUATgBEAEEAUgAuAFcARQBFAEsAXwBEAEEAVABFAF8AVABPAF8ASgBEAE4AIgAsACIAQwBBAEwARQBOAEQAQQBSAC4ASgBEAE4AXwBUAE8AXwBXAEUARQBLAF8ARABBAFQARQAiACwAIgBDAEEATABFAE4ARABBAFIALgBXAEUARQBLAF8ATgBVAE0AQgBFAFIAIgAsACIAQwBBAEwARQBOAEQAQQBSAC4ARABBAFkAUwBfAEkATgBfAFEAVQBBAFIAVABFAFIAIgAsACIAQwBBAEwARQBOAEQAQQBSAC4AUQBVAEEAUgBUAEUAUgBfAEQAQQBUAEUAXwBUAE8AXwBKAEQATgAiACwAIgBDAEEATABFAE4ARABBAFIALgBKAEQATgBfAFQATwBfAFEAVQBBAFIAVABFAFIAXwBEAEEAVABFACIALAAiAEMAQQBMAEUATgBEAEEAUgAuAEoARABOAF8AVQBUAEMAXwBUAE8AXwBKAEQAQQBUAEUAIgAsACIAQwBBAEwARQBOAEQAQQBSAC4ASgBEAE4AXwBMAE8AQwBBAEwAXwBUAE8AXwBKAEQAQQBUAEUAIgAsACIAQwBBAEwARQBOAEQAQQBSAC4ASgBEAEEAVABFAF8AVABPAF8ASgBEAE4AXwBVAFQAQwAiACwAIgBDAEEATABFAE4ARABBAFIALgBKAEQAQQBUAEUAXwBUAE8AXwBKAEQATgBfAEwATwBDAEEATAAiACwAIgBDAEEATABFAE4ARABBAFIALgBKAFUATABJAEEATgBfAEQAQQBUAEUAIgAsACIAQwBBAEwARQBOAEQAQQBSAC4AQwBBAEwARQBOAEQAQQBSAF8ARgBSAE8ATQBfAEoARABBAFQARQAiACwAIgBDAEEATABFAE4ARABBAFIALgBUAEkATQBFAF8ARABFAEMASQBNAEEATABfAFQATwBfAEgATQBTACIALAAiAEMAQQBMAEUATgBEAEEAUgAuAEgATQBTAF8AVABPAF8AVABJAE0ARQBfAEQARQBDAEkATQBBAEwAIgAsACIAQwBBAEwARQBOAEQAQQBSAC4AQQBEAEQAXwBUAEkATQBFAFMAUABBAE4AIgAsACIAQwBBAEwARQBOAEQAQQBSAC4AUgBFAFMATwBMAFYARQBfAEQAQQBUAEUAIgAsACIAQwBBAEwARQBOAEQAQQBSAC4ARABFAEwAVABBAF8ASABPAFUAUgBTACIALAAiAEMAQQBMAEUATgBEAEEAUgAuAEQARQBMAFQAQQBfAE0ASQBOAFUAVABFAFMAIgAsACIAQwBBAEwARQBOAEQAQQBSAC4ARABFAEwAVABBAF8AUwBFAEMATwBOAEQAUwAiACwAIgBDAEEATABFAE4ARABBAFIALgBEAEUATABUAEEAXwBIAE8AVQBSAF8ATQBJAE4AXwBTAEUAQwAiACwAIgBDAEEATABFAE4ARABBAFIALgBEAEUATABUAEEAXwBEAEEAWQBTACIALAAiAEMAQQBMAEUATgBEAEEAUgAuAEQARQBMAFQAQQBfAFcARQBFAEsAUwAiACwAIgBDAEEATABFAE4ARABBAFIALgBEAEUATABUAEEAXwBNAE8ATgBUAEgAUwAiACwAIgBDAEEATABFAE4ARABBAFIALgBEAEUATABUAEEAXwBRAFUAQQBSAFQARQBSAFMAIgAsACIAQwBBAEwARQBOAEQAQQBSAC4ARABFAEwAVABBAF8AWQBFAEEAUgBTACIALAAiAEMAQQBMAEUATgBEAEEAUgAuAEQARQBMAFQAQQBfAFcARQBFAEsAXwBEAEEAWQBTACIALAAiAEMAQQBMAEUATgBEAEEAUgAuAEQARQBMAFQAQQBfAFkARQBBAFIAXwBXAEUARQBLAF8ARABBAFkAUwAiACwAIgBDAEEATABFAE4ARABBAFIALgBEAEUATABUAEEAXwBNAE8ATgBUAEgAXwBEAEEAWQBTACIALAAiAEMAQQBMAEUATgBEAEEAUgAuAEQARQBMAFQAQQBfAFEAVQBBAFIAVABFAFIAXwBEAEEAWQBTACIALAAiAEMAQQBMAEUATgBEAEEAUgAuAEQARQBMAFQAQQBfAEkATgBUAEUAUgBWAEEATAAiACwAIgBDAEEATABFAE4ARABBAFIALgBFAFgAVABFAE4AVABfAE8ARgBfAEQAQQBZAFMAIgAsACIAQwBBAEwARQBOAEQAQQBSAC4ARQBYAFQARQBOAFQAXwBPAEYAXwBXAEUARQBLAFMAIgAsACIAQwBBAEwARQBOAEQAQQBSAC4ARQBYAFQARQBOAFQAXwBPAEYAXwBNAE8ATgBUAEgAUwAiACwAIgBDAEEATABFAE4ARABBAFIALgBFAFgAVABFAE4AVABfAE8ARgBfAFEAVQBBAFIAVABFAFIAUwAiACwAIgBDAEEATABFAE4ARABBAFIALgBFAFgAVABFAE4AVABfAE8ARgBfAFkARQBBAFIAUwAiACwAIgBDAEEATABFAE4ARABBAFIALgBQAEEAUgBTAEUAXwBJAFMATwBfAEQAQQBUAEUAIgAsACIAQwBBAEwARQBOAEQAQQBSAC4AUABBAFIAUwBFAF8AVwBFAEUASwBEAEEAWQAiACwAIgBDAEEATABFAE4ARABBAFIALgBQAEEAUgBTAEUAXwBNAE8ATgBUAEgAIgAsACIAQwBBAEwARQBOAEQAQQBSAC4AUABBAFIAUwBFAF8ATABJAFQARQBSAEEAUgBZAF8AWQBFAEEAUgAiACwAIgBDAEEATABFAE4ARABBAFIALgBQAEEAUgBTAEUAXwBMAEkAVABFAFIAQQBSAFkAXwBEAEEAVABFACIALAAiAEMAQQBMAEUATgBEAEEAUgAuAFAAQQBSAFMARQBfAFUAUwBfAEQAQQBUAEUAIgAsACIAQwBBAEwARQBOAEQAQQBSAC4AUABBAFIAUwBFAF8ATQBJAEwAXwBEAFQARwAiACwAIgBDAEEATABFAE4ARABBAFIALgBXAEUARQBLAEQAQQBZAF8ATgBBAE0ARQAiACwAIgBDAEEATABFAE4ARABBAFIALgBNAE8ATgBUAEgAXwBOAEEATQBFACIALAAiAEMAQQBMAEUATgBEAEEAUgAuAEYATwBSAE0AQQBUAF8ASQBTAE8AXwBEAEEAVABFACIALAAiAEMAQQBMAEUATgBEAEEAUgAuAEYATwBSAE0AQQBUAF8ATABJAFQARQBSAEEAUgBZAF8AWQBFAEEAUgAiACwAIgBDAEEATABFAE4ARABBAFIALgBGAE8AUgBNAEEAVABfAEwASQBUAEUAUgBBAFIAWQBfAEQAQQBUAEUAIgAsACIAQwBBAEwARQBOAEQAQQBSAC4ARgBPAFIATQBBAFQAXwBVAFMAXwBEAEEAVABFACIALAAiAEMAQQBMAEUATgBEAEEAUgAuAEYATwBSAE0AQQBUAF8ATQBJAEwAXwBEAFQARwAiACwAIgBDAEEATABFAE4ARABBAFIALgBJAFMATwBEAEEAVABFAF8AVABPAF8ASgBEAE4AXwBMAE8AQwBBAEwAIgAsACIAQwBBAEwARQBOAEQAQQBSAC4ASQBTAE8ARABBAFQARQBfAFQATwBfAEoARABBAFQARQAiACwAIgBDAEEATABFAE4ARABBAFIALgBJAFMATwBEAEEAVABFAF8AVABPAF8ARQBEAEEAVABFACIALAAiAEMAQQBMAEUATgBEAEEAUgAuAEoARABBAFQARQBfAFQATwBfAEkAUwBPAEQAQQBUAEUAIgAsACIAQwBBAEwARQBOAEQAQQBSAC4ASgBEAE4AXwBMAE8AQwBBAEwAXwBUAE8AXwBJAFMATwBEAEEAVABFACIALAAiAEMAQQBMAEUATgBEAEEAUgAuAEUARABBAFQARQBfAFQATwBfAEkAUwBPAEQAQQBUAEUAIgAsACIAQwBBAEwARQBOAEQAQQBSAC4ARQBEAEEAVABFAF8AVABPAF8ASgBEAEEAVABFACIALAAiAEMAQQBMAEUATgBEAEEAUgAuAEUARABBAFQARQBfAFQATwBfAEoARABOAF8ATABPAEMAQQBMACIALAAiAEMAQQBMAEUATgBEAEEAUgAuAEoARABOAF8ATABPAEMAQQBMAF8AVABPAF8ARQBEAEEAVABFACIALAAiAEMAQQBMAEUATgBEAEEAUgAuAEoARABBAFQARQBfAFQATwBfAEUARABBAFQARQAiACwAIgBDAEEATABFAE4ARABBAFIALgBVAFMARABBAFQARQBfAFQATwBfAEUARABBAFQARQAiACwAIgBDAEEATABFAE4ARABBAFIALgBFAEQAQQBUAEUAXwBUAE8AXwBVAFMARABBAFQ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CALENDAR_LOGICAL</vt:lpstr>
      <vt:lpstr>CALENDAR_DATES</vt:lpstr>
      <vt:lpstr>CALENDAR_WEEKS</vt:lpstr>
      <vt:lpstr>CALENDAR_QUARTERS_CALC</vt:lpstr>
      <vt:lpstr>CALENDAR_QUARTERS</vt:lpstr>
      <vt:lpstr>CALENDAR_DATETIME</vt:lpstr>
      <vt:lpstr>CALENDAR_DELTAS</vt:lpstr>
      <vt:lpstr>CALENDAR_EXTENTS</vt:lpstr>
      <vt:lpstr>CALENDAR_PARSING</vt:lpstr>
      <vt:lpstr>CALENDAR_TEXT</vt:lpstr>
      <vt:lpstr>CALENDAR_Conversion_ISO</vt:lpstr>
      <vt:lpstr>CALENDAR_Conversion_EDate</vt:lpstr>
      <vt:lpstr>CALENDAR_Conversion_Fmts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2023-06-15T15:28:57Z</dcterms:modified>
</cp:coreProperties>
</file>