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d.docs.live.net/dbb3931c8741440f/Projects/Datachord/Excel-Lambda-Calendar/release/"/>
    </mc:Choice>
  </mc:AlternateContent>
  <xr:revisionPtr revIDLastSave="315472" documentId="8_{648107A8-47CB-4E4A-A922-FB2A8721C085}" xr6:coauthVersionLast="47" xr6:coauthVersionMax="47" xr10:uidLastSave="{B76CC3D2-F687-4D71-93EB-C54002C1F5AC}"/>
  <bookViews>
    <workbookView xWindow="28680" yWindow="-120" windowWidth="29040" windowHeight="15720" tabRatio="806" firstSheet="3" activeTab="5" xr2:uid="{00000000-000D-0000-FFFF-FFFF00000000}"/>
  </bookViews>
  <sheets>
    <sheet name="CALENDAR_GENERAL" sheetId="26" r:id="rId1"/>
    <sheet name="CALENDAR_TIMESPAN" sheetId="29" r:id="rId2"/>
    <sheet name="CALENDAR_DATE" sheetId="3" r:id="rId3"/>
    <sheet name="CALENDAR_TIME" sheetId="35" r:id="rId4"/>
    <sheet name="CALENDAR_TIMEZONE" sheetId="33" r:id="rId5"/>
    <sheet name="CALENDAR_DATETIME" sheetId="6" r:id="rId6"/>
    <sheet name="CALENDAR_ORDINALDATES" sheetId="31" r:id="rId7"/>
    <sheet name="CALENDAR_WEEKS" sheetId="4" r:id="rId8"/>
    <sheet name="CALENDAR_QUARTERS" sheetId="18" r:id="rId9"/>
    <sheet name="CALENDAR_DELTAS" sheetId="16" r:id="rId10"/>
    <sheet name="CALENDAR_EXTENTS" sheetId="21" r:id="rId11"/>
    <sheet name="CALENDAR_CONVERSION" sheetId="8" r:id="rId12"/>
  </sheets>
  <definedNames>
    <definedName name="CALENDAR._FORMAT_ISO_YEAR" hidden="1">_xlfn.LAMBDA(_xlpm.YearCE, _xlfn.LET(_xlpm._sError, "#YEAR!", _xlfn.IFS(ISERROR(_xlpm.YearCE), _xlpm._sError, _xlpm.YearCE = "", "", NOT(ISNUMBER(_xlpm.YearCE)), _xlpm._sError, NOT(CALENDAR.IS_INTEGER(_xlpm.YearCE)), _xlpm._sError, TRUE, _xlfn.LET(_xlpm._yearFmt, IF((_xlpm.YearCE &gt;= 1000) * (_xlpm.YearCE &lt;= 9999), "0000;−0000", "+0000;−0000"), TEXT(_xlpm.YearCE, _xlpm._yearFmt)))))</definedName>
    <definedName name="CALENDAR._FORMAT_PROVIDER_SEXAGESIMAL_BASIC" hidden="1">_xlfn.LAMBDA(_xlpm.TimeSpan_D,_xlpm.SignPositive,_xlpm.HardLow,_xlpm.LowOrder,_xlpm.Rounding,_xlpm.Precision, _xlfn.LET(_xlpm._padding, 1, _xlpm._hardHigh, 1, _xlpm._highOrder, 2, _xlpm._provider, CALENDAR._FORMAT_PROVIDER_SEXAGESIMAL_MODERN(_xlpm.TimeSpan_D, _xlpm.SignPositive, _xlpm._padding, _xlpm._hardHigh, _xlpm._highOrder, _xlpm.HardLow, _xlpm.LowOrder, _xlpm.Rounding, _xlpm.Precision), _xlpm._maxHours, 100, _xlpm._outOfRange, INDEX(_xlpm._provider, 2, 3) &gt;= _xlpm._maxHours, IF(_xlpm._outOfRange, {#NUM!}, _xlfn.LET(_xlpm._designator, INDEX(_xlpm._provider, 3, 1), _xlpm._showFractionalDigits, INDEX(_xlpm._provider, 3, 6), _xlpm._delims, {"","","",""}, _xlfn.VSTACK(_xlfn.CHOOSEROWS(_xlpm._provider, {1,2}), _xlfn.HSTACK(_xlpm._designator, _xlpm._delims, _xlpm._showFractionalDigits))))))</definedName>
    <definedName name="CALENDAR._FORMAT_PROVIDER_SEXAGESIMAL_EUROPEAN" hidden="1">_xlfn.LAMBDA(_xlpm.TimeSpan_D,_xlpm.SignPositive,_xlpm.Padding,_xlpm.Spacing,_xlpm.HardHigh,_xlpm.HighOrder,_xlpm.HardLow,_xlpm.LowOrder,_xlpm.Rounding,_xlpm.Precision, _xlfn.LET(_xlpm._provider, CALENDAR._FORMAT_PROVIDER_SEXAGESIMAL_TRADITIONAL(_xlpm.TimeSpan_D, _xlpm.SignPositive, _xlpm.Padding, _xlpm.Spacing, _xlpm.HardHigh, _xlpm.HighOrder, _xlpm.HardLow, _xlpm.LowOrder, _xlpm.Rounding, _xlpm.Precision), IF(NOT(ISNUMBER(INDEX(_xlpm._provider, 1, 1))), INDEX(_xlpm._provider, 1, 1), _xlfn.LET(_xlpm._designator, INDEX(_xlpm._provider, 3, 1), _xlpm._showFractionalDigits, INDEX(_xlpm._provider, 3, 6), _xlpm._delims, {"d","h","'",""""}, _xlfn.VSTACK(_xlfn.CHOOSEROWS(_xlpm._provider, 1, 2), _xlfn.HSTACK(_xlpm._designator, _xlpm._delims, _xlpm._showFractionalDigits))))))</definedName>
    <definedName name="CALENDAR._FORMAT_PROVIDER_SEXAGESIMAL_MODERN" hidden="1">_xlfn.LAMBDA(_xlpm.TimeSpan_D,_xlpm.SignPositive,_xlpm.Padding,_xlpm.HardHigh,_xlpm.HighOrder,_xlpm.HardLow,_xlpm.LowOrder,_xlpm.Rounding,_xlpm.Precision, _xlfn.LET(_xlpm.fnExpressedOrder, _xlfn.LAMBDA(_xlpm._timeSpan,_xlpm._direction, _xlfn.LET(_xlpm._sign, INDEX(_xlpm._timeSpan, 1, 1), IF(_xlpm._sign = 0, {#N/A}, _xlfn.LET(_xlpm._nonZero, N((0 + IFERROR(_xlfn.DROP(_xlpm._timeSpan, , 1), 1)) &lt;&gt; 0), _xlfn.XMATCH(1, _xlpm._nonZero, 0, _xlpm._direction))))), _xlpm._maxPrecision, 9, _xlpm._resolveUsingSeconds, _xlfn.IFS(_xlpm.HardLow = 0, TRUE, _xlpm.LowOrder = 4, TRUE, TRUE, FALSE), _xlpm._resolvePrecision, _xlfn.IFS(NOT(_xlpm._resolveUsingSeconds), 0, ISNUMBER(_xlpm.Precision), _xlpm.Precision, _xlpm.HardLow = 1, 0, TRUE, _xlpm._maxPrecision), _xlpm._resolveTruncate, _xlfn.IFS(_xlpm.Rounding = 1, FALSE, _xlpm.Rounding = -1, TRUE, TRUE, NOT(_xlpm._resolveUsingSeconds)), _xlpm._resolveHighOrder, _xlfn.IFS(_xlpm.HardHigh = 0, 1, _xlpm.HighOrder &lt;= 2, _xlpm.HighOrder, (_xlpm.HighOrder = 3) * (_xlpm.HardLow = 1) * (_xlpm.LowOrder = 4) * (N(_xlpm.Precision) &gt; 0), 3, TRUE, 2), _xlpm._resolveLowOrder, _xlfn.IFS(_xlpm.HardLow = 0, 4, _xlpm.LowOrder &gt;= 3, _xlpm.LowOrder, TRUE, 3), _xlpm._resolveTimeSpan, CALENDAR.RESOLVE_TIMESPAN(_xlpm.TimeSpan_D, _xlpm._resolveHighOrder, _xlpm._resolveLowOrder, _xlpm._resolvePrecision, _xlpm._resolveTruncate), _xlpm._showLowOrder, IF(_xlpm.HardLow, _xlpm._resolveLowOrder, _xlfn.LET(_xlpm._minLowOrder, IF(_xlpm.LowOrder = 4, 4, 3), _xlpm._hasLowOrder, _xlfn.IFNA(_xlpm.fnExpressedOrder(_xlpm._resolveTimeSpan, -1), _xlpm._minLowOrder), MAX(_xlpm._minLowOrder, _xlpm._hasLowOrder))), _xlpm._maxFractionalDigits, _xlfn.IFS(ISNUMBER(_xlpm.Precision), _xlpm.Precision, _xlpm.HardLow = 1, 0, TRUE, _xlpm._maxPrecision), _xlpm._showFractionalDigits, _xlfn.IFS(NOT(_xlpm._resolveUsingSeconds), 0, _xlpm.HardLow = 1, _xlpm._maxFractionalDigits, TRUE, MIN(CALENDAR.DECIMALS(INDEX(_xlpm._resolveTimeSpan, 1, 5)), _xlpm._maxFractionalDigits)), _xlpm._showHighOrder, IF(_xlpm.HardHigh, _xlpm._resolveHighOrder, _xlfn.LET(_xlpm._maxHighOrder, IF(_xlpm.HighOrder = 1, 1, 2), _xlpm._hasHighOrder, _xlfn.IFNA(_xlpm.fnExpressedOrder(_xlpm._resolveTimeSpan, 1), _xlpm._maxHighOrder), MIN(_xlpm._maxHighOrder, _xlpm._hasHighOrder))), _xlpm._leadFmt, IF(_xlpm.Padding, "00", "0"), _xlpm._midFmt, "00", _xlpm._lastFmt, IF(_xlpm._showFractionalDigits = 0, _xlpm._midFmt, _xlfn.CONCAT(_xlpm._midFmt, LEFT(".000000000", _xlpm._showFractionalDigits + 1))), _xlpm._designator, _xlfn.IFS(INDEX(_xlpm._resolveTimeSpan, 1, 1) &lt; 0, "−", _xlpm.SignPositive, "+", TRUE, ""), _xlpm._delims, IF(_xlpm._showLowOrder = 4, {".",":",":",""}, {".",":","",""}), _xlfn.VSTACK(_xlfn.HSTACK(_xlpm._showHighOrder, _xlpm._showLowOrder, _xlpm._leadFmt, _xlpm._midFmt, _xlpm._lastFmt, FALSE), _xlpm._resolveTimeSpan, _xlfn.HSTACK(_xlpm._designator, _xlpm._delims, _xlpm._showFractionalDigits))))</definedName>
    <definedName name="CALENDAR._FORMAT_PROVIDER_SEXAGESIMAL_TRADITIONAL" hidden="1">_xlfn.LAMBDA(_xlpm.TimeSpan_D,_xlpm.SignPositive,_xlpm.Padding,_xlpm.Spacing,_xlpm.HardHigh,_xlpm.HighOrder,_xlpm.HardLow,_xlpm.LowOrder,_xlpm.Rounding,_xlpm.Precision, _xlfn.LET(_xlpm.fnExpressedOrder, _xlfn.LAMBDA(_xlpm._timeSpan,_xlpm._direction, _xlfn.LET(_xlpm._sign, INDEX(_xlpm._timeSpan, 1, 1), IF(_xlpm._sign = 0, {#N/A}, _xlfn.LET(_xlpm._nonZero, N((0 + IFERROR(_xlfn.DROP(_xlpm._timeSpan, , 1), 1)) &lt;&gt; 0), _xlfn.XMATCH(1, _xlpm._nonZero, 0, _xlpm._direction))))), _xlpm._maxPrecision, 9, _xlpm._setPrecision, ISNUMBER(_xlpm.Precision), _xlpm._resolvePrecision, _xlfn.IFS(_xlpm._setPrecision, _xlpm.Precision, _xlpm.HardLow = 1, 0, TRUE, _xlpm._maxPrecision), _xlpm._resolveHighOrder, IF(_xlpm.HardHigh = 0, 1, _xlpm.HighOrder), _xlpm._resolveLowOrder, IF(_xlpm.HardLow = 0, 4, _xlpm.LowOrder), _xlpm._resolveTruncate, _xlfn.IFS(_xlpm.Rounding = 1, FALSE, _xlpm.Rounding = -1, TRUE, _xlpm._resolveLowOrder = 4, FALSE, TRUE, (_xlpm._resolvePrecision = 0)), _xlpm._resolveTimeSpan, CALENDAR.RESOLVE_TIMESPAN(_xlpm.TimeSpan_D, _xlpm._resolveHighOrder, _xlpm._resolveLowOrder, _xlpm._resolvePrecision, _xlpm._resolveTruncate), _xlpm._showLowOrder, IF(_xlpm.HardLow, _xlpm._resolveLowOrder, _xlfn.LET(_xlpm._hasLowOrder, _xlfn.IFNA(_xlpm.fnExpressedOrder(_xlpm._resolveTimeSpan, -1), IF(_xlpm.LowOrder = 0, 4, _xlpm.LowOrder)), MAX(_xlpm.LowOrder, _xlpm._hasLowOrder))), _xlpm._showFractionalDigits, IF(_xlpm.HardLow = 1, _xlpm._resolvePrecision, MIN(CALENDAR.DECIMALS(INDEX(_xlpm._resolveTimeSpan, 1, _xlpm._showLowOrder + 1)), _xlpm._resolvePrecision)), _xlpm._showHighOrder, IF(_xlpm.HardHigh, _xlpm._resolveHighOrder, _xlfn.LET(_xlpm._hasHighOrder, _xlfn.IFNA(_xlpm.fnExpressedOrder(_xlpm._resolveTimeSpan, 1), _xlpm._showLowOrder), IF(_xlpm.HighOrder = 0, _xlpm._hasHighOrder, MIN(_xlpm.HighOrder, _xlpm._hasHighOrder)))), _xlpm._leadFmt, "0", _xlpm._midFmt, IF(_xlpm.Padding, "00", "0"), _xlpm._lastFmt, IF(_xlpm._showFractionalDigits = 0, _xlpm._midFmt, _xlfn.CONCAT(_xlpm._midFmt, LEFT(".000000000", _xlpm._showFractionalDigits + 1))), _xlpm._designator, _xlfn.IFS(INDEX(_xlpm._resolveTimeSpan, 1, 1) &lt; 0, "−", _xlpm.SignPositive, "+", TRUE, ""), _xlpm._delims, {"d","h","m","s"}, _xlfn.VSTACK(_xlfn.HSTACK(_xlpm._showHighOrder, _xlpm._showLowOrder, _xlpm._leadFmt, _xlpm._midFmt, _xlpm._lastFmt, _xlpm.Spacing), _xlpm._resolveTimeSpan, _xlfn.HSTACK(_xlpm._designator, _xlpm._delims, _xlpm._showFractionalDigits))))</definedName>
    <definedName name="CALENDAR._FORMAT_PROVIDER_TIME_OF_DAY_24HR" hidden="1">_xlfn.LAMBDA(_xlpm.TimeOfDay,_xlpm.Padding,_xlpm.LowOrder,_xlpm.Rounding,_xlpm.Precision,_xlpm.Accept24hr, _xlfn.LET(_xlpm._signPositive, 0, _xlpm._hardHigh, 1, _xlpm._highOrder, 2, _xlpm._hardLow, 1, _xlpm._provider, CALENDAR._FORMAT_PROVIDER_SEXAGESIMAL_MODERN(_xlpm.TimeOfDay, _xlpm._signPositive, _xlpm.Padding, _xlpm._hardHigh, _xlpm._highOrder, _xlpm._hardLow, _xlpm.LowOrder, _xlpm.Rounding, _xlpm.Precision), IF(NOT(ISNUMBER(INDEX(_xlpm._provider, 1, 1))), INDEX(_xlpm._provider, 1, 1), _xlfn.LET(_xlpm._h, N(INDEX(_xlpm._provider, 2, 3)), _xlpm._outOfRange, _xlfn.IFS(NOT(ISNUMBER(INDEX(_xlpm._provider, 1, 1))), TRUE, INDEX(_xlpm._provider, 2, 1) &lt; 0, TRUE, _xlpm._h &lt; 24, FALSE, _xlpm._h &gt; 24, TRUE, NOT(_xlpm.Accept24hr), TRUE, TRUE, MAX(N(INDEX(_xlpm._provider, 2, {3,5})) &gt; 0)), IF(_xlpm._outOfRange, {#NUM!}, _xlpm._provider)))))</definedName>
    <definedName name="CALENDAR._FORMAT_PROVIDER_TIME_OF_DAY_CIVIL" hidden="1">_xlfn.LAMBDA(_xlpm.TimeOfDay,_xlpm.Padding,_xlpm.LowOrder,_xlpm.Rounding,_xlpm.Precision,_xlpm.NoSpace,_xlpm.LowerAMPM, _xlfn.LET(_xlpm._accept24hr, 0, _xlpm._provider, CALENDAR._FORMAT_PROVIDER_TIME_OF_DAY_24HR(_xlpm.TimeOfDay, _xlpm.Padding, _xlpm.LowOrder, _xlpm.Rounding, _xlpm.Precision, _xlpm._accept24hr), IF(NOT(ISNUMBER(INDEX(_xlpm._provider, 1, 1))), INDEX(_xlpm._provider, 1, 1), _xlfn.LET(_xlpm._colCount, INDEX(_xlpm._provider, 1, 2) - INDEX(_xlpm._provider, 1, 1) + 1, _xlpm._h, N(INDEX(_xlpm._provider, 2, 3)), _xlpm._ampm, _xlfn.CONCAT(IF(_xlpm.NoSpace, "", " "), IF(_xlpm.LowerAMPM, IF(_xlpm._h &lt; 12, "am", "pm"), IF(_xlpm._h &lt; 12, "AM", "PM"))), _xlpm._civilH, MOD(_xlpm._h - 1, 12) + 1, _xlpm._cols, _xlfn.HSTACK(INDEX(_xlpm._provider, 2, {1,2}), _xlpm._civilH, INDEX(_xlpm._provider, 2, {4,5})), _xlpm._delims, _xlfn.HSTACK(_xlfn.TAKE(_xlpm._provider, -1, _xlpm._colCount + 1), _xlpm._ampm, _xlfn.DROP(_xlfn.CHOOSEROWS(_xlpm._provider, 3), , _xlpm._colCount + 2)), _xlfn.VSTACK(_xlfn.CHOOSEROWS(_xlpm._provider, 1), _xlpm._cols, _xlpm._delims)))))</definedName>
    <definedName name="CALENDAR._FORMAT_PROVIDER_TIME_OF_DAY_ISO" hidden="1">_xlfn.LAMBDA(_xlpm.TimeOfDay,_xlpm.LowOrder,_xlpm.Rounding,_xlpm.Precision,_xlpm.Accept24hr,_xlpm.Basic, _xlfn.LET(_xlpm._padding, 1, _xlpm._provider, CALENDAR._FORMAT_PROVIDER_TIME_OF_DAY_24HR(_xlpm.TimeOfDay, _xlpm._padding, _xlpm.LowOrder, _xlpm.Rounding, _xlpm.Precision, _xlpm.Accept24hr), IF(NOT(ISNUMBER(INDEX(_xlpm._provider, 1, 1))), INDEX(_xlpm._provider, 1, 1), _xlfn.LET(_xlpm._colCount, INDEX(_xlpm._provider, 1, 2) - INDEX(_xlpm._provider, 1, 1) + 1, _xlpm._delims, IF(_xlpm.Basic, _xlfn.HSTACK("T", "", "", "", "", INDEX(_xlpm._provider, 3, 6)), _xlfn.HSTACK("T", _xlfn.DROP(_xlfn.CHOOSEROWS(_xlpm._provider, 3), , 1))), _xlfn.VSTACK(_xlfn.CHOOSEROWS(_xlpm._provider, {1,2}), _xlpm._delims)))))</definedName>
    <definedName name="CALENDAR._JULIAN_DAY_NUMBER" hidden="1">_xlfn.LAMBDA(_xlpm.YearCE,_xlpm.Month,_xlpm.Day,_xlpm.JulianCalendar, _xlfn.LET(_xlpm._YEAR4801BCE, -4800, _xlpm._G4801BCE_JD, -32045, _xlpm._J4801BCE_JD, -32083, _xlpm._DaysIn5MonthsFromMarch, 153, _xlpm._month, INT(_xlpm.Month), _xlpm._MarchShiftYear, INT((14 - _xlpm._month) / 12), _xlpm._years, INT(_xlpm.YearCE) - _xlpm._YEAR4801BCE - _xlpm._MarchShiftYear, _xlpm._MarchShiftMonth, _xlpm._month + (12 * _xlpm._MarchShiftYear) - 3, _xlpm._days, 365 * _xlpm._years + INT(_xlpm._years / 4) + INT((_xlpm._DaysIn5MonthsFromMarch * _xlpm._MarchShiftMonth + 2) / 5) + INT(_xlpm.Day), _xlpm._days + IF(_xlpm.JulianCalendar, _xlpm._J4801BCE_JD, _xlpm._G4801BCE_JD - INT(_xlpm._years / 100) + INT(_xlpm._years / 400))))</definedName>
    <definedName name="CALENDAR._SplitRecursive" hidden="1">_xlfn.LAMBDA(_xlpm.Text,_xlpm.ColumnDelimiter,_xlpm.SplitLimit,_xlpm.CaseSensitive,_xlpm.IgnoreEmpty,_xlpm.StartPos,_xlpm.Columns, _xlfn.LET(_xlpm.fnRemainder, _xlfn.LAMBDA(_xlfn.LET(_xlpm._element, RIGHT(_xlpm.Text, LEN(_xlpm.Text) - _xlpm.StartPos + 1), _xlpm._cols, IF((_xlpm._element = "") * _xlpm.IgnoreEmpty, _xlpm.Columns, _xlfn.HSTACK(_xlpm.Columns, _xlpm._element)), IF(COLUMNS(_xlpm._cols) = 1, _xlpm._cols, _xlfn.DROP(_xlpm._cols, , 1)))), IF(COLUMNS(_xlpm.Columns) = _xlpm.SplitLimit, _xlpm.fnRemainder(), _xlfn.LET(_xlpm._pos, IF(_xlpm.CaseSensitive, IFERROR(FIND(_xlpm.ColumnDelimiter, _xlpm.Text, _xlpm.StartPos), 0), IFERROR(SEARCH(_xlpm.ColumnDelimiter, _xlpm.Text, _xlpm.StartPos), 0)), IF(_xlpm._pos = 0, _xlpm.fnRemainder(), _xlfn.LET(_xlpm._element, MID(_xlpm.Text, _xlpm.StartPos, _xlpm._pos - _xlpm.StartPos), _xlpm._cols, IF((_xlpm._element = "") * _xlpm.IgnoreEmpty, _xlpm.Columns, _xlfn.HSTACK(_xlpm.Columns, _xlpm._element)), CALENDAR._SplitRecursive(_xlpm.Text, _xlpm.ColumnDelimiter, _xlpm.SplitLimit, _xlpm.CaseSensitive, _xlpm.IgnoreEmpty, _xlpm._pos + LEN(_xlpm.ColumnDelimiter), _xlpm._cols)))))))</definedName>
    <definedName name="CALENDAR.CONVERT_WEEKDAY_NUMBER">_xlfn.LAMBDA(_xlpm.DayOfWeek,_xlop.ISOtoTraditional, _xlfn.IFS(_xlpm.DayOfWeek = "", "", NOT(ISNUMBER(_xlpm.DayOfWeek)), {#VALUE!}, TRUE, _xlfn.LET(_xlpm._givenDoW, INT(N(_xlpm.DayOfWeek)), _xlpm._fromISO, N(_xlpm.ISOtoTraditional) &lt;&gt; 0, _xlpm._shiftDoW, _xlpm._givenDoW + IF(_xlpm._fromISO, 0, -2), MOD(_xlpm._shiftDoW, 7) + 1)))</definedName>
    <definedName name="CALENDAR.DAYS_IN_MONTH">_xlfn.LAMBDA(_xlpm.Month,_xlop.YearCE,_xlop.JulianCalendar, _xlfn.LET(_xlpm._julianCalendar, N(_xlpm.JulianCalendar) &lt;&gt; 0, _xlpm._rowCount, ROWS(_xlpm.Month), _xlfn.BYROW(_xlfn.SEQUENCE(_xlpm._rowCount), _xlfn.LAMBDA(_xlpm._row, _xlfn.LET(_xlpm._m, INDEX(_xlpm.Month, _xlpm._row, 1), _xlfn.IFS(_xlpm._m = "", {""}, NOT(ISNUMBER(_xlpm._m)), {#VALUE!}, TRUE, _xlfn.LET(_xlpm._iMonth, INT(_xlpm._m), _xlfn.IFS(_xlpm._iMonth &lt; 1, {#NUM!}, _xlpm._iMonth &gt; 12, {#NUM!}, _xlpm._iMonth = 2, _xlfn.LET(_xlpm._y, INDEX(_xlpm.YearCE, _xlpm._row, 1), _xlpm._leapDay, IFERROR(N(CALENDAR.IS_LEAP_YEAR(_xlpm._y, _xlpm._julianCalendar)), 0), 28 + _xlpm._leapDay), _xlpm._iMonth &lt;= 7, 30 + MOD(_xlpm._iMonth, 2), TRUE, 31 - MOD(_xlpm._iMonth, 2)))))))))</definedName>
    <definedName name="CALENDAR.DAYS_IN_YEAR">_xlfn.LAMBDA(_xlpm.YearCE,_xlop.JulianCalendar, _xlfn.LET(_xlpm._julianCalendar, N(_xlpm.JulianCalendar) &lt;&gt; 0, _xlfn.MAP(_xlpm.YearCE, _xlfn.LAMBDA(_xlpm._yearCE, _xlfn.IFS(_xlpm._yearCE = "", {""}, CALENDAR.IS_LEAP_YEAR(_xlpm._yearCE, _xlpm._julianCalendar), 366, TRUE, 365)))))</definedName>
    <definedName name="CALENDAR.DECIMALS">_xlfn.LAMBDA(_xlpm.N, _xlfn.IFS(_xlpm.N = "", "", NOT(ISNUMBER(_xlpm.N)), {#VALUE!}, _xlpm.N = 0, 0, TRUE, _xlfn.LET(_xlpm._num1, ABS(_xlpm.N), _xlpm._frac1, _xlpm._num1 - INT(_xlpm._num1), _xlpm._shift, IFERROR(CEILING(-LOG10(_xlpm._frac1), 1) - 1, 0), _xlpm._num2, _xlpm._num1 * POWER(10, _xlpm._shift), _xlpm._sNum2, TEXT(_xlpm._num2, "0.000000000000000"), _xlpm._sFrac, RIGHT(_xlpm._sNum2, 15), IF(_xlpm._sFrac = "000000000000000", 0, _xlfn.LET(_xlpm._last, _xlfn.REDUCE("", _xlfn.SEQUENCE(15, , 15, -1), _xlfn.LAMBDA(_xlpm._acc,_xlpm._curr, IF(_xlpm._acc &lt;&gt; "", _xlpm._acc, IF(MID(_xlpm._sFrac, _xlpm._curr, 1) = "0", "", _xlpm._curr)))), _xlpm._last + _xlpm._shift)))))</definedName>
    <definedName name="CALENDAR.DELTA_HOURS">_xlfn.LAMBDA(_xlpm.MJDateStart,_xlpm.MJDateEnd, _xlfn.IFS((_xlpm.MJDateStart = "") * (_xlpm.MJDateEnd = ""), "", NOT(ISNUMBER(_xlpm.MJDateStart)), {#VALUE!}, NOT(ISNUMBER(_xlpm.MJDateEnd)), {#VALUE!}, TRUE, (_xlpm.MJDateEnd - _xlpm.MJDateStart) * 24))</definedName>
    <definedName name="CALENDAR.DELTA_INTERVAL" localSheetId="3">_xlfn.LAMBDA(_xlpm.Units,_xlpm.MJDateStart,_xlpm.MJDateEnd,_xlop.MonthOffset,_xlop.JulianCalendar, _xlfn.IFS(_xlpm.Units = "", {#VALUE!}, _xlpm.Units = "H", CALENDAR.DELTA_HOURS(_xlpm.MJDateStart, _xlpm.MJDateEnd), _xlpm.Units = "N", CALENDAR.DELTA_MINUTES(_xlpm.MJDateStart, _xlpm.MJDateEnd), _xlpm.Units = "S", CALENDAR.DELTA_SECONDS(_xlpm.MJDateStart, _xlpm.MJDateEnd), _xlpm.Units = "DHMS", CALENDAR.DELTA_DHMS(_xlpm.MJDateStart, _xlpm.MJDateEnd, 4), _xlpm.Units = "T", CALENDAR.DELTA_TIMESPAN(_xlpm.MJDateStart, _xlpm.MJDateEnd), _xlpm.Units = "W", CALENDAR.DELTA_WEEKS(_xlpm.MJDateStart, _xlpm.MJDateEnd), _xlpm.Units = "M", CALENDAR_TIME!CALENDAR.DELTA_MONTHS(_xlpm.MJDateStart, _xlpm.MJDateEnd, _xlpm.JulianCalendar), _xlpm.Units = "Q", CALENDAR_TIME!CALENDAR.DELTA_QUARTERS(_xlpm.MJDateStart, _xlpm.MJDateEnd, _xlpm.MonthOffset, _xlpm.JulianCalendar), _xlpm.Units = "Y", CALENDAR_TIME!CALENDAR.DELTA_YEARS(_xlpm.MJDateStart, _xlpm.MJDateEnd, _xlpm.JulianCalendar), _xlpm.Units = "WD", CALENDAR.DELTA_WEEK_DAYS(_xlpm.MJDateStart, _xlpm.MJDateEnd), _xlpm.Units = "YWD", CALENDAR_TIME!CALENDAR.DELTA_YEAR_WEEK_DAYS(_xlpm.MJDateStart, _xlpm.MJDateEnd, _xlpm.JulianCalendar), _xlpm.Units = "MD", CALENDAR_TIME!CALENDAR.DELTA_MONTH_DAYS(_xlpm.MJDateStart, _xlpm.MJDateEnd, _xlpm.JulianCalendar), _xlpm.Units = "QD", CALENDAR_TIME!CALENDAR.DELTA_QUARTER_DAYS(_xlpm.MJDateStart, _xlpm.MJDateEnd, _xlpm.MonthOffset, _xlpm.JulianCalendar), _xlpm.Units = "HMS", _xlfn.LET(_xlpm._dhms, CALENDAR.DELTA_DHMS(_xlpm.MJDateStart, _xlpm.MJDateEnd, 4), _xlpm._hours, INDEX(_xlpm._dhms, 1, 3) + (24 * INDEX(_xlpm._dhms, 1, 2)), _xlfn.HSTACK(INDEX(_xlpm._dhms, 1, 1), _xlpm._hours, INDEX(_xlpm._dhms, 1, 4), INDEX(_xlpm._dhms, 1, 5))), _xlpm.Units = "YMD", _xlfn.LET(_xlpm._monthDays, CALENDAR_TIME!CALENDAR.DELTA_MONTH_DAYS(_xlpm.MJDateStart, _xlpm.MJDateEnd, _xlpm.JulianCalendar), _xlpm._years, INT(INDEX(_xlpm._monthDays, 1, 2) / 12), _xlpm._months, INDEX(_xlpm._monthDays, 1, 2) - _xlpm._years * 12, _xlfn.HSTACK(INDEX(_xlpm._monthDays, 1, 1), _xlpm._years, _xlpm._months, INDEX(_xlpm._monthDays, 1, 3), INDEX(_xlpm._monthDays, 1, 4))), _xlpm.Units = "YQD", _xlfn.LET(_xlpm._quarterDays, CALENDAR_TIME!CALENDAR.DELTA_QUARTER_DAYS(_xlpm.MJDateStart, _xlpm.MJDateEnd, _xlpm.MonthOffset, _xlpm.JulianCalendar), _xlpm._years, INT(INDEX(_xlpm._quarterDays, 1, 2) / 4), _xlpm._quarters, INDEX(_xlpm._quarterDays, 1, 2) - _xlpm._years * 4, _xlfn.HSTACK(INDEX(_xlpm._quarterDays, 1, 1), _xlpm._years, _xlpm._quarters, INDEX(_xlpm._quarterDays, 1, 3), INDEX(_xlpm._quarterDays, 1, 4))), _xlpm.Units = "YMDHMS", _xlfn.LET(_xlpm._monthDays, CALENDAR_TIME!CALENDAR.DELTA_MONTH_DAYS(_xlpm.MJDateStart, _xlpm.MJDateEnd, _xlpm.JulianCalendar), _xlpm._years, INT(INDEX(_xlpm._monthDays, 1, 2) / 12), _xlpm._months, INDEX(_xlpm._monthDays, 1, 2) - _xlpm._years * 12, _xlpm._hms, CALENDAR.RESOLVE_TIMESPAN(INDEX(_xlpm._monthDays, 1, 4), 1, 4, 0, 1), _xlpm._carryDay, INDEX(_xlpm._hms, 1, 2), _xlfn.HSTACK(INDEX(_xlpm._monthDays, 1, 1), _xlpm._years, _xlpm._months, INDEX(_xlpm._monthDays, 1, 3) + _xlpm._carryDay, _xlfn.CHOOSECOLS(_xlpm._hms, {3,4,5}))), TRUE, {#VALUE!}))</definedName>
    <definedName name="CALENDAR.DELTA_MINUTES">_xlfn.LAMBDA(_xlpm.MJDateStart,_xlpm.MJDateEnd, _xlfn.IFS((_xlpm.MJDateStart = "") * (_xlpm.MJDateEnd = ""), "", NOT(ISNUMBER(_xlpm.MJDateStart)), {#VALUE!}, NOT(ISNUMBER(_xlpm.MJDateEnd)), {#VALUE!}, TRUE, (_xlpm.MJDateEnd - _xlpm.MJDateStart) * 1440))</definedName>
    <definedName name="CALENDAR.DELTA_MONTH_DAYS" localSheetId="3">_xlfn.LAMBDA(_xlpm.MJDateStart,_xlpm.MJDateEnd,_xlop.JulianCalendar, _xlfn.IFS((_xlpm.MJDateStart = "") * (_xlpm.MJDateEnd = ""), {"","","",""}, NOT(ISNUMBER(_xlpm.MJDateStart)), {#VALUE!,"","",""}, NOT(ISNUMBER(_xlpm.MJDateEnd)), {#VALUE!,"","",""}, _xlpm.MJDateStart = _xlpm.MJDateEnd, {0,0,0,0}, TRUE, _xlfn.LET(_xlpm._sign, IF(_xlpm.MJDateEnd &gt;= _xlpm.MJDateStart, 1, -1), _xlpm._date_A, MJDATE_TO_CALENDAR_DATE(IF(_xlpm._sign = 1, _xlpm.MJDateStart, _xlpm.MJDateEnd), _xlpm.JulianCalendar), _xlpm._date_B, MJDATE_TO_CALENDAR_DATE(IF(_xlpm._sign = 1, _xlpm.MJDateEnd, _xlpm.MJDateStart), _xlpm.JulianCalendar), _xlpm._deltaYear, INDEX(_xlpm._date_B, 1, 1) - INDEX(_xlpm._date_A, 1, 1), _xlpm._deltaMonth, INDEX(_xlpm._date_B, 1, 2) - INDEX(_xlpm._date_A, 1, 2), _xlpm._diffMonths, (_xlpm._deltaYear * 12) + _xlpm._deltaMonth, _xlpm._diffDays, INDEX(_xlpm._date_B, 1, 3) - INDEX(_xlpm._date_A, 1, 3) + INDEX(_xlpm._date_B, 1, 4) - INDEX(_xlpm._date_A, 1, 4), IF(_xlpm._diffDays &gt;= 0, _xlfn.LET(_xlpm._deltaDay, INT(_xlpm._diffDays), _xlpm._deltaTime, _xlpm._diffDays - _xlpm._deltaDay, _xlfn.HSTACK(_xlpm._sign, _xlpm._diffMonths, _xlpm._deltaDay, _xlpm._deltaTime)), _xlfn.LET(_xlpm._daysMonth_A, CALENDAR.DAYS_IN_MONTH(INDEX(_xlpm._date_A, 1, 2), INDEX(_xlpm._date_A, 1, 1), _xlpm.JulianCalendar), _xlpm._diffDays2, _xlpm._diffDays + _xlpm._daysMonth_A, _xlpm._deltaDay, INT(_xlpm._diffDays2), _xlpm._deltaTime, _xlpm._diffDays2 - _xlpm._deltaDay, _xlfn.HSTACK(_xlpm._sign, _xlpm._diffMonths - 1, _xlpm._deltaDay, _xlpm._deltaTime))))))</definedName>
    <definedName name="CALENDAR.DELTA_MONTHS" localSheetId="3">_xlfn.LAMBDA(_xlpm.MJDateStart,_xlpm.MJDateEnd,_xlop.JulianCalendar, _xlfn.IFS((_xlpm.MJDateStart = "") * (_xlpm.MJDateEnd = ""), "", NOT(ISNUMBER(_xlpm.MJDateStart)), {#VALUE!}, NOT(ISNUMBER(_xlpm.MJDateEnd)), {#VALUE!}, TRUE, IF(_xlpm.MJDateStart = _xlpm.MJDateEnd, 0, _xlfn.LET(_xlpm._sign, IF(_xlpm.MJDateEnd &gt;= _xlpm.MJDateStart, 1, -1), _xlpm._date_A, MJDATE_TO_CALENDAR_DATE(IF(_xlpm._sign = 1, _xlpm.MJDateStart, _xlpm.MJDateEnd), _xlpm.JulianCalendar), _xlpm._date_B, MJDATE_TO_CALENDAR_DATE(IF(_xlpm._sign = 1, _xlpm.MJDateEnd, _xlpm.MJDateStart), _xlpm.JulianCalendar), _xlpm._deltaYear, INDEX(_xlpm._date_B, 1, 1) - INDEX(_xlpm._date_A, 1, 1), _xlpm._deltaMonth, INDEX(_xlpm._date_B, 1, 2) - INDEX(_xlpm._date_A, 1, 2), _xlpm._diffMonths, (_xlpm._deltaYear * 12) + _xlpm._deltaMonth, _xlpm._daysMonth_A, CALENDAR.DAYS_IN_MONTH(INDEX(_xlpm._date_A, 1, 2), INDEX(_xlpm._date_A, 1, 1), _xlpm.JulianCalendar), _xlpm._daysMonth_B, CALENDAR.DAYS_IN_MONTH(INDEX(_xlpm._date_B, 1, 2), INDEX(_xlpm._date_B, 1, 1), _xlpm.JulianCalendar), _xlpm._partialMonth_A, (INDEX(_xlpm._date_A, 1, 3) - 1 + INDEX(_xlpm._date_A, 1, 4)) / _xlpm._daysMonth_A, _xlpm._partialMonth_B, (INDEX(_xlpm._date_B, 1, 3) - 1 + INDEX(_xlpm._date_B, 1, 4)) / _xlpm._daysMonth_B, _xlpm._sign * (_xlpm._diffMonths - _xlpm._partialMonth_A + _xlpm._partialMonth_B)))))</definedName>
    <definedName name="CALENDAR.DELTA_QUARTER_DAYS" localSheetId="3">_xlfn.LAMBDA(_xlpm.MJDateStart,_xlpm.MJDateEnd,_xlop.MonthOffset,_xlop.JulianCalendar, _xlfn.IFS((_xlpm.MJDateStart = "") * (_xlpm.MJDateEnd = ""), {"","","",""}, NOT(ISNUMBER(_xlpm.MJDateStart)), {#VALUE!,"","",""}, NOT(ISNUMBER(_xlpm.MJDateEnd)), {#VALUE!,"","",""}, TRUE, _xlfn.LET(_xlpm._monthOffset, ROUND(N(_xlpm.MonthOffset), 0), _xlfn.IFS(_xlpm._monthOffset &lt; -6, {#NUM!,"","",""}, _xlpm._monthOffset &gt; 3, {#NUM!,"","",""}, _xlpm.MJDateStart = _xlpm.MJDateEnd, {0,0,0,0}, TRUE, _xlfn.LET(_xlpm._sign, IF(_xlpm.MJDateEnd &gt;= _xlpm.MJDateStart, 1, -1), _xlpm._quarterDate_A, CALENDAR_TIME!CALENDAR.MJDATE_TO_QUARTER_DATE(IF(_xlpm._sign = 1, _xlpm.MJDateStart, _xlpm.MJDateEnd), _xlpm._monthOffset, _xlpm.JulianCalendar), _xlpm._quarterDate_B, CALENDAR_TIME!CALENDAR.MJDATE_TO_QUARTER_DATE(IF(_xlpm._sign = 1, _xlpm.MJDateEnd, _xlpm.MJDateStart), _xlpm._monthOffset, _xlpm.JulianCalendar), _xlpm._deltaYear, INDEX(_xlpm._quarterDate_B, 1, 1) - INDEX(_xlpm._quarterDate_A, 1, 1), _xlpm._deltaQuarter, INDEX(_xlpm._quarterDate_B, 1, 2) - INDEX(_xlpm._quarterDate_A, 1, 2), _xlpm._diffQuarters, (_xlpm._deltaYear * 4) + _xlpm._deltaQuarter, _xlpm._diffDays, INDEX(_xlpm._quarterDate_B, 1, 3) - INDEX(_xlpm._quarterDate_A, 1, 3) + INDEX(_xlpm._quarterDate_B, 1, 4) - INDEX(_xlpm._quarterDate_A, 1, 4), IF(_xlpm._diffDays &gt;= 0, _xlfn.LET(_xlpm._deltaDay, INT(_xlpm._diffDays), _xlpm._deltaTime, _xlpm._diffDays - _xlpm._deltaDay, _xlfn.HSTACK(_xlpm._sign, _xlpm._diffQuarters, _xlpm._deltaDay, _xlpm._deltaTime)), _xlfn.LET(_xlpm._diffDays2, _xlpm._diffDays + INDEX(_xlpm._quarterDate_A, 1, 5), _xlpm._deltaDay, INT(_xlpm._diffDays2), _xlpm._deltaTime, _xlpm._diffDays2 - _xlpm._deltaDay, _xlfn.HSTACK(_xlpm._sign, _xlpm._diffQuarters - 1, _xlpm._deltaDay, _xlpm._deltaTime))))))))</definedName>
    <definedName name="CALENDAR.DELTA_QUARTERS" localSheetId="3">_xlfn.LAMBDA(_xlpm.MJDateStart,_xlpm.MJDateEnd,_xlop.MonthOffset,_xlop.JulianCalendar, _xlfn.IFS((_xlpm.MJDateStart = "") * (_xlpm.MJDateEnd = ""), "", NOT(ISNUMBER(_xlpm.MJDateStart)), {#VALUE!}, NOT(ISNUMBER(_xlpm.MJDateEnd)), {#VALUE!}, TRUE, _xlfn.LET(_xlpm._monthOffset, ROUND(N(_xlpm.MonthOffset), 0), _xlfn.IFS(_xlpm._monthOffset &lt; -6, {#NUM!}, _xlpm._monthOffset &gt; 3, {#NUM!}, _xlpm.MJDateStart = _xlpm.MJDateEnd, 0, TRUE, _xlfn.LET(_xlpm._sign, IF(_xlpm.MJDateEnd &gt;= _xlpm.MJDateStart, 1, -1), _xlpm._quarterDate_A, CALENDAR_TIME!CALENDAR.MJDATE_TO_QUARTER_DATE(IF(_xlpm._sign = 1, _xlpm.MJDateStart, _xlpm.MJDateEnd), _xlpm._monthOffset, _xlpm.JulianCalendar), _xlpm._quarterDate_B, CALENDAR_TIME!CALENDAR.MJDATE_TO_QUARTER_DATE(IF(_xlpm._sign = 1, _xlpm.MJDateEnd, _xlpm.MJDateStart), _xlpm._monthOffset, _xlpm.JulianCalendar), _xlpm._deltaYear, INDEX(_xlpm._quarterDate_B, 1, 1) - INDEX(_xlpm._quarterDate_A, 1, 1), _xlpm._deltaQuarter, INDEX(_xlpm._quarterDate_B, 1, 2) - INDEX(_xlpm._quarterDate_A, 1, 2), _xlpm._diffQuarters, (_xlpm._deltaYear * 4) + _xlpm._deltaQuarter, _xlpm._partialQuarter_A, (INDEX(_xlpm._quarterDate_A, 1, 3) - 1 + INDEX(_xlpm._quarterDate_A, 1, 4)) / INDEX(_xlpm._quarterDate_A, 1, 5), _xlpm._partialQuarter_B, (INDEX(_xlpm._quarterDate_B, 1, 3) - 1 + INDEX(_xlpm._quarterDate_B, 1, 4)) / INDEX(_xlpm._quarterDate_B, 1, 5), _xlpm._sign * (_xlpm._diffQuarters - _xlpm._partialQuarter_A + _xlpm._partialQuarter_B))))))</definedName>
    <definedName name="CALENDAR.DELTA_SECONDS">_xlfn.LAMBDA(_xlpm.MJDateStart,_xlpm.MJDateEnd, _xlfn.IFS((_xlpm.MJDateStart = "") * (_xlpm.MJDateEnd = ""), "", NOT(ISNUMBER(_xlpm.MJDateStart)), {#VALUE!}, NOT(ISNUMBER(_xlpm.MJDateEnd)), {#VALUE!}, TRUE, (_xlpm.MJDateEnd - _xlpm.MJDateStart) * 86400))</definedName>
    <definedName name="CALENDAR.DELTA_YEAR_WEEK_DAYS" localSheetId="3">_xlfn.LAMBDA(_xlpm.MJDateStart,_xlpm.MJDateEnd,_xlop.JulianCalendar, _xlfn.IFS((_xlpm.MJDateStart = "") * (_xlpm.MJDateEnd = ""), {"","","","",""}, NOT(ISNUMBER(_xlpm.MJDateStart)), {#VALUE!,"","","",""}, NOT(ISNUMBER(_xlpm.MJDateEnd)), {#VALUE!,"","","",""}, _xlpm.MJDateStart = _xlpm.MJDateEnd, {0,0,0,0,0}, TRUE, _xlfn.LET(_xlpm._sign, IF(_xlpm.MJDateEnd &gt;= _xlpm.MJDateStart, 1, -1), _xlpm._weekDate_A, CALENDAR_TIME!CALENDAR.MJDATE_TO_WEEK_DATE(IF(_xlpm._sign = 1, _xlpm.MJDateStart, _xlpm.MJDateEnd), _xlpm.JulianCalendar), _xlpm._weekDate_B, CALENDAR_TIME!CALENDAR.MJDATE_TO_WEEK_DATE(IF(_xlpm._sign = 1, _xlpm.MJDateEnd, _xlpm.MJDateStart), _xlpm.JulianCalendar), _xlpm._deltaYear, INDEX(_xlpm._weekDate_B, 1, 1) - INDEX(_xlpm._weekDate_A, 1, 1), _xlpm._deltaWeek, INDEX(_xlpm._weekDate_B, 1, 2) - INDEX(_xlpm._weekDate_A, 1, 2), _xlpm._diffDays, INDEX(_xlpm._weekDate_B, 1, 3) - INDEX(_xlpm._weekDate_A, 1, 3) + INDEX(_xlpm._weekDate_B, 1, 4) - INDEX(_xlpm._weekDate_A, 1, 4), _xlpm._carryWeek, INT(_xlpm._diffDays / 7), _xlpm._remDays, _xlpm._diffDays - _xlpm._carryWeek * 7, _xlpm._deltaWeek2, _xlpm._deltaWeek + _xlpm._carryWeek, _xlpm._deltaDay, INT(_xlpm._remDays), _xlpm._deltaTime, _xlpm._remDays - _xlpm._deltaDay, IF(_xlpm._deltaWeek2 &gt;= 0, _xlfn.HSTACK(_xlpm._sign, _xlpm._deltaYear, _xlpm._deltaWeek2, _xlpm._deltaDay, _xlpm._deltaTime), _xlfn.HSTACK(_xlpm._sign, _xlpm._deltaYear - 1, _xlpm._deltaWeek2 + INDEX(_xlpm._weekDate_A, 1, 5), _xlpm._deltaDay, _xlpm._deltaTime)))))</definedName>
    <definedName name="CALENDAR.DELTA_YEARS" localSheetId="3">_xlfn.LAMBDA(_xlpm.MJDateStart,_xlpm.MJDateEnd,_xlop.JulianCalendar, _xlfn.IFS((_xlpm.MJDateStart = "") * (_xlpm.MJDateEnd = ""), "", NOT(ISNUMBER(_xlpm.MJDateStart)), {#VALUE!}, NOT(ISNUMBER(_xlpm.MJDateEnd)), {#VALUE!}, _xlpm.MJDateStart = _xlpm.MJDateEnd, 0, TRUE, _xlfn.LET(_xlpm._sign, IF(_xlpm.MJDateEnd &gt;= _xlpm.MJDateStart, 1, -1), _xlpm._ordinalDate_A, CALENDAR_TIME!CALENDAR.MJDATE_TO_ORDINAL_DATE(IF(_xlpm._sign = 1, _xlpm.MJDateStart, _xlpm.MJDateEnd), _xlpm.JulianCalendar), _xlpm._ordinalDate_B, CALENDAR_TIME!CALENDAR.MJDATE_TO_ORDINAL_DATE(IF(_xlpm._sign = 1, _xlpm.MJDateEnd, _xlpm.MJDateStart), _xlpm.JulianCalendar), _xlpm._deltaYear, INDEX(_xlpm._ordinalDate_B, 1, 1) - INDEX(_xlpm._ordinalDate_A, 1, 1), _xlpm._partialYear_A, (INDEX(_xlpm._ordinalDate_A, 1, 2) - 1 + INDEX(_xlpm._ordinalDate_A, 1, 3)) / INDEX(_xlpm._ordinalDate_A, 1, 4), _xlpm._partialYear_B, (INDEX(_xlpm._ordinalDate_B, 1, 2) - 1 + INDEX(_xlpm._ordinalDate_B, 1, 3)) / INDEX(_xlpm._ordinalDate_B, 1, 4), _xlpm._sign * (_xlpm._deltaYear - _xlpm._partialYear_A + _xlpm._partialYear_B))))</definedName>
    <definedName name="CALENDAR.EXCELDATE_TO_USDATE" localSheetId="3">_xlfn.LAMBDA(_xlpm.ExcelDate,_xlop.Options, _xlfn.IFS(CALENDAR.IS_EMPTY(_xlpm.ExcelDate), "", NOT(ISNUMBER(_xlpm.ExcelDate)), {#VALUE!}, _xlpm.ExcelDate &lt;= 1, CALENDAR_TIME!CALENDAR.FORMAT_US_DATE("", "", "", _xlpm.ExcelDate, _xlpm.Options, 0), TRUE, _xlfn.LET(_xlpm._yearCE, YEAR(_xlpm.ExcelDate), _xlpm._month, MONTH(_xlpm.ExcelDate), _xlpm._day, DAY(_xlpm.ExcelDate), _xlpm._time, _xlpm.ExcelDate - INT(_xlpm.ExcelDate), CALENDAR_TIME!CALENDAR.FORMAT_US_DATE(_xlpm._yearCE, _xlpm._month, _xlpm._day, _xlpm._time, _xlpm.Options, 0))))</definedName>
    <definedName name="CALENDAR.EXTENT_OF_MONTHS" localSheetId="3">_xlfn.LAMBDA(_xlpm.LocalMJDateStart,_xlpm.LocalMJDateEnd,_xlop.JulianCalendar, _xlfn.IFS(CALENDAR.IS_EMPTY(_xlpm.LocalMJDateStart) * CALENDAR.IS_EMPTY(_xlpm.LocalMJDateEnd), "", NOT(ISNUMBER(_xlpm.LocalMJDateStart)), {#VALUE!}, NOT(ISNUMBER(_xlpm.LocalMJDateEnd)), {#VALUE!}, TRUE, _xlfn.LET(_xlpm._sign, IF(_xlpm.LocalMJDateEnd &gt;= _xlpm.LocalMJDateStart, 1, -1), _xlpm._date_A, MJDATE_TO_CALENDAR_DATE(IF(_xlpm._sign = 1, _xlpm.LocalMJDateStart, _xlpm.LocalMJDateEnd), _xlpm.JulianCalendar), _xlpm._date_B, MJDATE_TO_CALENDAR_DATE(IF(_xlpm._sign = 1, _xlpm.LocalMJDateEnd, _xlpm.LocalMJDateStart), _xlpm.JulianCalendar), _xlpm._deltaYear, INDEX(_xlpm._date_B, 1, 1) - INDEX(_xlpm._date_A, 1, 1), _xlpm._deltaMonth, INDEX(_xlpm._date_B, 1, 2) - INDEX(_xlpm._date_A, 1, 2), _xlpm._diffMonths, (_xlpm._deltaYear * 12) + _xlpm._deltaMonth, _xlpm._sign * (_xlpm._diffMonths + 1))))</definedName>
    <definedName name="CALENDAR.EXTENT_OF_QUARTERS" localSheetId="3">_xlfn.LAMBDA(_xlpm.LocalMJDateStart,_xlpm.LocalMJDateEnd,_xlop.MonthOffset,_xlop.JulianCalendar, _xlfn.IFS(CALENDAR.IS_EMPTY(_xlpm.LocalMJDateStart) * CALENDAR.IS_EMPTY(_xlpm.LocalMJDateEnd), "", NOT(ISNUMBER(_xlpm.LocalMJDateStart)), {#VALUE!}, NOT(ISNUMBER(_xlpm.LocalMJDateEnd)), {#VALUE!}, TRUE, _xlfn.LET(_xlpm._monthOffset, ROUND(N(_xlpm.MonthOffset), 0), _xlfn.IFS(_xlpm._monthOffset &lt; -6, {#NUM!}, _xlpm._monthOffset &gt; 3, {#NUM!}, TRUE, _xlfn.LET(_xlpm._sign, IF(_xlpm.LocalMJDateEnd &gt;= _xlpm.LocalMJDateStart, 1, -1), _xlpm._quarterDate_A, CALENDAR_TIME!CALENDAR.MJDATE_TO_QUARTER_DATE(IF(_xlpm._sign = 1, _xlpm.LocalMJDateStart, _xlpm.LocalMJDateEnd), _xlpm._monthOffset, _xlpm.JulianCalendar), _xlpm._quarterDate_B, CALENDAR_TIME!CALENDAR.MJDATE_TO_QUARTER_DATE(IF(_xlpm._sign = 1, _xlpm.LocalMJDateEnd, _xlpm.LocalMJDateStart), _xlpm._monthOffset, _xlpm.JulianCalendar), _xlpm._deltaYear, INDEX(_xlpm._quarterDate_B, 1, 1) - INDEX(_xlpm._quarterDate_A, 1, 1), _xlpm._deltaQuarter, INDEX(_xlpm._quarterDate_B, 1, 2) - INDEX(_xlpm._quarterDate_A, 1, 2), _xlpm._diffQuarters, (_xlpm._deltaYear * 4) + _xlpm._deltaQuarter, _xlpm._sign * (_xlpm._diffQuarters + 1))))))</definedName>
    <definedName name="CALENDAR.EXTENT_OF_YEARS" localSheetId="3">_xlfn.LAMBDA(_xlpm.LocalMJDateStart,_xlpm.LocalMJDateEnd,_xlop.JulianCalendar, _xlfn.IFS(CALENDAR.IS_EMPTY(_xlpm.LocalMJDateStart) * CALENDAR.IS_EMPTY(_xlpm.LocalMJDateEnd), "", NOT(ISNUMBER(_xlpm.LocalMJDateStart)), {#VALUE!}, NOT(ISNUMBER(_xlpm.LocalMJDateEnd)), {#VALUE!}, TRUE, _xlfn.LET(_xlpm._sign, IF(_xlpm.LocalMJDateEnd &gt;= _xlpm.LocalMJDateStart, 1, -1), _xlpm._date_A, MJDATE_TO_CALENDAR_DATE(IF(_xlpm._sign = 1, _xlpm.LocalMJDateStart, _xlpm.LocalMJDateEnd), _xlpm.JulianCalendar), _xlpm._date_B, MJDATE_TO_CALENDAR_DATE(IF(_xlpm._sign = 1, _xlpm.LocalMJDateEnd, _xlpm.LocalMJDateStart), _xlpm.JulianCalendar), _xlpm._deltaYear, INDEX(_xlpm._date_B, 1, 1) - INDEX(_xlpm._date_A, 1, 1), _xlpm._sign * (_xlpm._deltaYear + 1))))</definedName>
    <definedName name="CALENDAR.FIND_NTH_CHAR">_xlfn.LAMBDA(_xlpm.Text,_xlpm.Chars,_xlop.N,_xlop.CaseSensitive,_xlop.ReturnChar,_xlop.LowerPos,_xlop.UpperPos, _xlfn.LET(_xlpm._ignoreCase, N(_xlpm.CaseSensitive) = 0, _xlpm._outChar, N(_xlpm.ReturnChar) &lt;&gt; 0, _xlpm._n, IF(_xlfn.ISOMITTED(_xlpm.N), 1, INT(N(_xlpm.N))), _xlpm._returnNone, IF(_xlpm._outChar, {0,""}, 0), _xlpm._lowPos, IF(N(_xlpm.LowerPos) = 0, 1, INT(_xlpm.LowerPos)), _xlpm.fnNthChar, _xlfn.LAMBDA(_xlpm._text, _xlfn.IFS(ISERROR(_xlpm._text), IF(_xlpm._outChar, _xlfn.HSTACK(_xlpm._text, ""), _xlpm._text), CALENDAR.IS_EMPTY(_xlpm.Chars), _xlpm._returnNone, _xlpm._n = 0, _xlpm._returnNone, TRUE, _xlfn.LET(_xlpm._len, LEN(_xlpm._text), _xlpm._startPos, IF(_xlpm._lowPos &lt; 1, _xlpm._len + _xlpm._lowPos + 1, _xlpm._lowPos), _xlpm._endPos, _xlfn.IFS(NOT(ISNUMBER(_xlpm.UpperPos)), _xlpm._len, _xlpm.UpperPos &gt; 0, _xlpm.UpperPos, _xlpm.UpperPos &lt; 0, _xlpm._len + _xlpm.UpperPos + 1, TRUE, 0), _xlfn.IFS(_xlpm._startPos &gt; _xlpm._len, _xlpm._returnNone, _xlpm._startPos &gt; _xlpm._endPos, _xlpm._returnNone, TRUE, _xlfn.LET(_xlpm._searchText, MID(_xlpm._text, _xlpm._startPos, _xlpm._endPos - _xlpm._startPos + 1), _xlpm._casedText, IF(_xlpm._ignoreCase, UPPER(_xlpm._searchText), _xlpm._searchText), _xlpm._searchLen, LEN(_xlpm._casedText), _xlpm._charArray, MID(IF(_xlpm._ignoreCase, UPPER(_xlpm.Chars), _xlpm.Chars), _xlfn.SEQUENCE(LEN(_xlpm.Chars)), 1), _xlpm._findCount, _xlfn.LET(_xlpm._removed, _xlfn.REDUCE(_xlpm._casedText, _xlpm._charArray, _xlfn.LAMBDA(_xlpm._acc,_xlpm._curr, SUBSTITUTE(_xlpm._acc, _xlpm._curr, ""))), _xlpm._searchLen - LEN(_xlpm._removed)), IF(_xlpm._findCount &lt; ABS(_xlpm._n), _xlpm._returnNone, _xlfn.LET(_xlpm._nth, IF(_xlpm._n &gt; 0, _xlpm._n, _xlpm._findCount + _xlpm._n + 1), _xlpm._nthPos, _xlfn.REDUCE(0, _xlfn.SEQUENCE(_xlpm._nth), _xlfn.LAMBDA(_xlpm._acc,_xlpm._curr, IF(_xlpm._acc &lt; 0, -1, _xlfn.LET(_xlpm._nextPosChars, IFERROR(FIND(_xlpm._charArray, _xlpm._casedText, _xlpm._acc + 1), 0), _xlpm._nextPos, MIN(_xlfn._xlws.FILTER(_xlpm._nextPosChars, _xlpm._nextPosChars &gt; 0, 0)), IF(_xlpm._nextPos = 0, -1, _xlpm._nextPos))))), _xlpm._outPos, _xlpm._nthPos + _xlpm._startPos - 1, IF(_xlpm._outPos &lt; 1, _xlpm._returnNone, IF(_xlpm._outChar, _xlfn.HSTACK(_xlpm._outPos, MID(_xlpm._searchText, _xlpm._nthPos, 1)), _xlpm._outPos))))))))), _xlpm._rowCount, ROWS(_xlpm.Text), _xlfn.DROP(_xlfn.REDUCE(0, _xlfn.SEQUENCE(_xlpm._rowCount), _xlfn.LAMBDA(_xlpm._acc,_xlpm._curr, _xlfn.VSTACK(_xlpm._acc, _xlpm.fnNthChar(CALENDAR.NULLIFY(INDEX(_xlpm.Text, _xlpm._curr, 1)))))), 1)))</definedName>
    <definedName name="CALENDAR.FORMAT_ISO_CALENDAR_DATE">_xlfn.LAMBDA(_xlpm.Date_YMD,_xlop.Basic,_xlop.JulianCalendar, _xlfn.LET(_xlpm._julianCalendar, N(_xlpm.JulianCalendar) &lt;&gt; 0, _xlpm._basic, N(_xlpm.Basic) &lt;&gt; 0, _xlpm._delim, IF(_xlpm._basic, "", "-"), _xlpm._sError, "#DATE!", _xlpm.fnFormatISOCalendarDate, _xlfn.LAMBDA(_xlpm._date_YMD, IF(MAX(N(NOT(CALENDAR.IS_EMPTY(_xlpm._date_YMD)))) = 0, "", _xlfn.LET(_xlpm._validateDate, CALENDAR.VALIDATE_CALENDAR_DATE(_xlpm._date_YMD, _xlpm.JulianCalendar), _xlfn.IFS(MAX(N(ISERROR(_xlpm._validateDate))) &gt; 0, _xlpm._sError, _xlpm._basic * (ABS(INDEX(_xlpm._validateDate, 1, 1)) &gt; 9999), _xlpm._sError, TRUE, _xlfn.LET(_xlpm._sYear, CALENDAR._FORMAT_ISO_YEAR(INDEX(_xlpm._validateDate, 1, 1)), IF(INDEX(_xlpm._validateDate, 1, 2) = "", IF(INDEX(_xlpm._validateDate, 1, 3) = "", _xlpm._sYear, _xlfn.CONCAT(_xlpm._sYear, _xlpm._delim, TEXT(INDEX(_xlpm._validateDate, 1, 3), "000"))), _xlfn.LET(_xlpm._sMonth, TEXT(INDEX(_xlpm._validateDate, 1, 2), "00"), IF(INDEX(_xlpm._validateDate, 1, 3) = "", IF(_xlpm._basic, _xlpm._sError, _xlfn.CONCAT(_xlpm._sYear, _xlpm._delim, _xlpm._sMonth)), _xlfn.CONCAT(_xlpm._sYear, _xlpm._delim, _xlpm._sMonth, _xlpm._delim, TEXT(INDEX(_xlpm._validateDate, 1, 3), "00")))))))))), _xlfn.BYROW(_xlpm.Date_YMD, _xlfn.LAMBDA(_xlpm._date_YMD, _xlpm.fnFormatISOCalendarDate(_xlpm._date_YMD)))))</definedName>
    <definedName name="CALENDAR.FORMAT_ISO_DATETIME">_xlfn.LAMBDA(_xlpm.Date_YMDT,_xlop.TZOMinutes,_xlop.Options,_xlop.JulianCalendar, _xlfn.LET(_xlpm._options, IF(_xlfn.ISOMITTED(_xlpm.Options), "", _xlpm.Options), _xlpm._julianCalendar, N(_xlpm.JulianCalendar) &lt;&gt; 0, _xlpm._basic, IFERROR(SEARCH("B", _xlpm._options), 0) &gt; 0, _xlpm._truncate, IFERROR(FIND("&lt;", _xlpm._options), 0) &gt; 0, _xlpm._lowOrder, LEFT(CALENDAR.SIFT_FOR_CHARS(_xlpm._options, "DHMS")), _xlpm._precision, IF(_xlpm._lowOrder &lt; 4, 0, IFERROR(VALUE(LEFT(CALENDAR.SIFT_FOR_CHARS(_xlpm._options, "0123456789"))), 0)), _xlpm._TZoptions, LEFT(CALENDAR.SIFT_FOR_CHARS(_xlpm._options, "BZ")), _xlpm._sTZO, IFERROR(CALENDAR.FORMAT_ISO_TZO(N(_xlpm.TZOMinutes), _xlpm._TZoptions), "#TZO!"), _xlpm.fnFormatISODate, _xlfn.LAMBDA(_xlpm._date_YMDT, _xlfn.LET(_xlpm._date, _xlfn.TAKE(_xlpm._date_YMDT, 1, 3), _xlpm._sDate, CALENDAR.FORMAT_ISO_CALENDAR_DATE(_xlpm._date, _xlpm._basic, _xlpm._julianCalendar), IFERROR(_xlpm._sDate, "#DATE!"))), _xlpm.fnFormatISOToD, _xlfn.LAMBDA(_xlpm._timeOfDay, _xlfn.LET(_xlpm._sTime, CALENDAR.FORMAT_TIME_OF_DAY(_xlpm._timeOfDay, _xlfn.CONCAT("I", _xlpm._options)), IFERROR(_xlpm._sTime, "T#TIME!"))), _xlpm.fnFormatISODateTime, _xlfn.LAMBDA(_xlpm._date_YMDT, _xlfn.LET(_xlpm._colCount, COLUMNS(_xlpm._date_YMDT), IF(_xlpm._colCount &gt; 4, {#REF!}, _xlfn.LET(_xlpm._hasDateProvided, MAX(N(NOT(CALENDAR.IS_EMPTY(_xlfn.TAKE(_xlpm._date_YMDT, 1, 3))))) &gt; 0, _xlpm._hasTimeProvided, _xlfn.IFS(_xlpm._colCount &lt; 3, FALSE, _xlpm._colCount = 3, IF(NOT(ISNUMBER(INDEX(_xlpm._date_YMDT, 1, 3))), FALSE, NOT(CALENDAR.IS_INTEGER(INDEX(_xlpm._date_YMDT, 1, 3)))), TRUE, NOT(CALENDAR.IS_EMPTY(INDEX(_xlpm._date_YMDT, 1, 4)))), _xlfn.IFS(NOT(_xlpm._hasDateProvided) * NOT(_xlpm._hasTimeProvided), "", _xlpm._hasDateProvided, _xlfn.LET(_xlpm._dateTime, _xlfn.TAKE(_xlfn.HSTACK(_xlpm._date_YMDT, {"","",""}), 1, 4), _xlpm._normaliseDateTime, CALENDAR.NORMALISE_YMDT(_xlpm._dateTime, _xlpm._julianCalendar), _xlpm._resolveDateTime, CALENDAR.RESOLVE_YMDT(_xlpm._normaliseDateTime, _xlpm._lowOrder, _xlpm._precision, _xlpm._truncate, _xlpm._julianCalendar), _xlpm._sDate, _xlpm.fnFormatISODate(_xlpm._resolveDateTime), _xlfn.IFS(NOT(_xlpm._hasTimeProvided), _xlpm._sDate, _xlpm._lowOrder = 1, _xlfn.CONCAT(_xlpm._sDate, "T", _xlpm._sTZO), TRUE, _xlfn.LET(_xlpm._sTime, _xlpm.fnFormatISOToD(INDEX(_xlpm._resolveDateTime, 1, 4)), _xlfn.CONCAT(_xlpm._sDate, _xlpm._sTime, _xlpm._sTZO)))), TRUE, _xlfn.LET(_xlpm._sTime, _xlpm.fnFormatISOToD(INDEX(_xlpm._date_YMDT, 1, 4)), _xlfn.CONCAT(_xlpm._sTime, _xlpm._sTZO))))))), _xlpm._rowCount, ROWS(_xlpm.Date_YMDT), _xlfn.DROP(_xlfn.REDUCE("", _xlfn.SEQUENCE(_xlpm._rowCount), _xlfn.LAMBDA(_xlpm._acc,_xlpm._curr, _xlfn.VSTACK(_xlpm._acc, _xlpm.fnFormatISODateTime(CALENDAR.NULLIFY(_xlfn.CHOOSEROWS(_xlpm.Date_YMDT, _xlpm._curr)))))), 1)))</definedName>
    <definedName name="CALENDAR.FORMAT_ISO_TZO">_xlfn.LAMBDA(_xlpm.TZOMinutes,_xlop.Options, _xlfn.LET(_xlpm._options, IF(_xlfn.ISOMITTED(_xlpm.Options), "", _xlpm.Options), _xlpm._basic, IFERROR(SEARCH("B", _xlpm._options), 0) &gt; 0, _xlpm._zulu, IFERROR(SEARCH("Z", _xlpm._options), 0) &gt; 0, _xlpm._lowOrder, LEFT(CALENDAR.SIFT_FOR_CHARS(_xlpm._options, "HMS")), _xlpm._fmt, _xlfn.IFS(_xlpm._lowOrder = "", IF(_xlpm._basic, "B+m", "+PHm0"), _xlpm._lowOrder = "H", IF(_xlpm._basic, "B+H", "B+H"), _xlpm._lowOrder = "M", IF(_xlpm._basic, "B+M", "+PHM0"), _xlpm._lowOrder = "S", IF(_xlpm._basic, "B+S", "+PHS0")), _xlpm.fnFormatTZO, _xlfn.LAMBDA(_xlpm._TZOMinutes, _xlfn.IFS(CALENDAR.IS_EMPTY(_xlpm._TZOMinutes), "", NOT(ISNUMBER(_xlpm._TZOMinutes)), {#VALUE!}, NOT(CALENDAR.IS_VALID_TZO(_xlpm._TZOMinutes)), {#NUM!}, (_xlpm._TZOMinutes = 0) * _xlpm._zulu, "Z", TRUE, CALENDAR.FORMAT_TIMESPAN(_xlpm._TZOMinutes / 1440, _xlpm._fmt))), _xlfn.MAP(_xlpm.TZOMinutes, _xlfn.LAMBDA(_xlpm._TZOMinutes, _xlpm.fnFormatTZO(_xlpm._TZOMinutes)))))</definedName>
    <definedName name="CALENDAR.FORMAT_LITERARY_DATE">_xlfn.LAMBDA(_xlpm.Date_YMDT,_xlop.Options,_xlop.JulianCalendar, _xlfn.LET(_xlpm._options, IF(_xlfn.ISOMITTED(_xlpm.Options), "", _xlpm.Options), _xlpm._julianCalendar, N(_xlpm.JulianCalendar) &lt;&gt; 0, _xlpm._short, IFERROR(SEARCH("S", _xlpm._options), 0) &gt; 0, _xlpm._intEnglish, IFERROR(SEARCH("I", _xlpm._options), 0) &gt; 0, _xlpm._era, IFERROR(SEARCH("E", _xlpm._options), 0) &gt; 0, _xlpm.fnFormatLiteraryDate, _xlfn.LAMBDA(_xlpm._date_YMDT, IF(MAX(N(NOT(CALENDAR.IS_EMPTY(_xlpm._date_YMDT)))) = 0, "", _xlfn.LET(_xlpm._normaliseYMDT, CALENDAR.NORMALISE_YMDT(_xlpm._date_YMDT, _xlpm._julianCalendar), _xlpm._yearProvided, ISNUMBER(INDEX(_xlpm._normaliseYMDT, 1, 1)), _xlpm._nominalYMDT, IF(_xlpm._yearProvided, _xlpm._normaliseYMDT, _xlfn.HSTACK(2000, _xlfn.DROP(_xlpm._normaliseYMDT, , 1))), _xlpm._resolveYMDT, CALENDAR.RESOLVE_YMDT(_xlpm._nominalYMDT, 3, 0, 1, _xlpm._julianCalendar), _xlpm._sDate, IF(MAX(N(ISERROR(_xlfn.TAKE(_xlpm._date_YMDT, 1, 3)))) &gt; 0, "#DATE!", _xlfn.LET(_xlpm._sMonth, CALENDAR.MONTH_NAME(INDEX(_xlpm._resolveYMDT, 1, 2), _xlpm._short, _xlpm._intEnglish), _xlpm._sDay, IF(CALENDAR.IS_EMPTY(INDEX(_xlpm._date_YMDT, 1, 3)), "", TEXT(INDEX(_xlpm._resolveYMDT, 1, 3), " 0")), _xlpm._sYear, IF(_xlpm._yearProvided, _xlfn.CONCAT(", ", CALENDAR.FORMAT_LITERARY_YEAR(INDEX(_xlpm._resolveYMDT, 1, 1), _xlpm._era)), ""), _xlfn.CONCAT(_xlpm._sMonth, _xlpm._sDay, _xlpm._sYear))), _xlpm._ToD, INDEX(_xlpm._resolveYMDT, 1, 4), _xlpm._sTime, _xlfn.IFS(ISERROR(_xlpm._ToD), "#TIME!", _xlpm._ToD = "", "", TRUE, TEXT(_xlpm._ToD, "h:mm AM/PM")), IF(_xlpm._sTime = "", _xlpm._sDate, _xlfn.CONCAT(_xlpm._sDate, ", ", _xlpm._sTime))))), _xlfn.BYROW(_xlpm.Date_YMDT, _xlfn.LAMBDA(_xlpm._date_YMDT, _xlpm.fnFormatLiteraryDate(CALENDAR.NULLIFY(_xlpm._date_YMDT))))))</definedName>
    <definedName name="CALENDAR.FORMAT_LITERARY_YEAR">_xlfn.LAMBDA(_xlpm.YearCE,_xlop.AlwaysShowEra, _xlfn.LET(_xlpm._alwaysShowEra, N(_xlpm.AlwaysShowEra) &lt;&gt; 0, _xlpm.fnFormatLiteraryYear, _xlfn.LAMBDA(_xlpm._yearCE, _xlfn.IFS(ISERROR(_xlpm._yearCE), _xlpm._yearCE, _xlpm._yearCE = "", "", NOT(ISNUMBER(_xlpm._yearCE)), {#VALUE!}, NOT(CALENDAR.IS_INTEGER(_xlpm._yearCE)), {#NUM!}, TRUE, _xlfn.LET(_xlpm._isCE, _xlpm._yearCE &gt;= 1, _xlpm._year, IF(_xlpm._isCE, _xlpm._yearCE, 1 - _xlpm._yearCE), _xlpm._suffix, _xlfn.IFS(NOT(_xlpm._isCE), " BCE", _xlpm._yearCE &lt; 1000, " CE", _xlpm._alwaysShowEra, " CE", TRUE, ""), _xlfn.CONCAT(TEXT(_xlpm._year, "0"), _xlpm._suffix)))), _xlfn.MAP(_xlpm.YearCE, _xlfn.LAMBDA(_xlpm._element, _xlpm.fnFormatLiteraryYear(CALENDAR.NULLIFY(_xlpm._element))))))</definedName>
    <definedName name="CALENDAR.FORMAT_MIL_DTG" localSheetId="3">_xlfn.LAMBDA(_xlpm.Year,_xlpm.Month,_xlpm.Day,_xlpm.Time,_xlop.TZOMinutes,_xlop.Options, _xlfn.IFS(CALENDAR.IS_EMPTY(_xlpm.Year) * CALENDAR.IS_EMPTY(_xlpm.Month) * CALENDAR.IS_EMPTY(_xlpm.Day) * CALENDAR.IS_EMPTY(_xlpm.Time), "", NOT(CALENDAR.IS_NUMERIC_NULL(_xlpm.Year)), {#VALUE!}, NOT(CALENDAR.IS_NUMERIC_NULL(_xlpm.Month)), {#VALUE!}, NOT(CALENDAR.IS_NUMERIC_NULL(_xlpm.Day)), {#VALUE!}, NOT(CALENDAR.IS_EMPTY(_xlpm.Month)) * NOT(IS_VALID_DATE(_xlpm.Year, _xlpm.Month, _xlpm.Day, 0)), "#DATE!", TRUE, _xlfn.LET(_xlpm._tzo, N(_xlpm.TZOMinutes), _xlpm._short, IFERROR(SEARCH("S", _xlpm.Options), 0) &gt; 0, _xlpm._spacing, IFERROR(FIND("_", _xlpm.Options), 0) &gt; 0, _xlpm._truncate, IFERROR(FIND("&lt;", _xlpm.Options), 0) &gt; 0, _xlpm.fnFmtTime, _xlfn.LAMBDA(_xlpm._time, _xlfn.LET(_xlpm._timeFmt, _xlfn.IFS(_xlpm._short * _xlpm._spacing, "hh mm", _xlpm._short * NOT(_xlpm._spacing), "hhmm", NOT(_xlpm._short) * _xlpm._spacing, "hh mm ss", TRUE, "hhmmss"), TEXT(_xlpm._time, _xlpm._timeFmt))), _xlpm._day, INT(_xlpm.Day), _xlpm._nominalYear, IF(CALENDAR.IS_EMPTY(_xlpm.Year), 2001, _xlpm.Year), _xlpm._nominalMonth, IF(CALENDAR.IS_EMPTY(_xlpm.Year), 3, _xlpm.Month), _xlpm._militaryTZ, CALENDAR.TZO_TO_MILITARY(_xlpm.TZOMinutes), _xlpm._nominalTime, N(_xlpm.Time) + INDEX(_xlpm._militaryTZ, 1, 3), _xlpm._rDateTime, RESOLVE_DATETIME(_xlpm._nominalYear, _xlpm._nominalMonth, _xlpm._day, _xlpm._nominalTime, 4 - N(_xlpm._short), _xlpm._truncate, 0), _xlpm._sDay, TEXT(INDEX(_xlpm._rDateTime, 3), "00"), _xlpm._sTime, _xlpm.fnFmtTime(INDEX(_xlpm._rDateTime, 4)), _xlpm._sTZ, INDEX(_xlpm._militaryTZ, 1, 1), _xlpm._spc, IF(_xlpm._spacing, " ", ""), IF(CALENDAR.IS_EMPTY(_xlpm.Year), _xlfn.CONCAT(_xlpm._sDay, _xlpm._spc, _xlpm._sTime, _xlpm._spc, _xlpm._sTZ), IF((INDEX(_xlpm._rDateTime, 1) &lt; 1951) + (INDEX(_xlpm._rDateTime, 1) &gt; 2050), "#RANGE!", _xlfn.LET(_xlpm._sMonth, UPPER(CALENDAR.MONTH_NAME(INDEX(_xlpm._rDateTime, 2), 1, 1)), _xlpm._sYY, TEXT(MOD(INDEX(_xlpm._rDateTime, 1), 100), "00"), _xlfn.CONCAT(_xlpm._sDay, _xlpm._spc, _xlpm._sTime, _xlpm._spc, _xlpm._sTZ, _xlpm._spc, _xlpm._sMonth, _xlpm._spc, _xlpm._sYY)))))))</definedName>
    <definedName name="CALENDAR.FORMAT_TIME_OF_DAY">_xlfn.LAMBDA(_xlpm.TimeOfDay,_xlop.Options, _xlfn.LET(_xlpm._options, IF(_xlfn.ISOMITTED(_xlpm.Options), "", _xlpm.Options), _xlpm._style, LEFT(CALENDAR.SIFT_FOR_CHARS(_xlpm._options, "CIB")), _xlpm._padding, IFERROR(SEARCH("P", _xlpm._options), 0) &gt; 0, _xlpm._accept24hr, IFERROR(FIND("^", _xlpm._options), 0) &gt; 0, _xlpm._low, LEFT(CALENDAR.SIFT_FOR_CHARS(_xlpm._options, "HMS")), _xlpm._lowOrder, _xlfn.IFS(_xlpm._low = "H", 2, _xlpm._low = "M", 3, _xlpm._low = "S", 4, TRUE, 3), _xlpm._rounding, _xlfn.IFS(IFERROR(FIND("~", _xlpm._options), 0) &gt; 0, 1, IFERROR(FIND("&lt;", _xlpm._options), 0) &gt; 0, -1, TRUE, 0), _xlpm._precision, IF(_xlpm._lowOrder &lt; 4, 0, VALUE(LEFT(CALENDAR.SIFT_FOR_CHARS(_xlpm._options, "0123456789")))), _xlpm._nospc, IFERROR(FIND("\", _xlpm._options), 0) &gt; 0, _xlpm._lampm, IFERROR(SEARCH("L", _xlpm._options), 0) &gt; 0, _xlpm._sError, "#TIME!", _xlpm.fnCompose, _xlfn.LAMBDA(_xlpm._provider, IF(NOT(ISNUMBER(INDEX(_xlpm._provider, 1, 1))), _xlpm._sError, _xlfn.LET(_xlpm._count, INDEX(_xlpm._provider, 1, 2) - INDEX(_xlpm._provider, 1, 1) + 1, _xlfn.REDUCE(INDEX(_xlpm._provider, 3, 1), _xlfn.SEQUENCE(_xlpm._count), _xlfn.LAMBDA(_xlpm._acc,_xlpm._n, _xlfn.LET(_xlpm._fmt, _xlfn.IFS(_xlpm._n = _xlpm._count, INDEX(_xlpm._provider, 1, 5), _xlpm._n = 1, INDEX(_xlpm._provider, 1, 3), TRUE, INDEX(_xlpm._provider, 1, 4)), _xlpm._col, INDEX(_xlpm._provider, 1, 1) + _xlpm._n, _xlpm._part, TEXT(INDEX(_xlpm._provider, 2, _xlpm._col), _xlpm._fmt), _xlpm._delim, INDEX(_xlpm._provider, 3, _xlpm._col), _xlfn.CONCAT(_xlpm._acc, _xlpm._part, _xlpm._delim))))))), _xlpm.fnFormatTimeOfDay, _xlfn.LAMBDA(_xlpm._timeOfDay, IF(CALENDAR.IS_EMPTY(_xlpm._timeOfDay), "", _xlfn.LET(_xlpm._provider, _xlfn.IFS(NOT(ISNUMBER(_xlpm._timeOfDay)), {#VALUE!}, _xlpm._style = "C", CALENDAR._FORMAT_PROVIDER_TIME_OF_DAY_CIVIL(_xlpm._timeOfDay, _xlpm._padding, _xlpm._lowOrder, _xlpm._rounding, _xlpm._precision, _xlpm._nospc, _xlpm._lampm), _xlpm._style = "I", CALENDAR._FORMAT_PROVIDER_TIME_OF_DAY_ISO(_xlpm._timeOfDay, _xlpm._lowOrder, _xlpm._rounding, _xlpm._precision, _xlpm._accept24hr, 0), _xlpm._style = "B", CALENDAR._FORMAT_PROVIDER_TIME_OF_DAY_ISO(_xlpm._timeOfDay, _xlpm._lowOrder, _xlpm._rounding, _xlpm._precision, _xlpm._accept24hr, 1), TRUE, CALENDAR._FORMAT_PROVIDER_TIME_OF_DAY_24HR(_xlpm._timeOfDay, _xlpm._padding, _xlpm._lowOrder, _xlpm._rounding, _xlpm._precision, _xlpm._accept24hr)), _xlpm.fnCompose(_xlpm._provider)))), _xlfn.MAP(_xlpm.TimeOfDay, _xlfn.LAMBDA(_xlpm._element, _xlpm.fnFormatTimeOfDay(CALENDAR.NULLIFY(_xlpm._element))))))</definedName>
    <definedName name="CALENDAR.FORMAT_TIMESPAN">_xlfn.LAMBDA(_xlpm.TimeSpan_D,_xlop.Options, _xlfn.LET(_xlpm._options, IF(_xlfn.ISOMITTED(_xlpm.Options), "", _xlpm.Options), _xlpm._style, LEFT(CALENDAR.SIFT_FOR_CHARS(_xlpm._options, "BET")), _xlpm._signPositive, IFERROR(FIND("+", _xlpm._options), 0) &gt; 0, _xlpm._padding, IFERROR(SEARCH("P", _xlpm._options), 0) &gt; 0, _xlpm._spacing, IFERROR(FIND("_", _xlpm._options), 0) &gt; 0, _xlpm._rounding, _xlfn.IFS(IFERROR(FIND("~", _xlpm._options), 0) &gt; 0, 1, IFERROR(FIND("&lt;", _xlpm._options), 0) &gt; 0, -1, TRUE, 0), _xlpm._precision, _xlfn.LET(_xlpm._p, LEFT(CALENDAR.SIFT_FOR_CHARS(_xlpm._options, "0123456789")), IF(_xlpm._p = "", "", VALUE(_xlpm._p))), _xlpm._orderSpec, CALENDAR.SIFT_FOR_CHARS(_xlpm._options, "DHMS", 2), _xlpm._high, _xlfn.IFS(_xlpm._orderSpec = "", {0;0}, LEN(_xlpm._orderSpec) = 1, {0;0}, TRUE, _xlfn.LET(_xlpm._h, LEFT(_xlpm._orderSpec), _xlfn.VSTACK(N(CODE(_xlpm._h) &lt; 100), _xlfn.XMATCH(_xlpm._h, {"D","H","M","S"}, 0)))), _xlpm._hardHigh, INDEX(_xlpm._high, 1), _xlpm._highOrder, INDEX(_xlpm._high, 2), _xlpm._low, IF(_xlpm._orderSpec = "", {0;0}, _xlfn.LET(_xlpm._h, RIGHT(_xlpm._orderSpec), _xlfn.VSTACK(N(CODE(_xlpm._h) &lt; 100), _xlfn.XMATCH(_xlpm._h, {"D","H","M","S"}, 0)))), _xlpm._hardLow, INDEX(_xlpm._low, 1), _xlpm._lowOrder, INDEX(_xlpm._low, 2), _xlpm._sError, "#TIMESPAN!", _xlpm.fnCompose, _xlfn.LAMBDA(_xlpm._provider, IF(NOT(ISNUMBER(INDEX(_xlpm._provider, 1, 1))), _xlpm._sError, _xlfn.LET(_xlpm._count, INDEX(_xlpm._provider, 1, 2) - INDEX(_xlpm._provider, 1, 1) + 1, _xlpm._designator, IF(INDEX(_xlpm._provider, 3, 1) = "", "", _xlfn.CONCAT(INDEX(_xlpm._provider, 3, 1), IF(INDEX(_xlpm._provider, 1, 6), " ", ""))), _xlfn.REDUCE(_xlpm._designator, _xlfn.SEQUENCE(_xlpm._count), _xlfn.LAMBDA(_xlpm._acc,_xlpm._n, _xlfn.LET(_xlpm._fmt, _xlfn.IFS(_xlpm._n = _xlpm._count, INDEX(_xlpm._provider, 1, 5), _xlpm._n = 1, INDEX(_xlpm._provider, 1, 3), TRUE, INDEX(_xlpm._provider, 1, 4)), _xlpm._col, INDEX(_xlpm._provider, 1, 1) + _xlpm._n, _xlpm._part, TEXT(INDEX(_xlpm._provider, 2, _xlpm._col), _xlpm._fmt), _xlpm._delim, INDEX(_xlpm._provider, 3, _xlpm._col), _xlpm._spc, IF(INDEX(_xlpm._provider, 1, 6) * (_xlpm._n &lt; _xlpm._count), " ", ""), _xlfn.CONCAT(_xlpm._acc, _xlpm._part, _xlpm._delim, _xlpm._spc))))))), _xlpm.fnFormatTimeSpan, _xlfn.LAMBDA(_xlpm._timeSpan, _xlfn.IFS(CALENDAR.IS_EMPTY(_xlpm._timeSpan), "", NOT(ISNUMBER(_xlpm._timeSpan)), {#VALUE!}, TRUE, _xlfn.LET(_xlpm._provider, _xlfn.IFS(_xlpm._style = "T", CALENDAR._FORMAT_PROVIDER_SEXAGESIMAL_TRADITIONAL(_xlpm._timeSpan, _xlpm._signPositive, _xlpm._padding, _xlpm._spacing, _xlpm._hardHigh, _xlpm._highOrder, _xlpm._hardLow, _xlpm._lowOrder, _xlpm._rounding, _xlpm._precision), _xlpm._style = "E", CALENDAR._FORMAT_PROVIDER_SEXAGESIMAL_EUROPEAN(_xlpm._timeSpan, _xlpm._signPositive, _xlpm._padding, _xlpm._spacing, _xlpm._hardHigh, _xlpm._highOrder, _xlpm._hardLow, _xlpm._lowOrder, _xlpm._rounding, _xlpm._precision), _xlpm._style = "B", CALENDAR._FORMAT_PROVIDER_SEXAGESIMAL_BASIC(_xlpm._timeSpan, _xlpm._signPositive, _xlpm._hardLow, _xlpm._lowOrder, _xlpm._rounding, _xlpm._precision), TRUE, CALENDAR._FORMAT_PROVIDER_SEXAGESIMAL_MODERN(_xlpm._timeSpan, _xlpm._signPositive, _xlpm._padding, _xlpm._hardHigh, _xlpm._highOrder, _xlpm._hardLow, _xlpm._lowOrder, _xlpm._rounding, _xlpm._precision)), _xlpm.fnCompose(_xlpm._provider)))), _xlfn.MAP(_xlpm.TimeSpan_D, _xlfn.LAMBDA(_xlpm._element, _xlpm.fnFormatTimeSpan(_xlpm._element)))))</definedName>
    <definedName name="CALENDAR.FORMAT_US_DATE" localSheetId="3">_xlfn.LAMBDA(_xlpm.YearCE,_xlpm.Month,_xlpm.Day,_xlop.Time,_xlop.Options,_xlop.JulianCalendar, IF(CALENDAR.IS_EMPTY(_xlpm.YearCE) * CALENDAR.IS_EMPTY(_xlpm.Month) * CALENDAR.IS_EMPTY(_xlpm.Day) * CALENDAR.IS_EMPTY(_xlpm.Time), "", _xlfn.LET(_xlpm._options, IF(_xlfn.ISOMITTED(_xlpm.Options), "", _xlpm.Options), _xlpm._hasTime, ISNUMBER(_xlpm.Time), _xlpm._hasDate, ISNUMBER(_xlpm.YearCE) * ISNUMBER(_xlpm.Month) * ISNUMBER(_xlpm.Day), IF(NOT(_xlpm._hasDate + _xlpm._hasTime), {#VALUE!}, _xlfn.LET(_xlpm.fnFormatDate, _xlfn.LAMBDA(_xlpm._separator,_xlpm._yearCE,_xlpm._month,_xlpm._day, IF(NOT(IS_VALID_DATE(_xlpm._yearCE, _xlpm._month, _xlpm._day, _xlpm.JulianCalendar)), "#DATE!", _xlfn.LET(_xlpm._sYear, TEXT(_xlpm._yearCE, "0000;" &amp; _xlfn.UNICHAR(8722) &amp; "0000;0000"), _xlpm._sMonth, TEXT(_xlpm._month, "0"), _xlpm._sDay, TEXT(_xlpm._day, "0"), _xlfn.CONCAT(_xlpm._sMonth, _xlpm._separator, _xlpm._sDay, _xlpm._separator, _xlpm._sYear)))), _xlpm.fnFormatTime, _xlfn.LAMBDA(_xlpm._separator,_xlpm._lowOrder,_xlpm._timeOfDay, _xlfn.IFS(CALENDAR.IS_EMPTY(_xlpm._timeOfDay), "", _xlpm._lowOrder = 1, "", NOT(ISNUMBER(_xlpm._timeOfDay)), "#TIME!", _xlpm._timeOfDay &lt; 0, "#TIME!", _xlpm._timeOfDay &gt; 1, "#TIME!", TRUE, _xlfn.LET(_xlpm._fmt, _xlfn.IFS(_xlpm._lowOrder = 1, "", _xlpm._lowOrder = 2, "h AM/PM", _xlpm._lowOrder = 3, "h\" &amp; _xlpm._separator &amp; "mm AM/PM", _xlpm._lowOrder = 4, "h\" &amp; _xlpm._separator &amp; "mm\" &amp; _xlpm._separator &amp; "ss AM/PM", _xlpm._lowOrder = 5, "h\" &amp; _xlpm._separator &amp; "mm\" &amp; _xlpm._separator &amp; "ss.000 AM/PM"), TEXT(_xlpm._timeOfDay, _xlpm._fmt)))), _xlpm._truncate, IFERROR(FIND("&lt;", _xlpm._options), 0) &gt; 0, _xlpm._lowOrder, IF(NOT(_xlpm._hasTime), 1, _xlfn.LET(_xlpm._low, CALENDAR.SIFT_FOR_CHARS(_xlpm._options, "DHMST"), _xlfn.IFS(_xlpm._low = "D", 1, _xlpm._low = "H", 2, _xlpm._low = "M", 3, _xlpm._low = "S", 4, _xlpm._low = "T", 5, TRUE, 3))), _xlpm._useLowOrder, IF(_xlpm._lowOrder = 5, 4, _xlpm._lowOrder), _xlpm._precision, IF(_xlpm._lowOrder = 5, 3, 0), _xlpm._tryDateSepChar, CALENDAR.FIND_NTH_CHAR(_xlpm.Options, ",./-_", 1, 0, 1), _xlpm._dateSeparator, IF(INDEX(_xlpm._tryDateSepChar, 1, 1) = 0, "/", INDEX(_xlpm._tryDateSepChar, 1, 2)), _xlpm._tryTimeSepChar, CALENDAR.FIND_NTH_CHAR(_xlpm.Options, ",.:-_", 1, 0, 1, INDEX(_xlpm._tryDateSepChar, 1, 1) + 1), _xlpm._timeSeparator, IF(INDEX(_xlpm._tryTimeSepChar, 1, 1) = 0, ":", INDEX(_xlpm._tryTimeSepChar, 1, 2)), _xlfn.IFS(_xlpm._hasDate * _xlpm._hasTime, _xlfn.LET(_xlpm._rDateTime, RESOLVE_DATETIME(_xlpm.YearCE, _xlpm.Month, INT(_xlpm.Day), _xlpm.Time, _xlpm._useLowOrder, _xlpm._precision, _xlpm._truncate, _xlpm.JulianCalendar), _xlpm._sDate, _xlpm.fnFormatDate(_xlpm._dateSeparator, INDEX(_xlpm._rDateTime, 1, 1), INDEX(_xlpm._rDateTime, 1, 2), INDEX(_xlpm._rDateTime, 1, 3)), _xlpm._sTime, _xlpm.fnFormatTime(_xlpm._timeSeparator, _xlpm._lowOrder, INDEX(_xlpm._rDateTime, 1, 4)), IF(_xlpm._sTime = "", _xlpm._sDate, _xlfn.CONCAT(_xlpm._sDate, " ", _xlpm._sTime))), _xlpm._hasTime, _xlfn.LET(_xlpm._rTimeOfDay, CALENDAR.ROUND_TIMESPAN(_xlpm.Time, _xlpm._useLowOrder, _xlpm._precision, _xlpm._truncate), _xlpm.fnFormatTime(_xlpm._timeSeparator, _xlpm._lowOrder, _xlpm._rTimeOfDay)), TRUE, _xlpm.fnFormatDate(_xlpm._dateSeparator, _xlpm.YearCE, _xlpm.Month, INT(_xlpm.Day))))))))</definedName>
    <definedName name="CALENDAR.GREGORIAN_TO_JULIAN">_xlfn.LAMBDA(_xlpm.Date_YMD, _xlfn.LET(_xlpm._JDN, CALENDAR.JULIAN_DAY_NUMBER(_xlpm.Date_YMD, 0), CALENDAR.JDN_TO_CALENDAR_DATE(_xlpm._JDN, 1)))</definedName>
    <definedName name="CALENDAR.IS_EMPTY">_xlfn.LAMBDA(_xlpm.Value, IF(ISERROR(_xlpm.Value), FALSE, _xlpm.Value = ""))</definedName>
    <definedName name="CALENDAR.IS_INTEGER">_xlfn.LAMBDA(_xlpm.N, IF(NOT(ISNUMBER(_xlpm.N)), {#VALUE!}, _xlfn.LET(_xlpm._integer, INT(_xlpm.N), ROUNDDOWN(_xlpm.N - _xlpm._integer, 15) = 0)))</definedName>
    <definedName name="CALENDAR.IS_LEAP_YEAR">_xlfn.LAMBDA(_xlpm.YearCE,_xlop.JulianCalendar, _xlfn.LET(_xlpm._gregorian, N(_xlpm.JulianCalendar) = 0, _xlpm.fnIsLeapYear, _xlfn.LAMBDA(_xlpm._yearCE, _xlfn.IFS(_xlpm._yearCE = "", "", NOT(ISNUMBER(_xlpm._yearCE)), {#VALUE!}, TRUE, _xlfn.LET(_xlpm._iYear, INT(_xlpm._yearCE), IF(_xlpm._gregorian, _xlfn.IFS(MOD(_xlpm._iYear, 400) = 0, TRUE, MOD(_xlpm._iYear, 100) = 0, FALSE, TRUE, MOD(_xlpm._iYear, 4) = 0), MOD(_xlpm._iYear, 4) = 0)))), _xlfn.MAP(_xlpm.YearCE, _xlfn.LAMBDA(_xlpm._element, _xlpm.fnIsLeapYear(_xlpm._element)))))</definedName>
    <definedName name="CALENDAR.IS_NUMERIC_NULL">_xlfn.LAMBDA(_xlpm.Value, _xlfn.IFS(ISERROR(_xlpm.Value), FALSE, _xlpm.Value = "", TRUE, ISNUMBER(_xlpm.Value), TRUE, TRUE, FALSE))</definedName>
    <definedName name="CALENDAR.IS_VALID_CALENDAR_DATE">_xlfn.LAMBDA(_xlpm.Date_YMD,_xlop.JulianCalendar, _xlfn.LET(_xlpm._julianCalendar, N(_xlpm.JulianCalendar) &lt;&gt; 0, _xlfn.BYROW(_xlpm.Date_YMD, _xlfn.LAMBDA(_xlpm._date_YMD, IF(MAX(N(NOT(CALENDAR.IS_EMPTY(_xlpm._date_YMD)))) = 0, FALSE, _xlfn.LET(_xlpm._validateDate, CALENDAR.VALIDATE_CALENDAR_DATE(_xlpm._date_YMD, _xlpm._julianCalendar), MAX(N(ISERROR(_xlpm._validateDate))) = 0))))))</definedName>
    <definedName name="CALENDAR.IS_VALID_ORDINAL_DATE">_xlfn.LAMBDA(_xlpm.YearCE,_xlpm.OrdinalDay,_xlop.JulianCalendar, _xlfn.IFS(NOT(ISNUMBER(_xlpm.YearCE)) + NOT(ISNUMBER(_xlpm.OrdinalDay)), FALSE, NOT(CALENDAR.IS_INTEGER(_xlpm.YearCE)), FALSE, TRUE, _xlfn.LET(_xlpm._ordinalDay, INT(_xlpm.OrdinalDay), IF(_xlpm._ordinalDay &lt; 1, FALSE, _xlfn.LET(_xlpm._daysInYear, CALENDAR.DAYS_IN_YEAR(_xlpm.YearCE, _xlpm.JulianCalendar), _xlpm._ordinalDay &lt;= _xlpm._daysInYear)))))</definedName>
    <definedName name="CALENDAR.IS_VALID_TIME_OF_DAY">_xlfn.LAMBDA(_xlpm.Time_HMS,_xlop.Accept24Hour, _xlfn.LET(_xlpm._accept24hour, N(_xlpm.Accept24Hour) &lt;&gt; 0, _xlfn.BYROW(_xlpm.Time_HMS, _xlfn.LAMBDA(_xlpm._time_HMS, IF(MAX(N(NOT(CALENDAR.IS_EMPTY(_xlpm._time_HMS)))) = 0, FALSE, _xlfn.LET(_xlpm._validateToD, CALENDAR.VALIDATE_TIME_OF_DAY(_xlpm._time_HMS, _xlpm._accept24hour), MAX(N(ISERROR(_xlpm._validateToD))) = 0))))))</definedName>
    <definedName name="CALENDAR.IS_VALID_TIMESPAN">_xlfn.LAMBDA(_xlpm.TimeSpan_C5, _xlfn.BYROW(_xlpm.TimeSpan_C5, _xlfn.LAMBDA(_xlpm._timeSpan, IF(MAX(N(NOT(CALENDAR.IS_EMPTY(_xlpm._timeSpan)))) = 0, FALSE, _xlfn.LET(_xlpm._validateTimeSpan, CALENDAR.VALIDATE_TIMESPAN(_xlpm._timeSpan), MAX(N(ISERROR(_xlpm._validateTimeSpan))) = 0)))))</definedName>
    <definedName name="CALENDAR.IS_VALID_TZO">_xlfn.LAMBDA(_xlpm.TZOMinutes, _xlfn.IFS(CALENDAR.IS_EMPTY(_xlpm.TZOMinutes), FALSE, NOT(ISNUMBER(_xlpm.TZOMinutes)), FALSE, ABS(_xlpm.TZOMinutes) &gt; 900, FALSE, TRUE, TRUE))</definedName>
    <definedName name="CALENDAR.IS_VALID_WEEK_DATE">_xlfn.LAMBDA(_xlpm.YearCE,_xlpm.ISOWeek,_xlop.ISOWeekDay,_xlop.JulianCalendar, _xlfn.IFS(NOT(ISNUMBER(_xlpm.YearCE)) + NOT(ISNUMBER(_xlpm.ISOWeek)), FALSE, NOT(CALENDAR.IS_INTEGER(_xlpm.YearCE) * CALENDAR.IS_INTEGER(_xlpm.ISOWeek)), FALSE, TRUE, _xlfn.LET(_xlpm._validWeek, _xlfn.IFS(_xlpm.ISOWeek &lt; 1, FALSE, _xlpm.ISOWeek &lt;= 52, TRUE, _xlpm.ISOWeek = 53, (CALENDAR.WEEKS_IN_YEAR(_xlpm.YearCE, _xlpm.JulianCalendar) = 53), TRUE, FALSE), IF(NOT(_xlpm._validWeek), FALSE, IF(NOT(ISNUMBER(_xlpm.ISOWeekDay)), TRUE, _xlfn.LET(_xlpm._weekDay, INT(_xlpm.ISOWeekDay), (_xlpm._weekDay &gt;= 1) * (_xlpm._weekDay &lt;= 7) &lt;&gt; 0))))))</definedName>
    <definedName name="CALENDAR.JDATE_TO_MODIFIED">_xlfn.LAMBDA(_xlpm.JDate, IF(_xlpm.JDate = "", "", _xlpm.JDate - 2400000.5))</definedName>
    <definedName name="CALENDAR.JDATE_TO_YMDT">_xlfn.LAMBDA(_xlpm.JDate,_xlop.JulianCalendar, _xlfn.LET(_xlpm._julianCalendar, N(_xlpm.JulianCalendar) &lt;&gt; 0, _xlpm.fnJDateToYMDT, _xlfn.LAMBDA(_xlpm._JDate, _xlfn.IFS(_xlpm._JDate = "", {"","","",""}, NOT(ISNUMBER(_xlpm._JDate)), {#VALUE!,"","",""}, TRUE, _xlfn.LET(_xlpm._JDN, INT(_xlpm._JDate + 0.5), _xlpm._timeOfDay, _xlpm._JDate - _xlpm._JDN + 0.5, _xlpm._cDate, CALENDAR.JDN_TO_CALENDAR_DATE(_xlpm._JDN, _xlpm._julianCalendar), _xlfn.HSTACK(_xlpm._cDate, _xlpm._timeOfDay)))), _xlpm._rowCount, ROWS(_xlpm.JDate), _xlfn.DROP(_xlfn.REDUCE("", _xlfn.SEQUENCE(_xlpm._rowCount), _xlfn.LAMBDA(_xlpm._acc,_xlpm._curr, _xlfn.VSTACK(_xlpm._acc, _xlpm.fnJDateToYMDT(CALENDAR.NULLIFY(_xlfn.CHOOSEROWS(_xlpm.JDate, _xlpm._curr)))))), 1)))</definedName>
    <definedName name="CALENDAR.JDN_TO_CALENDAR_DATE">_xlfn.LAMBDA(_xlpm.JDN,_xlop.JulianCalendar, _xlfn.LET(_xlpm._julianCalendar, N(_xlpm.JulianCalendar) &lt;&gt; 0, _xlpm.fnJDNtoCalendarDate, _xlfn.LAMBDA(_xlpm._JDN, _xlfn.IFS(ISERROR(_xlpm._JDN), _xlfn.HSTACK(_xlpm._JDN, "", ""), _xlpm._JDN = "", {"","",""}, NOT(ISNUMBER(_xlpm._JDN)), {#VALUE!,"",""}, TRUE, _xlfn.LET(_xlpm._YEAR4801BCE, -4800, _xlpm._DaysIn4Year, 1461, _xlpm._DaysInYear, 365, _xlpm._MonthCorrectionDays, 308, _xlpm._DaysIn4Months, 122, _xlpm._DaysIn5MonthsFromMarch, 153, IF(_xlpm._julianCalendar, _xlfn.LET(_xlpm._J4801BCE_JD0, -32083, _xlpm._days0, INT(_xlpm._JDN)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 _xlfn.LET(_xlpm._G4801BCE_JD0, -32045, _xlpm._GregDaysIn400Year, 146097, _xlpm._GregDaysIn100Year, 36524, _xlpm._days0, INT(_xlpm._JDN)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_xlpm._rowCount, ROWS(_xlpm.JDN), _xlfn.DROP(_xlfn.REDUCE("", _xlfn.SEQUENCE(_xlpm._rowCount), _xlfn.LAMBDA(_xlpm._acc,_xlpm._curr, _xlfn.VSTACK(_xlpm._acc, _xlpm.fnJDNtoCalendarDate(CALENDAR.NULLIFY(INDEX(_xlpm.JDN, _xlpm._curr, 1)))))), 1)))</definedName>
    <definedName name="CALENDAR.JDN_TO_MODIFIED">_xlfn.LAMBDA(_xlpm.JDN, _xlfn.IFS(ISERROR(_xlpm.JDN), _xlpm.JDN, _xlpm.JDN = "", "", NOT(ISNUMBER(_xlpm.JDN)), {#VALUE!}, TRUE, INT(_xlpm.JDN) - 2400001))</definedName>
    <definedName name="CALENDAR.JULIAN_DATE">_xlfn.LAMBDA(_xlpm.Date_YMDT,_xlop.JulianCalendar, _xlfn.LET(_xlpm._julianCalendar, N(_xlpm.JulianCalendar) &lt;&gt; 0, _xlpm.fnJulianDate, _xlfn.LAMBDA(_xlpm._date_YMDT, _xlfn.LET(_xlpm._colCount, COLUMNS(_xlpm._date_YMDT), IF(_xlpm._colCount &gt; 4, {#REF!}, _xlfn.LET(_xlpm._date, _xlfn.TAKE(_xlpm._date_YMDT, 1, 3), _xlpm._JDN, CALENDAR.JULIAN_DAY_NUMBER(_xlpm._date, _xlpm._julianCalendar), IF(NOT(ISNUMBER(_xlpm._JDN)), _xlpm._JDN, _xlfn.LET(_xlpm._time, _xlfn.IFS(_xlpm._colCount = 4, IF(CALENDAR.IS_EMPTY(INDEX(_xlpm._date_YMDT, 1, 4)), MOD(N(INDEX(_xlpm._date_YMDT, 1, 3)), 1), INDEX(_xlpm._date_YMDT, 1, 4)), _xlpm._colCount = 3, MOD(N(INDEX(_xlpm._date_YMDT, 1, 3)), 1), TRUE, 0), IF(NOT(ISNUMBER(_xlpm._time)), {#VALUE!}, _xlfn.LET(_xlpm._timeAfterMidday, _xlpm._time - 0.5, _xlpm._JDN + _xlpm._timeAfterMidday)))))))), _xlfn.BYROW(_xlpm.Date_YMDT, _xlfn.LAMBDA(_xlpm._date_YMDT, _xlpm.fnJulianDate(_xlpm._date_YMDT)))))</definedName>
    <definedName name="CALENDAR.JULIAN_DAY_NUMBER">_xlfn.LAMBDA(_xlpm.Date_YMD,_xlop.JulianCalendar, _xlfn.LET(_xlpm._julianCalendar, N(_xlpm.JulianCalendar) &lt;&gt; 0, _xlpm.fnResolveJDN, _xlfn.LAMBDA(_xlpm._date_YMD, IF(MAX(N(NOT(CALENDAR.IS_EMPTY(_xlpm._date_YMD)))) = 0, "", _xlfn.LET(_xlpm._validateDate, CALENDAR.VALIDATE_CALENDAR_DATE(_xlpm._date_YMD, _xlpm._julianCalendar), _xlpm._firstError, _xlfn.TAKE(_xlfn._xlws.FILTER(_xlpm._validateDate, ISERROR(_xlpm._validateDate), ""), 1, 1), IF(ISERROR(_xlpm._firstError), _xlpm._firstError, _xlfn.LET(_xlpm._y, INDEX(_xlpm._validateDate, 1, 1), _xlpm._m, INDEX(_xlpm._validateDate, 1, 2), _xlpm._d, INDEX(_xlpm._validateDate, 1, 3), IF(_xlpm._m = "", _xlfn.LET(_xlpm._JDN_JAN0, CALENDAR._JULIAN_DAY_NUMBER(_xlpm._y, 1, 0, _xlpm._julianCalendar), _xlpm._JDN_JAN0 + IF(_xlpm._d = "", 1, _xlpm._d)), IF(_xlpm._d = "", CALENDAR._JULIAN_DAY_NUMBER(_xlpm._y, _xlpm._m, 1, _xlpm._julianCalendar), CALENDAR._JULIAN_DAY_NUMBER(_xlpm._y, _xlpm._m, _xlpm._d, _xlpm._julianCalendar)))))))), _xlfn.BYROW(_xlpm.Date_YMD, _xlfn.LAMBDA(_xlpm._date_YMD, _xlpm.fnResolveJDN(_xlpm._date_YMD)))))</definedName>
    <definedName name="CALENDAR.JULIAN_TO_GREGORIAN">_xlfn.LAMBDA(_xlpm.Date_YMD, _xlfn.LET(_xlpm._JDN, CALENDAR.JULIAN_DAY_NUMBER(_xlpm.Date_YMD, 1), CALENDAR.JDN_TO_CALENDAR_DATE(_xlpm._JDN, 0)))</definedName>
    <definedName name="CALENDAR.MILITARY_TZO">_xlfn.LAMBDA(_xlpm.Designator, IF(CALENDAR.IS_EMPTY(_xlpm.Designator), "", _xlfn.LET(_xlpm._code, CODE(_xlpm.Designator) - 64, _xlfn.IFS(_xlpm._code &lt;= 0, {#VALUE!}, _xlpm._code &gt; 26, {#VALUE!}, _xlpm._code = 10, {#N/A}, _xlpm._code = 26, 0, _xlpm._code &lt;= 9, _xlpm._code * 60, _xlpm._code &lt;= 13, (_xlpm._code - 1) * 60, _xlpm._code &lt;= 25, (13 - _xlpm._code) * 60))))</definedName>
    <definedName name="CALENDAR.MJDATE_ADDITION">_xlfn.LAMBDA(_xlpm.LocalMJDate,_xlpm.AddValue,_xlop.Component,_xlop.JulianCalendar, _xlfn.LET(_xlpm._component, _xlfn.IFS(_xlpm.Component = "", "D", IFERROR(SEARCH(LEFT(_xlpm.Component), "YQLWDHMS"), 0) &gt; 0, LEFT(_xlpm.Component), TRUE, "D"), _xlpm._julianCalendar, N(_xlpm.JulianCalendar) &lt;&gt; 0, _xlpm.fnMJDateAddition, _xlfn.LAMBDA(_xlpm._localMJDate,_xlpm._addValue, _xlfn.IFS(ISERROR(_xlpm._localMJDate), _xlpm._localMJDate, ISERROR(_xlpm._addValue), _xlpm._addValue, _xlpm._localMJDate = "", "", _xlpm._addValue = "", _xlpm._localMJDate, NOT(ISNUMBER(_xlpm._localMJDate)), {#VALUE!}, NOT(ISNUMBER(_xlpm._addValue)), {#VALUE!}, _xlpm._component = "W", _xlpm._localMJDate + ROUND(_xlpm._addValue * 7, 0), _xlpm._component = "D", _xlpm._localMJDate + _xlpm._addValue, _xlpm._component = "H", _xlpm._localMJDate + (_xlpm._addValue / 24), _xlpm._component = "M", _xlpm._localMJDate + (_xlpm._addValue / 1440), _xlpm._component = "S", _xlpm._localMJDate + (_xlpm._addValue / 86400), TRUE, _xlfn.LET(_xlpm._avgDaysMonth, IF(_xlpm._julianCalendar, 30.4375, 30.436875), _xlpm._decAddMonths, _xlpm._addValue * _xlfn.IFS(_xlpm._component = "Y", 12, _xlpm._component = "Q", 3, _xlpm._component = "L", 1), _xlpm._intAddMonths, INT(_xlpm._decAddMonths), _xlpm._partialMonths, MOD(_xlpm._decAddMonths, 1), _xlpm._localDate_YMDT, CALENDAR.MJDATE_TO_YMDT(_xlpm._localMJDate, _xlpm._julianCalendar), _xlpm._addedDate_YMDT, _xlpm._localDate_YMDT + _xlfn.HSTACK(0, _xlpm._intAddMonths, ROUND(_xlpm._partialMonths * _xlpm._avgDaysMonth, 0), 0), _xlpm._normalised_YMDT, CALENDAR.NORMALISE_YMDT(_xlpm._addedDate_YMDT, _xlpm._julianCalendar), CALENDAR.MODIFIED_JULIAN_DATE(_xlpm._normalised_YMDT, _xlpm._julianCalendar)))), _xlpm._rowCount, ROWS(_xlpm.LocalMJDate), _xlpm._addCount, ROWS(_xlpm.AddValue), IF(_xlpm._addCount = 1, _xlfn.LET(_xlpm._addScalar, INDEX(_xlpm.AddValue, 1, 1), _xlfn.DROP(_xlfn.REDUCE("", _xlfn.SEQUENCE(_xlpm._rowCount), _xlfn.LAMBDA(_xlpm._acc,_xlpm._curr, _xlfn.VSTACK(_xlpm._acc, _xlpm.fnMJDateAddition(CALENDAR.NULLIFY(INDEX(_xlpm.LocalMJDate, _xlpm._curr, 1)), _xlpm._addScalar)))), 1)), _xlfn.DROP(_xlfn.REDUCE("", _xlfn.SEQUENCE(_xlpm._rowCount), _xlfn.LAMBDA(_xlpm._acc,_xlpm._curr, _xlfn.LET(_xlpm._addValue, IF(_xlpm._curr &lt;= _xlpm._addCount, CALENDAR.NULLIFY(INDEX(_xlpm.AddValue, _xlpm._curr, 1)), 0), _xlfn.VSTACK(_xlpm._acc, _xlpm.fnMJDateAddition(CALENDAR.NULLIFY(INDEX(_xlpm.LocalMJDate, _xlpm._curr, 1)), _xlpm._addValue))))), 1))))</definedName>
    <definedName name="CALENDAR.MJDATE_TO_ISO_DATETIME" localSheetId="3">_xlfn.LAMBDA(_xlpm.MJDate,_xlop.TZOMinutes,_xlop.Options,_xlop.JulianCalendar, _xlfn.IFS(CALENDAR.IS_EMPTY(_xlpm.MJDate), "", NOT(ISNUMBER(_xlpm.MJDate)), {#VALUE!}, TRUE, _xlfn.LET(_xlpm._cDate, MJDATE_TO_CALENDAR_DATE(_xlpm.MJDate, _xlpm.JulianCalendar), CALENDAR.FORMAT_ISO_DATETIME(INDEX(_xlpm._cDate, 1, 1), INDEX(_xlpm._cDate, 1, 2), INDEX(_xlpm._cDate, 1, 3), INDEX(_xlpm._cDate, 1, 4), _xlpm.TZOMinutes, _xlpm.Options, _xlpm.JulianCalendar))))</definedName>
    <definedName name="CALENDAR.MJDATE_TO_ORDINAL_DATE" localSheetId="3">_xlfn.LAMBDA(_xlpm.MJDate,_xlop.JulianCalendar, _xlfn.IFS(_xlpm.MJDate = "", {"","","",""}, NOT(ISNUMBER(_xlpm.MJDate)), {#VALUE!,"","",""}, TRUE, _xlfn.LET(_xlpm._cDate, MJDATE_TO_CALENDAR_DATE(_xlpm.MJDate, _xlpm.JulianCalendar), _xlpm._yearCE, INDEX(_xlpm._cDate, 1, 1), _xlpm._MJDNYear, CALENDAR.MODIFIED_JULIAN_DAY_NUMBER(_xlpm._yearCE, 1, 1, _xlpm.JulianCalendar) - 1, _xlpm._ordinalDay, INT(_xlpm.MJDate - _xlpm._MJDNYear), _xlpm._daysInYear, CALENDAR.DAYS_IN_YEAR(_xlpm._yearCE, _xlpm.JulianCalendar), _xlfn.HSTACK(_xlpm._yearCE, _xlpm._ordinalDay, INDEX(_xlpm._cDate, 1, 4), _xlpm._daysInYear))))</definedName>
    <definedName name="CALENDAR.MJDATE_TO_QUARTER_DATE" localSheetId="3">_xlfn.LAMBDA(_xlpm.MJDate,_xlop.MonthOffset,_xlop.JulianCalendar, _xlfn.IFS(_xlpm.MJDate = "", {"","","","",""}, NOT(ISNUMBER(_xlpm.MJDate)), {#VALUE!,"","","",""}, TRUE, _xlfn.LET(_xlpm._monthOffset, ROUND(N(_xlpm.MonthOffset), 0), _xlfn.IFS(_xlpm._monthOffset &lt; -6, {#NUM!,"","","",""}, _xlpm._monthOffset &gt; 3, {#NUM!,"","","",""}, TRUE, _xlfn.LET(_xlpm._cDate, MJDATE_TO_CALENDAR_DATE(_xlpm.MJDate, _xlpm.JulianCalendar), _xlpm._shiftMonth, INDEX(_xlpm._cDate, 1, 2) - 1 - _xlpm._monthOffset, _xlpm._fiscalYear, INDEX(_xlpm._cDate, 1, 1) + INT(_xlpm._shiftMonth / 12), _xlpm._zeroBasedFiscalMonth, MOD(_xlpm._shiftMonth, 12), _xlpm._quarter, INT(_xlpm._zeroBasedFiscalMonth / 3) + 1, _xlpm._MJDNQuarter, CALENDAR.QUARTER_DATE_TO_MJDATE(_xlpm._fiscalYear, _xlpm._quarter, 1, 0, _xlpm._monthOffset, _xlpm.JulianCalendar) - 1, _xlpm._dayOfQuarter, INT(_xlpm.MJDate - _xlpm._MJDNQuarter), _xlpm._daysInQuarter, CALENDAR.DAYS_IN_QUARTER(_xlpm._quarter, _xlpm._fiscalYear, _xlpm._monthOffset, _xlpm.JulianCalendar), _xlfn.HSTACK(_xlpm._fiscalYear, _xlpm._quarter, _xlpm._dayOfQuarter, INDEX(_xlpm._cDate, 1, 4), _xlpm._daysInQuarter))))))</definedName>
    <definedName name="CALENDAR.MJDATE_TO_WEEK_DATE" localSheetId="3">_xlfn.LAMBDA(_xlpm.MJDate,_xlop.JulianCalendar, _xlfn.IFS(_xlpm.MJDate = "", {"","","","",""}, NOT(ISNUMBER(_xlpm.MJDate)), {#VALUE!,"","","",""}, TRUE, _xlfn.LET(_xlpm._cDate, MJDATE_TO_CALENDAR_DATE(_xlpm.MJDate, _xlpm.JulianCalendar), _xlpm._yearCE, INDEX(_xlpm._cDate, 1, 1), _xlpm._dayOfWeek, CALENDAR.DAY_OF_WEEK(_xlpm.MJDate), _xlpm._MJDNYear, CALENDAR.MODIFIED_JULIAN_DAY_NUMBER(_xlpm._yearCE, 1, 1, _xlpm.JulianCalendar) - 1, _xlpm._dayOfYear, INT(_xlpm.MJDate - _xlpm._MJDNYear), _xlpm._nominalWeek, INT((_xlpm._dayOfYear - _xlpm._dayOfWeek + 10) / 7), _xlfn.IFS(_xlpm._nominalWeek = 0, _xlfn.LET(_xlpm._weeksInYear, CALENDAR.WEEKS_IN_YEAR(_xlpm._yearCE - 1, _xlpm.JulianCalendar), _xlfn.HSTACK(_xlpm._yearCE - 1, _xlpm._weeksInYear, _xlpm._dayOfWeek, INDEX(_xlpm._cDate, 1, 4), _xlpm._weeksInYear)), _xlpm._nominalWeek = 53, IF(CALENDAR.WEEKS_IN_YEAR(_xlpm._yearCE, _xlpm.JulianCalendar) = 53, _xlfn.HSTACK(_xlpm._yearCE, 53, _xlpm._dayOfWeek, INDEX(_xlpm._cDate, 1, 4), 53), _xlfn.LET(_xlpm._weeksInYear, CALENDAR.WEEKS_IN_YEAR(_xlpm._yearCE + 1, _xlpm.JulianCalendar), _xlfn.HSTACK(_xlpm._yearCE + 1, 1, _xlpm._dayOfWeek, INDEX(_xlpm._cDate, 1, 4), _xlpm._weeksInYear))), TRUE, _xlfn.LET(_xlpm._weeksInYear, CALENDAR.WEEKS_IN_YEAR(_xlpm._yearCE, _xlpm.JulianCalendar), _xlfn.HSTACK(_xlpm._yearCE, _xlpm._nominalWeek, _xlpm._dayOfWeek, INDEX(_xlpm._cDate, 1, 4), _xlpm._weeksInYear))))))</definedName>
    <definedName name="CALENDAR.MJDATE_TO_YMDT">_xlfn.LAMBDA(_xlpm.MJDate,_xlop.JulianCalendar, _xlfn.LET(_xlpm._JDate, CALENDAR.MODIFIED_TO_JDATE(_xlpm.MJDate), _xlfn.IFS(_xlpm._JDate = "", {"","","",""}, NOT(ISNUMBER(_xlpm._JDate)), {#VALUE!,"","",""}, TRUE, CALENDAR.JDATE_TO_YMDT(_xlpm._JDate, _xlpm.JulianCalendar))))</definedName>
    <definedName name="CALENDAR.MJDN_TO_CALENDAR_DATE">_xlfn.LAMBDA(_xlpm.MJDN,_xlop.JulianCalendar, _xlfn.LET(_xlpm._JDN, CALENDAR.MODIFIED_TO_JDN(_xlpm.MJDN), CALENDAR.JDN_TO_CALENDAR_DATE(_xlpm._JDN, _xlpm.JulianCalendar)))</definedName>
    <definedName name="CALENDAR.MODIFIED_JULIAN_DATE">_xlfn.LAMBDA(_xlpm.Date_YMDT,_xlop.JulianCalendar, _xlfn.LET(_xlpm._julianCalendar, N(_xlpm.JulianCalendar) &lt;&gt; 0, _xlpm.fnModifiedJulianDate, _xlfn.LAMBDA(_xlpm._date_YMDT, _xlfn.LET(_xlpm._colCount, COLUMNS(_xlpm._date_YMDT), IF(_xlpm._colCount &gt; 4, {#REF!}, _xlfn.LET(_xlpm._date, _xlfn.TAKE(_xlpm._date_YMDT, 1, 3), _xlpm._MJDN, CALENDAR.MODIFIED_JULIAN_DAY_NUMBER(_xlpm._date, _xlpm._julianCalendar), IF(NOT(ISNUMBER(_xlpm._MJDN)), _xlpm._MJDN, _xlfn.LET(_xlpm._time, _xlfn.IFS(_xlpm._colCount = 4, IF(CALENDAR.IS_EMPTY(INDEX(_xlpm._date_YMDT, 1, 4)), MOD(N(INDEX(_xlpm._date_YMDT, 1, 3)), 1), INDEX(_xlpm._date_YMDT, 1, 4)), _xlpm._colCount = 3, MOD(N(INDEX(_xlpm._date_YMDT, 1, 3)), 1), TRUE, 0), IF(NOT(ISNUMBER(_xlpm._time)), {#VALUE!}, _xlpm._MJDN + _xlpm._time))))))), _xlfn.BYROW(_xlpm.Date_YMDT, _xlfn.LAMBDA(_xlpm._date_YMDT, _xlpm.fnModifiedJulianDate(_xlpm._date_YMDT)))))</definedName>
    <definedName name="CALENDAR.MODIFIED_JULIAN_DAY_NUMBER">_xlfn.LAMBDA(_xlpm.Date_YMD,_xlop.JulianCalendar, _xlfn.LET(_xlpm._JDN, CALENDAR.JULIAN_DAY_NUMBER(_xlpm.Date_YMD, _xlpm.JulianCalendar), IF(NOT(ISNUMBER(_xlpm._JDN)), _xlpm._JDN, CALENDAR.JDN_TO_MODIFIED(_xlpm._JDN))))</definedName>
    <definedName name="CALENDAR.MODIFIED_TO_JDATE">_xlfn.LAMBDA(_xlpm.MJDate, IF(_xlpm.MJDate = "", "", _xlpm.MJDate + 2400000.5))</definedName>
    <definedName name="CALENDAR.MODIFIED_TO_JDN">_xlfn.LAMBDA(_xlpm.MJDN, _xlfn.IFS(ISERROR(_xlpm.MJDN), _xlpm.MJDN, _xlpm.MJDN = "", "", NOT(ISNUMBER(_xlpm.MJDN)), {#VALUE!}, TRUE, INT(_xlpm.MJDN) + 2400001))</definedName>
    <definedName name="CALENDAR.MONTH_NAME">_xlfn.LAMBDA(_xlpm.Month,_xlop.Short,_xlop.InternationalEnglish, _xlfn.LET(_xlpm._useShort, N(_xlpm.Short) &lt;&gt; 0, _xlpm._fmt, IF(_xlpm._useShort, "MMM", "MMMM"), _xlpm._useLocalLang, N(_xlpm.InternationalEnglish) = 0, _xlpm.fnMonthName, _xlfn.LAMBDA(_xlpm._m, _xlfn.IFS(_xlpm._m = "", {""}, NOT(ISNUMBER(_xlpm._m)), {#VALUE!}, TRUE, _xlfn.LET(_xlpm._month, MOD(INT(_xlpm._m) - 1, 12) + 1, IF(_xlpm._useLocalLang, _xlfn.LET(_xlpm._dayOfMonth, DATE(2000, _xlpm._month, 1), TEXT(_xlpm._dayOfMonth, _xlpm._fmt)), IF(_xlpm._useShort, INDEX({"Jan";"Feb";"Mar";"Apr";"May";"Jun";"Jul";"Aug";"Sep";"Oct";"Nov";"Dec"}, _xlpm._month), INDEX({"January";"February";"March";"April";"May";"June";"July";"August";"September";"October";"November";"December"}, _xlpm._month)))))), _xlfn.MAP(_xlpm.Month, _xlfn.LAMBDA(_xlpm._element, _xlpm.fnMonthName(_xlpm._element)))))</definedName>
    <definedName name="CALENDAR.NORMALISE_CALENDAR_DATE">_xlfn.LAMBDA(_xlpm.Date_YMD,_xlop.JulianCalendar, _xlfn.LET(_xlpm._julianCalendar, N(_xlpm.JulianCalendar) &lt;&gt; 0, _xlpm.fnNormaliseDate, _xlfn.LAMBDA(_xlpm._date_YMD, _xlfn.LET(_xlpm._colCount, COLUMNS(_xlpm._date_YMD), _xlfn.IFS(_xlpm._colCount &gt; 3, {#REF!,"",""}, MAX(N(NOT(CALENDAR.IS_EMPTY(_xlpm._date_YMD)))) = 0, {"","",""}, TRUE, _xlfn.LET(_xlpm._validateDate, CALENDAR.VALIDATE_CALENDAR_DATE(_xlpm._date_YMD, _xlpm._julianCalendar), _xlpm._hasNonNumError, _xlfn.LET(_xlpm._errors, N(_xlfn.IFNA(ERROR.TYPE(_xlpm._validateDate), 0)), MAX((_xlpm._errors &gt; 0) * (_xlpm._errors &lt;&gt; 6)) &gt; 0), _xlfn.IFS(ISERROR(INDEX(_xlpm._validateDate, 1, 1)), _xlpm._validateDate, _xlpm._hasNonNumError, _xlpm._validateDate, MAX(N(NOT(ISNUMBER(_xlpm._validateDate)))) = 0, _xlpm._validateDate, TRUE, _xlfn.LET(_xlpm._hasMonth, IF(_xlpm._colCount &lt; 2, FALSE, NOT(CALENDAR.IS_EMPTY(INDEX(_xlpm._date_YMD, 1, 2)))), _xlpm._hasDay, IF(_xlpm._colCount &lt; 3, FALSE, NOT(CALENDAR.IS_EMPTY(INDEX(_xlpm._date_YMD, 1, 3)))), _xlpm._month0, IF(_xlpm._hasMonth, INT(INDEX(_xlpm._date_YMD, 1, 2)) - 1, ""), _xlpm._year, INT(INDEX(_xlpm._date_YMD, 1, 1)) + IF(_xlpm._hasMonth, INT(_xlpm._month0 / 12), 0), _xlpm._month, IF(_xlpm._hasMonth, MOD(_xlpm._month0, 12) + 1, 1), _xlpm._day0, IF(_xlpm._hasDay, INT(INDEX(_xlpm._date_YMD, 1, 3)) - 1, 0), _xlpm._JDN_FirstOfMonth, CALENDAR._JULIAN_DAY_NUMBER(_xlpm._year, _xlpm._month, 1, _xlpm._julianCalendar), _xlpm._JDN, _xlpm._JDN_FirstOfMonth + _xlpm._day0, CALENDAR.JDN_TO_CALENDAR_DATE(_xlpm._JDN, _xlpm._julianCalendar))))))), _xlpm._rowCount, ROWS(_xlpm.Date_YMD), _xlfn.DROP(_xlfn.REDUCE("", _xlfn.SEQUENCE(_xlpm._rowCount), _xlfn.LAMBDA(_xlpm._acc,_xlpm._curr, _xlfn.LET(_xlpm._ymd, CALENDAR.NULLIFY(_xlfn.CHOOSEROWS(_xlpm.Date_YMD, _xlpm._curr)), _xlpm._normalise_YMD, _xlpm.fnNormaliseDate(_xlpm._ymd), _xlfn.VSTACK(_xlpm._acc, _xlpm._normalise_YMD)))), 1)))</definedName>
    <definedName name="CALENDAR.NORMALISE_TIMESPAN">_xlfn.LAMBDA(_xlpm.TimeSpan_C5, _xlfn.LET(_xlpm._maxPrecision, 9, _xlpm.fnNormalise, _xlfn.LAMBDA(_xlpm._timeSpan_C5, _xlfn.LET(_xlpm._timeSpan_D, CALENDAR.TIMESPAN(_xlpm._timeSpan_C5), CALENDAR.RESOLVE_TIMESPAN(_xlpm._timeSpan_D, 1, 4, _xlpm._maxPrecision))), _xlpm._rowCount, ROWS(_xlpm.TimeSpan_C5), _xlfn.DROP(_xlfn.REDUCE("", _xlfn.SEQUENCE(_xlpm._rowCount), _xlfn.LAMBDA(_xlpm._acc,_xlpm._curr, _xlfn.VSTACK(_xlpm._acc, _xlpm.fnNormalise(CALENDAR.NULLIFY(_xlfn.CHOOSEROWS(_xlpm.TimeSpan_C5, _xlpm._curr)))))), 1)))</definedName>
    <definedName name="CALENDAR.NORMALISE_YMDT">_xlfn.LAMBDA(_xlpm.Date_YMDT,_xlop.JulianCalendar, _xlfn.LET(_xlpm._julianCalendar, N(_xlpm.JulianCalendar) &lt;&gt; 0, _xlpm.fnNormaliseYMDT, _xlfn.LAMBDA(_xlpm._date_YMDT, _xlfn.LET(_xlpm._colCount, COLUMNS(_xlpm._date_YMDT), _xlfn.IFS(_xlpm._colCount &gt; 4, {#REF!,"","",""}, MAX(N(NOT(CALENDAR.IS_EMPTY(_xlpm._date_YMDT)))) = 0, {"","","",""}, TRUE, _xlfn.LET(_xlpm._year, _xlfn.LET(_xlpm._y, INDEX(_xlpm._date_YMDT, 1, 1), _xlfn.IFS(ISERROR(_xlpm._y), {#VALUE!}, NOT(ISNUMBER(_xlpm._y)), {#VALUE!}, NOT(CALENDAR.IS_INTEGER(_xlpm._y)), {#NUM!}, TRUE, _xlpm._y)), _xlpm._month, IF(_xlpm._colCount &lt; 2, 1, _xlfn.LET(_xlpm._m, INDEX(_xlpm._date_YMDT, 1, 2), _xlfn.IFS(ISERROR(_xlpm._m), {#VALUE!}, _xlpm._m = "", 1, NOT(ISNUMBER(_xlpm._m)), {#VALUE!}, NOT(CALENDAR.IS_INTEGER(_xlpm._m)), {#NUM!}, TRUE, _xlpm._m))), _xlpm._day, IF(_xlpm._colCount &lt; 3, 1, _xlfn.LET(_xlpm._d, INDEX(_xlpm._date_YMDT, 1, 3), _xlpm._allowDecimal, IF(_xlpm._colCount &lt; 4, TRUE, CALENDAR.IS_EMPTY(INDEX(_xlpm._date_YMDT, 1, 4))), _xlfn.IFS(ISERROR(_xlpm._d), {#VALUE!}, _xlpm._d = "", 1, NOT(ISNUMBER(_xlpm._d)), {#VALUE!}, IF(_xlpm._allowDecimal, FALSE, NOT(CALENDAR.IS_INTEGER(_xlpm._d))), {#NUM!}, TRUE, _xlpm._d))), _xlpm._time, IF(_xlpm._colCount &lt; 4, "", _xlfn.LET(_xlpm._t, INDEX(_xlpm._date_YMDT, 1, 4), _xlfn.IFS(ISERROR(_xlpm._t), {#VALUE!}, _xlpm._t = "", "", NOT(ISNUMBER(_xlpm._t)), {#VALUE!}, TRUE, _xlpm._t))), IF(N(ISERROR(_xlpm._year)) + N(ISERROR(_xlpm._month)) + N(ISERROR(_xlpm._day)) + N(ISERROR(_xlpm._time)) &gt; 0, _xlfn.HSTACK(_xlpm._year, _xlpm._month, _xlpm._day, _xlpm._time), _xlfn.LET(_xlpm._fractionalDay, NOT(CALENDAR.IS_INTEGER(_xlpm._day)), _xlpm._normTimeOfDay, _xlfn.IFS(_xlpm._fractionalDay, MOD(_xlpm._day, 1), _xlpm._time = "", "", TRUE, MOD(_xlpm._time, 1)), _xlpm._nominalDay, _xlfn.IFS(_xlpm._fractionalDay, INT(_xlpm._day), _xlpm._time = "", _xlpm._day, TRUE, _xlpm._day + INT(_xlpm._time)), _xlpm._normMonth, MOD(_xlpm._month - 1, 12) + 1, _xlpm._normYear, _xlpm._year + INT((_xlpm._month - 1) / 12), IF((_xlpm._nominalDay &gt;= 1) * (_xlpm._nominalDay &lt;= 28), _xlfn.HSTACK(_xlpm._normYear, _xlpm._normMonth, _xlpm._nominalDay, _xlpm._normTimeOfDay), _xlfn.LET(_xlpm._JDN_FirstOfMonth, CALENDAR._JULIAN_DAY_NUMBER(_xlpm._normYear, _xlpm._normMonth, 1, _xlpm._julianCalendar), _xlpm._JDN, _xlpm._JDN_FirstOfMonth + _xlpm._nominalDay - 1, _xlpm._normDate, CALENDAR.JDN_TO_CALENDAR_DATE(_xlpm._JDN, _xlpm._julianCalendar), _xlfn.HSTACK(_xlpm._normDate, _xlpm._normTimeOfDay))))))))), _xlpm._rowCount, ROWS(_xlpm.Date_YMDT), _xlfn.DROP(_xlfn.REDUCE("", _xlfn.SEQUENCE(_xlpm._rowCount), _xlfn.LAMBDA(_xlpm._acc,_xlpm._curr, _xlfn.VSTACK(_xlpm._acc, _xlpm.fnNormaliseYMDT(CALENDAR.NULLIFY(_xlfn.CHOOSEROWS(_xlpm.Date_YMDT, _xlpm._curr)))))), 1)))</definedName>
    <definedName name="CALENDAR.NULLIFY">_xlfn.LAMBDA(_xlpm.Value, IF(ISBLANK(_xlpm.Value), "", _xlpm.Value))</definedName>
    <definedName name="CALENDAR.PARSE_ISO_CALENDAR_DATE">_xlfn.LAMBDA(_xlpm.ISOCalendarDate,_xlop.JulianCalendar, _xlfn.LET(_xlpm._julianCalendar, N(_xlpm.JulianCalendar) &lt;&gt; 0, _xlpm._validCharSet, "0123456789-+−", _xlpm.fnParseISOCalendarDate, _xlfn.LAMBDA(_xlpm._ISOCalendarDate, _xlfn.IFS(_xlpm._ISOCalendarDate = "", {"","",""}, NOT(CALENDAR.VALIDATE_CHARSET(_xlpm._ISOCalendarDate, _xlpm._validCharSet)), {#VALUE!,"",""}, TRUE, _xlfn.LET(_xlpm._firstChar, LEFT(_xlpm._ISOCalendarDate), _xlpm._isSigned, _xlfn.IFS(_xlpm._firstChar = "+", TRUE, _xlpm._firstChar = "-", TRUE, _xlpm._firstChar = "−", TRUE, TRUE, FALSE), _xlpm._sign, _xlfn.IFS(NOT(_xlpm._isSigned), 1, _xlpm._firstChar = "-", -1, _xlpm._firstChar = "−", -1, TRUE, 1), _xlpm._unSigned, IF(_xlpm._isSigned, RIGHT(_xlpm._ISOCalendarDate, LEN(_xlpm._ISOCalendarDate) - 1), _xlpm._ISOCalendarDate), _xlpm._len, LEN(_xlpm._unSigned), _xlpm._pattern, CALENDAR.REPLACE_CHARS(_xlpm._unSigned, "0123456789", "_"), _xlpm._tryParse, _xlfn.IFS(_xlpm._len &gt;= 10, _xlfn.IFS(_xlpm._pattern = RIGHT("_______________-__-__", _xlpm._len), _xlfn.HSTACK(_xlpm._sign * VALUE(LEFT(_xlpm._unSigned, _xlpm._len - 6)), VALUE(MID(_xlpm._unSigned, _xlpm._len - 4, 2)), VALUE(RIGHT(_xlpm._unSigned, 2))), _xlpm._pattern = RIGHT("_______________-__", _xlpm._len), _xlfn.HSTACK(_xlpm._sign * VALUE(LEFT(_xlpm._unSigned, _xlpm._len - 3)), VALUE(RIGHT(_xlpm._unSigned, 2)), ""), _xlpm._pattern = RIGHT("___________________", _xlpm._len), _xlfn.HSTACK(_xlpm._sign * VALUE(LEFT(_xlpm._unSigned, _xlpm._len - 4)), VALUE(MID(_xlpm._unSigned, _xlpm._len - 3, 2)), VALUE(RIGHT(_xlpm._unSigned, 2))), TRUE, ""), _xlpm._len &gt;= 8, _xlfn.IFS(_xlpm._pattern = RIGHT("______-__", _xlpm._len), _xlfn.HSTACK(_xlpm._sign * VALUE(LEFT(_xlpm._unSigned, _xlpm._len - 3)), VALUE(RIGHT(_xlpm._unSigned, 2)), ""), _xlpm._pattern = RIGHT("_________", _xlpm._len), _xlfn.HSTACK(_xlpm._sign * VALUE(LEFT(_xlpm._unSigned, _xlpm._len - 4)), VALUE(MID(_xlpm._unSigned, _xlpm._len - 3, 2)), VALUE(RIGHT(_xlpm._unSigned, 2))), TRUE, ""), _xlpm._len = 7, IF(_xlpm._pattern = "____-__", _xlfn.HSTACK(_xlpm._sign * VALUE(LEFT(_xlpm._unSigned, 4)), VALUE(RIGHT(_xlpm._unSigned, 2)), ""), ""), (_xlpm._len &gt;= 4) * (_xlpm._len &lt;= 5), IF(_xlpm._pattern = RIGHT("_____", _xlpm._len), _xlfn.HSTACK(_xlpm._sign * VALUE(_xlpm._unSigned), "", ""), ""), TRUE, ""), IF(INDEX(_xlpm._tryParse, 1, 1) = "", {#VALUE!,#VALUE!,#VALUE!}, CALENDAR.VALIDATE_CALENDAR_DATE(_xlpm._tryParse, _xlpm._julianCalendar))))), _xlpm._rowCount, ROWS(_xlpm.ISOCalendarDate), _xlfn.DROP(_xlfn.REDUCE("", _xlfn.SEQUENCE(_xlpm._rowCount), _xlfn.LAMBDA(_xlpm._acc,_xlpm._curr, _xlfn.VSTACK(_xlpm._acc, _xlpm.fnParseISOCalendarDate(CALENDAR.NULLIFY(_xlfn.CHOOSEROWS(_xlpm.ISOCalendarDate, _xlpm._curr)))))), 1)))</definedName>
    <definedName name="CALENDAR.PARSE_ISO_DATETIME">_xlfn.LAMBDA(_xlpm.ISODateTime,_xlop.AllowMixedStyles,_xlop.JulianCalendar, _xlfn.LET(_xlpm._allowMixedStyles, N(_xlpm.AllowMixedStyles) &lt;&gt; 0, _xlpm._julianCalendar, N(_xlpm.JulianCalendar) &lt;&gt; 0, _xlpm._validCharSet, "0123456789TWZ:-+.,−", _xlpm._TZdelim, "Z-+−", _xlpm.fnParseISODateTime, _xlfn.LAMBDA(_xlpm._ISODateTime, _xlfn.IFS(ISERROR(_xlpm._ISODateTime), _xlfn.HSTACK(_xlpm._ISODateTime, "", "", "", ""), _xlpm._ISODateTime = "", {"","","","",""}, NOT(CALENDAR.VALIDATE_CHARSET(_xlpm._ISODateTime, _xlpm._validCharSet, 1)), {#VALUE!,"","","",""}, TRUE, _xlfn.LET(_xlpm._Tpos, IFERROR(FIND("T", _xlpm._ISODateTime), 0), _xlpm._parts, IF(_xlpm._Tpos = 0, _xlfn.HSTACK(_xlpm._ISODateTime, "", ""), _xlfn.LET(_xlpm._len, LEN(_xlpm._ISODateTime), _xlpm._datePart, LEFT(_xlpm._ISODateTime, _xlpm._Tpos - 1), _xlpm._TZpos, CALENDAR.FIND_NTH_CHAR(_xlpm.ISODateTime, _xlpm._TZdelim, 1, 1, 0, _xlpm._Tpos + 1), _xlfn.IFS(_xlpm._TZpos = 0, _xlfn.HSTACK(_xlpm._datePart, RIGHT(_xlpm.ISODateTime, _xlpm._len - _xlpm._Tpos + 1), ""), _xlpm._TZpos = _xlpm._Tpos + 1, _xlfn.HSTACK(_xlpm._datePart, "", RIGHT(_xlpm.ISODateTime, _xlpm._len - _xlpm._TZpos + 1)), TRUE, _xlfn.HSTACK(_xlpm._datePart, MID(_xlpm.ISODateTime, _xlpm._Tpos, _xlpm._TZpos - _xlpm._Tpos), RIGHT(_xlpm.ISODateTime, _xlpm._len - _xlpm._TZpos + 1))))), _xlpm._failStyleCheck, IF(_xlpm._allowMixedStyles, FALSE, _xlfn.LET(_xlpm._fmtDate, _xlfn.IFS(INDEX(_xlpm._parts, 1, 1) = "", 3, IFERROR(FIND("-", INDEX(_xlpm._parts, 1, 1), 5), 0) &gt; 0, 2, TRUE, 1), _xlpm._fmtTime, _xlfn.IFS(INDEX(_xlpm._parts, 1, 2) = "", 3, LEN(INDEX(_xlpm._parts, 1, 2)) = 3, 3, IFERROR(FIND(":", INDEX(_xlpm._parts, 1, 2), 4), 0) &gt; 0, 2, TRUE, 1), _xlpm._fmtTZO, _xlfn.IFS(INDEX(_xlpm._parts, 1, 3) = "", 3, CODE(INDEX(_xlpm._parts, 1, 3)) = 90, 3, LEN(INDEX(_xlpm._parts, 1, 3)) = 3, 3, IFERROR(FIND(":", INDEX(_xlpm._parts, 1, 3), 4), 0) &gt; 0, 2, TRUE, 1), _xlfn.IFS(_xlfn.BITAND(_xlpm._fmtDate, _xlpm._fmtTime) = 0, TRUE, _xlfn.BITAND(_xlpm._fmtDate, _xlpm._fmtTZO) = 0, TRUE, _xlfn.BITAND(_xlpm._fmtTime, _xlpm._fmtTZO) = 0, TRUE, TRUE, FALSE))), IF(_xlpm._failStyleCheck, {#N/A,"","","",""}, _xlfn.LET(_xlpm._time, PARSE_ISO_TIME_OF_DAY(INDEX(_xlpm._parts, 1, 2)), _xlpm._tzo, CALENDAR.PARSE_ISO_TZO(INDEX(_xlpm._parts, 1, 3)), IF(INDEX(_xlpm._parts, 1, 1) = "", IF(CALENDAR.IS_EMPTY(_xlpm._time), _xlfn.HSTACK("", "", "", {#VALUE!}, _xlpm._tzo), _xlfn.HSTACK("", "", "", _xlpm._time, _xlpm._tzo)), _xlfn.LET(_xlpm._date, CALENDAR.PARSE_ISO_CALENDAR_DATE(INDEX(_xlpm._parts, 1, 1), _xlpm.JulianCalendar), _xlfn.HSTACK(_xlpm._date, _xlpm._time, _xlpm._tzo)))))))), _xlpm._rowCount, ROWS(_xlpm.ISODateTime), _xlfn.DROP(_xlfn.REDUCE("", _xlfn.SEQUENCE(_xlpm._rowCount), _xlfn.LAMBDA(_xlpm._acc,_xlpm._curr, _xlfn.VSTACK(_xlpm._acc, _xlpm.fnParseISODateTime(CALENDAR.NULLIFY(INDEX(_xlpm.ISODateTime, _xlpm._curr, 1)))))), 1)))</definedName>
    <definedName name="CALENDAR.PARSE_ISO_TZO">_xlfn.LAMBDA(_xlpm.ISOTimeZoneOffset, _xlfn.LET(_xlpm.fnParseTZO, _xlfn.LAMBDA(_xlpm._TZO, _xlfn.IFS(CALENDAR.IS_EMPTY(_xlpm._TZO), "", (LEN(_xlpm._TZO) = 1) * (CODE(_xlpm._TZO) = 90), 0, TRUE, _xlfn.LET(_xlpm._sChar, LEFT(_xlpm._TZO), _xlpm._sign, _xlfn.IFS(_xlpm._sChar = "+", 1, _xlpm._sChar = "-", -1, _xlfn.UNICODE(_xlpm._sChar) = 8722, -1, TRUE, 0), IF(_xlpm._sign = 0, {#VALUE!}, _xlfn.LET(_xlpm._tz, MID(_xlpm._TZO, 2, LEN(_xlpm._TZO) - 1), _xlpm._pattern, CALENDAR.REPLACE_CHARS(_xlpm._tz, "0123456789", "_"), _xlpm._tryParse, _xlfn.IFS(_xlpm._pattern = "__:__:__", _xlfn.HSTACK(VALUE(LEFT(_xlpm._tz, 2)), VALUE(MID(_xlpm._tz, 4, 2)), VALUE(RIGHT(_xlpm._tz, 2))), _xlpm._pattern = "__:__", _xlfn.HSTACK(VALUE(LEFT(_xlpm._tz, 2)), VALUE(RIGHT(_xlpm._tz, 2)), 0), _xlpm._pattern = "______", _xlfn.HSTACK(VALUE(LEFT(_xlpm._tz, 2)), VALUE(MID(_xlpm._tz, 3, 2)), VALUE(RIGHT(_xlpm._tz, 2))), _xlpm._pattern = "____", _xlfn.HSTACK(VALUE(LEFT(_xlpm._tz, 2)), VALUE(RIGHT(_xlpm._tz, 2)), 0), _xlpm._pattern = "__", _xlfn.HSTACK(VALUE(_xlpm._tz), 0, 0), TRUE, {#VALUE!}), _xlfn.IFS(ISERROR(INDEX(_xlpm._tryParse, 1, 1)), {#VALUE!}, NOT(CALENDAR.IS_VALID_TIME_OF_DAY(_xlpm._tryParse)), {#NUM!}, TRUE, CALENDAR.TIMESPAN_TO_TZO(CALENDAR.TIMESPAN(_xlfn.HSTACK(_xlpm._sign, 0, _xlpm._tryParse))))))))), _xlfn.MAP(_xlpm.ISOTimeZoneOffset, _xlfn.LAMBDA(_xlpm._TZO, _xlpm.fnParseTZO(_xlpm._TZO)))))</definedName>
    <definedName name="CALENDAR.PARSE_LITERARY_DATE">_xlfn.LAMBDA(_xlpm.LiteraryDate,_xlop.JulianCalendar, _xlfn.LET(_xlpm._julianCalendar, N(_xlpm.JulianCalendar) &lt;&gt; 0, _xlpm.fnParseDay, _xlfn.LAMBDA(_xlpm._dayPart,_xlpm._year,_xlpm._month, _xlfn.LET(_xlpm._day, INT(VALUE(_xlpm._dayPart)), _xlfn.IFS(_xlpm._day &lt;= 0, {#NUM!}, _xlpm._day &lt;= CALENDAR.DAYS_IN_MONTH(_xlpm._month, _xlpm._year, _xlpm._julianCalendar), _xlpm._day, TRUE, {#NUM!}))), _xlpm.fnParseTime, _xlfn.LAMBDA(_xlpm._timePart, _xlfn.LET(_xlpm._tryTime, DATEVALUE(_xlpm._timePart) + TIMEVALUE(_xlpm._timePart), _xlfn.IFS(ISERROR(_xlpm._tryTime), "", _xlpm._tryTime &gt; 1, {#NUM!}, TRUE, _xlpm._tryTime))), _xlpm.fnParseLiteraryDate, _xlfn.LAMBDA(_xlpm._literaryDate, IF(ISERROR(_xlpm._literaryDate), _xlfn.HSTACK(_xlpm._literaryDate, "", "", ""), _xlfn.LET(_xlpm._tLitDate, TRIM(_xlpm._literaryDate), IF(_xlpm._tLitDate = "", {"","","",""}, _xlfn.LET(_xlpm._parts, CALENDAR.SPLIT(_xlpm._tLitDate, ","), _xlpm._cols, COLUMNS(_xlpm._parts), _xlfn.IFS(_xlpm._cols = 1, _xlfn.LET(_xlpm._part1, INDEX(_xlpm._parts, 1, 1), _xlpm._spacePos, IFERROR(FIND(" ", _xlpm._part1), 0), IF(_xlpm._spacePos = 0, {#VALUE!,"","",""}, _xlfn.LET(_xlpm._month, CALENDAR.PARSE_MONTH(LEFT(_xlpm._part1, _xlpm._spacePos - 1)), _xlpm._daysInMonth, CALENDAR.DAYS_IN_MONTH(_xlpm._month, 2000), _xlpm._remain, MID(_xlpm._part1, _xlpm._spacePos + 1, LEN(_xlpm._part1) - _xlpm._spacePos), _xlpm._denotedYear, IFERROR(SEARCH("C", _xlpm._remain), 0) &gt; 0, _xlpm._val, IF(_xlpm._denotedYear, CALENDAR.PARSE_LITERARY_YEAR(_xlpm._remain), VALUE(_xlpm._remain)), _xlpm._day, _xlfn.IFS(_xlpm._denotedYear, "", _xlpm._val &lt;= 0, "", _xlpm._val &lt;= _xlpm._daysInMonth, _xlpm._val, TRUE, ""), _xlpm._year, _xlfn.IFS(_xlpm._denotedYear, _xlpm._val, _xlpm._val &lt;= 0, _xlpm._val, _xlpm._val &lt;= _xlpm._daysInMonth, "", TRUE, _xlpm._val), _xlfn.HSTACK(_xlpm._year, _xlpm._month, _xlpm._day, "")))), _xlpm._cols = 2, _xlfn.LET(_xlpm._p1, INDEX(_xlpm._parts, 1, 1), _xlpm._spacePos, IFERROR(FIND(" ", _xlpm._p1), 0), IF(_xlpm._spacePos = 0, {#VALUE!,"","",""}, _xlfn.LET(_xlpm._month, CALENDAR.PARSE_MONTH(LEFT(_xlpm._p1, _xlpm._spacePos - 1)), _xlpm._p2, INDEX(_xlpm._parts, 1, 2), _xlpm._time, _xlpm.fnParseTime(_xlpm._p2), _xlpm._year, IF(NOT(ISNUMBER(_xlpm._time)), CALENDAR.PARSE_LITERARY_YEAR(_xlpm._p2), ""), _xlpm._dayPart, MID(_xlpm._p1, _xlpm._spacePos + 1, LEN(_xlpm._p1) - _xlpm._spacePos), _xlpm._day, _xlpm.fnParseDay(_xlpm._dayPart, _xlpm._year, _xlpm._month), _xlfn.HSTACK(_xlpm._year, _xlpm._month, _xlpm._day, _xlpm._time)))), _xlpm._cols = 3, _xlfn.LET(_xlpm._year, CALENDAR.PARSE_LITERARY_YEAR(INDEX(_xlpm._parts, 1, 2)), _xlpm._time, _xlpm.fnParseTime(INDEX(_xlpm._parts, 1, 3)), _xlpm._p1, INDEX(_xlpm._parts, 1, 1), _xlpm._spacePos, IFERROR(FIND(" ", _xlpm._p1), 0), IF(_xlpm._spacePos = 0, {#VALUE!,"","",""}, _xlfn.LET(_xlpm._month, CALENDAR.PARSE_MONTH(LEFT(_xlpm._p1, _xlpm._spacePos - 1)), _xlpm._dayPart, MID(_xlpm._p1, _xlpm._spacePos + 1, LEN(_xlpm._p1) - _xlpm._spacePos), _xlpm._day, _xlpm.fnParseDay(_xlpm._dayPart, 2000, _xlpm._month), _xlfn.HSTACK(_xlpm._year, _xlpm._month, _xlpm._day, _xlpm._time)))), TRUE, {#VALUE!,"","",""})))))), _xlpm._rowCount, ROWS(_xlpm.LiteraryDate), _xlfn.DROP(_xlfn.REDUCE("", _xlfn.SEQUENCE(_xlpm._rowCount), _xlfn.LAMBDA(_xlpm._acc,_xlpm._curr, _xlfn.VSTACK(_xlpm._acc, _xlpm.fnParseLiteraryDate(CALENDAR.NULLIFY(INDEX(_xlpm.LiteraryDate, _xlpm._curr, 1)))))), 1)))</definedName>
    <definedName name="CALENDAR.PARSE_LITERARY_YEAR">_xlfn.LAMBDA(_xlpm.LiteraryYear, _xlfn.LET(_xlpm._validCharSet, "0123456789BCE -+−", _xlpm.fnYearValue, _xlfn.LAMBDA(_xlpm._sYear, _xlfn.LET(_xlpm._char1, LEFT(_xlpm._sYear), _xlpm._sign, _xlfn.IFS(_xlpm._char1 = "+", 1, _xlpm._char1 = "-", -1, _xlfn.UNICODE(_xlpm._char1) = 8722, -1, TRUE, ""), IF(_xlpm._sign = "", INT(VALUE(_xlpm._sYear)), _xlpm._sign * INT(VALUE(RIGHT(_xlpm._sYear, LEN(_xlpm._sYear) - 1)))))), _xlpm.fnParseLiteraryYear, _xlfn.LAMBDA(_xlpm._literaryYear, _xlfn.IFS(ISERROR(_xlpm._literaryYear), _xlpm._literaryYear, _xlpm._literaryYear = "", "", NOT(CALENDAR.VALIDATE_CHARSET(_xlpm._literaryYear, _xlpm._validCharSet)), {#VALUE!}, TRUE, _xlfn.LET(_xlpm._litYear, CALENDAR.REPLACE_CHARS(_xlpm._literaryYear, ", ", ""), _xlfn.IFS(RIGHT(_xlpm._litYear, 3) = "BCE", _xlfn.LET(_xlpm._sYear, LEFT(_xlpm._litYear, LEN(_xlpm._litYear) - 3), 1 - _xlpm.fnYearValue(_xlpm._sYear)), RIGHT(_xlpm._litYear, 2) = "CE", _xlfn.LET(_xlpm._sYear, LEFT(_xlpm._litYear, LEN(_xlpm._litYear) - 2), _xlpm.fnYearValue(_xlpm._sYear)), TRUE, _xlpm.fnYearValue(_xlpm._litYear))))), _xlfn.MAP(_xlpm.LiteraryYear, _xlfn.LAMBDA(_xlpm._element, _xlpm.fnParseLiteraryYear(CALENDAR.NULLIFY(_xlpm._element))))))</definedName>
    <definedName name="CALENDAR.PARSE_MIL_DTG" localSheetId="3">_xlfn.LAMBDA(_xlpm.DTG, _xlfn.LET(_xlpm._DTG, SUBSTITUTE(_xlpm.DTG, " ", ""), _xlfn.IFS(CALENDAR.IS_EMPTY(_xlpm._DTG), {"","","","",""}, NOT(CALENDAR.VALIDATE_CHARSET(_xlpm._DTG, "0123456789ABCDEFGHIJKLMNOPQRSTUVWXYZ", 1)), {#VALUE!,"","","",""}, TRUE, _xlfn.LET(_xlpm.fnYear, _xlfn.LAMBDA(_xlpm._sYear, _xlfn.LET(_xlpm._yy, VALUE(_xlpm._sYear), IF(_xlpm._yy &lt; 51, 2000 + _xlpm._yy, 1900 + _xlpm._yy))), _xlpm.fnTime, _xlfn.LAMBDA(_xlpm._hour,_xlpm._minute,_xlpm._second, IF(NOT(CALENDAR.IS_VALID_TIME_OF_DAY(_xlpm._hour, _xlpm._minute, _xlpm._second, 0)), {#NUM!}, CALENDAR.TIMESPAN(_xlfn.HSTACK(1, 0, _xlpm._hour, _xlpm._minute, _xlpm._second)))), _xlpm.fnParseFull, _xlfn.LAMBDA(_xlpm._DTG, _xlfn.LET(_xlpm._day, VALUE(LEFT(_xlpm._DTG, 2)), _xlpm._month, CALENDAR.PARSE_MONTH(MID(_xlpm._DTG, 10, 3)), _xlpm._year, _xlpm.fnYear(RIGHT(_xlpm._DTG, 2)), IF(NOT(IS_VALID_DATE(_xlpm._year, _xlpm._month, _xlpm._day, 0)), {#VALUE!,"","","",""}, _xlfn.LET(_xlpm._hour, VALUE(MID(_xlpm._DTG, 3, 2)), _xlpm._minute, VALUE(MID(_xlpm._DTG, 5, 2)), _xlpm._second, VALUE(MID(_xlpm._DTG, 7, 2)), _xlpm._time, _xlpm.fnTime(_xlpm._hour, _xlpm._minute, _xlpm._second), _xlpm._tz, _xlfn.IFNA(CALENDAR.MILITARY_TZO(MID(_xlpm._DTG, 9, 1)), ""), _xlfn.HSTACK(_xlpm._year, _xlpm._month, _xlpm._day, _xlpm._time, _xlpm._tz))))), _xlpm.fnParseShort, _xlfn.LAMBDA(_xlpm._DTG, _xlfn.LET(_xlpm._day, VALUE(LEFT(_xlpm._DTG, 2)), _xlpm._month, CALENDAR.PARSE_MONTH(MID(_xlpm._DTG, 8, 3)), _xlpm._year, _xlpm.fnYear(RIGHT(_xlpm._DTG, 2)), IF(NOT(IS_VALID_DATE(_xlpm._year, _xlpm._month, _xlpm._day, 0)), {#VALUE!,"","","",""}, _xlfn.LET(_xlpm._hour, VALUE(MID(_xlpm._DTG, 3, 2)), _xlpm._minute, VALUE(MID(_xlpm._DTG, 5, 2)), _xlpm._time, _xlpm.fnTime(_xlpm._hour, _xlpm._minute, 0), _xlpm._tz, _xlfn.IFNA(CALENDAR.MILITARY_TZO(MID(_xlpm._DTG, 7, 1)), ""), _xlfn.HSTACK(_xlpm._year, _xlpm._month, _xlpm._day, _xlpm._time, _xlpm._tz))))), _xlpm.fnParsePlan, _xlfn.LAMBDA(_xlpm._DTG, _xlfn.LET(_xlpm._day, VALUE(LEFT(_xlpm._DTG, 2)), _xlpm._hour, VALUE(MID(_xlpm._DTG, 3, 2)), _xlpm._minute, VALUE(MID(_xlpm._DTG, 5, 2)), _xlpm._time, _xlpm.fnTime(_xlpm._hour, _xlpm._minute, 0), _xlpm._tz, _xlfn.IFNA(CALENDAR.MILITARY_TZO(MID(_xlpm._DTG, 7, 1)), ""), _xlfn.HSTACK("", "", _xlpm._day, _xlpm._time, _xlpm._tz))), _xlpm._len, LEN(_xlpm._DTG), _xlpm._fmt, _xlfn.IFS(_xlpm._len = 14, "F", _xlpm._len = 12, "S", _xlpm._len = 7, "P", TRUE, #N/A), _xlfn.IFS(ISNA(_xlpm._fmt), {#VALUE!,"","","",""}, _xlpm._fmt = "F", _xlpm.fnParseFull(_xlpm._DTG), _xlpm._fmt = "S", _xlpm.fnParseShort(_xlpm._DTG), _xlpm._fmt = "P", _xlpm.fnParsePlan(_xlpm._DTG))))))</definedName>
    <definedName name="CALENDAR.PARSE_MONTH">_xlfn.LAMBDA(_xlpm.MonthText, IF(_xlpm.MonthText = "", "", MONTH(DATEVALUE(_xlfn.CONCAT(_xlpm.MonthText, " 2000")))))</definedName>
    <definedName name="CALENDAR.PARSE_TIME_OF_DAY">_xlfn.LAMBDA(_xlpm.TimeOfDay,_xlop.AsSexagesimal,_xlop.RequireISO8601, _xlfn.LET(_xlpm._asValue, N(_xlpm.AsSexagesimal) = 0, _xlpm._strictISO, N(_xlpm.RequireISO8601) &lt;&gt; 0, _xlpm._accept24hr, TRUE, _xlpm._returnValErr, IF(_xlpm._asValue, {#VALUE!}, {#VALUE!,"",""}), _xlpm._returnNumErr, IF(_xlpm._asValue, {#NUM!}, {#NUM!,"",""}), _xlpm._returnEmpty, IF(_xlpm._asValue, "", {"","",""}), _xlpm._validCharsGeneral, "0123456789AMP :.", _xlpm._validCharsISO, "0123456789:.", _xlpm._generalLogicTable, {5,"::. am",FALSE,TRUE,1;5,"::.am",FALSE,TRUE,1;5,"::. pm",FALSE,TRUE,2;5,"::.pm",FALSE,TRUE,2;4,"::.",TRUE,TRUE,0;4,":: am",FALSE,FALSE,1;4,"::am",FALSE,FALSE,1;4,":: pm",FALSE,FALSE,2;4,"::pm",FALSE,FALSE,2;3,"::",TRUE,FALSE,0;3,": am",FALSE,FALSE,1;3,":am",FALSE,FALSE,1;3,": pm",FALSE,FALSE,2;3,":pm",FALSE,FALSE,2;2,":",TRUE,FALSE,0;2," am",FALSE,FALSE,1;2,"am",FALSE,FALSE,1;2," pm",FALSE,FALSE,2;2,"pm",FALSE,FALSE,2;1,"",TRUE,FALSE,0}, _xlpm.fnParseISO, _xlfn.LAMBDA(_xlpm._timeOfDay, IF(CODE(_xlpm._timeOfDay) &lt;&gt; 84, _xlpm._returnValErr, _xlfn.LET(_xlpm._ISOtime, RIGHT(_xlpm._timeOfDay, LEN(_xlpm._timeOfDay) - 1), IF(NOT(CALENDAR.VALIDATE_CHARSET(_xlpm._ISOtime, _xlpm._validCharsISO)), _xlpm._returnValErr, _xlfn.LET(_xlpm._pattern, CALENDAR.REPLACE_CHARS(_xlpm._ISOtime, "0123456789", "0"), _xlpm._dotPos, IFERROR(FIND(".", _xlpm._pattern), 0), _xlpm._lenDecimal, LEN(_xlpm._pattern) - _xlpm._dotPos, _xlpm._decPartError, _xlfn.IFS(_xlpm._dotPos = 0, FALSE, _xlpm._dotPos = 1, TRUE, _xlpm._dotPos = LEN(_xlpm._pattern), TRUE, TRUE, RIGHT(_xlpm._pattern, _xlpm._lenDecimal) &lt;&gt; REPT("0", _xlpm._lenDecimal)), IF(_xlpm._decPartError, _xlpm._returnValErr, _xlfn.LET(_xlpm._hmsPattern, IF(_xlpm._dotPos = 0, _xlpm._pattern, LEFT(_xlpm._pattern, _xlpm._dotPos - 1)), _xlpm._hms, _xlfn.IFS(_xlpm._hmsPattern = "00:00:00", VALUE(MID(_xlpm._ISOtime, {1,4,7}, 2)), _xlpm._hmsPattern = "00:00", _xlfn.HSTACK(VALUE(MID(_xlpm._ISOtime, {1,4}, 2)), 0), _xlpm._hmsPattern = "000000", VALUE(MID(_xlpm._ISOtime, {1,3,5}, 2)), _xlpm._hmsPattern = "0000", _xlfn.HSTACK(VALUE(MID(_xlpm._ISOtime, {1,3}, 2)), 0), _xlpm._hmsPattern = "00", _xlfn.HSTACK(VALUE(MID(_xlpm._ISOtime, 1, 2)), 0, 0), TRUE, {#VALUE!}), IF(ISERROR(INDEX(_xlpm._hms, 1, 1)), _xlpm._returnValErr, _xlfn.LET(_xlpm._fracSeconds, IF(_xlpm._dotPos = 0, 0, _xlfn.LET(_xlpm._decimals, MIN(_xlpm._lenDecimal, 9), VALUE(MID(_xlpm._ISOtime, _xlpm._dotPos + 1, _xlpm._decimals)) / (10 ^ _xlpm._decimals))), _xlpm._hmsf, _xlfn.HSTACK(_xlfn.DROP(_xlpm._hms, , -1), INDEX(_xlpm._hms, 1, 3) + _xlpm._fracSeconds), _xlpm._hmsf))))))))), _xlpm.fnParseGeneral, _xlfn.LAMBDA(_xlpm._timeOfDay, IF(NOT(CALENDAR.VALIDATE_CHARSET(_xlpm._timeOfDay, _xlpm._validCharsGeneral)), _xlpm._returnValErr, _xlfn.LET(_xlpm._split, CALENDAR.SPLIT_FOR_CHARS(_xlpm._timeOfDay, "0123456789"), _xlpm._countTerms, INDEX(_xlpm._split, 1, 1), IF(_xlpm._countTerms = 0, _xlpm._returnValErr, IF(_xlpm._countTerms &gt; 5, _xlpm._returnValErr, _xlfn.LET(_xlpm._hint24hr, CALENDAR.NULLIFY(INDEX(_xlpm._split, 1, _xlpm._countTerms + 2)) &lt;&gt; "", _xlpm._pattern, INDEX(_xlpm._split, 1, 2), _xlpm._match, _xlfn.DROP(_xlfn._xlws.FILTER(_xlpm._generalLogicTable, (_xlfn.CHOOSECOLS(_xlpm._generalLogicTable, 1) = _xlpm._countTerms) * (_xlfn.CHOOSECOLS(_xlpm._generalLogicTable, 2) = _xlpm._pattern) * (_xlfn.CHOOSECOLS(_xlpm._generalLogicTable, 3) = _xlpm._hint24hr), #N/A), , 3), IF(ISNA(INDEX(_xlpm._match, 1, 1)), _xlpm._returnValErr, _xlfn.LET(_xlpm._hasDecimal, INDEX(_xlpm._match, 1, 1), _xlpm._ampm, INDEX(_xlpm._match, 1, 2), _xlpm._terms, IF(_xlpm._hint24hr, _xlfn.DROP(_xlpm._split, , 2), _xlfn.DROP(_xlfn.DROP(_xlpm._split, , 2), , -1)), _xlpm._hms, IF(_xlpm._hasDecimal, _xlfn.HSTACK(_xlfn.DROP(_xlpm._terms, , -2), _xlfn.CONCAT(_xlfn.CHOOSECOLS(_xlpm._terms, -2), ".", LEFT(_xlfn.CHOOSECOLS(_xlpm._terms, -1), 9))), _xlpm._terms), _xlpm._lowOrder, COLUMNS(_xlpm._hms), _xlpm._hms3, _xlfn.TAKE(_xlfn.HSTACK(VALUE(_xlpm._hms), 0, 0), 1, 3), _xlpm._hms24, IF(_xlpm._ampm = 0, _xlpm._hms3, _xlfn.LET(_xlpm._h, INDEX(_xlpm._hms3, 1, 1), _xlpm._resolveH, _xlfn.IFS(_xlpm._h = 0, {#NUM!}, _xlpm._h &gt; 12, {#NUM!}, (_xlpm._ampm = 1) * (_xlpm._h = 12), 0, (_xlpm._ampm = 2) * (_xlpm._h &lt; 12), _xlpm._h + 12, TRUE, _xlpm._h), _xlfn.HSTACK(_xlpm._resolveH, _xlfn.DROP(_xlpm._hms3, , 1)))), _xlpm._hms24)))))))), _xlpm.fnParseTimeOfDay, _xlfn.LAMBDA(_xlpm._timeOfDay, IF(ISERROR(_xlpm._timeOfDay), _xlpm._returnValErr, _xlfn.LET(_xlpm._trimToD, TRIM(_xlpm._timeOfDay), IF(_xlpm._trimToD = "", _xlpm._returnEmpty, _xlfn.LET(_xlpm._parsedTimeOfDay, IF(_xlpm._strictISO, _xlpm.fnParseISO(_xlpm._timeOfDay), _xlfn.LET(_xlpm._firstChar, LEFT(_xlpm._timeOfDay), _xlpm._detectStyle, _xlfn.IFS(CODE(_xlpm._firstChar) = 84, "I", NOT(ISERROR(VALUE(_xlpm._firstChar))), "G", TRUE, ""), IF(_xlpm._detectStyle = "I", _xlpm.fnParseISO(_xlpm._timeOfDay), IF(_xlpm._detectStyle = "G", _xlpm.fnParseGeneral(_xlpm._trimToD), _xlpm._returnValErr)))), IF(ISERROR(INDEX(_xlpm._parsedTimeOfDay, 1, 1)), _xlpm._parsedTimeOfDay, _xlfn.LET(_xlpm._validToD, CALENDAR.VALIDATE_TIME_OF_DAY(_xlpm._parsedTimeOfDay, _xlpm._accept24hr), IF(_xlpm._asValue, CALENDAR.TIMESPAN(_xlfn.HSTACK(1, 0, _xlpm._validToD)), _xlpm._validToD)))))))), _xlpm._rowCount, ROWS(_xlpm.TimeOfDay), _xlfn.DROP(_xlfn.REDUCE("", _xlfn.SEQUENCE(_xlpm._rowCount), _xlfn.LAMBDA(_xlpm._acc,_xlpm._curr, _xlfn.VSTACK(_xlpm._acc, _xlpm.fnParseTimeOfDay(CALENDAR.NULLIFY(INDEX(_xlpm.TimeOfDay, _xlpm._curr, 1)))))), 1)))</definedName>
    <definedName name="CALENDAR.PARSE_TIMESPAN">_xlfn.LAMBDA(_xlpm.TimeSpanText,_xlop.AsSexagesimal, _xlfn.LET(_xlpm._asValue, N(_xlpm.AsSexagesimal) = 0, _xlpm._logicTable, {5,".::.",1,4,FALSE,TRUE;4,".::",1,4,FALSE,FALSE;4,"::.",2,4,FALSE,TRUE;3,".:",1,3,FALSE,FALSE;3,"::",2,4,FALSE,FALSE;3,":.",3,4,FALSE,TRUE;2,":",2,3,FALSE,FALSE;2,".",1,1,FALSE,TRUE;1,"",1,1,FALSE,FALSE;6,"dhm.s",1,4,TRUE,TRUE;5,"dhms",1,4,TRUE,FALSE;5,"dh.m",1,3,TRUE,TRUE;5,"hm.s",2,4,TRUE,TRUE;4,"dhm",1,3,TRUE,FALSE;4,"hms",2,4,TRUE,FALSE;4,"d.h",1,2,TRUE,TRUE;4,"h.m",2,3,TRUE,TRUE;4,"m.s",3,4,TRUE,TRUE;3,"dh",1,2,TRUE,FALSE;3,"hm",2,3,TRUE,FALSE;3,"ms",3,4,TRUE,FALSE;3,".d",1,1,TRUE,TRUE;3,".h",2,2,TRUE,TRUE;3,".m",3,3,TRUE,TRUE;3,".s",4,4,TRUE,TRUE;2,"d",1,1,TRUE,FALSE;2,"h",2,2,TRUE,FALSE;2,"m",3,3,TRUE,FALSE;2,"s",4,4,TRUE,FALSE;6,"dh'.""",1,4,TRUE,TRUE;5,"dh'""",1,4,TRUE,FALSE;5,"dh.'",1,3,TRUE,TRUE;5,"h'.""",2,4,TRUE,TRUE;4,"dh'",1,3,TRUE,FALSE;4,"h'""",2,4,TRUE,FALSE;4,"h.'",2,3,TRUE,TRUE;4,"'.""",3,4,TRUE,TRUE;3,"h'",2,3,TRUE,FALSE;3,"'""",3,4,TRUE,FALSE;3,".'",3,3,TRUE,TRUE;3,".""",4,4,TRUE,TRUE;2,"'",3,3,TRUE,FALSE;2,"""",4,4,TRUE,FALSE}, _xlpm.fnParseSexagesimal, _xlfn.LAMBDA(_xlpm._timeSpanText, _xlfn.LET(_xlpm._timeSpanText1, IF(IFERROR(FIND(" ", _xlpm._timeSpanText), 0) = 0, _xlpm._timeSpanText, IF(CALENDAR.FIND_NTH_CHAR(_xlpm._timeSpanText, "dh'""") &gt; 0, SUBSTITUTE(_xlpm._timeSpanText, " ", ""), {#VALUE!})), _xlpm._firstChar, LEFT(_xlpm._timeSpanText1), _xlpm._hasSign, _xlfn.IFS(_xlpm._firstChar = "+", TRUE, _xlpm._firstChar = "-", TRUE, _xlpm._firstChar = "−", TRUE, TRUE, FALSE), _xlpm._nominalSign, _xlfn.IFS(_xlpm._firstChar = "-", -1, _xlpm._firstChar = "−", -1, TRUE, 1), _xlpm._uTimeSpan, IF(_xlpm._hasSign, MID(_xlpm._timeSpanText1, 2, LEN(_xlpm._timeSpanText1) - 1), _xlpm._timeSpanText1), _xlpm._split, CALENDAR.SPLIT_FOR_CHARS(_xlpm._uTimeSpan, "0123456789"), _xlpm._terms, INDEX(_xlpm._split, 1, 1), _xlpm._pattern, INDEX(_xlpm._split, 1, 2), _xlpm._match, _xlfn._xlws.FILTER(_xlpm._logicTable, (_xlfn.CHOOSECOLS(_xlpm._logicTable, 1) = _xlpm._terms) * (_xlfn.CHOOSECOLS(_xlpm._logicTable, 2) = _xlpm._pattern), ""), IF(COLUMNS(_xlpm._match) = 1, {#VALUE!}, _xlfn.LET(_xlpm._high, INDEX(_xlpm._match, 1, 3), _xlpm._low, INDEX(_xlpm._match, 1, 4), _xlpm._nCols, _xlpm._terms - N(INDEX(_xlpm._match, 1, 5)), _xlpm._lastCol, 2 + _xlpm._nCols, _xlpm._hasDecimals, INDEX(_xlpm._match, 1, 6), _xlpm._expressedTerms, IF(_xlpm._hasDecimals, _xlfn.LET(_xlpm._decimals, MIN(LEN(INDEX(_xlpm._split, 1, _xlpm._lastCol)), 9), _xlfn.IFS(_xlpm._nCols &gt; 2, _xlfn.HSTACK(VALUE(_xlfn.DROP(_xlfn.TAKE(_xlpm._split, 1, _xlpm._lastCol - 2), , 2)), VALUE(INDEX(_xlpm._split, 1, _xlpm._lastCol - 1)) + (VALUE(LEFT(INDEX(_xlpm._split, 1, _xlpm._lastCol), _xlpm._decimals)) / (10 ^ _xlpm._decimals))), _xlpm._nCols = 2, _xlfn.HSTACK(VALUE(INDEX(_xlpm._split, 1, _xlpm._lastCol - 1)) + (VALUE(LEFT(INDEX(_xlpm._split, 1, _xlpm._lastCol), _xlpm._decimals)) / (10 ^ _xlpm._decimals))), TRUE, {#VALUE!})), _xlfn.HSTACK(VALUE(_xlfn.DROP(_xlfn.TAKE(_xlpm._split, 1, _xlpm._lastCol), , 2)))), _xlpm._trueSign, IF(MAX(N(_xlpm._expressedTerms &gt; 0)) = 0, 0, _xlpm._nominalSign), _xlfn.IFS((_xlpm._high = 1) * (_xlpm._low = 4), _xlfn.HSTACK(_xlpm._trueSign, _xlpm._expressedTerms), (_xlpm._high &gt; 1) * (_xlpm._low = 4), _xlfn.HSTACK(_xlpm._trueSign, _xlfn.TAKE({"","",""}, 1, _xlpm._high - 1), _xlpm._expressedTerms), (_xlpm._high = 1) * (_xlpm._low &lt; 4), _xlfn.HSTACK(_xlpm._trueSign, _xlpm._expressedTerms, _xlfn.TAKE({"","",""}, 1, 4 - _xlpm._low)), TRUE, _xlfn.HSTACK(_xlpm._trueSign, _xlfn.TAKE({"","",""}, 1, _xlpm._high - 1), _xlpm._expressedTerms, _xlfn.TAKE({"","",""}, 1, 4 - _xlpm._low))))))), _xlpm._rowCount, ROWS(_xlpm.TimeSpanText), _xlfn.DROP(_xlfn.REDUCE("", _xlfn.SEQUENCE(_xlpm._rowCount), _xlfn.LAMBDA(_xlpm._acc,_xlpm._curr, _xlfn.LET(_xlpm._ts, CALENDAR.NULLIFY(_xlfn.CHOOSEROWS(_xlpm.TimeSpanText, _xlpm._curr)), _xlpm._out, IF(_xlpm._asValue, _xlfn.IFS(_xlpm._ts = "", "", ISNUMBER(_xlpm._ts), _xlpm._ts, TRUE, _xlfn.LET(_xlpm._sexagesimal, _xlpm.fnParseSexagesimal(_xlpm._ts), IF(ISERROR(INDEX(_xlpm._sexagesimal, 1, 1)), {#VALUE!}, CALENDAR.TIMESPAN(_xlpm._sexagesimal)))), IF(_xlpm._ts = "", {"","","","",""}, _xlpm.fnParseSexagesimal(_xlpm._ts))), _xlfn.VSTACK(_xlpm._acc, _xlpm._out)))), 1)))</definedName>
    <definedName name="CALENDAR.PARSE_US_DATE">_xlfn.LAMBDA(_xlpm.USDate,_xlop.JulianCalendar, _xlfn.LET(_xlpm._julianCalendar, N(_xlpm.JulianCalendar) &lt;&gt; 0, _xlpm._validCharSet, "0123456789AMPTamp :,-./_−", _xlpm.fnYearValue, _xlfn.LAMBDA(_xlpm._sYear, _xlfn.LET(_xlpm._char1, LEFT(_xlpm._sYear), _xlpm._sign, _xlfn.IFS(_xlpm._char1 = "+", 1, _xlpm._char1 = "-", -1, _xlfn.UNICODE(_xlpm._char1) = 8722, -1, TRUE, ""), IF(_xlpm._sign = "", INT(VALUE(_xlpm._sYear)), _xlpm._sign * INT(VALUE(RIGHT(_xlpm._sYear, LEN(_xlpm._sYear) - 1)))))), _xlpm.fnTimeValue, _xlfn.LAMBDA(_xlpm._sTime, _xlfn.IFS(ISERROR(_xlpm._sTime), _xlpm._sTime, _xlpm._sTime = "", "", TRUE, _xlfn.LET(_xlpm._eot, CALENDAR.FIND_NTH_CHAR(_xlpm._sTime, " AP"), _xlpm._tod, IF(_xlpm._eot = 0, _xlpm._sTime, LEFT(_xlpm._sTime, _xlpm._eot - 1)), _xlpm._pm, IF(_xlpm._eot = 0, FALSE, _xlfn.LET(_xlpm._sfx, TRIM(RIGHT(_xlpm._sTime, LEN(_xlpm._sTime) - _xlpm._eot + 1)), _xlfn.IFS(_xlpm._sfx = "PM", TRUE, _xlpm._sfx = "P", TRUE, _xlpm._sfx = "AM", FALSE, _xlpm._sfx = "A", FALSE, TRUE, {#VALUE!}))), IF(ISERROR(_xlpm._pm), {#VALUE!}, _xlfn.LET(_xlpm._tval, CALENDAR.PARSE_TIMESPAN(_xlpm._tod) + IF(_xlpm._pm, 0.5, 0), IF(_xlpm._tval &gt; 1, {#VALUE!}, _xlpm._tval)))))), _xlpm.fnParseUSDate, _xlfn.LAMBDA(_xlpm._USDate, IF(ISERROR(_xlpm._USDate), _xlpm._USDate, _xlfn.LET(_xlpm._trimUSDate, TRIM(_xlpm._USDate), _xlfn.IFS(_xlpm._trimUSDate = "", "", NOT(CALENDAR.VALIDATE_CHARSET(_xlpm._trimUSDate, _xlpm._validCharSet, 1)), {#VALUE!}, TRUE, _xlfn.LET(_xlpm._isTimeOnly, LEFT(CALENDAR.SIFT_FOR_CHARS(_xlpm._trimUSDate, "-./:")) = ":", IF(_xlpm._isTimeOnly, _xlpm.fnTimeValue(_xlpm._trimUSDate), _xlfn.LET(_xlpm._tPos1, CALENDAR.FIND_NTH_CHAR(_xlpm._trimUSDate, " T_,", 1, 1), _xlpm._tPos2, IF(_xlpm._tPos1 = 0, 0, CALENDAR.FIND_NTH_CHAR(_xlpm._trimUSDate, "0123456789", 1, 0, 0, _xlpm._tPos1 + 1)), _xlpm._datePart, IF(_xlpm._tPos1 = 0, _xlpm._trimUSDate, TRIM(LEFT(_xlpm._trimUSDate, _xlpm._tPos1 - 1))), _xlpm._timePart, IF(_xlpm._tPos2 = 0, "", TRIM(RIGHT(_xlpm._trimUSDate, LEN(_xlpm._trimUSDate) - _xlpm._tPos2 + 1))), _xlpm._timeOfDay, _xlpm.fnTimeValue(_xlpm._timePart), _xlpm._timePart))))))), _xlpm._rowCount, ROWS(_xlpm.USDate), _xlfn.DROP(_xlfn.REDUCE("", _xlfn.SEQUENCE(_xlpm._rowCount), _xlfn.LAMBDA(_xlpm._acc,_xlpm._curr, _xlfn.VSTACK(_xlpm._acc, _xlpm.fnParseUSDate(CALENDAR.NULLIFY(INDEX(_xlpm.USDate, _xlpm._curr, 1)))))), 1)))</definedName>
    <definedName name="CALENDAR.REPLACE_CHARS">_xlfn.LAMBDA(_xlpm.Text,_xlpm.CharSet,_xlpm.CharReplaceWith,_xlop.CaseSensitive, _xlfn.LET(_xlpm._charNew, LEFT(_xlpm.CharReplaceWith), _xlpm._ignoreCase, N(_xlpm.CaseSensitive) = 0, _xlfn.MAP(_xlpm.Text, _xlfn.LAMBDA(_xlpm._text, _xlfn.IFS(_xlpm.CharSet = "", _xlpm._text, _xlpm._text = "", "", _xlpm._ignoreCase, _xlfn.REDUCE(_xlpm._text, _xlfn.SEQUENCE(LEN(_xlpm.CharSet)), _xlfn.LAMBDA(_xlpm.acc,_xlpm.curr, _xlfn.LET(_xlpm._charL, LOWER(MID(_xlpm.CharSet, _xlpm.curr, 1)), _xlpm._textL, SUBSTITUTE(_xlpm.acc, _xlpm._charL, _xlpm._charNew), SUBSTITUTE(_xlpm._textL, UPPER(_xlpm._charL), _xlpm._charNew)))), TRUE, _xlfn.REDUCE(_xlpm._text, _xlfn.SEQUENCE(LEN(_xlpm.CharSet)), _xlfn.LAMBDA(_xlpm.acc,_xlpm.curr, SUBSTITUTE(_xlpm.acc, MID(_xlpm.CharSet, _xlpm.curr, 1), _xlpm._charNew))))))))</definedName>
    <definedName name="CALENDAR.RESOLVE_MJDATE">_xlfn.LAMBDA(_xlpm.MJDate,_xlop.LowOrder,_xlop.Precision,_xlop.Truncate,_xlop.JulianCalendar, _xlfn.LET(_xlpm._maxPrecision, 9, _xlpm._lowOrder, _xlfn.IFS(NOT(ISNUMBER(_xlpm.LowOrder)), 4, _xlpm.LowOrder &lt; -1, -1, _xlpm.LowOrder &gt; 4, 4, TRUE, INT(_xlpm.LowOrder)), _xlpm._float, NOT(ISNUMBER(_xlpm.Precision)), _xlpm._precision, _xlfn.IFS(_xlpm._float, "", _xlpm.Precision &lt; 0, 0, _xlpm.Precision &gt; _xlpm._maxPrecision, _xlpm._maxPrecision, TRUE, INT(_xlpm.Precision)), _xlpm._truncate, N(_xlpm.Truncate) &lt;&gt; 0, _xlpm._julianCalendar, N(_xlpm.JulianCalendar) &lt;&gt; 0, _xlpm.fnResolveMJDate, _xlfn.LAMBDA(_xlpm._MJDate, _xlfn.IFS(COLUMNS(_xlpm._MJDate) &gt; 1, {#REF!,"","",""}, CALENDAR.IS_EMPTY(_xlpm._MJDate), {"","","",""}, NOT(ISNUMBER(_xlpm._MJDate)), {#VALUE!,"","",""}, TRUE, _xlfn.LET(_xlpm._MJDN, INT(_xlpm._MJDate), _xlpm._roundedToD, CALENDAR.ROUND_TIMESPAN(MOD(_xlpm._MJDate, 1), _xlpm._lowOrder, _xlpm._precision, _xlpm._truncate), _xlpm._carryDay, INT(_xlpm._roundedToD), _xlpm._timeOfDay, MOD(_xlpm._roundedToD, 1), _xlpm._date, CALENDAR.MJDN_TO_CALENDAR_DATE(_xlpm._MJDN + _xlpm._carryDay, _xlpm._julianCalendar), _xlfn.HSTACK(_xlpm._date, _xlpm._timeOfDay)))), _xlpm._rowCount, ROWS(_xlpm.MJDate), _xlfn.DROP(_xlfn.REDUCE("", _xlfn.SEQUENCE(_xlpm._rowCount), _xlfn.LAMBDA(_xlpm._acc,_xlpm._curr, _xlfn.VSTACK(_xlpm._acc, _xlpm.fnResolveMJDate(CALENDAR.NULLIFY(_xlfn.CHOOSEROWS(_xlpm.MJDate, _xlpm._curr)))))), 1)))</definedName>
    <definedName name="CALENDAR.RESOLVE_TIMESPAN">_xlfn.LAMBDA(_xlpm.TimeSpan_D,_xlop.HighOrder,_xlop.LowOrder,_xlop.Precision,_xlop.Truncate, _xlfn.LET(_xlpm._maxPrecision, 9, _xlpm._lowOrder, _xlfn.IFS(NOT(ISNUMBER(_xlpm.LowOrder)), 4, _xlpm.LowOrder &lt; 1, 4, _xlpm.LowOrder &gt; 4, 4, TRUE, INT(_xlpm.LowOrder)), _xlpm._highOrder, _xlfn.LET(_xlpm._high, _xlfn.IFS(NOT(ISNUMBER(_xlpm.HighOrder)), 1, _xlpm.HighOrder &lt; 1, 1, _xlpm.HighOrder &gt; 4, 4, TRUE, INT(_xlpm.HighOrder)), IF(_xlpm._high &gt; _xlpm._lowOrder, _xlpm._lowOrder, _xlpm._high)), _xlpm._float, NOT(ISNUMBER(_xlpm.Precision)), _xlpm._truncate, ISNUMBER(_xlpm.Precision) * (N(_xlpm.Truncate) &lt;&gt; 0), _xlpm._precision, _xlfn.IFS(_xlpm._float, "", _xlpm.Precision &lt; 0, 0, _xlpm.Precision &gt; _xlpm._maxPrecision, _xlpm._maxPrecision, TRUE, INT(_xlpm.Precision)), _xlpm.fnRoundLastComponent, _xlfn.LAMBDA(_xlpm._number, _xlfn.IFS(_xlpm._float, _xlpm._number, _xlpm._truncate, ROUNDDOWN(_xlpm._number, _xlpm._precision), TRUE, ROUND(_xlpm._number, _xlpm._precision))), _xlpm.fnCheckSign, _xlfn.LAMBDA(_xlpm._sign,_xlpm._d,_xlpm._h,_xlpm._m,_xlpm._s, _xlfn.IFS(_xlpm._s &gt; 0, _xlpm._sign, _xlpm._m &gt; 0, _xlpm._sign, _xlpm._h &gt; 0, _xlpm._sign, _xlpm._d &gt; 0, _xlpm._sign, TRUE, 0)), _xlpm.fnResolveTimeSpan, _xlfn.LAMBDA(_xlpm._timeSpan, _xlfn.IFS(_xlpm._timeSpan = "", {"","","","",""}, NOT(ISNUMBER(_xlpm._timeSpan)), {#VALUE!,"","","",""}, _xlpm._timeSpan = 0, _xlfn.MAP(_xlfn.SEQUENCE(1, 5), _xlfn.LAMBDA(_xlpm._n, _xlfn.IFS(_xlpm._n = 1, 0, _xlpm._n - 1 &lt; _xlpm._highOrder, "", _xlpm._n - 1 &gt; _xlpm._lowOrder, "", TRUE, 0))), TRUE, _xlfn.LET(_xlpm._absTimeSpan, ABS(_xlpm._timeSpan), _xlpm._sign, SIGN(_xlpm._timeSpan), _xlfn.IFS(_xlpm._highOrder = 1, _xlfn.IFS(_xlpm._lowOrder = 4, _xlfn.LET(_xlpm._rDay, INT(_xlpm._absTimeSpan), _xlpm._hours, MOD(_xlpm._absTimeSpan, 1) * 24, _xlpm._rHour, INT(_xlpm._hours), _xlpm._minutes, MOD(_xlpm._hours, 1) * 60, _xlpm._rMinute, INT(_xlpm._minutes), _xlpm._seconds, MOD(_xlpm._minutes, 1) * 60, _xlpm._rSecond, _xlpm.fnRoundLastComponent(_xlpm._seconds), _xlpm._rSign, _xlpm.fnCheckSign(_xlpm._sign, _xlpm._rDay, _xlpm._rHour, _xlpm._rMinute, _xlpm._rSecond), _xlfn.IFS(_xlpm._rSecond &lt; 60, _xlfn.HSTACK(_xlpm._rSign, _xlpm._rDay, _xlpm._rHour, _xlpm._rMinute, _xlpm._rSecond), _xlpm._rMinute &lt;= 58, _xlfn.HSTACK(_xlpm._rSign, _xlpm._rDay, _xlpm._rHour, _xlpm._rMinute + 1, 0), _xlpm._rHour &lt;= 22, _xlfn.HSTACK(_xlpm._rSign, _xlpm._rDay, _xlpm._rHour + 1, 0, 0), TRUE, _xlfn.HSTACK(_xlpm._rSign, _xlpm._rDay + 1, 0, 0, 0))), _xlpm._lowOrder = 3, _xlfn.LET(_xlpm._rDay, INT(_xlpm._absTimeSpan), _xlpm._hours, MOD(_xlpm._absTimeSpan, 1) * 24, _xlpm._rHour, INT(_xlpm._hours), _xlpm._minutes, MOD(_xlpm._hours, 1) * 60, _xlpm._rMinute, _xlpm.fnRoundLastComponent(_xlpm._minutes), _xlpm._rSign, _xlpm.fnCheckSign(_xlpm._sign, _xlpm._rDay, _xlpm._rHour, _xlpm._rMinute, 0), _xlfn.IFS(_xlpm._rMinute &lt; 60, _xlfn.HSTACK(_xlpm._rSign, _xlpm._rDay, _xlpm._rHour, _xlpm._rMinute, ""), _xlpm._rHour &lt;= 22, _xlfn.HSTACK(_xlpm._rSign, _xlpm._rDay, _xlpm._rHour + 1, 0, ""), TRUE, _xlfn.HSTACK(_xlpm._rSign, _xlpm._rDay + 1, 0, 0, ""))), _xlpm._lowOrder = 2, _xlfn.LET(_xlpm._rDay, INT(_xlpm._absTimeSpan), _xlpm._hours, MOD(_xlpm._absTimeSpan, 1) * 24, _xlpm._rHour, _xlpm.fnRoundLastComponent(_xlpm._hours), _xlpm._rSign, _xlpm.fnCheckSign(_xlpm._sign, _xlpm._rDay, _xlpm._rHour, 0, 0), _xlfn.IFS(_xlpm._rHour &lt; 24, _xlfn.HSTACK(_xlpm._rSign, _xlpm._rDay, _xlpm._rHour, "", ""), TRUE, _xlfn.HSTACK(_xlpm._rSign, _xlpm._rDay + 1, 0, "", ""))), _xlpm._lowOrder = 1, _xlfn.LET(_xlpm._rDay, _xlpm.fnRoundLastComponent(_xlpm._absTimeSpan), _xlpm._rSign, _xlpm.fnCheckSign(_xlpm._sign, _xlpm._rDay, 0, 0, 0), _xlfn.HSTACK(_xlpm._rSign, _xlpm._rDay, "", "", ""))), _xlpm._highOrder = 2, _xlfn.IFS(_xlpm._lowOrder = 4, _xlfn.LET(_xlpm._hours, _xlpm._absTimeSpan * 24, _xlpm._rHour, INT(_xlpm._hours), _xlpm._minutes, MOD(_xlpm._hours, 1) * 60, _xlpm._rMinute, INT(_xlpm._minutes), _xlpm._seconds, MOD(_xlpm._minutes, 1) * 60, _xlpm._rSecond, _xlpm.fnRoundLastComponent(_xlpm._seconds), _xlpm._rSign, _xlpm.fnCheckSign(_xlpm._sign, 0, _xlpm._rHour, _xlpm._rMinute, _xlpm._rSecond), _xlfn.IFS(_xlpm._rSecond &lt; 60, _xlfn.HSTACK(_xlpm._rSign, "", _xlpm._rHour, _xlpm._rMinute, _xlpm._rSecond), _xlpm._rMinute &lt;= 58, _xlfn.HSTACK(_xlpm._rSign, "", _xlpm._rHour, _xlpm._rMinute + 1, 0), TRUE, _xlfn.HSTACK(_xlpm._rSign, "", _xlpm._rHour + 1, 0, 0))), _xlpm._lowOrder = 3, _xlfn.LET(_xlpm._hours, _xlpm._absTimeSpan * 24, _xlpm._rHour, INT(_xlpm._hours), _xlpm._minutes, MOD(_xlpm._hours, 1) * 60, _xlpm._rMinute, _xlpm.fnRoundLastComponent(_xlpm._minutes), _xlpm._rSign, _xlpm.fnCheckSign(_xlpm._sign, 0, _xlpm._rHour, _xlpm._rMinute, 0), IF(_xlpm._rMinute &lt; 60, _xlfn.HSTACK(_xlpm._rSign, "", _xlpm._rHour, _xlpm._rMinute, ""), _xlfn.HSTACK(_xlpm._rSign, "", _xlpm._rHour + 1, 0, ""))), _xlpm._lowOrder = 2, _xlfn.LET(_xlpm._hours, _xlpm._absTimeSpan * 24, _xlpm._rHour, _xlpm.fnRoundLastComponent(_xlpm._hours), _xlpm._rSign, _xlpm.fnCheckSign(_xlpm._sign, 0, _xlpm._rHour, 0, 0), _xlfn.HSTACK(_xlpm._rSign, "", _xlpm._rHour, "", ""))), _xlpm._highOrder = 3, _xlfn.IFS(_xlpm._lowOrder = 4, _xlfn.LET(_xlpm._minutes, _xlpm._absTimeSpan * 1440, _xlpm._rMinute, INT(_xlpm._minutes), _xlpm._seconds, MOD(_xlpm._minutes, 1) * 60, _xlpm._rSecond, _xlpm.fnRoundLastComponent(_xlpm._seconds), _xlpm._rSign, _xlpm.fnCheckSign(_xlpm._sign, 0, 0, _xlpm._rMinute, _xlpm._rSecond), IF(_xlpm._rSecond &lt; 60, _xlfn.HSTACK(_xlpm._rSign, "", "", _xlpm._rMinute, _xlpm._rSecond), _xlfn.HSTACK(_xlpm._rSign, "", "", _xlpm._rMinute + 1, 0))), _xlpm._lowOrder = 3, _xlfn.LET(_xlpm._minutes, _xlpm._absTimeSpan * 1440, _xlpm._rMinute, _xlpm.fnRoundLastComponent(_xlpm._minutes), _xlpm._rSign, _xlpm.fnCheckSign(_xlpm._sign, 0, 0, _xlpm._rMinute, 0), _xlfn.HSTACK(_xlpm._rSign, "", "", _xlpm._rMinute, ""))), _xlpm._highOrder = 4, _xlfn.IFS(_xlpm._lowOrder = 4, _xlfn.LET(_xlpm._seconds, _xlpm._absTimeSpan * 86400, _xlpm._rSecond, _xlpm.fnRoundLastComponent(_xlpm._seconds), _xlpm._rSign, _xlpm.fnCheckSign(_xlpm._sign, 0, 0, 0, _xlpm._seconds), _xlfn.HSTACK(_xlpm._rSign, "", "", "", _xlpm._rSecond))))))), _xlpm._rowCount, ROWS(_xlpm.TimeSpan_D), _xlfn.DROP(_xlfn.REDUCE("", _xlfn.SEQUENCE(_xlpm._rowCount), _xlfn.LAMBDA(_xlpm._acc,_xlpm._curr, _xlfn.VSTACK(_xlpm._acc, _xlpm.fnResolveTimeSpan(CALENDAR.NULLIFY(INDEX(_xlpm.TimeSpan_D, _xlpm._curr, 1)))))), 1)))</definedName>
    <definedName name="CALENDAR.RESOLVE_YMDT">_xlfn.LAMBDA(_xlpm.Date_YMDT,_xlop.LowOrder,_xlop.Precision,_xlop.Truncate,_xlop.JulianCalendar, _xlfn.LET(_xlpm._maxPrecision, 9, _xlpm._lowOrder, _xlfn.IFS(NOT(ISNUMBER(_xlpm.LowOrder)), 4, _xlpm.LowOrder &lt; -1, -1, _xlpm.LowOrder &gt; 4, 4, TRUE, INT(_xlpm.LowOrder)), _xlpm._precision, _xlfn.IFS(NOT(ISNUMBER(_xlpm.Precision)), "", _xlpm.Precision &lt; 0, 0, _xlpm.Precision &gt; _xlpm._maxPrecision, _xlpm._maxPrecision, TRUE, INT(_xlpm.Precision)), _xlpm._truncate, N(_xlpm.Truncate) &lt;&gt; 0, _xlpm._julianCalendar, N(_xlpm.JulianCalendar) &lt;&gt; 0, _xlpm.fnResolveYMDT, _xlfn.LAMBDA(_xlpm._date_YMDT, _xlfn.LET(_xlpm._colCount, COLUMNS(_xlpm._date_YMDT), _xlfn.IFS(_xlpm._colCount &gt; 4, {#REF!,"","",""}, MAX(N(NOT(CALENDAR.IS_EMPTY(_xlpm._date_YMDT)))) = 0, {"","","",""}, TRUE, _xlfn.LET(_xlpm._normalisedYMDT, CALENDAR.NORMALISE_YMDT(_xlpm._date_YMDT, _xlpm._julianCalendar), IF(CALENDAR.IS_EMPTY(INDEX(_xlpm._normalisedYMDT, 1, 4)), _xlpm._normalisedYMDT, _xlfn.LET(_xlpm._roundedTimeOfDay, CALENDAR.ROUND_TIMESPAN(INDEX(_xlpm._normalisedYMDT, 1, 4), _xlpm._lowOrder, _xlpm._precision, _xlpm._truncate), CALENDAR.NORMALISE_YMDT(_xlfn.HSTACK(_xlfn.TAKE(_xlpm._normalisedYMDT, 1, 3), _xlpm._roundedTimeOfDay), _xlpm._julianCalendar))))))), _xlpm._rowCount, ROWS(_xlpm.Date_YMDT), _xlfn.DROP(_xlfn.REDUCE("", _xlfn.SEQUENCE(_xlpm._rowCount), _xlfn.LAMBDA(_xlpm._acc,_xlpm._curr, _xlfn.VSTACK(_xlpm._acc, _xlpm.fnResolveYMDT(CALENDAR.NULLIFY(_xlfn.CHOOSEROWS(_xlpm.Date_YMDT, _xlpm._curr)))))), 1)))</definedName>
    <definedName name="CALENDAR.ROUND_MJDATE">_xlfn.LAMBDA(_xlpm.MJDate,_xlop.LowOrder,_xlop.Precision,_xlop.Truncate, _xlfn.MAP(_xlpm.MJDate, _xlfn.LAMBDA(_xlpm._MJDate, _xlfn.IFS(ISERROR(_xlpm._MJDate), _xlpm._MJDate, _xlpm._MJDate = "", "", NOT(ISNUMBER(_xlpm._MJDate)), {#VALUE!}, TRUE, _xlfn.LET(_xlpm._MJDN, INT(_xlpm._MJDate), _xlpm._timeOfDay, MOD(_xlpm._MJDate, 1), _xlpm._roundedToD, CALENDAR.ROUND_TIMESPAN(_xlpm._timeOfDay, _xlpm.LowOrder, _xlpm.Precision, _xlpm.Truncate), _xlpm._MJDN + _xlpm._roundedToD)))))</definedName>
    <definedName name="CALENDAR.ROUND_TIMESPAN">_xlfn.LAMBDA(_xlpm.TimeSpan_D,_xlop.LowOrder,_xlop.Precision,_xlop.Truncate, _xlfn.LET(_xlpm._maxPrecision, 9, _xlpm._lowOrder, _xlfn.IFS(NOT(ISNUMBER(_xlpm.LowOrder)), 4, _xlpm.LowOrder &lt; 1, 1, _xlpm.LowOrder &gt; 4, 4, TRUE, INT(_xlpm.LowOrder)), _xlpm._precision, _xlfn.IFS(NOT(ISNUMBER(_xlpm.Precision)), 0, _xlpm.Precision &lt; 0, 0, _xlpm.Precision &gt; _xlpm._maxPrecision, _xlpm._maxPrecision, TRUE, INT(_xlpm.Precision)), _xlpm._truncate, N(_xlpm.Truncate) &lt;&gt; 0, _xlfn.MAP(_xlpm.TimeSpan_D, _xlfn.LAMBDA(_xlpm._timeSpan, _xlfn.IFS(ISERROR(_xlpm._timeSpan), _xlpm._timeSpan, _xlpm._timeSpan = "", "", NOT(ISNUMBER(_xlpm._timeSpan)), {#VALUE!}, _xlpm._timeSpan = 0, 0, _xlpm._truncate, _xlfn.IFS(_xlpm._lowOrder = 1, ROUNDDOWN(_xlpm._timeSpan, _xlpm._precision), _xlpm._lowOrder = 2, ROUNDDOWN(_xlpm._timeSpan * 24, _xlpm._precision) / 24, _xlpm._lowOrder = 3, ROUNDDOWN(_xlpm._timeSpan * 1440, _xlpm._precision) / 1440, _xlpm._lowOrder = 4, ROUNDDOWN(_xlpm._timeSpan * 86400, _xlpm._precision) / 86400), TRUE, _xlfn.IFS(_xlpm._lowOrder = 1, ROUND(_xlpm._timeSpan, _xlpm._precision), _xlpm._lowOrder = 2, ROUND(_xlpm._timeSpan * 24, _xlpm._precision) / 24, _xlpm._lowOrder = 3, ROUND(_xlpm._timeSpan * 1440, _xlpm._precision) / 1440, _xlpm._lowOrder = 4, ROUND(_xlpm._timeSpan * 86400, _xlpm._precision) / 86400))))))</definedName>
    <definedName name="CALENDAR.SECULAR_DIFFERENCE">_xlfn.LAMBDA(_xlpm.Date_YMD,_xlop.FromJulianCalendar, _xlfn.LET(_xlpm._fromJulianCalendar, N(_xlpm.FromJulianCalendar) &lt;&gt; 0, _xlpm.fnFromGregorian, _xlfn.LAMBDA(_xlpm._date_YMD, _xlfn.LET(_xlpm._JDN_G, CALENDAR.JULIAN_DAY_NUMBER(_xlpm._date_YMD, 0), _xlfn.IFS(ISERROR(_xlpm._JDN_G), _xlpm._JDN_G, _xlpm._JDN_G = "", "", TRUE, _xlfn.LET(_xlpm._year, INDEX(_xlpm._date_YMD, 1, 1), _xlpm._month, IFERROR(INDEX(_xlpm._date_YMD, 1, 2), 1), _xlpm._day, IFERROR(INDEX(_xlpm._date_YMD, 1, 3), 1), _xlpm._JDN_J, IF((_xlpm._month = 2) * (_xlpm._day = 29) * NOT(CALENDAR.IS_LEAP_YEAR(_xlpm._year, 1)), CALENDAR.JULIAN_DAY_NUMBER(_xlfn.HSTACK(_xlpm._year, 2, 28), 1), CALENDAR.JULIAN_DAY_NUMBER(_xlpm._date_YMD, 1)), _xlpm._JDN_J - _xlpm._JDN_G)))), _xlpm.fnFromJulian, _xlfn.LAMBDA(_xlpm._date_YMD, _xlfn.LET(_xlpm._date_G, CALENDAR.JULIAN_TO_GREGORIAN(_xlpm._date_YMD), _xlfn.IFS(ISERROR(INDEX(_xlpm._date_G, 1, 1)), INDEX(_xlpm._date_G, 1, 1), INDEX(_xlpm._date_G, 1, 1) = "", "", TRUE, _xlpm.fnFromGregorian(_xlpm._date_G)))), IF(_xlpm._fromJulianCalendar, _xlfn.BYROW(_xlpm.Date_YMD, _xlfn.LAMBDA(_xlpm._date_YMD, _xlpm.fnFromJulian(_xlpm._date_YMD))), _xlfn.BYROW(_xlpm.Date_YMD, _xlfn.LAMBDA(_xlpm._date_YMD, _xlpm.fnFromGregorian(_xlpm._date_YMD))))))</definedName>
    <definedName name="CALENDAR.SHIFT_TIMEZONE">_xlfn.LAMBDA(_xlpm.MJDate,_xlop.ReferenceTZOMinutes,_xlop.TranslateTZOMinutes, _xlfn.IFS(CALENDAR.IS_EMPTY(_xlpm.MJDate), "", NOT(ISNUMBER(_xlpm.MJDate)), {#VALUE!}, TRUE, _xlfn.LET(_xlpm._referenceTZ, N(_xlpm.ReferenceTZOMinutes), _xlpm._translateTZ, N(_xlpm.TranslateTZOMinutes), _xlpm._difference, (_xlpm._translateTZ - _xlpm._referenceTZ) / 1440, _xlpm.MJDate + _xlpm._difference)))</definedName>
    <definedName name="CALENDAR.SIFT_FOR_CHARS">_xlfn.LAMBDA(_xlpm.Text,_xlpm.Chars,_xlop.InstanceLimit,_xlop.CaseSensitive,_xlop.Sort, IF((_xlpm.Text = "") + (_xlpm.Chars = ""), "", _xlfn.LET(_xlpm._limit, IF(ISNUMBER(_xlpm.InstanceLimit), MAX(INT(_xlpm.InstanceLimit), 0), 1), _xlpm._ignoreCase, N(_xlpm.CaseSensitive) = 0, _xlpm._sort, N(_xlpm.Sort) &lt;&gt; 0, _xlpm._targetChars, _xlfn.LET(_xlpm._charArray, MID(_xlpm.Chars, _xlfn.SEQUENCE(LEN(_xlpm.Chars)), 1), IF(_xlpm._ignoreCase, _xlfn.UNIQUE(_xlpm._charArray), _xlfn.UNIQUE(CODE(_xlpm._charArray)))), _xlpm.fnMatchChar, _xlfn.LAMBDA(_xlpm._refChars, _xlfn.BYROW(_xlpm._refChars, _xlfn.LAMBDA(_xlpm._c, _xlfn.LET(_xlpm._charMatches, IF(_xlpm._ignoreCase, _xlpm._c = _xlpm._targetChars, CODE(_xlpm._c) = _xlpm._targetChars), N(MAX(N(_xlpm._charMatches)) &lt;&gt; 0))))), _xlpm.fnTextJoin, _xlfn.LAMBDA(_xlpm._textCol, _xlfn.LET(_xlpm._rowCount, ROWS(_xlpm._textCol), _xlfn.REDUCE("", _xlfn.SEQUENCE(_xlpm._rowCount), _xlfn.LAMBDA(_xlpm._acc,_xlpm._curr, _xlfn.CONCAT(_xlpm._acc, INDEX(_xlpm._textCol, _xlpm._curr, 1)))))), _xlpm.fnSiftChars, _xlfn.LAMBDA(_xlpm._text, _xlfn.LET(_xlpm._charList, MID(_xlpm._text, _xlfn.SEQUENCE(LEN(_xlpm._text)), 1), _xlpm._charFiltered, _xlfn._xlws.FILTER(_xlpm._charList, _xlpm.fnMatchChar(_xlpm._charList), {#N/A}), _xlpm._charCount, ROWS(_xlpm._charFiltered), _xlfn.IFS((_xlpm._charCount = 1) * ISNA(INDEX(_xlpm._charFiltered, 1, 1)), "", (_xlpm._limit = 0) * NOT(_xlpm._sort), _xlpm.fnTextJoin(_xlpm._charFiltered), TRUE, _xlfn.LET(_xlpm._charIndexed, _xlfn.MAKEARRAY(_xlpm._charCount, 2, _xlfn.LAMBDA(_xlpm._row,_xlpm._col, IF(_xlpm._col = 2, _xlpm._row, INDEX(_xlpm._charFiltered, _xlpm._row, 1)))), _xlpm._charSorted, IF(_xlpm._ignoreCase, _xlfn.SORTBY(_xlpm._charIndexed, _xlfn.CHOOSECOLS(_xlpm._charIndexed, 1), 1, _xlfn.CHOOSECOLS(_xlpm._charIndexed, 2), 1), _xlfn.SORTBY(_xlpm._charIndexed, _xlfn.CHOOSECOLS(_xlpm._charIndexed, 1), 1, IFERROR(CODE(_xlfn.CHOOSECOLS(_xlpm._charIndexed, 1)), 0), 1, _xlfn.CHOOSECOLS(_xlpm._charIndexed, 2), 1)), _xlpm._charResult, IF(_xlpm._limit = 0, _xlpm._charSorted, _xlfn.LET(_xlpm._instances, _xlfn.SCAN(0, _xlfn.SEQUENCE(_xlpm._charCount), _xlfn.LAMBDA(_xlpm._acc,_xlpm._curr, _xlfn.IFS(_xlpm._acc = 0, 1, _xlpm._ignoreCase, IF(INDEX(_xlpm._charSorted, _xlpm._curr, 1) = INDEX(_xlpm._charSorted, _xlpm._curr - 1, 1), _xlpm._acc + 1, 1), TRUE, IF(CODE(INDEX(_xlpm._charSorted, _xlpm._curr, 1)) = CODE(INDEX(_xlpm._charSorted, _xlpm._curr - 1, 1)), _xlpm._acc + 1, 1)))), _xlpm._charLimited, _xlfn._xlws.FILTER(_xlpm._charSorted, _xlpm._instances &lt;= _xlpm._limit), IF(_xlpm._sort, _xlpm._charLimited, _xlfn.SORTBY(_xlpm._charLimited, _xlfn.CHOOSECOLS(_xlpm._charLimited, 2), 1)))), _xlpm.fnTextJoin(_xlfn.CHOOSECOLS(_xlpm._charResult, 1)))))), _xlfn.MAP(_xlpm.Text, _xlfn.LAMBDA(_xlpm._element, _xlpm.fnSiftChars(CALENDAR.NULLIFY(_xlpm._element)))))))</definedName>
    <definedName name="CALENDAR.SPLIT">_xlfn.LAMBDA(_xlpm.Text,_xlpm.ColumnDelimiter,_xlop.SplitLimit,_xlop.CaseSensitive,_xlop.IgnoreEmpty,_xlop.PadWith, _xlfn.LET(_xlpm._limit, MAX(INT(N(_xlpm.SplitLimit)), 0), _xlfn.IFS(_xlpm.ColumnDelimiter = "", CALENDAR.NULLIFY(_xlpm.Text), _xlpm._limit = 1, CALENDAR.NULLIFY(_xlpm.Text), TRUE, _xlfn.LET(_xlpm._caseSensitive, N(_xlpm.CaseSensitive) &lt;&gt; 0, _xlpm._ignoreEmpty, N(_xlpm.IgnoreEmpty) &lt;&gt; 0, _xlpm.fnSplit, _xlfn.LAMBDA(_xlpm._text, _xlfn.IFS(ISERROR(_xlpm._text), _xlfn.HSTACK(_xlpm._text), _xlpm._text = "", _xlfn.HSTACK(""), TRUE, CALENDAR._SplitRecursive(_xlpm._text, _xlpm.ColumnDelimiter, _xlpm._limit, _xlpm._caseSensitive, _xlpm._ignoreEmpty, 1, ""))), _xlpm._rows, ROWS(_xlpm.Text), _xlpm._arrayRaw, _xlfn.DROP(_xlfn.REDUCE("", _xlfn.SEQUENCE(_xlpm._rows), _xlfn.LAMBDA(_xlpm._acc,_xlpm._curr, _xlfn.VSTACK(_xlpm._acc, _xlpm.fnSplit(CALENDAR.NULLIFY(INDEX(_xlpm.Text, _xlpm._curr, 1)))))), 1), IF(_xlfn.ISOMITTED(_xlpm.PadWith), _xlpm._arrayRaw, _xlfn.IFNA(_xlpm._arrayRaw, _xlpm.PadWith))))))</definedName>
    <definedName name="CALENDAR.SPLIT_FOR_CHARS">_xlfn.LAMBDA(_xlpm.Text,_xlpm.CharSet,_xlop.SplitLimit,_xlop.CaseSensitive, IF(CALENDAR.IS_EMPTY(_xlpm.CharSet), _xlfn.HSTACK(0, CALENDAR.NULLIFY(_xlpm.Text)), _xlfn.LET(_xlpm._limit, MAX(INT(N(_xlpm.SplitLimit)), 0), _xlpm._ignoreCase, N(_xlpm.CaseSensitive) = 0, _xlpm._chars, MID(_xlpm.CharSet, _xlfn.SEQUENCE(LEN(_xlpm.CharSet)), 1), _xlpm.fnMatchChar, _xlfn.LAMBDA(_xlpm._c, _xlfn.LET(_xlpm._charMatches, IF(_xlpm._ignoreCase, _xlpm._c = _xlpm._chars, CODE(_xlpm._c) = CODE(_xlpm._chars)), N(MAX(N(_xlpm._charMatches)) &gt; 0))), _xlpm.fnSplitAround, _xlfn.LAMBDA(_xlpm._rowText, _xlfn.LET(_xlpm._len, LEN(_xlpm._rowText), _xlfn.IFS(_xlpm._len = 0, _xlfn.HSTACK(0, ""), _xlpm._len = 1, IF(_xlpm.fnMatchChar(_xlpm._rowText), _xlfn.HSTACK(1, "", _xlpm._rowText), _xlfn.HSTACK(0, _xlpm._rowText)), TRUE, _xlfn.LET(_xlpm._firstChar, LEFT(_xlpm._rowText), _xlpm._init, IF(_xlpm.fnMatchChar(_xlpm._firstChar), _xlfn.HSTACK("", _xlpm._firstChar, 1), _xlfn.HSTACK(_xlpm._firstChar, "", 0)), _xlpm._split, _xlfn.REDUCE(_xlpm._init, _xlfn.SEQUENCE(1, _xlpm._len - 1, 2), _xlfn.LAMBDA(_xlpm._acc,_xlpm._curr, _xlfn.LET(_xlpm._accLastCol, COLUMNS(_xlpm._acc), _xlpm._currChar, MID(_xlpm._rowText, _xlpm._curr, 1), IF((_xlpm._limit &gt; 1) * (_xlpm._accLastCol - 2 = _xlpm._limit), _xlfn.HSTACK(_xlfn.TAKE(_xlpm._acc, 1, _xlpm._accLastCol - 2), _xlfn.CONCAT(INDEX(_xlpm._acc, 1, _xlpm._accLastCol - 1), _xlpm._currChar), 1), _xlfn.LET(_xlpm._lastMatch, INDEX(_xlpm._acc, 1, _xlpm._accLastCol), _xlpm._thisMatch, _xlpm.fnMatchChar(_xlpm._currChar), IF(_xlpm._thisMatch, IF(_xlpm._lastMatch, _xlfn.HSTACK(_xlfn.TAKE(_xlpm._acc, 1, _xlpm._accLastCol - 2), _xlfn.CONCAT(INDEX(_xlpm._acc, 1, _xlpm._accLastCol - 1), _xlpm._currChar), 1), _xlfn.HSTACK(_xlfn.TAKE(_xlpm._acc, 1, _xlpm._accLastCol - 1), _xlpm._currChar, 1)), _xlfn.HSTACK(_xlfn.CONCAT(INDEX(_xlpm._acc, 1, 1), _xlpm._currChar), _xlfn.DROP(_xlfn.TAKE(_xlpm._acc, 1, _xlpm._accLastCol - 1), , 1), 0))))))), _xlpm._splitLastCol, COLUMNS(_xlpm._split), _xlfn.IFS((_xlpm._splitLastCol = 3) * (INDEX(_xlpm._split, 1, 2) = "") * (INDEX(_xlpm._split, 1, 3) = 0), _xlfn.HSTACK(0, INDEX(_xlpm._split, 1, 1)), INDEX(_xlpm._split, 1, _xlpm._splitLastCol) = 0, _xlfn.HSTACK(_xlpm._splitLastCol - 1, _xlfn.DROP(_xlpm._split, , -1), ""), TRUE, _xlfn.HSTACK(_xlpm._splitLastCol - 2, _xlfn.DROP(_xlpm._split, , -1))))))), _xlpm._rowCount, ROWS(_xlpm.Text), _xlfn.DROP(_xlfn.REDUCE(0, _xlfn.SEQUENCE(_xlpm._rowCount), _xlfn.LAMBDA(_xlpm._acc,_xlpm._curr, _xlfn.VSTACK(_xlpm._acc, _xlpm.fnSplitAround(CALENDAR.NULLIFY(INDEX(_xlpm.Text, _xlpm._curr, 1)))))), 1))))</definedName>
    <definedName name="CALENDAR.SUBSTITUTE_I">_xlfn.LAMBDA(_xlpm.Text,_xlpm.OldText,_xlpm.NewText,_xlop.InstanceNum, IF(_xlpm.OldText = "", CALENDAR.NULLIFY(_xlpm.Text), _xlfn.LET(_xlpm._oldLen, LEN(_xlpm.OldText), _xlpm._lenDiff, LEN(_xlpm.NewText) - _xlpm._oldLen, _xlpm._instance, N(_xlpm.InstanceNum), _xlfn.MAP(_xlpm.Text, _xlfn.LAMBDA(_xlpm._text, IF(_xlpm._text = "", "", _xlfn.LET(_xlpm._maxInstance, INT(LEN(_xlpm._text) / _xlpm._oldLen), _xlpm._pos, _xlfn.SCAN(0, _xlfn.SEQUENCE(1, _xlpm._maxInstance), _xlfn.LAMBDA(_xlpm._acc,_xlpm._curr, IF(_xlpm._acc = "", "", IFERROR(SEARCH(_xlpm.OldText, _xlpm._text, _xlpm._acc + 1), "")))), _xlpm._count, COUNT(_xlpm._pos), _xlfn.IFS(_xlpm._count = 0, _xlpm._text, ABS(_xlpm._instance) &gt; _xlpm._count, _xlpm._text, _xlpm._instance &gt; 0, REPLACE(_xlpm._text, INDEX(_xlpm._pos, 1, _xlpm._instance), _xlpm._oldLen, _xlpm.NewText), _xlpm._instance &lt; 0, REPLACE(_xlpm._text, INDEX(_xlpm._pos, 1, _xlpm._count + _xlpm._instance + 1), _xlpm._oldLen, _xlpm.NewText), TRUE, _xlfn.LET(_xlpm._nPos, _xlfn.TAKE(_xlpm._pos, 1, _xlpm._count) + _xlfn.SEQUENCE(1, _xlpm._count, 0, _xlpm._lenDiff), _xlfn.REDUCE(_xlpm._text, _xlpm._nPos, _xlfn.LAMBDA(_xlpm._acc,_xlpm._curr, REPLACE(_xlpm._acc, _xlpm._curr, _xlpm._oldLen, _xlpm.NewText))))))))))))</definedName>
    <definedName name="CALENDAR.TIMESPAN">_xlfn.LAMBDA(_xlpm.TimeSpan_C5, _xlfn.BYROW(_xlpm.TimeSpan_C5, _xlfn.LAMBDA(_xlpm._timeSpan, _xlfn.LET(_xlpm._colCount, COLUMNS(_xlpm._timeSpan), _xlfn.IFS((_xlpm._colCount &gt; 5) + (_xlpm._colCount &lt; 2), {#REF!}, MAX(N(ISERROR(_xlpm._timeSpan))) = 1, {#VALUE!}, MAX(N(NOT(CALENDAR.IS_EMPTY(_xlpm._timeSpan)))) = 0, "", TRUE, _xlfn.LET(_xlpm._sign, INDEX(_xlpm._timeSpan, 1, 1), _xlpm._days, N(INDEX(_xlpm._timeSpan, 1, 2)), _xlpm._hours, IF(_xlpm._colCount &lt; 3, 0, N(INDEX(_xlpm._timeSpan, 1, 3))), _xlpm._minutes, IF(_xlpm._colCount &lt; 4, 0, N(INDEX(_xlpm._timeSpan, 1, 4))), _xlpm._seconds, IF(_xlpm._colCount &lt; 5, 0, N(INDEX(_xlpm._timeSpan, 1, 5))), _xlfn.IFS(NOT(ISNUMBER(_xlpm._sign)), {#VALUE!}, MAX(N(_xlpm._sign = {-1,0,1})) = 0, {#VALUE!}, _xlpm._sign = 0, 0, TRUE, _xlpm._sign * (_xlpm._days + (_xlpm._hours / 24) + (_xlpm._minutes / 1440) + (_xlpm._seconds / 86400)))))))))</definedName>
    <definedName name="CALENDAR.TIMESPAN_TO_TZO">_xlfn.LAMBDA(_xlpm.TZOTimeSpan, _xlfn.IFS(ISERROR(_xlpm.TZOTimeSpan), _xlpm.TZOTimeSpan, NOT(ISNUMBER(_xlpm.TZOTimeSpan)), {#VALUE!}, _xlpm.TZOTimeSpan = "", "", TRUE, _xlfn.LET(_xlpm._tzo, _xlpm.TZOTimeSpan * 1440, IF(CALENDAR.IS_VALID_TZO(_xlpm._tzo), _xlpm._tzo, {#NUM!}))))</definedName>
    <definedName name="CALENDAR.TZO_TO_MILITARY">_xlfn.LAMBDA(_xlpm.TZOMinutes, _xlfn.LET(_xlpm.fnTZOMilitary, _xlfn.LAMBDA(_xlpm._TZOMinutes, _xlfn.IFS(CALENDAR.IS_EMPTY(_xlpm._TZOMinutes), {"","",""}, ISNA(_xlpm._TZOMinutes), {"J","",0}, NOT(CALENDAR.IS_VALID_TZO(_xlpm._TZOMinutes)), {#VALUE!,"",""}, TRUE, _xlfn.IFS(_xlpm._TZOMinutes = 0, _xlfn.HSTACK("Z", 0, 0), _xlpm._TZOMinutes &gt; 720, _xlfn.HSTACK("M", 720, (720 - _xlpm._TZOMinutes) / 1440), _xlpm._TZOMinutes &lt; -720, _xlfn.HSTACK("Y", -720, (-720 - _xlpm._TZOMinutes) / 1440), TRUE, _xlfn.LET(_xlpm._militaryTZO, SIGN(_xlpm._TZOMinutes) * MROUND(ABS(_xlpm._TZOMinutes), 60), _xlpm._idx, INT(_xlpm._militaryTZO / 60) + 13, _xlpm._militaryTZ, CHOOSE(_xlpm._idx, "Y", "X", "W", "V", "U", "T", "S", "R", "Q", "P", "O", "N", "Z", "A", "B", "C", "D", "E", "F", "G", "H", "I", "K", "L", "M"), _xlfn.HSTACK(_xlpm._militaryTZ, _xlpm._militaryTZO, (_xlpm._militaryTZO - _xlpm._TZOMinutes) / 1440))))), _xlpm._rowCount, ROWS(_xlpm.TZOMinutes), _xlfn.DROP(_xlfn.REDUCE("", _xlfn.SEQUENCE(_xlpm._rowCount), _xlfn.LAMBDA(_xlpm._acc,_xlpm._curr, _xlfn.VSTACK(_xlpm._acc, _xlpm.fnTZOMilitary(CALENDAR.NULLIFY(INDEX(_xlpm.TZOMinutes, _xlpm._curr, 1)))))), 1)))</definedName>
    <definedName name="CALENDAR.TZO_TO_TIMESPAN">_xlfn.LAMBDA(_xlpm.TZOMinutes, _xlfn.IFS(ISERROR(_xlpm.TZOMinutes), _xlpm.TZOMinutes, _xlpm.TZOMinutes = "", "", NOT(ISNUMBER(_xlpm.TZOMinutes)), {#VALUE!}, NOT(CALENDAR.IS_VALID_TZO(_xlpm.TZOMinutes)), {#NUM!}, TRUE, _xlpm.TZOMinutes / 1440))</definedName>
    <definedName name="CALENDAR.VALIDATE_CALENDAR_DATE">_xlfn.LAMBDA(_xlpm.Date_YMD,_xlop.JulianCalendar, _xlfn.LET(_xlpm._julianCalendar, N(_xlpm.JulianCalendar) &lt;&gt; 0, _xlpm.fnValidateDate, _xlfn.LAMBDA(_xlpm._ymd, IF(COLUMNS(_xlpm._ymd) &gt; 3, {#REF!,"",""}, _xlfn.LET(_xlpm._ymd1, _xlfn.IFNA(_xlpm._ymd, ""), IF(MAX(N(NOT(CALENDAR.IS_EMPTY(_xlpm._ymd)))) = 0, {"","",""}, _xlfn.LET(_xlpm._y, INDEX(_xlpm._ymd1, 1, 1), _xlpm._m, INDEX(_xlpm._ymd1, 1, 2), _xlpm._d, INDEX(_xlpm._ymd1, 1, 3), _xlpm._yearIsInt, CALENDAR.IS_INTEGER(_xlpm._y), _xlpm._year, _xlfn.IFS(ISERROR(_xlpm._yearIsInt), {#VALUE!}, NOT(_xlpm._yearIsInt), {#NUM!}, TRUE, _xlpm._y), _xlpm._monthIsInt, CALENDAR.IS_INTEGER(_xlpm._m), _xlpm._month, _xlfn.IFS(_xlfn.IFNA(ERROR.TYPE(_xlpm._m), 0) = 4, "", _xlpm._m = "", "", ISERROR(_xlpm._monthIsInt), {#VALUE!}, NOT(_xlpm._monthIsInt), {#NUM!}, _xlpm._m &lt; 1, {#NUM!}, _xlpm._m &gt; 12, {#NUM!}, TRUE, _xlpm._m), _xlpm._day, _xlfn.IFS(_xlfn.IFNA(ERROR.TYPE(_xlpm._d), 0) = 4, "", _xlpm._d = "", "", NOT(ISNUMBER(_xlpm._d)), {#VALUE!}, TRUE, _xlfn.LET(_xlpm._iDay, INT(_xlpm._d), _xlfn.IFS(_xlpm._iDay &lt; 1, {#NUM!}, _xlpm._month = "", _xlfn.IFS(_xlpm._iDay &lt;= 365, _xlpm._iDay, _xlpm._iDay &gt; 366, {#NUM!}, IFERROR(CALENDAR.IS_LEAP_YEAR(_xlpm._year, _xlpm._julianCalendar), FALSE), 366, TRUE, {#NUM!}), _xlpm._iDay &lt;= CALENDAR.DAYS_IN_MONTH(_xlpm._month, _xlpm._year, _xlpm._julianCalendar), _xlpm._iDay, TRUE, {#NUM!}))), _xlfn.HSTACK(_xlpm._year, _xlpm._month, _xlpm._day)))))), _xlpm._rowCount, ROWS(_xlpm.Date_YMD), _xlfn.DROP(_xlfn.REDUCE("", _xlfn.SEQUENCE(_xlpm._rowCount), _xlfn.LAMBDA(_xlpm._acc,_xlpm._curr, _xlfn.LET(_xlpm._ymd, CALENDAR.NULLIFY(_xlfn.CHOOSEROWS(_xlpm.Date_YMD, _xlpm._curr)), _xlpm._validateDate_YMD, _xlpm.fnValidateDate(_xlpm._ymd), _xlfn.VSTACK(_xlpm._acc, _xlpm._validateDate_YMD)))), 1)))</definedName>
    <definedName name="CALENDAR.VALIDATE_CHARSET">_xlfn.LAMBDA(_xlpm.Text,_xlpm.CharSet,_xlop.CaseSensitive, _xlfn.IFS(_xlpm.CharSet = "", FALSE, _xlpm.Text = "", FALSE, TRUE, _xlfn.LET(_xlpm._ignoreCase, N(_xlpm.CaseSensitive) = 0, _xlpm._text, IF(_xlpm._ignoreCase, UPPER(_xlpm.Text), _xlpm.Text), _xlpm._chars, IF(_xlpm._ignoreCase, UPPER(_xlpm.CharSet), _xlpm.CharSet), _xlpm._escapeText, SUBSTITUTE(SUBSTITUTE(_xlpm._text, "&amp;", "&amp;amp;"), "&lt;", "&amp;lt;"), _xlpm._xml, _xlfn.CONCAT("&lt;xml&gt;&lt;s&gt;", _xlpm._escapeText, "&lt;/s&gt;&lt;/xml&gt;"), _xlpm._xpath, _xlfn.CONCAT("//s[translate(.,'", _xlpm._chars, "','')='']"), NOT(ISERROR(_xlfn.FILTERXML(_xlpm._xml, _xlpm._xpath))))))</definedName>
    <definedName name="CALENDAR.VALIDATE_TIME_OF_DAY">_xlfn.LAMBDA(_xlpm.Time_HMS,_xlop.Accept24Hour, _xlfn.LET(_xlpm._accept24hr, N(_xlpm.Accept24Hour) &lt;&gt; 0, _xlpm.fnValidateToD, _xlfn.LAMBDA(_xlpm._time_HMS, _xlfn.LET(_xlpm._colCount, COLUMNS(_xlpm._time_HMS), _xlfn.IFS(_xlpm._colCount &lt;&gt; 3, {#REF!,"",""}, MAX(N(NOT(CALENDAR.IS_EMPTY(_xlpm._time_HMS)))) = 0, {"","",""}, TRUE, _xlfn.LET(_xlpm._minute, _xlfn.LET(_xlpm._m, INDEX(_xlpm._time_HMS, 1, 2), _xlfn.IFS(ISERROR(_xlpm._m), _xlfn.HSTACK(_xlpm._m), NOT(ISNUMBER(_xlpm._m)), {#VALUE!}, _xlpm._m &lt; 0, {#NUM!}, _xlpm._m &gt; 59, {#NUM!}, NOT(CALENDAR.IS_INTEGER(_xlpm._m)), {#NUM!}, TRUE, _xlpm._m)), _xlpm._second, _xlfn.LET(_xlpm._s, INDEX(_xlpm._time_HMS, 1, 3), _xlfn.IFS(ISERROR(_xlpm._s), _xlfn.HSTACK(_xlpm._s), NOT(ISNUMBER(_xlpm._s)), {#VALUE!}, _xlpm._s &lt; 0, {#NUM!}, _xlpm._s &gt;= 60, {#NUM!}, TRUE, _xlpm._s)), _xlpm._hour, _xlfn.LET(_xlpm._h, INDEX(_xlpm._time_HMS, 1, 1), _xlfn.IFS(ISERROR(_xlpm._h), _xlfn.HSTACK(_xlpm._h), NOT(ISNUMBER(_xlpm._h)), {#VALUE!}, _xlpm._h &lt; 0, {#NUM!}, _xlpm._h &gt; 24, {#NUM!}, NOT(CALENDAR.IS_INTEGER(_xlpm._h)), {#NUM!}, _xlpm._h = 24, _xlfn.IFS(NOT(_xlpm._accept24hr), {#NUM!}, _xlpm._minute &gt; 0, {#NUM!}, _xlpm._second &gt; 0, {#NUM!}, TRUE, _xlpm._h), TRUE, _xlpm._h)), _xlfn.HSTACK(_xlpm._hour, _xlpm._minute, _xlpm._second))))), _xlpm._rowCount, ROWS(_xlpm.Time_HMS), _xlfn.DROP(_xlfn.REDUCE("", _xlfn.SEQUENCE(_xlpm._rowCount), _xlfn.LAMBDA(_xlpm._acc,_xlpm._curr, _xlfn.VSTACK(_xlpm._acc, _xlpm.fnValidateToD(CALENDAR.NULLIFY(_xlfn.CHOOSEROWS(_xlpm.Time_HMS, _xlpm._curr)))))), 1)))</definedName>
    <definedName name="CALENDAR.VALIDATE_TIMESPAN">_xlfn.LAMBDA(_xlpm.TimeSpan_C5, _xlfn.LET(_xlpm.fnValidateTimeSpan, _xlfn.LAMBDA(_xlpm._timeSpan, _xlfn.LET(_xlpm._colCount, COLUMNS(_xlpm.TimeSpan_C5), _xlpm._colReturn, MIN(_xlpm._colCount, 5), _xlfn.IFS((_xlpm._colCount &gt; 5) + (_xlpm._colCount &lt; 2), ({#REF!} * _xlfn.SEQUENCE(1, _xlpm._colReturn)), MAX(N(NOT(CALENDAR.IS_EMPTY(_xlpm._timeSpan)))) = 0, _xlfn.TAKE({"","","","",""}, 1, _xlpm._colReturn), TRUE, _xlfn.LET(_xlpm._sign, _xlfn.LET(_xlpm._s, INDEX(_xlpm._timeSpan, 1, 1), _xlfn.IFS(ISERROR(_xlpm._s), _xlfn.HSTACK(_xlpm._s), NOT(ISNUMBER(_xlpm._s)), {#VALUE!}, MAX(N(_xlpm._s = {-1,0,1})) = 0, {#NUM!}, TRUE, _xlpm._s)), _xlpm._isZeroed, IFERROR(_xlpm._sign, 1) = 0, _xlpm._high, _xlfn.IFS(NOT(CALENDAR.IS_EMPTY(IFERROR(INDEX(_xlpm._timeSpan, 1, 2), ""))), 1, NOT(CALENDAR.IS_EMPTY(IFERROR(INDEX(_xlpm._timeSpan, 1, 3), ""))), 2, NOT(CALENDAR.IS_EMPTY(IFERROR(INDEX(_xlpm._timeSpan, 1, 4), ""))), 3, NOT(CALENDAR.IS_EMPTY(IFERROR(INDEX(_xlpm._timeSpan, 1, 5), ""))), 4, TRUE, 0), IF(_xlpm._high = 0, _xlfn.HSTACK(_xlpm._sign, ({#VALUE!} * _xlfn.SEQUENCE(1, _xlpm._colCount - 1))), _xlfn.LET(_xlpm._low, _xlfn.IFS(NOT(CALENDAR.IS_EMPTY(IFERROR(INDEX(_xlpm._timeSpan, 1, 5), ""))), 4, NOT(CALENDAR.IS_EMPTY(IFERROR(INDEX(_xlpm._timeSpan, 1, 4), ""))), 3, NOT(CALENDAR.IS_EMPTY(IFERROR(INDEX(_xlpm._timeSpan, 1, 3), ""))), 2, NOT(CALENDAR.IS_EMPTY(IFERROR(INDEX(_xlpm._timeSpan, 1, 2), ""))), 1, TRUE, 0), _xlpm.fnValidateComponentValue, _xlfn.LAMBDA(_xlpm._idx,_xlpm._modulus, IF((_xlpm._high &gt; _xlpm._idx) + (_xlpm._low &lt; _xlpm._idx), "", _xlfn.LET(_xlpm._comp, INDEX(_xlpm._timeSpan, 1, _xlpm._idx + 1), _xlfn.IFS(ISERROR(_xlpm._comp), _xlfn.HSTACK(_xlpm._comp), NOT(ISNUMBER(_xlpm._comp)), {#VALUE!}, _xlpm._comp &lt; 0, {#NUM!}, _xlpm._isZeroed * (_xlpm._comp &gt; 0), {#NUM!}, (_xlpm._high &lt; _xlpm._idx) * (_xlpm._comp &gt;= _xlpm._modulus), {#NUM!}, (_xlpm._low &gt; _xlpm._idx) * NOT(CALENDAR.IS_INTEGER(_xlpm._comp)), {#NUM!}, TRUE, _xlpm._comp)))), _xlpm._days, _xlpm.fnValidateComponentValue(1, 0), _xlpm._hours, _xlpm.fnValidateComponentValue(2, 24), _xlpm._minutes, _xlpm.fnValidateComponentValue(3, 60), _xlpm._seconds, _xlpm.fnValidateComponentValue(4, 60), _xlfn.TAKE(_xlfn.HSTACK(_xlpm._sign, _xlpm._days, _xlpm._hours, _xlpm._minutes, _xlpm._seconds), 1, _xlpm._colCount))))))), _xlpm._rowCount, ROWS(_xlpm.TimeSpan_C5), _xlfn.DROP(_xlfn.REDUCE("", _xlfn.SEQUENCE(_xlpm._rowCount), _xlfn.LAMBDA(_xlpm._acc,_xlpm._curr, _xlfn.VSTACK(_xlpm._acc, _xlpm.fnValidateTimeSpan(CALENDAR.NULLIFY(_xlfn.CHOOSEROWS(_xlpm.TimeSpan_C5, _xlpm._curr)))))), 1)))</definedName>
    <definedName name="CALENDAR.WEEK_NUMBER" localSheetId="3">_xlfn.LAMBDA(_xlpm.MJDate,_xlop.JulianCalendar, _xlfn.IFS(_xlpm.MJDate = "", "", NOT(ISNUMBER(_xlpm.MJDate)), {#VALUE!}, TRUE, _xlfn.LET(_xlpm._weekDate, CALENDAR_TIME!CALENDAR.MJDATE_TO_WEEK_DATE(_xlpm.MJDate, _xlpm.JulianCalendar), _xlfn.CHOOSECOLS(_xlpm._weekDate, 2))))</definedName>
    <definedName name="CALENDAR.WEEKS_IN_YEAR">_xlfn.LAMBDA(_xlpm.YearCE,_xlop.JulianCalendar, _xlfn.IFS(_xlpm.YearCE = "", "", NOT(ISNUMBER(_xlpm.YearCE)), {#VALUE!}, TRUE, _xlfn.LET(_xlpm._gregorian, N(_xlpm.JulianCalendar) = 0, _xlpm.fnLastWeekDayOfYear, _xlfn.LAMBDA(_xlpm._yearCE, _xlfn.LET(_xlpm._dayPrecession, IF(_xlpm._gregorian, _xlpm._yearCE + INT(_xlpm._yearCE / 4) - INT(_xlpm._yearCE / 100) + INT(_xlpm._yearCE / 400) + 6, _xlpm._yearCE + INT(_xlpm._yearCE / 4) + 4), MOD(_xlpm._dayPrecession, 7) + 1)), _xlpm._yearCE, INT(_xlpm.YearCE), _xlpm._dowLastDay, _xlpm.fnLastWeekDayOfYear(_xlpm._yearCE), IF(_xlpm._dowLastDay = 4, 53, _xlfn.LET(_xlpm._dowLastDayPrev, _xlpm.fnLastWeekDayOfYear(_xlpm._yearCE - 1), IF(_xlpm._dowLastDayPrev = 3, 53, 52))))))</definedName>
    <definedName name="CALENDAR.YEAR_BCE_TO_CE">_xlfn.LAMBDA(_xlpm.Year, _xlfn.IFS(ISERROR(_xlpm.Year), _xlpm.Year, _xlpm.Year = "", "", NOT(ISNUMBER(_xlpm.Year)), {#VALUE!}, TRUE, 1 - INT(_xlpm.Year)))</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3" l="1" a="1"/>
  <c r="B11" i="3" s="1"/>
  <c r="C11" i="3" s="1" a="1"/>
  <c r="C11" i="3" s="1"/>
  <c r="B10" i="3" a="1"/>
  <c r="B10" i="3" s="1"/>
  <c r="C10" i="3" s="1" a="1"/>
  <c r="C10" i="3" s="1"/>
  <c r="B9" i="3" a="1"/>
  <c r="B9" i="3" s="1"/>
  <c r="C9" i="3" s="1" a="1"/>
  <c r="C9" i="3" s="1"/>
  <c r="B8" i="3" a="1"/>
  <c r="B8" i="3" s="1"/>
  <c r="C8" i="3" s="1" a="1"/>
  <c r="C8" i="3" s="1"/>
  <c r="B7" i="3" a="1"/>
  <c r="B7" i="3" s="1"/>
  <c r="C7" i="3" s="1" a="1"/>
  <c r="C7" i="3" s="1"/>
  <c r="B6" i="3" a="1"/>
  <c r="B6" i="3" s="1"/>
  <c r="C6" i="3" s="1" a="1"/>
  <c r="C6" i="3" s="1"/>
  <c r="B5" i="3" a="1"/>
  <c r="B5" i="3" s="1"/>
  <c r="C5" i="3" s="1" a="1"/>
  <c r="C5" i="3" s="1"/>
  <c r="B4" i="3" a="1"/>
  <c r="B4" i="3" s="1"/>
  <c r="C4" i="3" s="1" a="1"/>
  <c r="C4" i="3" s="1"/>
  <c r="B58" i="35" a="1"/>
  <c r="B58" i="35" s="1"/>
  <c r="B57" i="35" a="1"/>
  <c r="B57" i="35" s="1"/>
  <c r="B56" i="35" a="1"/>
  <c r="B56" i="35" s="1"/>
  <c r="B55" i="35" a="1"/>
  <c r="B55" i="35" s="1"/>
  <c r="B54" i="35" a="1"/>
  <c r="B54" i="35" s="1"/>
  <c r="B53" i="35" a="1"/>
  <c r="B53" i="35" s="1"/>
  <c r="B52" i="35" a="1"/>
  <c r="B52" i="35" s="1"/>
  <c r="B51" i="35" a="1"/>
  <c r="B51" i="35" s="1"/>
  <c r="C45" i="35" a="1"/>
  <c r="C45" i="35" s="1"/>
  <c r="E45" i="35" s="1" a="1"/>
  <c r="E45" i="35" s="1"/>
  <c r="C44" i="35" a="1"/>
  <c r="C44" i="35" s="1"/>
  <c r="E44" i="35" s="1" a="1"/>
  <c r="E44" i="35" s="1"/>
  <c r="C43" i="35" a="1"/>
  <c r="C43" i="35" s="1"/>
  <c r="E43" i="35" s="1" a="1"/>
  <c r="E43" i="35" s="1"/>
  <c r="C42" i="35" a="1"/>
  <c r="C42" i="35" s="1"/>
  <c r="E42" i="35" s="1" a="1"/>
  <c r="E42" i="35" s="1"/>
  <c r="C41" i="35" a="1"/>
  <c r="C41" i="35" s="1"/>
  <c r="E41" i="35" s="1" a="1"/>
  <c r="E41" i="35" s="1"/>
  <c r="C40" i="35" a="1"/>
  <c r="C40" i="35" s="1"/>
  <c r="E40" i="35" s="1" a="1"/>
  <c r="E40" i="35" s="1"/>
  <c r="C39" i="35" a="1"/>
  <c r="C39" i="35" s="1"/>
  <c r="E39" i="35" s="1" a="1"/>
  <c r="E39" i="35" s="1"/>
  <c r="C38" i="35" a="1"/>
  <c r="C38" i="35" s="1"/>
  <c r="E38" i="35" s="1" a="1"/>
  <c r="E38" i="35" s="1"/>
  <c r="C37" i="35" a="1"/>
  <c r="C37" i="35" s="1"/>
  <c r="E37" i="35" s="1" a="1"/>
  <c r="E37" i="35" s="1"/>
  <c r="C36" i="35" a="1"/>
  <c r="C36" i="35" s="1"/>
  <c r="E36" i="35" s="1" a="1"/>
  <c r="E36" i="35" s="1"/>
  <c r="C35" i="35" a="1"/>
  <c r="C35" i="35" s="1"/>
  <c r="E35" i="35" s="1" a="1"/>
  <c r="E35" i="35" s="1"/>
  <c r="C34" i="35" a="1"/>
  <c r="C34" i="35" s="1"/>
  <c r="E34" i="35" s="1" a="1"/>
  <c r="E34" i="35" s="1"/>
  <c r="C33" i="35" a="1"/>
  <c r="C33" i="35" s="1"/>
  <c r="E33" i="35" s="1" a="1"/>
  <c r="E33" i="35" s="1"/>
  <c r="C32" i="35" a="1"/>
  <c r="C32" i="35" s="1"/>
  <c r="E32" i="35" s="1" a="1"/>
  <c r="E32" i="35" s="1"/>
  <c r="C31" i="35" a="1"/>
  <c r="C31" i="35" s="1"/>
  <c r="E31" i="35" s="1" a="1"/>
  <c r="E31" i="35" s="1"/>
  <c r="C30" i="35" a="1"/>
  <c r="C30" i="35" s="1"/>
  <c r="E30" i="35" s="1" a="1"/>
  <c r="E30" i="35" s="1"/>
  <c r="C29" i="35" a="1"/>
  <c r="C29" i="35" s="1"/>
  <c r="E29" i="35" s="1" a="1"/>
  <c r="E29" i="35" s="1"/>
  <c r="C28" i="35" a="1"/>
  <c r="C28" i="35" s="1"/>
  <c r="E28" i="35" s="1" a="1"/>
  <c r="E28" i="35" s="1"/>
  <c r="D254" i="29" a="1"/>
  <c r="D254" i="29" s="1"/>
  <c r="D253" i="29" a="1"/>
  <c r="D253" i="29" s="1"/>
  <c r="D297" i="29" a="1"/>
  <c r="D297" i="29" s="1"/>
  <c r="D296" i="29" a="1"/>
  <c r="D296" i="29" s="1"/>
  <c r="D295" i="29" a="1"/>
  <c r="D295" i="29" s="1"/>
  <c r="D294" i="29" a="1"/>
  <c r="D294" i="29" s="1"/>
  <c r="D293" i="29" a="1"/>
  <c r="D293" i="29" s="1"/>
  <c r="D292" i="29" a="1"/>
  <c r="D292" i="29" s="1"/>
  <c r="D291" i="29" a="1"/>
  <c r="D291" i="29" s="1"/>
  <c r="D290" i="29" a="1"/>
  <c r="D290" i="29" s="1"/>
  <c r="D289" i="29" a="1"/>
  <c r="D289" i="29" s="1"/>
  <c r="D288" i="29" a="1"/>
  <c r="D288" i="29" s="1"/>
  <c r="D287" i="29" a="1"/>
  <c r="D287" i="29" s="1"/>
  <c r="D286" i="29" a="1"/>
  <c r="D286" i="29" s="1"/>
  <c r="D285" i="29" a="1"/>
  <c r="D285" i="29" s="1"/>
  <c r="B308" i="29"/>
  <c r="D167" i="29" a="1"/>
  <c r="D167" i="29" s="1"/>
  <c r="D178" i="29" a="1"/>
  <c r="D178" i="29" s="1"/>
  <c r="D190" i="29" a="1"/>
  <c r="D190" i="29" s="1"/>
  <c r="D202" i="29" a="1"/>
  <c r="D202" i="29" s="1"/>
  <c r="D204" i="29" a="1"/>
  <c r="D204" i="29" s="1"/>
  <c r="D203" i="29" a="1"/>
  <c r="D203" i="29" s="1"/>
  <c r="N235" i="29" a="1"/>
  <c r="N235" i="29" s="1"/>
  <c r="N234" i="29" a="1"/>
  <c r="N234" i="29" s="1"/>
  <c r="E22" i="35" l="1" a="1"/>
  <c r="E22" i="35" s="1"/>
  <c r="E21" i="35" a="1"/>
  <c r="E21" i="35" s="1"/>
  <c r="E20" i="35" a="1"/>
  <c r="E20" i="35" s="1"/>
  <c r="E19" i="35" a="1"/>
  <c r="E19" i="35" s="1"/>
  <c r="E18" i="35" a="1"/>
  <c r="E18" i="35" s="1"/>
  <c r="E17" i="35" a="1"/>
  <c r="E17" i="35" s="1"/>
  <c r="E16" i="35" a="1"/>
  <c r="E16" i="35" s="1"/>
  <c r="E10" i="35" a="1"/>
  <c r="E10" i="35" s="1"/>
  <c r="E9" i="35" a="1"/>
  <c r="E9" i="35" s="1"/>
  <c r="E8" i="35" a="1"/>
  <c r="E8" i="35" s="1"/>
  <c r="E7" i="35" a="1"/>
  <c r="E7" i="35" s="1"/>
  <c r="E6" i="35" a="1"/>
  <c r="E6" i="35" s="1"/>
  <c r="E5" i="35" a="1"/>
  <c r="E5" i="35" s="1"/>
  <c r="E4" i="35" a="1"/>
  <c r="E4" i="35" s="1"/>
  <c r="F135" i="26" a="1"/>
  <c r="F135" i="26" s="1"/>
  <c r="F138" i="26" a="1"/>
  <c r="F138" i="26" s="1"/>
  <c r="F137" i="26" a="1"/>
  <c r="F137" i="26" s="1"/>
  <c r="F136" i="26" a="1"/>
  <c r="F136" i="26" s="1"/>
  <c r="F134" i="26" a="1"/>
  <c r="F134" i="26" s="1"/>
  <c r="F133" i="26" a="1"/>
  <c r="F133" i="26" s="1"/>
  <c r="F132" i="26" a="1"/>
  <c r="F132" i="26" s="1"/>
  <c r="I259" i="6" a="1"/>
  <c r="I259" i="6" s="1"/>
  <c r="B211" i="6" a="1"/>
  <c r="B211" i="6" s="1"/>
  <c r="D211" i="6" s="1" a="1"/>
  <c r="D211" i="6" s="1"/>
  <c r="B185" i="6" a="1"/>
  <c r="B185" i="6" s="1"/>
  <c r="B184" i="6" a="1"/>
  <c r="B184" i="6" s="1"/>
  <c r="B183" i="6" a="1"/>
  <c r="B183" i="6" s="1"/>
  <c r="B182" i="6" a="1"/>
  <c r="B182" i="6" s="1"/>
  <c r="B181" i="6" a="1"/>
  <c r="B181" i="6" s="1"/>
  <c r="B180" i="6" a="1"/>
  <c r="B180" i="6" s="1"/>
  <c r="B179" i="6" a="1"/>
  <c r="B179" i="6" s="1"/>
  <c r="B178" i="6" a="1"/>
  <c r="B178" i="6" s="1"/>
  <c r="B172" i="6" a="1"/>
  <c r="B172" i="6" s="1"/>
  <c r="D172" i="6" s="1" a="1"/>
  <c r="D172" i="6" s="1"/>
  <c r="B171" i="6" a="1"/>
  <c r="B171" i="6" s="1"/>
  <c r="D171" i="6" s="1" a="1"/>
  <c r="D171" i="6" s="1"/>
  <c r="B170" i="6" a="1"/>
  <c r="B170" i="6" s="1"/>
  <c r="D170" i="6" s="1" a="1"/>
  <c r="D170" i="6" s="1"/>
  <c r="B169" i="6" a="1"/>
  <c r="B169" i="6" s="1"/>
  <c r="D169" i="6" s="1" a="1"/>
  <c r="D169" i="6" s="1"/>
  <c r="B168" i="6" a="1"/>
  <c r="B168" i="6" s="1"/>
  <c r="D168" i="6" s="1" a="1"/>
  <c r="D168" i="6" s="1"/>
  <c r="B167" i="6" a="1"/>
  <c r="B167" i="6" s="1"/>
  <c r="D167" i="6" s="1" a="1"/>
  <c r="D167" i="6" s="1"/>
  <c r="B166" i="6" a="1"/>
  <c r="B166" i="6" s="1"/>
  <c r="D166" i="6" s="1" a="1"/>
  <c r="D166" i="6" s="1"/>
  <c r="B165" i="6" a="1"/>
  <c r="B165" i="6" s="1"/>
  <c r="D165" i="6" s="1" a="1"/>
  <c r="D165" i="6" s="1"/>
  <c r="E120" i="26" a="1"/>
  <c r="E120" i="26" s="1"/>
  <c r="F114" i="26" a="1"/>
  <c r="F114" i="26" s="1"/>
  <c r="F113" i="26" a="1"/>
  <c r="F113" i="26" s="1"/>
  <c r="F112" i="26" a="1"/>
  <c r="F112" i="26" s="1"/>
  <c r="F111" i="26" a="1"/>
  <c r="F111" i="26" s="1"/>
  <c r="F109" i="26" a="1"/>
  <c r="F109" i="26" s="1"/>
  <c r="F108" i="26" a="1"/>
  <c r="F108" i="26" s="1"/>
  <c r="F107" i="26" a="1"/>
  <c r="F107" i="26" s="1"/>
  <c r="F110" i="26" a="1"/>
  <c r="F110" i="26" s="1"/>
  <c r="D217" i="6" l="1" a="1"/>
  <c r="D217" i="6" s="1"/>
  <c r="D218" i="6" a="1"/>
  <c r="D218" i="6" s="1"/>
  <c r="D219" i="6" a="1"/>
  <c r="D219" i="6" s="1"/>
  <c r="D212" i="6" a="1"/>
  <c r="D212" i="6" s="1"/>
  <c r="D220" i="6" a="1"/>
  <c r="D220" i="6" s="1"/>
  <c r="D213" i="6" a="1"/>
  <c r="D213" i="6" s="1"/>
  <c r="D221" i="6" a="1"/>
  <c r="D221" i="6" s="1"/>
  <c r="D214" i="6" a="1"/>
  <c r="D214" i="6" s="1"/>
  <c r="D222" i="6" a="1"/>
  <c r="D222" i="6" s="1"/>
  <c r="D215" i="6" a="1"/>
  <c r="D215" i="6" s="1"/>
  <c r="D223" i="6" a="1"/>
  <c r="D223" i="6" s="1"/>
  <c r="D216" i="6" a="1"/>
  <c r="D216" i="6" s="1"/>
  <c r="D224" i="6" a="1"/>
  <c r="D224" i="6" s="1"/>
  <c r="E126" i="26" a="1"/>
  <c r="E126" i="26" s="1"/>
  <c r="E125" i="26" a="1"/>
  <c r="E125" i="26" s="1"/>
  <c r="E124" i="26" a="1"/>
  <c r="E124" i="26" s="1"/>
  <c r="E123" i="26" a="1"/>
  <c r="E123" i="26" s="1"/>
  <c r="E122" i="26" a="1"/>
  <c r="E122" i="26" s="1"/>
  <c r="E121" i="26" a="1"/>
  <c r="E121" i="26" s="1"/>
  <c r="E149" i="6" a="1"/>
  <c r="E149" i="6" s="1"/>
  <c r="E148" i="6" a="1"/>
  <c r="E148" i="6" s="1"/>
  <c r="B159" i="6" a="1"/>
  <c r="B159" i="6" s="1"/>
  <c r="E159" i="6" s="1" a="1"/>
  <c r="E159" i="6" s="1"/>
  <c r="F159" i="6" s="1"/>
  <c r="B158" i="6" a="1"/>
  <c r="B158" i="6" s="1"/>
  <c r="E158" i="6" s="1" a="1"/>
  <c r="E158" i="6" s="1"/>
  <c r="F158" i="6" s="1"/>
  <c r="B157" i="6" a="1"/>
  <c r="B157" i="6" s="1"/>
  <c r="E157" i="6" s="1" a="1"/>
  <c r="E157" i="6" s="1"/>
  <c r="F157" i="6" s="1"/>
  <c r="B156" i="6" a="1"/>
  <c r="B156" i="6" s="1"/>
  <c r="E156" i="6" s="1" a="1"/>
  <c r="E156" i="6" s="1"/>
  <c r="F156" i="6" s="1"/>
  <c r="B155" i="6" a="1"/>
  <c r="B155" i="6" s="1"/>
  <c r="E155" i="6" s="1" a="1"/>
  <c r="E155" i="6" s="1"/>
  <c r="F155" i="6" s="1"/>
  <c r="B154" i="6" a="1"/>
  <c r="B154" i="6" s="1"/>
  <c r="E154" i="6" s="1" a="1"/>
  <c r="E154" i="6" s="1"/>
  <c r="F154" i="6" s="1"/>
  <c r="B153" i="6" a="1"/>
  <c r="B153" i="6" s="1"/>
  <c r="E153" i="6" s="1" a="1"/>
  <c r="E153" i="6" s="1"/>
  <c r="F153" i="6" s="1"/>
  <c r="B152" i="6" a="1"/>
  <c r="B152" i="6" s="1"/>
  <c r="E152" i="6" s="1" a="1"/>
  <c r="E152" i="6" s="1"/>
  <c r="F152" i="6" s="1"/>
  <c r="B151" i="6" a="1"/>
  <c r="B151" i="6" s="1"/>
  <c r="E151" i="6" s="1" a="1"/>
  <c r="E151" i="6" s="1"/>
  <c r="F151" i="6" s="1"/>
  <c r="B150" i="6" a="1"/>
  <c r="B150" i="6" s="1"/>
  <c r="E150" i="6" s="1" a="1"/>
  <c r="E150" i="6" s="1"/>
  <c r="E126" i="6" a="1"/>
  <c r="E126" i="6" s="1"/>
  <c r="E125" i="6" a="1"/>
  <c r="E125" i="6" s="1"/>
  <c r="E124" i="6" a="1"/>
  <c r="E124" i="6" s="1"/>
  <c r="E123" i="6" a="1"/>
  <c r="E123" i="6" s="1"/>
  <c r="E122" i="6" a="1"/>
  <c r="E122" i="6" s="1"/>
  <c r="E121" i="6" a="1"/>
  <c r="E121" i="6" s="1"/>
  <c r="E120" i="6" a="1"/>
  <c r="E120" i="6" s="1"/>
  <c r="E119" i="6" a="1"/>
  <c r="E119" i="6" s="1"/>
  <c r="E118" i="6" a="1"/>
  <c r="E118" i="6" s="1"/>
  <c r="E117" i="6" a="1"/>
  <c r="E117" i="6" s="1"/>
  <c r="E116" i="6" a="1"/>
  <c r="E116" i="6" s="1"/>
  <c r="I110" i="6" a="1"/>
  <c r="I110" i="6" s="1"/>
  <c r="I109" i="6" a="1"/>
  <c r="I109" i="6" s="1"/>
  <c r="I108" i="6" a="1"/>
  <c r="I108" i="6" s="1"/>
  <c r="I107" i="6" a="1"/>
  <c r="I107" i="6" s="1"/>
  <c r="I106" i="6" a="1"/>
  <c r="I106" i="6" s="1"/>
  <c r="I105" i="6" a="1"/>
  <c r="I105" i="6" s="1"/>
  <c r="I104" i="6" a="1"/>
  <c r="I104" i="6" s="1"/>
  <c r="I103" i="6" a="1"/>
  <c r="I103" i="6" s="1"/>
  <c r="I102" i="6" a="1"/>
  <c r="I102" i="6" s="1"/>
  <c r="F96" i="6" a="1"/>
  <c r="F96" i="6" s="1"/>
  <c r="F95" i="6" a="1"/>
  <c r="F95" i="6" s="1"/>
  <c r="F94" i="6" a="1"/>
  <c r="F94" i="6" s="1"/>
  <c r="F93" i="6" a="1"/>
  <c r="F93" i="6" s="1"/>
  <c r="F92" i="6" a="1"/>
  <c r="F92" i="6" s="1"/>
  <c r="F91" i="6" a="1"/>
  <c r="F91" i="6" s="1"/>
  <c r="F90" i="6" a="1"/>
  <c r="F90" i="6" s="1"/>
  <c r="F89" i="6" a="1"/>
  <c r="F89" i="6" s="1"/>
  <c r="F88" i="6" a="1"/>
  <c r="F88" i="6" s="1"/>
  <c r="C82" i="6" a="1"/>
  <c r="C82" i="6" s="1"/>
  <c r="C81" i="6" a="1"/>
  <c r="C81" i="6" s="1"/>
  <c r="C80" i="6" a="1"/>
  <c r="C80" i="6" s="1"/>
  <c r="C79" i="6" a="1"/>
  <c r="C79" i="6" s="1"/>
  <c r="C78" i="6" a="1"/>
  <c r="C78" i="6" s="1"/>
  <c r="C77" i="6" a="1"/>
  <c r="C77" i="6" s="1"/>
  <c r="C76" i="6" a="1"/>
  <c r="C76" i="6" s="1"/>
  <c r="C70" i="6" a="1"/>
  <c r="C70" i="6" s="1"/>
  <c r="C69" i="6" a="1"/>
  <c r="C69" i="6" s="1"/>
  <c r="C68" i="6" a="1"/>
  <c r="C68" i="6" s="1"/>
  <c r="C67" i="6" a="1"/>
  <c r="C67" i="6" s="1"/>
  <c r="C66" i="6" a="1"/>
  <c r="C66" i="6" s="1"/>
  <c r="C65" i="6" a="1"/>
  <c r="C65" i="6" s="1"/>
  <c r="C64" i="6" a="1"/>
  <c r="C64" i="6" s="1"/>
  <c r="E83" i="3" a="1"/>
  <c r="E83" i="3" s="1"/>
  <c r="E84" i="3" a="1"/>
  <c r="E84" i="3" s="1"/>
  <c r="E85" i="3" a="1"/>
  <c r="E85" i="3" s="1"/>
  <c r="E86" i="3" a="1"/>
  <c r="E86" i="3" s="1"/>
  <c r="E87" i="3" a="1"/>
  <c r="E87" i="3" s="1"/>
  <c r="E88" i="3" a="1"/>
  <c r="E88" i="3" s="1"/>
  <c r="E89" i="3" a="1"/>
  <c r="E89" i="3" s="1"/>
  <c r="E90" i="3" a="1"/>
  <c r="E90" i="3" s="1"/>
  <c r="E91" i="3" a="1"/>
  <c r="E91" i="3" s="1"/>
  <c r="E92" i="3" a="1"/>
  <c r="E92" i="3" s="1"/>
  <c r="E77" i="3" a="1"/>
  <c r="E77" i="3" s="1"/>
  <c r="E76" i="3" a="1"/>
  <c r="E76" i="3" s="1"/>
  <c r="E75" i="3" a="1"/>
  <c r="E75" i="3" s="1"/>
  <c r="E74" i="3" a="1"/>
  <c r="E74" i="3" s="1"/>
  <c r="E73" i="3" a="1"/>
  <c r="E73" i="3" s="1"/>
  <c r="E72" i="3" a="1"/>
  <c r="E72" i="3" s="1"/>
  <c r="E71" i="3" a="1"/>
  <c r="E71" i="3" s="1"/>
  <c r="E70" i="3" a="1"/>
  <c r="E70" i="3" s="1"/>
  <c r="E69" i="3" a="1"/>
  <c r="E69" i="3" s="1"/>
  <c r="E68" i="3" a="1"/>
  <c r="E68" i="3" s="1"/>
  <c r="F48" i="6" l="1" a="1"/>
  <c r="F48" i="6" s="1"/>
  <c r="F47" i="6" a="1"/>
  <c r="F47" i="6" s="1"/>
  <c r="F46" i="6" a="1"/>
  <c r="F46" i="6" s="1"/>
  <c r="F45" i="6" a="1"/>
  <c r="F45" i="6" s="1"/>
  <c r="F44" i="6" a="1"/>
  <c r="F44" i="6" s="1"/>
  <c r="F43" i="6" a="1"/>
  <c r="F43" i="6" s="1"/>
  <c r="F42" i="6" a="1"/>
  <c r="F42" i="6" s="1"/>
  <c r="F41" i="6" a="1"/>
  <c r="F41" i="6" s="1"/>
  <c r="F35" i="6" a="1"/>
  <c r="F35" i="6" s="1"/>
  <c r="F34" i="6" a="1"/>
  <c r="F34" i="6" s="1"/>
  <c r="F33" i="6" a="1"/>
  <c r="F33" i="6" s="1"/>
  <c r="F32" i="6" a="1"/>
  <c r="F32" i="6" s="1"/>
  <c r="F31" i="6" a="1"/>
  <c r="F31" i="6" s="1"/>
  <c r="F30" i="6" a="1"/>
  <c r="F30" i="6" s="1"/>
  <c r="F29" i="6" a="1"/>
  <c r="F29" i="6" s="1"/>
  <c r="F28" i="6" a="1"/>
  <c r="F28" i="6" s="1"/>
  <c r="E22" i="6" a="1"/>
  <c r="E22" i="6" s="1"/>
  <c r="E21" i="6" a="1"/>
  <c r="E21" i="6" s="1"/>
  <c r="E20" i="6" a="1"/>
  <c r="E20" i="6" s="1"/>
  <c r="E19" i="6" a="1"/>
  <c r="E19" i="6" s="1"/>
  <c r="E18" i="6" a="1"/>
  <c r="E18" i="6" s="1"/>
  <c r="E17" i="6" a="1"/>
  <c r="E17" i="6" s="1"/>
  <c r="E16" i="6" a="1"/>
  <c r="E16" i="6" s="1"/>
  <c r="E10" i="6" l="1" a="1"/>
  <c r="E10" i="6" s="1"/>
  <c r="E9" i="6" a="1"/>
  <c r="E9" i="6" s="1"/>
  <c r="E8" i="6" a="1"/>
  <c r="E8" i="6" s="1"/>
  <c r="E7" i="6" a="1"/>
  <c r="E7" i="6" s="1"/>
  <c r="E6" i="6" a="1"/>
  <c r="E6" i="6" s="1"/>
  <c r="E5" i="6" a="1"/>
  <c r="E5" i="6" s="1"/>
  <c r="E4" i="6" a="1"/>
  <c r="E4" i="6" s="1"/>
  <c r="H16" i="33" l="1" a="1"/>
  <c r="H16" i="33" s="1"/>
  <c r="N233" i="29" a="1"/>
  <c r="N233" i="29" s="1"/>
  <c r="N232" i="29" a="1"/>
  <c r="N232" i="29" s="1"/>
  <c r="N231" i="29" a="1"/>
  <c r="N231" i="29" s="1"/>
  <c r="N230" i="29" a="1"/>
  <c r="N230" i="29" s="1"/>
  <c r="N229" i="29" a="1"/>
  <c r="N229" i="29" s="1"/>
  <c r="N228" i="29" a="1"/>
  <c r="N228" i="29" s="1"/>
  <c r="N227" i="29" a="1"/>
  <c r="N227" i="29" s="1"/>
  <c r="N226" i="29" a="1"/>
  <c r="N226" i="29" s="1"/>
  <c r="N225" i="29" a="1"/>
  <c r="N225" i="29" s="1"/>
  <c r="N224" i="29" a="1"/>
  <c r="N224" i="29" s="1"/>
  <c r="N223" i="29" a="1"/>
  <c r="N223" i="29" s="1"/>
  <c r="N222" i="29" a="1"/>
  <c r="N222" i="29" s="1"/>
  <c r="N221" i="29" a="1"/>
  <c r="N221" i="29" s="1"/>
  <c r="N220" i="29" a="1"/>
  <c r="N220" i="29" s="1"/>
  <c r="N219" i="29" a="1"/>
  <c r="N219" i="29" s="1"/>
  <c r="N218" i="29" a="1"/>
  <c r="N218" i="29" s="1"/>
  <c r="N217" i="29" a="1"/>
  <c r="N217" i="29" s="1"/>
  <c r="N216" i="29" a="1"/>
  <c r="N216" i="29" s="1"/>
  <c r="N215" i="29" a="1"/>
  <c r="N215" i="29" s="1"/>
  <c r="N214" i="29" a="1"/>
  <c r="N214" i="29" s="1"/>
  <c r="N213" i="29" a="1"/>
  <c r="N213" i="29" s="1"/>
  <c r="N212" i="29" a="1"/>
  <c r="N212" i="29" s="1"/>
  <c r="N211" i="29" a="1"/>
  <c r="N211" i="29" s="1"/>
  <c r="N210" i="29" a="1"/>
  <c r="N210" i="29" s="1"/>
  <c r="N209" i="29" a="1"/>
  <c r="N209" i="29" s="1"/>
  <c r="N208" i="29" a="1"/>
  <c r="N208" i="29" s="1"/>
  <c r="N207" i="29" a="1"/>
  <c r="N207" i="29" s="1"/>
  <c r="N206" i="29" a="1"/>
  <c r="N206" i="29" s="1"/>
  <c r="N205" i="29" a="1"/>
  <c r="N205" i="29" s="1"/>
  <c r="N204" i="29" a="1"/>
  <c r="N204" i="29" s="1"/>
  <c r="N203" i="29" a="1"/>
  <c r="N203" i="29" s="1"/>
  <c r="N202" i="29" a="1"/>
  <c r="N202" i="29" s="1"/>
  <c r="N201" i="29" a="1"/>
  <c r="N201" i="29" s="1"/>
  <c r="N200" i="29" a="1"/>
  <c r="N200" i="29" s="1"/>
  <c r="N199" i="29" a="1"/>
  <c r="N199" i="29" s="1"/>
  <c r="N198" i="29" a="1"/>
  <c r="N198" i="29" s="1"/>
  <c r="N197" i="29" a="1"/>
  <c r="N197" i="29" s="1"/>
  <c r="N196" i="29" a="1"/>
  <c r="N196" i="29" s="1"/>
  <c r="N195" i="29" a="1"/>
  <c r="N195" i="29" s="1"/>
  <c r="N194" i="29" a="1"/>
  <c r="N194" i="29" s="1"/>
  <c r="N193" i="29" a="1"/>
  <c r="N193" i="29" s="1"/>
  <c r="N192" i="29" a="1"/>
  <c r="N192" i="29" s="1"/>
  <c r="N191" i="29" a="1"/>
  <c r="N191" i="29" s="1"/>
  <c r="N190" i="29" a="1"/>
  <c r="N190" i="29" s="1"/>
  <c r="N189" i="29" a="1"/>
  <c r="N189" i="29" s="1"/>
  <c r="N188" i="29" a="1"/>
  <c r="N188" i="29" s="1"/>
  <c r="N187" i="29" a="1"/>
  <c r="N187" i="29" s="1"/>
  <c r="N186" i="29" a="1"/>
  <c r="N186" i="29" s="1"/>
  <c r="N185" i="29" a="1"/>
  <c r="N185" i="29" s="1"/>
  <c r="N184" i="29" a="1"/>
  <c r="N184" i="29" s="1"/>
  <c r="N183" i="29" a="1"/>
  <c r="N183" i="29" s="1"/>
  <c r="N182" i="29" a="1"/>
  <c r="N182" i="29" s="1"/>
  <c r="N181" i="29" a="1"/>
  <c r="N181" i="29" s="1"/>
  <c r="N180" i="29" a="1"/>
  <c r="N180" i="29" s="1"/>
  <c r="N179" i="29" a="1"/>
  <c r="N179" i="29" s="1"/>
  <c r="N178" i="29" a="1"/>
  <c r="N178" i="29" s="1"/>
  <c r="N177" i="29" a="1"/>
  <c r="N177" i="29" s="1"/>
  <c r="N176" i="29" a="1"/>
  <c r="N176" i="29" s="1"/>
  <c r="N175" i="29" a="1"/>
  <c r="N175" i="29" s="1"/>
  <c r="N174" i="29" a="1"/>
  <c r="N174" i="29" s="1"/>
  <c r="N173" i="29" a="1"/>
  <c r="N173" i="29" s="1"/>
  <c r="N172" i="29" a="1"/>
  <c r="N172" i="29" s="1"/>
  <c r="N171" i="29" a="1"/>
  <c r="N171" i="29" s="1"/>
  <c r="N170" i="29" a="1"/>
  <c r="N170" i="29" s="1"/>
  <c r="N169" i="29" a="1"/>
  <c r="N169" i="29" s="1"/>
  <c r="N168" i="29" a="1"/>
  <c r="N168" i="29" s="1"/>
  <c r="N167" i="29" a="1"/>
  <c r="N167" i="29" s="1"/>
  <c r="N166" i="29" a="1"/>
  <c r="N166" i="29" s="1"/>
  <c r="N165" i="29" a="1"/>
  <c r="N165" i="29" s="1"/>
  <c r="N164" i="29" a="1"/>
  <c r="N164" i="29" s="1"/>
  <c r="N163" i="29" a="1"/>
  <c r="N163" i="29" s="1"/>
  <c r="N162" i="29" a="1"/>
  <c r="N162" i="29" s="1"/>
  <c r="N161" i="29" a="1"/>
  <c r="N161" i="29" s="1"/>
  <c r="N160" i="29" a="1"/>
  <c r="N160" i="29" s="1"/>
  <c r="N159" i="29" a="1"/>
  <c r="N159" i="29" s="1"/>
  <c r="N158" i="29" a="1"/>
  <c r="N158" i="29" s="1"/>
  <c r="N157" i="29" a="1"/>
  <c r="N157" i="29" s="1"/>
  <c r="N156" i="29" a="1"/>
  <c r="N156" i="29" s="1"/>
  <c r="N155" i="29" a="1"/>
  <c r="N155" i="29" s="1"/>
  <c r="N154" i="29" a="1"/>
  <c r="N154" i="29" s="1"/>
  <c r="B24" i="33" a="1"/>
  <c r="B24" i="33" s="1"/>
  <c r="D24" i="33" s="1" a="1"/>
  <c r="D24" i="33" s="1"/>
  <c r="E212" i="3" a="1"/>
  <c r="E212" i="3" s="1"/>
  <c r="E211" i="3" a="1"/>
  <c r="E211" i="3" s="1"/>
  <c r="E210" i="3" a="1"/>
  <c r="E210" i="3" s="1"/>
  <c r="E209" i="3" a="1"/>
  <c r="E209" i="3" s="1"/>
  <c r="E208" i="3" a="1"/>
  <c r="E208" i="3" s="1"/>
  <c r="E207" i="3" a="1"/>
  <c r="E207" i="3" s="1"/>
  <c r="E206" i="3" a="1"/>
  <c r="E206" i="3" s="1"/>
  <c r="E205" i="3" a="1"/>
  <c r="E205" i="3" s="1"/>
  <c r="E204" i="3" a="1"/>
  <c r="E204" i="3" s="1"/>
  <c r="E203" i="3" a="1"/>
  <c r="E203" i="3" s="1"/>
  <c r="E202" i="3" a="1"/>
  <c r="E202" i="3" s="1"/>
  <c r="E201" i="3" a="1"/>
  <c r="E201" i="3" s="1"/>
  <c r="E200" i="3" a="1"/>
  <c r="E200" i="3" s="1"/>
  <c r="E199" i="3" a="1"/>
  <c r="E199" i="3" s="1"/>
  <c r="E198" i="3" a="1"/>
  <c r="E198" i="3" s="1"/>
  <c r="E197" i="3" a="1"/>
  <c r="E197" i="3" s="1"/>
  <c r="E196" i="3" a="1"/>
  <c r="E196" i="3" s="1"/>
  <c r="E195" i="3" a="1"/>
  <c r="E195" i="3" s="1"/>
  <c r="E194" i="3" a="1"/>
  <c r="E194" i="3" s="1"/>
  <c r="E193" i="3" a="1"/>
  <c r="E193" i="3" s="1"/>
  <c r="E192" i="3" a="1"/>
  <c r="E192" i="3" s="1"/>
  <c r="E191" i="3" a="1"/>
  <c r="E191" i="3" s="1"/>
  <c r="E190" i="3" a="1"/>
  <c r="E190" i="3" s="1"/>
  <c r="E189" i="3" a="1"/>
  <c r="E189" i="3" s="1"/>
  <c r="E188" i="3" a="1"/>
  <c r="E188" i="3" s="1"/>
  <c r="E187" i="3" a="1"/>
  <c r="E187" i="3" s="1"/>
  <c r="D181" i="3" a="1"/>
  <c r="D181" i="3" s="1"/>
  <c r="D180" i="3" a="1"/>
  <c r="D180" i="3" s="1"/>
  <c r="D179" i="3" a="1"/>
  <c r="D179" i="3" s="1"/>
  <c r="D178" i="3" a="1"/>
  <c r="D178" i="3" s="1"/>
  <c r="D172" i="3" a="1"/>
  <c r="D172" i="3" s="1"/>
  <c r="D171" i="3" a="1"/>
  <c r="D171" i="3" s="1"/>
  <c r="D170" i="3" a="1"/>
  <c r="D170" i="3" s="1"/>
  <c r="D169" i="3" a="1"/>
  <c r="D169" i="3" s="1"/>
  <c r="C151" i="3" a="1"/>
  <c r="C151" i="3" s="1"/>
  <c r="E139" i="3" a="1"/>
  <c r="E139" i="3" s="1"/>
  <c r="B139" i="3" a="1"/>
  <c r="B139" i="3" s="1"/>
  <c r="E137" i="3" a="1"/>
  <c r="E137" i="3" s="1"/>
  <c r="E138" i="3" a="1"/>
  <c r="E138" i="3" s="1"/>
  <c r="B137" i="3" a="1"/>
  <c r="B137" i="3" s="1"/>
  <c r="B138" i="3" a="1"/>
  <c r="B138" i="3" s="1"/>
  <c r="E124" i="3" a="1"/>
  <c r="E124" i="3" s="1"/>
  <c r="E125" i="3" a="1"/>
  <c r="E125" i="3" s="1"/>
  <c r="E126" i="3" a="1"/>
  <c r="E126" i="3" s="1"/>
  <c r="E127" i="3" a="1"/>
  <c r="E127" i="3" s="1"/>
  <c r="E128" i="3" a="1"/>
  <c r="E128" i="3" s="1"/>
  <c r="E111" i="3" a="1"/>
  <c r="E111" i="3" s="1"/>
  <c r="E112" i="3" a="1"/>
  <c r="E112" i="3" s="1"/>
  <c r="E113" i="3" a="1"/>
  <c r="E113" i="3" s="1"/>
  <c r="E114" i="3" a="1"/>
  <c r="E114" i="3" s="1"/>
  <c r="E115" i="3" a="1"/>
  <c r="E115" i="3" s="1"/>
  <c r="E116" i="3" a="1"/>
  <c r="E116" i="3" s="1"/>
  <c r="E117" i="3" a="1"/>
  <c r="E117" i="3" s="1"/>
  <c r="E118" i="3" a="1"/>
  <c r="E118" i="3" s="1"/>
  <c r="F94" i="29" a="1"/>
  <c r="F94" i="29" s="1"/>
  <c r="D154" i="29" a="1"/>
  <c r="D154" i="29" s="1"/>
  <c r="I192" i="29" a="1"/>
  <c r="I192" i="29" s="1"/>
  <c r="I186" i="29" a="1"/>
  <c r="I186" i="29" s="1"/>
  <c r="I154" i="29" a="1"/>
  <c r="I154" i="29" s="1"/>
  <c r="H101" i="26" a="1"/>
  <c r="H101" i="26" s="1"/>
  <c r="H100" i="26" a="1"/>
  <c r="H100" i="26" s="1"/>
  <c r="H99" i="26" a="1"/>
  <c r="H99" i="26" s="1"/>
  <c r="H98" i="26" a="1"/>
  <c r="H98" i="26" s="1"/>
  <c r="H97" i="26" a="1"/>
  <c r="H97" i="26" s="1"/>
  <c r="H96" i="26" a="1"/>
  <c r="H96" i="26" s="1"/>
  <c r="H95" i="26" a="1"/>
  <c r="H95" i="26" s="1"/>
  <c r="H94" i="26" a="1"/>
  <c r="H94" i="26" s="1"/>
  <c r="H93" i="26" a="1"/>
  <c r="H93" i="26" s="1"/>
  <c r="H92" i="26" a="1"/>
  <c r="H92" i="26" s="1"/>
  <c r="H91" i="26" a="1"/>
  <c r="H91" i="26" s="1"/>
  <c r="H90" i="26" a="1"/>
  <c r="H90" i="26" s="1"/>
  <c r="B26" i="26" a="1"/>
  <c r="B26" i="26" s="1"/>
  <c r="B15" i="26" a="1"/>
  <c r="B15" i="26" s="1"/>
  <c r="B4" i="26" a="1"/>
  <c r="B4" i="26" s="1"/>
  <c r="F52" i="29" a="1"/>
  <c r="F52" i="29" s="1"/>
  <c r="K4" i="29" a="1"/>
  <c r="K4" i="29" s="1"/>
  <c r="F4" i="29" a="1"/>
  <c r="F4" i="29" s="1"/>
  <c r="E81" i="26" a="1"/>
  <c r="E81" i="26" s="1"/>
  <c r="E82" i="26" a="1"/>
  <c r="E82" i="26" s="1"/>
  <c r="E83" i="26" a="1"/>
  <c r="E83" i="26" s="1"/>
  <c r="E84" i="26" a="1"/>
  <c r="E84" i="26" s="1"/>
  <c r="E72" i="26" a="1"/>
  <c r="E72" i="26" s="1"/>
  <c r="E73" i="26" a="1"/>
  <c r="E73" i="26" s="1"/>
  <c r="E74" i="26" a="1"/>
  <c r="E74" i="26" s="1"/>
  <c r="E75" i="26" a="1"/>
  <c r="E75" i="26" s="1"/>
  <c r="D61" i="26" a="1"/>
  <c r="D61" i="26" s="1"/>
  <c r="D62" i="26" a="1"/>
  <c r="D62" i="26" s="1"/>
  <c r="D63" i="26" a="1"/>
  <c r="D63" i="26" s="1"/>
  <c r="D64" i="26" a="1"/>
  <c r="D64" i="26" s="1"/>
  <c r="D65" i="26" a="1"/>
  <c r="D65" i="26" s="1"/>
  <c r="D66" i="26" a="1"/>
  <c r="D66" i="26" s="1"/>
  <c r="C38" i="26" a="1"/>
  <c r="C38" i="26" s="1"/>
  <c r="C39" i="26" a="1"/>
  <c r="C39" i="26" s="1"/>
  <c r="C40" i="26" a="1"/>
  <c r="C40" i="26" s="1"/>
  <c r="C41" i="26" a="1"/>
  <c r="C41" i="26" s="1"/>
  <c r="C42" i="26" a="1"/>
  <c r="C42" i="26" s="1"/>
  <c r="C43" i="26" a="1"/>
  <c r="C43" i="26" s="1"/>
  <c r="B38" i="26"/>
  <c r="B39" i="26"/>
  <c r="B40" i="26"/>
  <c r="B41" i="26"/>
  <c r="B42" i="26"/>
  <c r="B43" i="26"/>
  <c r="C49" i="8" a="1"/>
  <c r="C49" i="8" s="1"/>
  <c r="F49" i="8" s="1" a="1"/>
  <c r="F49" i="8" s="1"/>
  <c r="C48" i="8" a="1"/>
  <c r="C48" i="8" s="1"/>
  <c r="F48" i="8" s="1" a="1"/>
  <c r="F48" i="8" s="1"/>
  <c r="C47" i="8" a="1"/>
  <c r="C47" i="8" s="1"/>
  <c r="F47" i="8" s="1" a="1"/>
  <c r="F47" i="8" s="1"/>
  <c r="C46" i="8" a="1"/>
  <c r="C46" i="8" s="1"/>
  <c r="F46" i="8" s="1" a="1"/>
  <c r="F46" i="8" s="1"/>
  <c r="C45" i="8" a="1"/>
  <c r="C45" i="8" s="1"/>
  <c r="F45" i="8" s="1" a="1"/>
  <c r="F45" i="8" s="1"/>
  <c r="C44" i="8" a="1"/>
  <c r="C44" i="8" s="1"/>
  <c r="F44" i="8" s="1" a="1"/>
  <c r="F44" i="8" s="1"/>
  <c r="C38" i="8" a="1"/>
  <c r="C38" i="8" s="1"/>
  <c r="F38" i="8" s="1" a="1"/>
  <c r="F38" i="8" s="1"/>
  <c r="C37" i="8" a="1"/>
  <c r="C37" i="8" s="1"/>
  <c r="F37" i="8" s="1" a="1"/>
  <c r="F37" i="8" s="1"/>
  <c r="C36" i="8" a="1"/>
  <c r="C36" i="8" s="1"/>
  <c r="F36" i="8" s="1" a="1"/>
  <c r="F36" i="8" s="1"/>
  <c r="C35" i="8" a="1"/>
  <c r="C35" i="8" s="1"/>
  <c r="F35" i="8" s="1" a="1"/>
  <c r="F35" i="8" s="1"/>
  <c r="C34" i="8" a="1"/>
  <c r="C34" i="8" s="1"/>
  <c r="F34" i="8" s="1" a="1"/>
  <c r="F34" i="8" s="1"/>
  <c r="C33" i="8" a="1"/>
  <c r="C33" i="8" s="1"/>
  <c r="F33" i="8" s="1" a="1"/>
  <c r="F33" i="8" s="1"/>
  <c r="B27" i="8" a="1"/>
  <c r="B27" i="8" s="1"/>
  <c r="D27" i="8" s="1" a="1"/>
  <c r="D27" i="8" s="1"/>
  <c r="B26" i="8" a="1"/>
  <c r="B26" i="8" s="1"/>
  <c r="D26" i="8" s="1" a="1"/>
  <c r="D26" i="8" s="1"/>
  <c r="B25" i="8" a="1"/>
  <c r="B25" i="8" s="1"/>
  <c r="D25" i="8" s="1" a="1"/>
  <c r="D25" i="8" s="1"/>
  <c r="B24" i="8" a="1"/>
  <c r="B24" i="8" s="1"/>
  <c r="D24" i="8" s="1" a="1"/>
  <c r="D24" i="8" s="1"/>
  <c r="B18" i="8" a="1"/>
  <c r="B18" i="8" s="1"/>
  <c r="C18" i="8" s="1" a="1"/>
  <c r="C18" i="8" s="1"/>
  <c r="B17" i="8" a="1"/>
  <c r="B17" i="8" s="1"/>
  <c r="C17" i="8" s="1" a="1"/>
  <c r="C17" i="8" s="1"/>
  <c r="B16" i="8" a="1"/>
  <c r="B16" i="8" s="1"/>
  <c r="C16" i="8" s="1" a="1"/>
  <c r="C16" i="8" s="1"/>
  <c r="B15" i="8" a="1"/>
  <c r="B15" i="8" s="1"/>
  <c r="C15" i="8" s="1" a="1"/>
  <c r="C15" i="8" s="1"/>
  <c r="B9" i="8" a="1"/>
  <c r="B8" i="8" a="1"/>
  <c r="B7" i="8" a="1"/>
  <c r="B6" i="8" a="1"/>
  <c r="B5" i="8" a="1"/>
  <c r="B4" i="8" a="1"/>
  <c r="G44" i="21"/>
  <c r="F44" i="21"/>
  <c r="F44" i="21" a="1"/>
  <c r="D44" i="21" a="1"/>
  <c r="D44" i="21" s="1"/>
  <c r="C44" i="21" a="1"/>
  <c r="C44" i="21" s="1"/>
  <c r="G43" i="21"/>
  <c r="F43" i="21"/>
  <c r="F43" i="21" a="1"/>
  <c r="D43" i="21" a="1"/>
  <c r="D43" i="21" s="1"/>
  <c r="C43" i="21" a="1"/>
  <c r="C43" i="21" s="1"/>
  <c r="G42" i="21"/>
  <c r="F42" i="21"/>
  <c r="F42" i="21" a="1"/>
  <c r="D42" i="21" a="1"/>
  <c r="D42" i="21" s="1"/>
  <c r="C42" i="21" a="1"/>
  <c r="C42" i="21" s="1"/>
  <c r="G41" i="21"/>
  <c r="F41" i="21"/>
  <c r="F41" i="21" a="1"/>
  <c r="D41" i="21" a="1"/>
  <c r="D41" i="21" s="1"/>
  <c r="C41" i="21" a="1"/>
  <c r="C41" i="21" s="1"/>
  <c r="P35" i="21"/>
  <c r="O35" i="21"/>
  <c r="N35" i="21"/>
  <c r="M35" i="21"/>
  <c r="L35" i="21"/>
  <c r="K35" i="21"/>
  <c r="J35" i="21"/>
  <c r="I35" i="21"/>
  <c r="H35" i="21"/>
  <c r="G35" i="21"/>
  <c r="G35" i="21" a="1"/>
  <c r="D35" i="21" a="1"/>
  <c r="D35" i="21" s="1"/>
  <c r="C35" i="21" a="1"/>
  <c r="C35" i="21" s="1"/>
  <c r="P34" i="21"/>
  <c r="O34" i="21"/>
  <c r="N34" i="21"/>
  <c r="M34" i="21"/>
  <c r="L34" i="21"/>
  <c r="K34" i="21"/>
  <c r="J34" i="21"/>
  <c r="I34" i="21"/>
  <c r="H34" i="21"/>
  <c r="G34" i="21"/>
  <c r="G34" i="21" a="1"/>
  <c r="D34" i="21" a="1"/>
  <c r="D34" i="21" s="1"/>
  <c r="C34" i="21" a="1"/>
  <c r="C34" i="21" s="1"/>
  <c r="P33" i="21"/>
  <c r="O33" i="21"/>
  <c r="N33" i="21"/>
  <c r="M33" i="21"/>
  <c r="L33" i="21"/>
  <c r="K33" i="21"/>
  <c r="J33" i="21"/>
  <c r="I33" i="21"/>
  <c r="H33" i="21"/>
  <c r="G33" i="21"/>
  <c r="G33" i="21" a="1"/>
  <c r="D33" i="21" a="1"/>
  <c r="D33" i="21" s="1"/>
  <c r="C33" i="21" a="1"/>
  <c r="C33" i="21" s="1"/>
  <c r="P32" i="21"/>
  <c r="O32" i="21"/>
  <c r="N32" i="21"/>
  <c r="M32" i="21"/>
  <c r="L32" i="21"/>
  <c r="K32" i="21"/>
  <c r="J32" i="21"/>
  <c r="I32" i="21"/>
  <c r="H32" i="21"/>
  <c r="G32" i="21"/>
  <c r="G32" i="21" a="1"/>
  <c r="D32" i="21" a="1"/>
  <c r="D32" i="21" s="1"/>
  <c r="C32" i="21" a="1"/>
  <c r="C32" i="21" s="1"/>
  <c r="P31" i="21"/>
  <c r="O31" i="21"/>
  <c r="N31" i="21"/>
  <c r="M31" i="21"/>
  <c r="L31" i="21"/>
  <c r="K31" i="21"/>
  <c r="J31" i="21"/>
  <c r="I31" i="21"/>
  <c r="H31" i="21"/>
  <c r="G31" i="21"/>
  <c r="G31" i="21" a="1"/>
  <c r="D31" i="21" a="1"/>
  <c r="D31" i="21" s="1"/>
  <c r="C31" i="21" a="1"/>
  <c r="C31" i="21" s="1"/>
  <c r="P30" i="21"/>
  <c r="O30" i="21"/>
  <c r="N30" i="21"/>
  <c r="M30" i="21"/>
  <c r="L30" i="21"/>
  <c r="K30" i="21"/>
  <c r="J30" i="21"/>
  <c r="I30" i="21"/>
  <c r="H30" i="21"/>
  <c r="G30" i="21"/>
  <c r="G30" i="21" a="1"/>
  <c r="D30" i="21" a="1"/>
  <c r="D30" i="21" s="1"/>
  <c r="C30" i="21" a="1"/>
  <c r="C30" i="21" s="1"/>
  <c r="G24" i="21"/>
  <c r="F24" i="21"/>
  <c r="F24" i="21" a="1"/>
  <c r="D24" i="21" a="1"/>
  <c r="D24" i="21" s="1"/>
  <c r="C24" i="21" a="1"/>
  <c r="C24" i="21" s="1"/>
  <c r="G23" i="21"/>
  <c r="F23" i="21"/>
  <c r="F23" i="21" a="1"/>
  <c r="D23" i="21" a="1"/>
  <c r="D23" i="21" s="1"/>
  <c r="C23" i="21" a="1"/>
  <c r="C23" i="21" s="1"/>
  <c r="G22" i="21"/>
  <c r="F22" i="21"/>
  <c r="F22" i="21" a="1"/>
  <c r="D22" i="21" a="1"/>
  <c r="D22" i="21" s="1"/>
  <c r="C22" i="21" a="1"/>
  <c r="C22" i="21" s="1"/>
  <c r="G21" i="21"/>
  <c r="F21" i="21"/>
  <c r="F21" i="21" a="1"/>
  <c r="D21" i="21" a="1"/>
  <c r="D21" i="21" s="1"/>
  <c r="C21" i="21" a="1"/>
  <c r="C21" i="21" s="1"/>
  <c r="G15" i="21"/>
  <c r="F15" i="21"/>
  <c r="F15" i="21" a="1"/>
  <c r="D15" i="21" a="1"/>
  <c r="D15" i="21" s="1"/>
  <c r="C15" i="21" a="1"/>
  <c r="C15" i="21" s="1"/>
  <c r="G14" i="21"/>
  <c r="F14" i="21"/>
  <c r="F14" i="21" a="1"/>
  <c r="D14" i="21" a="1"/>
  <c r="D14" i="21" s="1"/>
  <c r="C14" i="21" a="1"/>
  <c r="C14" i="21" s="1"/>
  <c r="G13" i="21"/>
  <c r="F13" i="21"/>
  <c r="F13" i="21" a="1"/>
  <c r="D13" i="21" a="1"/>
  <c r="D13" i="21" s="1"/>
  <c r="C13" i="21" a="1"/>
  <c r="C13" i="21" s="1"/>
  <c r="G12" i="21"/>
  <c r="F12" i="21"/>
  <c r="F12" i="21" a="1"/>
  <c r="D12" i="21" a="1"/>
  <c r="D12" i="21" s="1"/>
  <c r="C12" i="21" a="1"/>
  <c r="C12" i="21" s="1"/>
  <c r="G6" i="21"/>
  <c r="F6" i="21"/>
  <c r="F6" i="21" a="1"/>
  <c r="D6" i="21" a="1"/>
  <c r="D6" i="21" s="1"/>
  <c r="C6" i="21" a="1"/>
  <c r="C6" i="21" s="1"/>
  <c r="G5" i="21"/>
  <c r="F5" i="21"/>
  <c r="F5" i="21" a="1"/>
  <c r="D5" i="21" a="1"/>
  <c r="D5" i="21" s="1"/>
  <c r="C5" i="21" a="1"/>
  <c r="C5" i="21" s="1"/>
  <c r="G4" i="21"/>
  <c r="F4" i="21"/>
  <c r="F4" i="21" a="1"/>
  <c r="D4" i="21" a="1"/>
  <c r="D4" i="21" s="1"/>
  <c r="C4" i="21" a="1"/>
  <c r="C4" i="21" s="1"/>
  <c r="F170" i="16" a="1"/>
  <c r="F170" i="16" s="1"/>
  <c r="E170" i="16" a="1"/>
  <c r="E170" i="16" s="1"/>
  <c r="F169" i="16" a="1"/>
  <c r="F169" i="16" s="1"/>
  <c r="E169" i="16" a="1"/>
  <c r="E169" i="16" s="1"/>
  <c r="F168" i="16" a="1"/>
  <c r="F168" i="16" s="1"/>
  <c r="E168" i="16" a="1"/>
  <c r="E168" i="16" s="1"/>
  <c r="F167" i="16" a="1"/>
  <c r="F167" i="16" s="1"/>
  <c r="E167" i="16" a="1"/>
  <c r="E167" i="16" s="1"/>
  <c r="F166" i="16" a="1"/>
  <c r="F166" i="16" s="1"/>
  <c r="E166" i="16" a="1"/>
  <c r="E166" i="16" s="1"/>
  <c r="F165" i="16" a="1"/>
  <c r="F165" i="16" s="1"/>
  <c r="E165" i="16" a="1"/>
  <c r="E165" i="16" s="1"/>
  <c r="F164" i="16" a="1"/>
  <c r="F164" i="16" s="1"/>
  <c r="E164" i="16" a="1"/>
  <c r="E164" i="16" s="1"/>
  <c r="F163" i="16" a="1"/>
  <c r="F163" i="16" s="1"/>
  <c r="E163" i="16" a="1"/>
  <c r="E163" i="16" s="1"/>
  <c r="F162" i="16" a="1"/>
  <c r="F162" i="16" s="1"/>
  <c r="E162" i="16" a="1"/>
  <c r="E162" i="16" s="1"/>
  <c r="F161" i="16" a="1"/>
  <c r="F161" i="16" s="1"/>
  <c r="E161" i="16" a="1"/>
  <c r="E161" i="16" s="1"/>
  <c r="F160" i="16" a="1"/>
  <c r="F160" i="16" s="1"/>
  <c r="E160" i="16" a="1"/>
  <c r="E160" i="16" s="1"/>
  <c r="F159" i="16" a="1"/>
  <c r="F159" i="16" s="1"/>
  <c r="E159" i="16" a="1"/>
  <c r="E159" i="16" s="1"/>
  <c r="F158" i="16" a="1"/>
  <c r="F158" i="16" s="1"/>
  <c r="E158" i="16" a="1"/>
  <c r="E158" i="16" s="1"/>
  <c r="F157" i="16" a="1"/>
  <c r="F157" i="16" s="1"/>
  <c r="E157" i="16" a="1"/>
  <c r="E157" i="16" s="1"/>
  <c r="F156" i="16" a="1"/>
  <c r="F156" i="16" s="1"/>
  <c r="E156" i="16" a="1"/>
  <c r="E156" i="16" s="1"/>
  <c r="F155" i="16" a="1"/>
  <c r="F155" i="16" s="1"/>
  <c r="E155" i="16" a="1"/>
  <c r="E155" i="16" s="1"/>
  <c r="F154" i="16" a="1"/>
  <c r="F154" i="16" s="1"/>
  <c r="E154" i="16" a="1"/>
  <c r="E154" i="16" s="1"/>
  <c r="F153" i="16" a="1"/>
  <c r="F153" i="16" s="1"/>
  <c r="E153" i="16" a="1"/>
  <c r="E153" i="16" s="1"/>
  <c r="Z147" i="16"/>
  <c r="Y147" i="16"/>
  <c r="X147" i="16"/>
  <c r="V147" i="16"/>
  <c r="J147" i="16"/>
  <c r="J147" i="16" a="1"/>
  <c r="D147" i="16" a="1"/>
  <c r="D147" i="16" s="1"/>
  <c r="P147" i="16" s="1" a="1"/>
  <c r="P147" i="16" s="1"/>
  <c r="C147" i="16" a="1"/>
  <c r="C147" i="16" s="1"/>
  <c r="Z146" i="16"/>
  <c r="Y146" i="16"/>
  <c r="X146" i="16"/>
  <c r="V146" i="16"/>
  <c r="J146" i="16"/>
  <c r="J146" i="16" a="1"/>
  <c r="D146" i="16" a="1"/>
  <c r="D146" i="16" s="1"/>
  <c r="P146" i="16" s="1" a="1"/>
  <c r="P146" i="16" s="1"/>
  <c r="C146" i="16" a="1"/>
  <c r="C146" i="16" s="1"/>
  <c r="Z145" i="16"/>
  <c r="Y145" i="16"/>
  <c r="X145" i="16"/>
  <c r="V145" i="16"/>
  <c r="J145" i="16"/>
  <c r="J145" i="16" a="1"/>
  <c r="D145" i="16" a="1"/>
  <c r="D145" i="16" s="1"/>
  <c r="P145" i="16" s="1" a="1"/>
  <c r="P145" i="16" s="1"/>
  <c r="C145" i="16" a="1"/>
  <c r="C145" i="16" s="1"/>
  <c r="K145" i="16" s="1" a="1"/>
  <c r="K145" i="16" s="1"/>
  <c r="Z144" i="16"/>
  <c r="Y144" i="16"/>
  <c r="X144" i="16"/>
  <c r="V144" i="16"/>
  <c r="J144" i="16"/>
  <c r="J144" i="16" a="1"/>
  <c r="D144" i="16" a="1"/>
  <c r="D144" i="16" s="1"/>
  <c r="P144" i="16" s="1" a="1"/>
  <c r="P144" i="16" s="1"/>
  <c r="C144" i="16" a="1"/>
  <c r="C144" i="16" s="1"/>
  <c r="K144" i="16" s="1" a="1"/>
  <c r="K144" i="16" s="1"/>
  <c r="Z143" i="16"/>
  <c r="Y143" i="16"/>
  <c r="X143" i="16"/>
  <c r="V143" i="16"/>
  <c r="J143" i="16"/>
  <c r="J143" i="16" a="1"/>
  <c r="D143" i="16" a="1"/>
  <c r="D143" i="16" s="1"/>
  <c r="P143" i="16" s="1" a="1"/>
  <c r="P143" i="16" s="1"/>
  <c r="C143" i="16" a="1"/>
  <c r="C143" i="16" s="1"/>
  <c r="K143" i="16" s="1" a="1"/>
  <c r="K143" i="16" s="1"/>
  <c r="Z142" i="16"/>
  <c r="Y142" i="16"/>
  <c r="X142" i="16"/>
  <c r="V142" i="16"/>
  <c r="J142" i="16"/>
  <c r="J142" i="16" a="1"/>
  <c r="D142" i="16" a="1"/>
  <c r="D142" i="16" s="1"/>
  <c r="P142" i="16" s="1" a="1"/>
  <c r="P142" i="16" s="1"/>
  <c r="C142" i="16" a="1"/>
  <c r="C142" i="16" s="1"/>
  <c r="K142" i="16" s="1" a="1"/>
  <c r="K142" i="16" s="1"/>
  <c r="Z141" i="16"/>
  <c r="Y141" i="16"/>
  <c r="X141" i="16"/>
  <c r="V141" i="16"/>
  <c r="J141" i="16"/>
  <c r="J141" i="16" a="1"/>
  <c r="D141" i="16" a="1"/>
  <c r="D141" i="16" s="1"/>
  <c r="P141" i="16" s="1" a="1"/>
  <c r="P141" i="16" s="1"/>
  <c r="C141" i="16" a="1"/>
  <c r="C141" i="16" s="1"/>
  <c r="K141" i="16" s="1" a="1"/>
  <c r="K141" i="16" s="1"/>
  <c r="Z140" i="16"/>
  <c r="Y140" i="16"/>
  <c r="X140" i="16"/>
  <c r="V140" i="16"/>
  <c r="J140" i="16"/>
  <c r="J140" i="16" a="1"/>
  <c r="D140" i="16" a="1"/>
  <c r="D140" i="16" s="1"/>
  <c r="C140" i="16" a="1"/>
  <c r="C140" i="16" s="1"/>
  <c r="K140" i="16" s="1" a="1"/>
  <c r="K140" i="16" s="1"/>
  <c r="N134" i="16"/>
  <c r="P134" i="16" s="1"/>
  <c r="M134" i="16"/>
  <c r="L134" i="16" a="1"/>
  <c r="L134" i="16" s="1"/>
  <c r="K134" i="16"/>
  <c r="J134" i="16"/>
  <c r="I134" i="16"/>
  <c r="I134" i="16" a="1"/>
  <c r="D134" i="16" a="1"/>
  <c r="D134" i="16" s="1"/>
  <c r="C134" i="16" a="1"/>
  <c r="C134" i="16" s="1"/>
  <c r="M133" i="16"/>
  <c r="L133" i="16" a="1"/>
  <c r="L133" i="16" s="1"/>
  <c r="N133" i="16" s="1"/>
  <c r="P133" i="16" s="1"/>
  <c r="K133" i="16"/>
  <c r="J133" i="16"/>
  <c r="I133" i="16"/>
  <c r="I133" i="16" a="1"/>
  <c r="D133" i="16" a="1"/>
  <c r="D133" i="16" s="1"/>
  <c r="C133" i="16" a="1"/>
  <c r="C133" i="16" s="1"/>
  <c r="N132" i="16"/>
  <c r="P132" i="16" s="1"/>
  <c r="M132" i="16"/>
  <c r="L132" i="16" a="1"/>
  <c r="L132" i="16" s="1"/>
  <c r="K132" i="16"/>
  <c r="J132" i="16"/>
  <c r="I132" i="16"/>
  <c r="I132" i="16" a="1"/>
  <c r="D132" i="16" a="1"/>
  <c r="D132" i="16" s="1"/>
  <c r="C132" i="16" a="1"/>
  <c r="C132" i="16" s="1"/>
  <c r="N131" i="16"/>
  <c r="P131" i="16" s="1"/>
  <c r="M131" i="16"/>
  <c r="L131" i="16" a="1"/>
  <c r="L131" i="16" s="1"/>
  <c r="K131" i="16"/>
  <c r="J131" i="16"/>
  <c r="I131" i="16"/>
  <c r="I131" i="16" a="1"/>
  <c r="D131" i="16" a="1"/>
  <c r="D131" i="16" s="1"/>
  <c r="C131" i="16" a="1"/>
  <c r="C131" i="16" s="1"/>
  <c r="N130" i="16"/>
  <c r="P130" i="16" s="1"/>
  <c r="M130" i="16"/>
  <c r="L130" i="16" a="1"/>
  <c r="L130" i="16" s="1"/>
  <c r="K130" i="16"/>
  <c r="J130" i="16"/>
  <c r="I130" i="16"/>
  <c r="I130" i="16" a="1"/>
  <c r="D130" i="16" a="1"/>
  <c r="D130" i="16" s="1"/>
  <c r="C130" i="16" a="1"/>
  <c r="C130" i="16" s="1"/>
  <c r="N129" i="16"/>
  <c r="P129" i="16" s="1"/>
  <c r="M129" i="16"/>
  <c r="L129" i="16" a="1"/>
  <c r="L129" i="16" s="1"/>
  <c r="K129" i="16"/>
  <c r="J129" i="16"/>
  <c r="I129" i="16"/>
  <c r="I129" i="16" a="1"/>
  <c r="D129" i="16" a="1"/>
  <c r="D129" i="16" s="1"/>
  <c r="C129" i="16" a="1"/>
  <c r="C129" i="16" s="1"/>
  <c r="M128" i="16"/>
  <c r="L128" i="16" a="1"/>
  <c r="L128" i="16" s="1"/>
  <c r="N128" i="16" s="1"/>
  <c r="P128" i="16" s="1"/>
  <c r="K128" i="16"/>
  <c r="J128" i="16"/>
  <c r="I128" i="16"/>
  <c r="I128" i="16" a="1"/>
  <c r="D128" i="16" a="1"/>
  <c r="D128" i="16" s="1"/>
  <c r="C128" i="16" a="1"/>
  <c r="C128" i="16" s="1"/>
  <c r="M127" i="16"/>
  <c r="L127" i="16" a="1"/>
  <c r="L127" i="16" s="1"/>
  <c r="N127" i="16" s="1"/>
  <c r="K127" i="16"/>
  <c r="J127" i="16"/>
  <c r="I127" i="16"/>
  <c r="I127" i="16" a="1"/>
  <c r="D127" i="16" a="1"/>
  <c r="D127" i="16" s="1"/>
  <c r="C127" i="16" a="1"/>
  <c r="C127" i="16" s="1"/>
  <c r="AD121" i="16"/>
  <c r="AC121" i="16"/>
  <c r="AB121" i="16"/>
  <c r="AA121" i="16"/>
  <c r="Y121" i="16"/>
  <c r="X121" i="16"/>
  <c r="W121" i="16"/>
  <c r="V121" i="16"/>
  <c r="J121" i="16"/>
  <c r="J121" i="16" a="1"/>
  <c r="D121" i="16" a="1"/>
  <c r="D121" i="16" s="1"/>
  <c r="P121" i="16" s="1" a="1"/>
  <c r="P121" i="16" s="1"/>
  <c r="C121" i="16" a="1"/>
  <c r="C121" i="16" s="1"/>
  <c r="AD120" i="16"/>
  <c r="AC120" i="16"/>
  <c r="AB120" i="16"/>
  <c r="AA120" i="16"/>
  <c r="Y120" i="16"/>
  <c r="X120" i="16"/>
  <c r="W120" i="16"/>
  <c r="V120" i="16"/>
  <c r="J120" i="16"/>
  <c r="J120" i="16" a="1"/>
  <c r="D120" i="16" a="1"/>
  <c r="D120" i="16" s="1"/>
  <c r="P120" i="16" s="1" a="1"/>
  <c r="P120" i="16" s="1"/>
  <c r="C120" i="16" a="1"/>
  <c r="C120" i="16" s="1"/>
  <c r="AD119" i="16"/>
  <c r="AC119" i="16"/>
  <c r="AB119" i="16"/>
  <c r="AA119" i="16"/>
  <c r="Y119" i="16"/>
  <c r="X119" i="16"/>
  <c r="W119" i="16"/>
  <c r="V119" i="16"/>
  <c r="J119" i="16"/>
  <c r="J119" i="16" a="1"/>
  <c r="D119" i="16" a="1"/>
  <c r="D119" i="16" s="1"/>
  <c r="P119" i="16" s="1" a="1"/>
  <c r="P119" i="16" s="1"/>
  <c r="C119" i="16" a="1"/>
  <c r="C119" i="16" s="1"/>
  <c r="K119" i="16" s="1" a="1"/>
  <c r="K119" i="16" s="1"/>
  <c r="AD118" i="16"/>
  <c r="AC118" i="16"/>
  <c r="AB118" i="16"/>
  <c r="AA118" i="16"/>
  <c r="Y118" i="16"/>
  <c r="X118" i="16"/>
  <c r="W118" i="16"/>
  <c r="V118" i="16"/>
  <c r="J118" i="16"/>
  <c r="J118" i="16" a="1"/>
  <c r="D118" i="16" a="1"/>
  <c r="D118" i="16" s="1"/>
  <c r="C118" i="16" a="1"/>
  <c r="C118" i="16" s="1"/>
  <c r="K118" i="16" s="1" a="1"/>
  <c r="K118" i="16" s="1"/>
  <c r="AD117" i="16"/>
  <c r="AC117" i="16"/>
  <c r="AB117" i="16"/>
  <c r="AA117" i="16"/>
  <c r="Y117" i="16"/>
  <c r="X117" i="16"/>
  <c r="W117" i="16"/>
  <c r="V117" i="16"/>
  <c r="J117" i="16"/>
  <c r="J117" i="16" a="1"/>
  <c r="D117" i="16" a="1"/>
  <c r="D117" i="16" s="1"/>
  <c r="P117" i="16" s="1" a="1"/>
  <c r="P117" i="16" s="1"/>
  <c r="C117" i="16" a="1"/>
  <c r="C117" i="16" s="1"/>
  <c r="K117" i="16" s="1" a="1"/>
  <c r="K117" i="16" s="1"/>
  <c r="AD116" i="16"/>
  <c r="AC116" i="16"/>
  <c r="AB116" i="16"/>
  <c r="AA116" i="16"/>
  <c r="Y116" i="16"/>
  <c r="X116" i="16"/>
  <c r="W116" i="16"/>
  <c r="V116" i="16"/>
  <c r="J116" i="16"/>
  <c r="J116" i="16" a="1"/>
  <c r="D116" i="16" a="1"/>
  <c r="D116" i="16" s="1"/>
  <c r="P116" i="16" s="1" a="1"/>
  <c r="P116" i="16" s="1"/>
  <c r="C116" i="16" a="1"/>
  <c r="C116" i="16" s="1"/>
  <c r="K116" i="16" s="1" a="1"/>
  <c r="K116" i="16" s="1"/>
  <c r="AD115" i="16"/>
  <c r="AC115" i="16"/>
  <c r="AB115" i="16"/>
  <c r="AA115" i="16"/>
  <c r="Y115" i="16"/>
  <c r="X115" i="16"/>
  <c r="W115" i="16"/>
  <c r="V115" i="16"/>
  <c r="J115" i="16"/>
  <c r="J115" i="16" a="1"/>
  <c r="D115" i="16" a="1"/>
  <c r="D115" i="16" s="1"/>
  <c r="P115" i="16" s="1" a="1"/>
  <c r="P115" i="16" s="1"/>
  <c r="C115" i="16" a="1"/>
  <c r="C115" i="16" s="1"/>
  <c r="AD114" i="16"/>
  <c r="AC114" i="16"/>
  <c r="AB114" i="16"/>
  <c r="AA114" i="16"/>
  <c r="Y114" i="16"/>
  <c r="X114" i="16"/>
  <c r="W114" i="16"/>
  <c r="V114" i="16"/>
  <c r="J114" i="16"/>
  <c r="J114" i="16" a="1"/>
  <c r="D114" i="16" a="1"/>
  <c r="D114" i="16" s="1"/>
  <c r="P114" i="16" s="1" a="1"/>
  <c r="P114" i="16" s="1"/>
  <c r="C114" i="16" a="1"/>
  <c r="C114" i="16" s="1"/>
  <c r="K114" i="16" s="1" a="1"/>
  <c r="K114" i="16" s="1"/>
  <c r="N108" i="16"/>
  <c r="M108" i="16"/>
  <c r="L108" i="16"/>
  <c r="K108" i="16"/>
  <c r="J108" i="16"/>
  <c r="I108" i="16"/>
  <c r="I108" i="16" a="1"/>
  <c r="D108" i="16" a="1"/>
  <c r="D108" i="16" s="1"/>
  <c r="C108" i="16" a="1"/>
  <c r="C108" i="16" s="1"/>
  <c r="N107" i="16"/>
  <c r="M107" i="16"/>
  <c r="L107" i="16"/>
  <c r="K107" i="16"/>
  <c r="J107" i="16"/>
  <c r="I107" i="16"/>
  <c r="I107" i="16" a="1"/>
  <c r="D107" i="16" a="1"/>
  <c r="D107" i="16" s="1"/>
  <c r="C107" i="16" a="1"/>
  <c r="C107" i="16" s="1"/>
  <c r="N106" i="16"/>
  <c r="M106" i="16"/>
  <c r="L106" i="16"/>
  <c r="K106" i="16"/>
  <c r="J106" i="16"/>
  <c r="I106" i="16"/>
  <c r="I106" i="16" a="1"/>
  <c r="D106" i="16" a="1"/>
  <c r="D106" i="16" s="1"/>
  <c r="C106" i="16" a="1"/>
  <c r="C106" i="16" s="1"/>
  <c r="N105" i="16"/>
  <c r="M105" i="16"/>
  <c r="L105" i="16"/>
  <c r="K105" i="16"/>
  <c r="J105" i="16"/>
  <c r="I105" i="16"/>
  <c r="I105" i="16" a="1"/>
  <c r="D105" i="16" a="1"/>
  <c r="D105" i="16" s="1"/>
  <c r="C105" i="16" a="1"/>
  <c r="C105" i="16" s="1"/>
  <c r="N104" i="16"/>
  <c r="M104" i="16"/>
  <c r="L104" i="16"/>
  <c r="K104" i="16"/>
  <c r="J104" i="16"/>
  <c r="I104" i="16"/>
  <c r="I104" i="16" a="1"/>
  <c r="D104" i="16" a="1"/>
  <c r="D104" i="16" s="1"/>
  <c r="C104" i="16" a="1"/>
  <c r="C104" i="16" s="1"/>
  <c r="N103" i="16"/>
  <c r="M103" i="16"/>
  <c r="L103" i="16"/>
  <c r="K103" i="16"/>
  <c r="J103" i="16"/>
  <c r="I103" i="16"/>
  <c r="I103" i="16" a="1"/>
  <c r="D103" i="16" a="1"/>
  <c r="D103" i="16" s="1"/>
  <c r="C103" i="16" a="1"/>
  <c r="C103" i="16" s="1"/>
  <c r="S97" i="16"/>
  <c r="Q97" i="16"/>
  <c r="P97" i="16"/>
  <c r="F97" i="16"/>
  <c r="F97" i="16" a="1"/>
  <c r="D97" i="16" a="1"/>
  <c r="D97" i="16" s="1"/>
  <c r="K97" i="16" s="1" a="1"/>
  <c r="K97" i="16" s="1"/>
  <c r="C97" i="16" a="1"/>
  <c r="C97" i="16" s="1"/>
  <c r="S96" i="16"/>
  <c r="Q96" i="16"/>
  <c r="P96" i="16"/>
  <c r="F96" i="16"/>
  <c r="F96" i="16" a="1"/>
  <c r="D96" i="16" a="1"/>
  <c r="D96" i="16" s="1"/>
  <c r="K96" i="16" s="1" a="1"/>
  <c r="K96" i="16" s="1"/>
  <c r="C96" i="16" a="1"/>
  <c r="C96" i="16" s="1"/>
  <c r="S95" i="16"/>
  <c r="Q95" i="16"/>
  <c r="P95" i="16"/>
  <c r="F95" i="16"/>
  <c r="F95" i="16" a="1"/>
  <c r="D95" i="16" a="1"/>
  <c r="D95" i="16" s="1"/>
  <c r="K95" i="16" s="1" a="1"/>
  <c r="K95" i="16" s="1"/>
  <c r="C95" i="16" a="1"/>
  <c r="C95" i="16" s="1"/>
  <c r="S94" i="16"/>
  <c r="Q94" i="16"/>
  <c r="P94" i="16"/>
  <c r="F94" i="16"/>
  <c r="F94" i="16" a="1"/>
  <c r="D94" i="16" a="1"/>
  <c r="D94" i="16" s="1"/>
  <c r="K94" i="16" s="1" a="1"/>
  <c r="K94" i="16" s="1"/>
  <c r="C94" i="16" a="1"/>
  <c r="C94" i="16" s="1"/>
  <c r="S93" i="16"/>
  <c r="Q93" i="16"/>
  <c r="P93" i="16"/>
  <c r="F93" i="16"/>
  <c r="F93" i="16" a="1"/>
  <c r="D93" i="16" a="1"/>
  <c r="D93" i="16" s="1"/>
  <c r="K93" i="16" s="1" a="1"/>
  <c r="K93" i="16" s="1"/>
  <c r="C93" i="16" a="1"/>
  <c r="C93" i="16" s="1"/>
  <c r="S92" i="16"/>
  <c r="Q92" i="16"/>
  <c r="P92" i="16"/>
  <c r="F92" i="16"/>
  <c r="F92" i="16" a="1"/>
  <c r="D92" i="16" a="1"/>
  <c r="D92" i="16" s="1"/>
  <c r="K92" i="16" s="1" a="1"/>
  <c r="K92" i="16" s="1"/>
  <c r="C92" i="16" a="1"/>
  <c r="C92" i="16" s="1"/>
  <c r="G92" i="16" s="1" a="1"/>
  <c r="G92" i="16" s="1"/>
  <c r="W86" i="16"/>
  <c r="U86" i="16"/>
  <c r="T86" i="16"/>
  <c r="S86" i="16"/>
  <c r="G86" i="16"/>
  <c r="G86" i="16" a="1"/>
  <c r="D86" i="16" a="1"/>
  <c r="D86" i="16" s="1"/>
  <c r="M86" i="16" s="1" a="1"/>
  <c r="M86" i="16" s="1"/>
  <c r="C86" i="16" a="1"/>
  <c r="C86" i="16" s="1"/>
  <c r="W85" i="16"/>
  <c r="U85" i="16"/>
  <c r="T85" i="16"/>
  <c r="S85" i="16"/>
  <c r="G85" i="16"/>
  <c r="G85" i="16" a="1"/>
  <c r="D85" i="16" a="1"/>
  <c r="D85" i="16" s="1"/>
  <c r="M85" i="16" s="1" a="1"/>
  <c r="M85" i="16" s="1"/>
  <c r="C85" i="16" a="1"/>
  <c r="C85" i="16" s="1"/>
  <c r="W84" i="16"/>
  <c r="U84" i="16"/>
  <c r="T84" i="16"/>
  <c r="S84" i="16"/>
  <c r="G84" i="16"/>
  <c r="G84" i="16" a="1"/>
  <c r="D84" i="16" a="1"/>
  <c r="D84" i="16" s="1"/>
  <c r="M84" i="16" s="1" a="1"/>
  <c r="M84" i="16" s="1"/>
  <c r="C84" i="16" a="1"/>
  <c r="C84" i="16" s="1"/>
  <c r="W83" i="16"/>
  <c r="U83" i="16"/>
  <c r="T83" i="16"/>
  <c r="S83" i="16"/>
  <c r="G83" i="16"/>
  <c r="G83" i="16" a="1"/>
  <c r="D83" i="16" a="1"/>
  <c r="D83" i="16" s="1"/>
  <c r="M83" i="16" s="1" a="1"/>
  <c r="M83" i="16" s="1"/>
  <c r="C83" i="16" a="1"/>
  <c r="C83" i="16" s="1"/>
  <c r="W82" i="16"/>
  <c r="U82" i="16"/>
  <c r="T82" i="16"/>
  <c r="S82" i="16"/>
  <c r="G82" i="16"/>
  <c r="G82" i="16" a="1"/>
  <c r="D82" i="16" a="1"/>
  <c r="D82" i="16" s="1"/>
  <c r="M82" i="16" s="1" a="1"/>
  <c r="M82" i="16" s="1"/>
  <c r="C82" i="16" a="1"/>
  <c r="C82" i="16" s="1"/>
  <c r="W81" i="16"/>
  <c r="U81" i="16"/>
  <c r="T81" i="16"/>
  <c r="S81" i="16"/>
  <c r="G81" i="16"/>
  <c r="G81" i="16" a="1"/>
  <c r="D81" i="16" a="1"/>
  <c r="D81" i="16" s="1"/>
  <c r="M81" i="16" s="1" a="1"/>
  <c r="M81" i="16" s="1"/>
  <c r="C81" i="16" a="1"/>
  <c r="C81" i="16" s="1"/>
  <c r="J75" i="16" a="1"/>
  <c r="J75" i="16" s="1"/>
  <c r="L75" i="16" s="1"/>
  <c r="I75" i="16" a="1"/>
  <c r="I75" i="16" s="1"/>
  <c r="K75" i="16" s="1"/>
  <c r="H75" i="16"/>
  <c r="G75" i="16"/>
  <c r="F75" i="16"/>
  <c r="F75" i="16" a="1"/>
  <c r="D75" i="16" a="1"/>
  <c r="D75" i="16" s="1"/>
  <c r="C75" i="16" a="1"/>
  <c r="C75" i="16" s="1"/>
  <c r="J74" i="16" a="1"/>
  <c r="J74" i="16" s="1"/>
  <c r="L74" i="16" s="1"/>
  <c r="I74" i="16" a="1"/>
  <c r="I74" i="16" s="1"/>
  <c r="K74" i="16" s="1"/>
  <c r="H74" i="16"/>
  <c r="G74" i="16"/>
  <c r="F74" i="16"/>
  <c r="F74" i="16" a="1"/>
  <c r="D74" i="16" a="1"/>
  <c r="D74" i="16" s="1"/>
  <c r="C74" i="16" a="1"/>
  <c r="C74" i="16" s="1"/>
  <c r="J73" i="16" a="1"/>
  <c r="J73" i="16" s="1"/>
  <c r="L73" i="16" s="1"/>
  <c r="I73" i="16" a="1"/>
  <c r="I73" i="16" s="1"/>
  <c r="K73" i="16" s="1"/>
  <c r="H73" i="16"/>
  <c r="G73" i="16"/>
  <c r="F73" i="16"/>
  <c r="F73" i="16" a="1"/>
  <c r="D73" i="16" a="1"/>
  <c r="D73" i="16" s="1"/>
  <c r="C73" i="16" a="1"/>
  <c r="C73" i="16" s="1"/>
  <c r="J72" i="16" a="1"/>
  <c r="J72" i="16" s="1"/>
  <c r="L72" i="16" s="1"/>
  <c r="I72" i="16" a="1"/>
  <c r="I72" i="16" s="1"/>
  <c r="K72" i="16" s="1"/>
  <c r="H72" i="16"/>
  <c r="G72" i="16"/>
  <c r="F72" i="16"/>
  <c r="F72" i="16" a="1"/>
  <c r="D72" i="16" a="1"/>
  <c r="D72" i="16" s="1"/>
  <c r="C72" i="16" a="1"/>
  <c r="C72" i="16" s="1"/>
  <c r="J71" i="16" a="1"/>
  <c r="J71" i="16" s="1"/>
  <c r="L71" i="16" s="1"/>
  <c r="I71" i="16" a="1"/>
  <c r="I71" i="16" s="1"/>
  <c r="K71" i="16" s="1"/>
  <c r="H71" i="16"/>
  <c r="G71" i="16"/>
  <c r="F71" i="16"/>
  <c r="F71" i="16" a="1"/>
  <c r="D71" i="16" a="1"/>
  <c r="D71" i="16" s="1"/>
  <c r="C71" i="16" a="1"/>
  <c r="C71" i="16" s="1"/>
  <c r="J70" i="16" a="1"/>
  <c r="J70" i="16" s="1"/>
  <c r="L70" i="16" s="1"/>
  <c r="I70" i="16" a="1"/>
  <c r="I70" i="16" s="1"/>
  <c r="K70" i="16" s="1"/>
  <c r="H70" i="16"/>
  <c r="G70" i="16"/>
  <c r="F70" i="16"/>
  <c r="F70" i="16" a="1"/>
  <c r="D70" i="16" a="1"/>
  <c r="D70" i="16" s="1"/>
  <c r="C70" i="16" a="1"/>
  <c r="C70" i="16" s="1"/>
  <c r="E64" i="16" a="1"/>
  <c r="E64" i="16" s="1"/>
  <c r="D64" i="16" a="1"/>
  <c r="D64" i="16" s="1"/>
  <c r="C64" i="16"/>
  <c r="E63" i="16" a="1"/>
  <c r="E63" i="16" s="1"/>
  <c r="D63" i="16" a="1"/>
  <c r="D63" i="16" s="1"/>
  <c r="C63" i="16"/>
  <c r="E62" i="16" a="1"/>
  <c r="E62" i="16" s="1"/>
  <c r="D62" i="16" a="1"/>
  <c r="D62" i="16" s="1"/>
  <c r="C62" i="16"/>
  <c r="E61" i="16" a="1"/>
  <c r="E61" i="16" s="1"/>
  <c r="D61" i="16" a="1"/>
  <c r="D61" i="16" s="1"/>
  <c r="C61" i="16"/>
  <c r="E60" i="16" a="1"/>
  <c r="E60" i="16" s="1"/>
  <c r="D60" i="16" a="1"/>
  <c r="D60" i="16" s="1"/>
  <c r="C60" i="16"/>
  <c r="E59" i="16" a="1"/>
  <c r="E59" i="16" s="1"/>
  <c r="D59" i="16" a="1"/>
  <c r="D59" i="16" s="1"/>
  <c r="C59" i="16"/>
  <c r="E53" i="16" a="1"/>
  <c r="E53" i="16" s="1"/>
  <c r="D53" i="16" a="1"/>
  <c r="D53" i="16" s="1"/>
  <c r="C53" i="16"/>
  <c r="E52" i="16" a="1"/>
  <c r="E52" i="16" s="1"/>
  <c r="D52" i="16" a="1"/>
  <c r="D52" i="16" s="1"/>
  <c r="C52" i="16"/>
  <c r="E51" i="16" a="1"/>
  <c r="E51" i="16" s="1"/>
  <c r="D51" i="16" a="1"/>
  <c r="D51" i="16" s="1"/>
  <c r="C51" i="16"/>
  <c r="E50" i="16" a="1"/>
  <c r="E50" i="16" s="1"/>
  <c r="D50" i="16" a="1"/>
  <c r="D50" i="16" s="1"/>
  <c r="C50" i="16"/>
  <c r="E49" i="16" a="1"/>
  <c r="E49" i="16" s="1"/>
  <c r="D49" i="16" a="1"/>
  <c r="D49" i="16" s="1"/>
  <c r="C49" i="16"/>
  <c r="E48" i="16" a="1"/>
  <c r="E48" i="16" s="1"/>
  <c r="D48" i="16" a="1"/>
  <c r="D48" i="16" s="1"/>
  <c r="C48" i="16"/>
  <c r="J42" i="16" a="1"/>
  <c r="J42" i="16" s="1"/>
  <c r="I42" i="16" a="1"/>
  <c r="I42" i="16" s="1"/>
  <c r="H42" i="16"/>
  <c r="G42" i="16"/>
  <c r="G42" i="16" a="1"/>
  <c r="J41" i="16" a="1"/>
  <c r="J41" i="16" s="1"/>
  <c r="I41" i="16" a="1"/>
  <c r="I41" i="16" s="1"/>
  <c r="H41" i="16"/>
  <c r="G41" i="16"/>
  <c r="G41" i="16" a="1"/>
  <c r="J40" i="16" a="1"/>
  <c r="J40" i="16" s="1"/>
  <c r="I40" i="16" a="1"/>
  <c r="I40" i="16" s="1"/>
  <c r="H40" i="16"/>
  <c r="G40" i="16"/>
  <c r="G40" i="16" a="1"/>
  <c r="J39" i="16" a="1"/>
  <c r="J39" i="16" s="1"/>
  <c r="I39" i="16" a="1"/>
  <c r="I39" i="16" s="1"/>
  <c r="H39" i="16"/>
  <c r="G39" i="16"/>
  <c r="G39" i="16" a="1"/>
  <c r="J38" i="16" a="1"/>
  <c r="J38" i="16" s="1"/>
  <c r="I38" i="16" a="1"/>
  <c r="I38" i="16" s="1"/>
  <c r="H38" i="16"/>
  <c r="G38" i="16"/>
  <c r="G38" i="16" a="1"/>
  <c r="J37" i="16" a="1"/>
  <c r="J37" i="16" s="1"/>
  <c r="I37" i="16" a="1"/>
  <c r="I37" i="16" s="1"/>
  <c r="H37" i="16"/>
  <c r="G37" i="16"/>
  <c r="G37" i="16" a="1"/>
  <c r="E31" i="16" a="1"/>
  <c r="E31" i="16" s="1"/>
  <c r="D31" i="16" a="1"/>
  <c r="D31" i="16" s="1"/>
  <c r="C31" i="16"/>
  <c r="E30" i="16" a="1"/>
  <c r="E30" i="16" s="1"/>
  <c r="D30" i="16" a="1"/>
  <c r="D30" i="16" s="1"/>
  <c r="C30" i="16"/>
  <c r="E29" i="16" a="1"/>
  <c r="E29" i="16" s="1"/>
  <c r="D29" i="16" a="1"/>
  <c r="D29" i="16" s="1"/>
  <c r="C29" i="16"/>
  <c r="E28" i="16" a="1"/>
  <c r="E28" i="16" s="1"/>
  <c r="D28" i="16" a="1"/>
  <c r="D28" i="16" s="1"/>
  <c r="C28" i="16"/>
  <c r="E27" i="16" a="1"/>
  <c r="E27" i="16" s="1"/>
  <c r="D27" i="16" a="1"/>
  <c r="D27" i="16" s="1"/>
  <c r="C27" i="16"/>
  <c r="E26" i="16" a="1"/>
  <c r="E26" i="16" s="1"/>
  <c r="D26" i="16" a="1"/>
  <c r="D26" i="16" s="1"/>
  <c r="C26" i="16"/>
  <c r="E20" i="16" a="1"/>
  <c r="E20" i="16" s="1"/>
  <c r="D20" i="16" a="1"/>
  <c r="D20" i="16" s="1"/>
  <c r="C20" i="16"/>
  <c r="E19" i="16" a="1"/>
  <c r="E19" i="16" s="1"/>
  <c r="D19" i="16" a="1"/>
  <c r="D19" i="16" s="1"/>
  <c r="C19" i="16"/>
  <c r="E18" i="16" a="1"/>
  <c r="E18" i="16" s="1"/>
  <c r="D18" i="16" a="1"/>
  <c r="D18" i="16" s="1"/>
  <c r="C18" i="16"/>
  <c r="E17" i="16" a="1"/>
  <c r="E17" i="16" s="1"/>
  <c r="D17" i="16" a="1"/>
  <c r="D17" i="16" s="1"/>
  <c r="C17" i="16"/>
  <c r="E16" i="16" a="1"/>
  <c r="E16" i="16" s="1"/>
  <c r="D16" i="16" a="1"/>
  <c r="D16" i="16" s="1"/>
  <c r="C16" i="16"/>
  <c r="E15" i="16" a="1"/>
  <c r="E15" i="16" s="1"/>
  <c r="D15" i="16" a="1"/>
  <c r="D15" i="16" s="1"/>
  <c r="C15" i="16"/>
  <c r="E9" i="16" a="1"/>
  <c r="E9" i="16" s="1"/>
  <c r="D9" i="16" a="1"/>
  <c r="D9" i="16" s="1"/>
  <c r="C9" i="16"/>
  <c r="E8" i="16" a="1"/>
  <c r="E8" i="16" s="1"/>
  <c r="D8" i="16" a="1"/>
  <c r="D8" i="16" s="1"/>
  <c r="C8" i="16"/>
  <c r="E7" i="16" a="1"/>
  <c r="E7" i="16" s="1"/>
  <c r="D7" i="16" a="1"/>
  <c r="D7" i="16" s="1"/>
  <c r="C7" i="16"/>
  <c r="E6" i="16" a="1"/>
  <c r="E6" i="16" s="1"/>
  <c r="D6" i="16" a="1"/>
  <c r="D6" i="16" s="1"/>
  <c r="C6" i="16"/>
  <c r="E5" i="16" a="1"/>
  <c r="E5" i="16" s="1"/>
  <c r="D5" i="16" a="1"/>
  <c r="D5" i="16" s="1"/>
  <c r="C5" i="16"/>
  <c r="E4" i="16" a="1"/>
  <c r="E4" i="16" s="1"/>
  <c r="D4" i="16" a="1"/>
  <c r="D4" i="16" s="1"/>
  <c r="C4" i="16"/>
  <c r="D45" i="18" a="1"/>
  <c r="D45" i="18" s="1"/>
  <c r="I45" i="18" s="1" a="1"/>
  <c r="I45" i="18" s="1"/>
  <c r="D44" i="18" a="1"/>
  <c r="D44" i="18" s="1"/>
  <c r="I44" i="18" s="1" a="1"/>
  <c r="I44" i="18" s="1"/>
  <c r="D43" i="18" a="1"/>
  <c r="D43" i="18" s="1"/>
  <c r="I43" i="18" s="1" a="1"/>
  <c r="I43" i="18" s="1"/>
  <c r="D42" i="18" a="1"/>
  <c r="D42" i="18" s="1"/>
  <c r="I42" i="18" s="1" a="1"/>
  <c r="I42" i="18" s="1"/>
  <c r="D41" i="18" a="1"/>
  <c r="D41" i="18" s="1"/>
  <c r="I41" i="18" s="1" a="1"/>
  <c r="I41" i="18" s="1"/>
  <c r="D40" i="18" a="1"/>
  <c r="D40" i="18" s="1"/>
  <c r="I40" i="18" s="1" a="1"/>
  <c r="I40" i="18" s="1"/>
  <c r="D39" i="18" a="1"/>
  <c r="D39" i="18" s="1"/>
  <c r="I39" i="18" s="1" a="1"/>
  <c r="I39" i="18" s="1"/>
  <c r="D38" i="18" a="1"/>
  <c r="D38" i="18" s="1"/>
  <c r="I38" i="18" s="1" a="1"/>
  <c r="I38" i="18" s="1"/>
  <c r="G32" i="18" a="1"/>
  <c r="G32" i="18" s="1"/>
  <c r="H32" i="18" s="1"/>
  <c r="G31" i="18" a="1"/>
  <c r="G31" i="18" s="1"/>
  <c r="H31" i="18" s="1"/>
  <c r="G30" i="18" a="1"/>
  <c r="G30" i="18" s="1"/>
  <c r="H30" i="18" s="1"/>
  <c r="G29" i="18" a="1"/>
  <c r="G29" i="18" s="1"/>
  <c r="H29" i="18" s="1"/>
  <c r="G28" i="18" a="1"/>
  <c r="G28" i="18" s="1"/>
  <c r="H28" i="18" s="1"/>
  <c r="G27" i="18" a="1"/>
  <c r="G27" i="18" s="1"/>
  <c r="H27" i="18" s="1"/>
  <c r="G26" i="18" a="1"/>
  <c r="G26" i="18" s="1"/>
  <c r="H26" i="18" s="1"/>
  <c r="G25" i="18" a="1"/>
  <c r="G25" i="18" s="1"/>
  <c r="H25" i="18" s="1"/>
  <c r="E19" i="18" a="1"/>
  <c r="E19" i="18" s="1"/>
  <c r="E18" i="18" a="1"/>
  <c r="E18" i="18" s="1"/>
  <c r="E17" i="18" a="1"/>
  <c r="E17" i="18" s="1"/>
  <c r="E16" i="18" a="1"/>
  <c r="E16" i="18" s="1"/>
  <c r="E15" i="18" a="1"/>
  <c r="E15" i="18" s="1"/>
  <c r="E14" i="18" a="1"/>
  <c r="E14" i="18" s="1"/>
  <c r="E13" i="18" a="1"/>
  <c r="E13" i="18" s="1"/>
  <c r="E12" i="18" a="1"/>
  <c r="E12" i="18" s="1"/>
  <c r="E11" i="18" a="1"/>
  <c r="E11" i="18" s="1"/>
  <c r="E10" i="18" a="1"/>
  <c r="E10" i="18" s="1"/>
  <c r="E9" i="18" a="1"/>
  <c r="E9" i="18" s="1"/>
  <c r="E8" i="18" a="1"/>
  <c r="E8" i="18" s="1"/>
  <c r="E7" i="18" a="1"/>
  <c r="E7" i="18" s="1"/>
  <c r="E6" i="18" a="1"/>
  <c r="E6" i="18" s="1"/>
  <c r="E5" i="18" a="1"/>
  <c r="E5" i="18" s="1"/>
  <c r="E4" i="18" a="1"/>
  <c r="E4" i="18" s="1"/>
  <c r="C133" i="4" a="1"/>
  <c r="C133" i="4" s="1"/>
  <c r="C132" i="4" a="1"/>
  <c r="C132" i="4" s="1"/>
  <c r="C131" i="4" a="1"/>
  <c r="C131" i="4" s="1"/>
  <c r="C130" i="4" a="1"/>
  <c r="C130" i="4" s="1"/>
  <c r="C129" i="4" a="1"/>
  <c r="C129" i="4" s="1"/>
  <c r="C128" i="4" a="1"/>
  <c r="C128" i="4" s="1"/>
  <c r="C127" i="4" a="1"/>
  <c r="C127" i="4" s="1"/>
  <c r="C126" i="4" a="1"/>
  <c r="C126" i="4" s="1"/>
  <c r="F120" i="4" a="1"/>
  <c r="F120" i="4" s="1"/>
  <c r="F119" i="4" a="1"/>
  <c r="F119" i="4" s="1"/>
  <c r="I119" i="4" s="1" a="1"/>
  <c r="I119" i="4" s="1"/>
  <c r="F118" i="4" a="1"/>
  <c r="F118" i="4" s="1"/>
  <c r="F117" i="4" a="1"/>
  <c r="F117" i="4" s="1"/>
  <c r="F116" i="4" a="1"/>
  <c r="F116" i="4" s="1"/>
  <c r="F115" i="4" a="1"/>
  <c r="F115" i="4" s="1"/>
  <c r="I115" i="4" s="1" a="1"/>
  <c r="I115" i="4" s="1"/>
  <c r="F114" i="4" a="1"/>
  <c r="F114" i="4" s="1"/>
  <c r="F113" i="4" a="1"/>
  <c r="F113" i="4" s="1"/>
  <c r="F112" i="4" a="1"/>
  <c r="F112" i="4" s="1"/>
  <c r="F111" i="4" a="1"/>
  <c r="F111" i="4" s="1"/>
  <c r="C105" i="4" a="1"/>
  <c r="C105" i="4" s="1"/>
  <c r="G105" i="4" s="1" a="1"/>
  <c r="G105" i="4" s="1"/>
  <c r="C104" i="4" a="1"/>
  <c r="C104" i="4" s="1"/>
  <c r="G104" i="4" s="1" a="1"/>
  <c r="G104" i="4" s="1"/>
  <c r="C103" i="4" a="1"/>
  <c r="C103" i="4" s="1"/>
  <c r="G103" i="4" s="1" a="1"/>
  <c r="G103" i="4" s="1"/>
  <c r="C102" i="4" a="1"/>
  <c r="C102" i="4" s="1"/>
  <c r="G102" i="4" s="1" a="1"/>
  <c r="G102" i="4" s="1"/>
  <c r="C101" i="4" a="1"/>
  <c r="C101" i="4" s="1"/>
  <c r="G101" i="4" s="1" a="1"/>
  <c r="G101" i="4" s="1"/>
  <c r="C100" i="4" a="1"/>
  <c r="C100" i="4" s="1"/>
  <c r="G100" i="4" s="1" a="1"/>
  <c r="G100" i="4" s="1"/>
  <c r="C99" i="4" a="1"/>
  <c r="C99" i="4" s="1"/>
  <c r="G99" i="4" s="1" a="1"/>
  <c r="G99" i="4" s="1"/>
  <c r="C98" i="4" a="1"/>
  <c r="C98" i="4" s="1"/>
  <c r="G98" i="4" s="1" a="1"/>
  <c r="G98" i="4" s="1"/>
  <c r="C97" i="4" a="1"/>
  <c r="C97" i="4" s="1"/>
  <c r="G97" i="4" s="1" a="1"/>
  <c r="G97" i="4" s="1"/>
  <c r="C91" i="4" a="1"/>
  <c r="C91" i="4" s="1"/>
  <c r="C90" i="4" a="1"/>
  <c r="C90" i="4" s="1"/>
  <c r="C89" i="4" a="1"/>
  <c r="C89" i="4" s="1"/>
  <c r="C88" i="4" a="1"/>
  <c r="C88" i="4" s="1"/>
  <c r="C87" i="4" a="1"/>
  <c r="C87" i="4" s="1"/>
  <c r="C86" i="4" a="1"/>
  <c r="C86" i="4" s="1"/>
  <c r="C85" i="4" a="1"/>
  <c r="C85" i="4" s="1"/>
  <c r="C84" i="4" a="1"/>
  <c r="C84" i="4" s="1"/>
  <c r="C83" i="4" a="1"/>
  <c r="C83" i="4" s="1"/>
  <c r="C82" i="4" a="1"/>
  <c r="C82" i="4" s="1"/>
  <c r="C81" i="4" a="1"/>
  <c r="C81" i="4" s="1"/>
  <c r="C80" i="4" a="1"/>
  <c r="C80" i="4" s="1"/>
  <c r="E74" i="4" a="1"/>
  <c r="E74" i="4" s="1"/>
  <c r="E73" i="4" a="1"/>
  <c r="E73" i="4" s="1"/>
  <c r="E72" i="4" a="1"/>
  <c r="E72" i="4" s="1"/>
  <c r="E71" i="4" a="1"/>
  <c r="E71" i="4" s="1"/>
  <c r="E70" i="4" a="1"/>
  <c r="E70" i="4" s="1"/>
  <c r="E69" i="4" a="1"/>
  <c r="E69" i="4" s="1"/>
  <c r="E68" i="4" a="1"/>
  <c r="E68" i="4" s="1"/>
  <c r="E67" i="4" a="1"/>
  <c r="E67" i="4" s="1"/>
  <c r="H61" i="4" a="1"/>
  <c r="H61" i="4" s="1"/>
  <c r="L61" i="4" s="1"/>
  <c r="G61" i="4" a="1"/>
  <c r="G61" i="4" s="1"/>
  <c r="H60" i="4" a="1"/>
  <c r="H60" i="4" s="1"/>
  <c r="L60" i="4" s="1"/>
  <c r="G60" i="4" a="1"/>
  <c r="G60" i="4" s="1"/>
  <c r="H59" i="4" a="1"/>
  <c r="H59" i="4" s="1"/>
  <c r="L59" i="4" s="1"/>
  <c r="G59" i="4" a="1"/>
  <c r="G59" i="4" s="1"/>
  <c r="H58" i="4" a="1"/>
  <c r="H58" i="4" s="1"/>
  <c r="G58" i="4" a="1"/>
  <c r="G58" i="4" s="1"/>
  <c r="H57" i="4" a="1"/>
  <c r="H57" i="4" s="1"/>
  <c r="L57" i="4" s="1"/>
  <c r="G57" i="4" a="1"/>
  <c r="G57" i="4" s="1"/>
  <c r="H56" i="4" a="1"/>
  <c r="H56" i="4" s="1"/>
  <c r="L56" i="4" s="1"/>
  <c r="G56" i="4" a="1"/>
  <c r="G56" i="4" s="1"/>
  <c r="B50" i="4" a="1"/>
  <c r="B50" i="4" s="1"/>
  <c r="C50" i="4" s="1" a="1"/>
  <c r="C50" i="4" s="1"/>
  <c r="B49" i="4" a="1"/>
  <c r="B49" i="4" s="1"/>
  <c r="C49" i="4" s="1" a="1"/>
  <c r="C49" i="4" s="1"/>
  <c r="B48" i="4" a="1"/>
  <c r="B48" i="4" s="1"/>
  <c r="C48" i="4" s="1" a="1"/>
  <c r="C48" i="4" s="1"/>
  <c r="B47" i="4" a="1"/>
  <c r="B47" i="4" s="1"/>
  <c r="C47" i="4" s="1" a="1"/>
  <c r="C47" i="4" s="1"/>
  <c r="B46" i="4" a="1"/>
  <c r="B46" i="4" s="1"/>
  <c r="C46" i="4" s="1" a="1"/>
  <c r="C46" i="4" s="1"/>
  <c r="B45" i="4" a="1"/>
  <c r="B45" i="4" s="1"/>
  <c r="C45" i="4" s="1" a="1"/>
  <c r="C45" i="4" s="1"/>
  <c r="B44" i="4" a="1"/>
  <c r="B44" i="4" s="1"/>
  <c r="C44" i="4" s="1" a="1"/>
  <c r="C44" i="4" s="1"/>
  <c r="C43" i="4" a="1"/>
  <c r="C43" i="4" s="1"/>
  <c r="C42" i="4" a="1"/>
  <c r="C42" i="4" s="1"/>
  <c r="C36" i="4" a="1"/>
  <c r="C36" i="4" s="1"/>
  <c r="D36" i="4" s="1" a="1"/>
  <c r="D36" i="4" s="1"/>
  <c r="G36" i="4" s="1" a="1"/>
  <c r="G36" i="4" s="1"/>
  <c r="C35" i="4" a="1"/>
  <c r="C35" i="4" s="1"/>
  <c r="D35" i="4" s="1" a="1"/>
  <c r="D35" i="4" s="1"/>
  <c r="G35" i="4" s="1" a="1"/>
  <c r="G35" i="4" s="1"/>
  <c r="C34" i="4" a="1"/>
  <c r="C34" i="4" s="1"/>
  <c r="D34" i="4" s="1" a="1"/>
  <c r="D34" i="4" s="1"/>
  <c r="G34" i="4" s="1" a="1"/>
  <c r="G34" i="4" s="1"/>
  <c r="C33" i="4" a="1"/>
  <c r="C33" i="4" s="1"/>
  <c r="D33" i="4" s="1" a="1"/>
  <c r="D33" i="4" s="1"/>
  <c r="G33" i="4" s="1" a="1"/>
  <c r="G33" i="4" s="1"/>
  <c r="C32" i="4" a="1"/>
  <c r="C32" i="4" s="1"/>
  <c r="D32" i="4" s="1" a="1"/>
  <c r="D32" i="4" s="1"/>
  <c r="G32" i="4" s="1" a="1"/>
  <c r="G32" i="4" s="1"/>
  <c r="C31" i="4" a="1"/>
  <c r="C31" i="4" s="1"/>
  <c r="D31" i="4" s="1" a="1"/>
  <c r="D31" i="4" s="1"/>
  <c r="G31" i="4" s="1" a="1"/>
  <c r="G31" i="4" s="1"/>
  <c r="C30" i="4" a="1"/>
  <c r="C30" i="4" s="1"/>
  <c r="D30" i="4" s="1" a="1"/>
  <c r="D30" i="4" s="1"/>
  <c r="G30" i="4" s="1" a="1"/>
  <c r="G30" i="4" s="1"/>
  <c r="C29" i="4" a="1"/>
  <c r="C29" i="4" s="1"/>
  <c r="D29" i="4" s="1" a="1"/>
  <c r="D29" i="4" s="1"/>
  <c r="G29" i="4" s="1" a="1"/>
  <c r="G29" i="4" s="1"/>
  <c r="C23" i="4" a="1"/>
  <c r="C23" i="4" s="1"/>
  <c r="C22" i="4" a="1"/>
  <c r="C22" i="4" s="1"/>
  <c r="C21" i="4" a="1"/>
  <c r="C21" i="4" s="1"/>
  <c r="C20" i="4" a="1"/>
  <c r="C20" i="4" s="1"/>
  <c r="C19" i="4" a="1"/>
  <c r="C19" i="4" s="1"/>
  <c r="C18" i="4" a="1"/>
  <c r="C18" i="4" s="1"/>
  <c r="C17" i="4" a="1"/>
  <c r="C17" i="4" s="1"/>
  <c r="C16" i="4" a="1"/>
  <c r="C16"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C46" i="31" a="1"/>
  <c r="C46" i="31" s="1"/>
  <c r="C45" i="31" a="1"/>
  <c r="C45" i="31" s="1"/>
  <c r="C44" i="31" a="1"/>
  <c r="C44" i="31" s="1"/>
  <c r="C43" i="31" a="1"/>
  <c r="C43" i="31" s="1"/>
  <c r="C42" i="31" a="1"/>
  <c r="C42" i="31" s="1"/>
  <c r="C41" i="31" a="1"/>
  <c r="C41" i="31" s="1"/>
  <c r="C40" i="31" a="1"/>
  <c r="C40" i="31" s="1"/>
  <c r="E34" i="31" a="1"/>
  <c r="E34" i="31" s="1"/>
  <c r="E33" i="31" a="1"/>
  <c r="E33" i="31" s="1"/>
  <c r="E32" i="31" a="1"/>
  <c r="E32" i="31" s="1"/>
  <c r="E31" i="31" a="1"/>
  <c r="E31" i="31" s="1"/>
  <c r="E30" i="31" a="1"/>
  <c r="E30" i="31" s="1"/>
  <c r="E29" i="31" a="1"/>
  <c r="E29" i="31" s="1"/>
  <c r="E28" i="31" a="1"/>
  <c r="E28" i="31" s="1"/>
  <c r="C22" i="31" a="1"/>
  <c r="C22" i="31" s="1"/>
  <c r="F22" i="31" s="1" a="1"/>
  <c r="F22" i="31" s="1"/>
  <c r="C21" i="31" a="1"/>
  <c r="C21" i="31" s="1"/>
  <c r="F21" i="31" s="1" a="1"/>
  <c r="F21" i="31" s="1"/>
  <c r="C20" i="31" a="1"/>
  <c r="C20" i="31" s="1"/>
  <c r="F20" i="31" s="1" a="1"/>
  <c r="F20" i="31" s="1"/>
  <c r="C19" i="31" a="1"/>
  <c r="C19" i="31" s="1"/>
  <c r="F19" i="31" s="1" a="1"/>
  <c r="F19" i="31" s="1"/>
  <c r="C18" i="31" a="1"/>
  <c r="C18" i="31" s="1"/>
  <c r="F18" i="31" s="1" a="1"/>
  <c r="F18" i="31" s="1"/>
  <c r="C17" i="31" a="1"/>
  <c r="C17" i="31" s="1"/>
  <c r="F17" i="31" s="1" a="1"/>
  <c r="F17" i="31" s="1"/>
  <c r="C16" i="31" a="1"/>
  <c r="C16" i="31" s="1"/>
  <c r="F16" i="31" s="1" a="1"/>
  <c r="F16" i="31" s="1"/>
  <c r="C15" i="31" a="1"/>
  <c r="C15" i="31" s="1"/>
  <c r="F15" i="31" s="1" a="1"/>
  <c r="F15" i="31" s="1"/>
  <c r="C14" i="31" a="1"/>
  <c r="C14" i="31" s="1"/>
  <c r="F14" i="31" s="1" a="1"/>
  <c r="F14" i="31" s="1"/>
  <c r="D8" i="31" a="1"/>
  <c r="D8" i="31" s="1"/>
  <c r="D7" i="31" a="1"/>
  <c r="D7" i="31" s="1"/>
  <c r="D6" i="31" a="1"/>
  <c r="D6" i="31" s="1"/>
  <c r="D5" i="31" a="1"/>
  <c r="D5" i="31" s="1"/>
  <c r="D4" i="31" a="1"/>
  <c r="D4" i="31" s="1"/>
  <c r="B274" i="6" a="1"/>
  <c r="B274" i="6" s="1"/>
  <c r="H274" i="6" s="1" a="1"/>
  <c r="H274" i="6" s="1"/>
  <c r="B273" i="6" a="1"/>
  <c r="B273" i="6" s="1"/>
  <c r="H273" i="6" s="1" a="1"/>
  <c r="H273" i="6" s="1"/>
  <c r="B272" i="6" a="1"/>
  <c r="B272" i="6" s="1"/>
  <c r="H272" i="6" s="1" a="1"/>
  <c r="H272" i="6" s="1"/>
  <c r="B271" i="6" a="1"/>
  <c r="B271" i="6" s="1"/>
  <c r="H271" i="6" s="1" a="1"/>
  <c r="H271" i="6" s="1"/>
  <c r="B270" i="6" a="1"/>
  <c r="B270" i="6" s="1"/>
  <c r="H270" i="6" s="1" a="1"/>
  <c r="H270" i="6" s="1"/>
  <c r="B269" i="6" a="1"/>
  <c r="B269" i="6" s="1"/>
  <c r="B268" i="6" a="1"/>
  <c r="B268" i="6" s="1"/>
  <c r="B267" i="6" a="1"/>
  <c r="B267" i="6" s="1"/>
  <c r="H267" i="6" s="1" a="1"/>
  <c r="H267" i="6" s="1"/>
  <c r="B261" i="6" a="1"/>
  <c r="B261" i="6" s="1"/>
  <c r="G261" i="6" s="1" a="1"/>
  <c r="G261" i="6" s="1"/>
  <c r="B260" i="6" a="1"/>
  <c r="B260" i="6" s="1"/>
  <c r="G260" i="6" s="1" a="1"/>
  <c r="G260" i="6" s="1"/>
  <c r="B259" i="6" a="1"/>
  <c r="B258" i="6" a="1"/>
  <c r="B258" i="6" s="1"/>
  <c r="G258" i="6" s="1" a="1"/>
  <c r="G258" i="6" s="1"/>
  <c r="B257" i="6" a="1"/>
  <c r="B257" i="6" s="1"/>
  <c r="G257" i="6" s="1" a="1"/>
  <c r="G257" i="6" s="1"/>
  <c r="B256" i="6" a="1"/>
  <c r="B256" i="6" s="1"/>
  <c r="G256" i="6" s="1" a="1"/>
  <c r="G256" i="6" s="1"/>
  <c r="B255" i="6" a="1"/>
  <c r="B255" i="6" s="1"/>
  <c r="G255" i="6" s="1" a="1"/>
  <c r="G255" i="6" s="1"/>
  <c r="B254" i="6" a="1"/>
  <c r="B254" i="6" s="1"/>
  <c r="G254" i="6" s="1" a="1"/>
  <c r="G254" i="6" s="1"/>
  <c r="B253" i="6" a="1"/>
  <c r="B253" i="6" s="1"/>
  <c r="B252" i="6" a="1"/>
  <c r="B252" i="6" s="1"/>
  <c r="G252" i="6" s="1" a="1"/>
  <c r="G252" i="6" s="1"/>
  <c r="B246" i="6" a="1"/>
  <c r="B246" i="6" s="1"/>
  <c r="G246" i="6" s="1" a="1"/>
  <c r="G246" i="6" s="1"/>
  <c r="B245" i="6" a="1"/>
  <c r="B245" i="6" s="1"/>
  <c r="G245" i="6" s="1" a="1"/>
  <c r="G245" i="6" s="1"/>
  <c r="B244" i="6" a="1"/>
  <c r="B244" i="6" s="1"/>
  <c r="G244" i="6" s="1" a="1"/>
  <c r="G244" i="6" s="1"/>
  <c r="B243" i="6" a="1"/>
  <c r="B243" i="6" s="1"/>
  <c r="G243" i="6" s="1" a="1"/>
  <c r="G243" i="6" s="1"/>
  <c r="B242" i="6" a="1"/>
  <c r="B242" i="6" s="1"/>
  <c r="G242" i="6" s="1" a="1"/>
  <c r="G242" i="6" s="1"/>
  <c r="B241" i="6" a="1"/>
  <c r="B241" i="6" s="1"/>
  <c r="G241" i="6" s="1" a="1"/>
  <c r="G241" i="6" s="1"/>
  <c r="B240" i="6" a="1"/>
  <c r="B240" i="6" s="1"/>
  <c r="B239" i="6" a="1"/>
  <c r="B239" i="6" s="1"/>
  <c r="G239" i="6" s="1" a="1"/>
  <c r="G239" i="6" s="1"/>
  <c r="B238" i="6" a="1"/>
  <c r="B238" i="6" s="1"/>
  <c r="G238" i="6" s="1" a="1"/>
  <c r="G238" i="6" s="1"/>
  <c r="B237" i="6" a="1"/>
  <c r="B237" i="6" s="1"/>
  <c r="G237" i="6" s="1" a="1"/>
  <c r="G237" i="6" s="1"/>
  <c r="B236" i="6" a="1"/>
  <c r="B236" i="6" s="1"/>
  <c r="G236" i="6" s="1" a="1"/>
  <c r="G236" i="6" s="1"/>
  <c r="B235" i="6" a="1"/>
  <c r="B235" i="6" s="1"/>
  <c r="G235" i="6" s="1" a="1"/>
  <c r="G235" i="6" s="1"/>
  <c r="B234" i="6" a="1"/>
  <c r="B234" i="6" s="1"/>
  <c r="G234" i="6" s="1" a="1"/>
  <c r="G234" i="6" s="1"/>
  <c r="B233" i="6" a="1"/>
  <c r="B233" i="6" s="1"/>
  <c r="G233" i="6" s="1" a="1"/>
  <c r="G233" i="6" s="1"/>
  <c r="B232" i="6" a="1"/>
  <c r="B232" i="6" s="1"/>
  <c r="G232" i="6" s="1" a="1"/>
  <c r="G232" i="6" s="1"/>
  <c r="B231" i="6" a="1"/>
  <c r="B231" i="6" s="1"/>
  <c r="G231" i="6" s="1" a="1"/>
  <c r="G231" i="6" s="1"/>
  <c r="B230" i="6" a="1"/>
  <c r="B230" i="6" s="1"/>
  <c r="G230" i="6" s="1" a="1"/>
  <c r="G230" i="6" s="1"/>
  <c r="D205" i="6" a="1"/>
  <c r="D204" i="6" a="1"/>
  <c r="D203" i="6" a="1"/>
  <c r="D202" i="6" a="1"/>
  <c r="D201" i="6" a="1"/>
  <c r="D200" i="6" a="1"/>
  <c r="D199" i="6" a="1"/>
  <c r="D198" i="6" a="1"/>
  <c r="D197" i="6" a="1"/>
  <c r="D196" i="6" a="1"/>
  <c r="D195" i="6" a="1"/>
  <c r="D194" i="6" a="1"/>
  <c r="D193" i="6" a="1"/>
  <c r="D192" i="6" a="1"/>
  <c r="D191" i="6" a="1"/>
  <c r="F142" i="6" a="1"/>
  <c r="F142" i="6" s="1"/>
  <c r="F141" i="6" a="1"/>
  <c r="F141" i="6" s="1"/>
  <c r="F140" i="6" a="1"/>
  <c r="F140" i="6" s="1"/>
  <c r="F139" i="6" a="1"/>
  <c r="F139" i="6" s="1"/>
  <c r="F138" i="6" a="1"/>
  <c r="F138" i="6" s="1"/>
  <c r="F137" i="6" a="1"/>
  <c r="F137" i="6" s="1"/>
  <c r="F136" i="6" a="1"/>
  <c r="F136" i="6" s="1"/>
  <c r="F135" i="6" a="1"/>
  <c r="F135" i="6" s="1"/>
  <c r="F134" i="6" a="1"/>
  <c r="F134" i="6" s="1"/>
  <c r="F133" i="6" a="1"/>
  <c r="F133" i="6" s="1"/>
  <c r="F132" i="6" a="1"/>
  <c r="F132" i="6" s="1"/>
  <c r="E58" i="6" a="1"/>
  <c r="E58" i="6" s="1"/>
  <c r="B58" i="6" a="1"/>
  <c r="B58" i="6" s="1"/>
  <c r="E57" i="6" a="1"/>
  <c r="E57" i="6" s="1"/>
  <c r="B57" i="6" a="1"/>
  <c r="B57" i="6" s="1"/>
  <c r="E56" i="6" a="1"/>
  <c r="E56" i="6" s="1"/>
  <c r="B56" i="6" a="1"/>
  <c r="B56" i="6" s="1"/>
  <c r="E55" i="6" a="1"/>
  <c r="E55" i="6" s="1"/>
  <c r="B55" i="6" a="1"/>
  <c r="B55" i="6" s="1"/>
  <c r="E54" i="6" a="1"/>
  <c r="E54" i="6" s="1"/>
  <c r="B54" i="6" a="1"/>
  <c r="B54" i="6" s="1"/>
  <c r="C41" i="33" a="1"/>
  <c r="C41" i="33" s="1"/>
  <c r="B40" i="33" a="1"/>
  <c r="B40" i="33" s="1"/>
  <c r="C40" i="33" s="1" a="1"/>
  <c r="C40" i="33" s="1"/>
  <c r="B39" i="33" a="1"/>
  <c r="B39" i="33" s="1"/>
  <c r="C39" i="33" s="1" a="1"/>
  <c r="C39" i="33" s="1"/>
  <c r="B38" i="33" a="1"/>
  <c r="B38" i="33" s="1"/>
  <c r="C38" i="33" s="1" a="1"/>
  <c r="C38" i="33" s="1"/>
  <c r="B37" i="33" a="1"/>
  <c r="B37" i="33" s="1"/>
  <c r="C37" i="33" s="1" a="1"/>
  <c r="C37" i="33" s="1"/>
  <c r="B36" i="33" a="1"/>
  <c r="B36" i="33" s="1"/>
  <c r="C36" i="33" s="1" a="1"/>
  <c r="C36" i="33" s="1"/>
  <c r="B52" i="33" a="1"/>
  <c r="B52" i="33" s="1"/>
  <c r="E52" i="33" s="1" a="1"/>
  <c r="E52" i="33" s="1"/>
  <c r="G52" i="33" s="1" a="1"/>
  <c r="G52" i="33" s="1"/>
  <c r="B51" i="33" a="1"/>
  <c r="B51" i="33" s="1"/>
  <c r="E51" i="33" s="1" a="1"/>
  <c r="E51" i="33" s="1"/>
  <c r="G51" i="33" s="1" a="1"/>
  <c r="G51" i="33" s="1"/>
  <c r="B50" i="33" a="1"/>
  <c r="B50" i="33" s="1"/>
  <c r="E50" i="33" s="1" a="1"/>
  <c r="E50" i="33" s="1"/>
  <c r="G50" i="33" s="1" a="1"/>
  <c r="G50" i="33" s="1"/>
  <c r="B49" i="33" a="1"/>
  <c r="B49" i="33" s="1"/>
  <c r="E49" i="33" s="1" a="1"/>
  <c r="E49" i="33" s="1"/>
  <c r="G49" i="33" s="1" a="1"/>
  <c r="G49" i="33" s="1"/>
  <c r="B48" i="33" a="1"/>
  <c r="B48" i="33" s="1"/>
  <c r="E48" i="33" s="1" a="1"/>
  <c r="E48" i="33" s="1"/>
  <c r="G48" i="33" s="1" a="1"/>
  <c r="G48" i="33" s="1"/>
  <c r="B47" i="33" a="1"/>
  <c r="B47" i="33" s="1"/>
  <c r="E47" i="33" s="1" a="1"/>
  <c r="E47" i="33" s="1"/>
  <c r="G47" i="33" s="1" a="1"/>
  <c r="G47" i="33" s="1"/>
  <c r="B18" i="33" a="1"/>
  <c r="B18" i="33" s="1"/>
  <c r="C18" i="33" s="1" a="1"/>
  <c r="C18" i="33" s="1"/>
  <c r="B17" i="33" a="1"/>
  <c r="B17" i="33" s="1"/>
  <c r="C17" i="33" s="1" a="1"/>
  <c r="C17" i="33" s="1"/>
  <c r="B16" i="33" a="1"/>
  <c r="B16" i="33" s="1"/>
  <c r="C16" i="33" s="1" a="1"/>
  <c r="C16" i="33" s="1"/>
  <c r="B15" i="33" a="1"/>
  <c r="B15" i="33" s="1"/>
  <c r="C15" i="33" s="1" a="1"/>
  <c r="C15" i="33" s="1"/>
  <c r="B9" i="33" a="1"/>
  <c r="B9" i="33" s="1"/>
  <c r="B8" i="33" a="1"/>
  <c r="B8" i="33" s="1"/>
  <c r="B7" i="33" a="1"/>
  <c r="B7" i="33" s="1"/>
  <c r="B6" i="33" a="1"/>
  <c r="B6" i="33" s="1"/>
  <c r="B5" i="33" a="1"/>
  <c r="B5" i="33" s="1"/>
  <c r="B4" i="33" a="1"/>
  <c r="B4" i="33" s="1"/>
  <c r="C163" i="3" a="1"/>
  <c r="C163" i="3" s="1"/>
  <c r="C162" i="3" a="1"/>
  <c r="C162" i="3" s="1"/>
  <c r="C161" i="3" a="1"/>
  <c r="C161" i="3" s="1"/>
  <c r="C160" i="3" a="1"/>
  <c r="C160" i="3" s="1"/>
  <c r="C159" i="3" a="1"/>
  <c r="C159" i="3" s="1"/>
  <c r="C158" i="3" a="1"/>
  <c r="C158" i="3" s="1"/>
  <c r="C157" i="3" a="1"/>
  <c r="C157" i="3" s="1"/>
  <c r="C150" i="3" a="1"/>
  <c r="C150" i="3" s="1"/>
  <c r="C149" i="3" a="1"/>
  <c r="C149" i="3" s="1"/>
  <c r="C148" i="3" a="1"/>
  <c r="C148" i="3" s="1"/>
  <c r="C147" i="3" a="1"/>
  <c r="C147" i="3" s="1"/>
  <c r="C146" i="3" a="1"/>
  <c r="C146" i="3" s="1"/>
  <c r="C145" i="3" a="1"/>
  <c r="C145" i="3" s="1"/>
  <c r="E136" i="3" a="1"/>
  <c r="E136" i="3" s="1"/>
  <c r="B136" i="3" a="1"/>
  <c r="B136" i="3" s="1"/>
  <c r="E135" i="3" a="1"/>
  <c r="E135" i="3" s="1"/>
  <c r="B135" i="3" a="1"/>
  <c r="B135" i="3" s="1"/>
  <c r="E134" i="3" a="1"/>
  <c r="E134" i="3" s="1"/>
  <c r="B134" i="3" a="1"/>
  <c r="B134" i="3" s="1"/>
  <c r="C105" i="3" a="1"/>
  <c r="C105" i="3" s="1"/>
  <c r="G105" i="3" s="1" a="1"/>
  <c r="G105" i="3" s="1"/>
  <c r="C104" i="3" a="1"/>
  <c r="C104" i="3" s="1"/>
  <c r="G104" i="3" s="1" a="1"/>
  <c r="G104" i="3" s="1"/>
  <c r="C103" i="3" a="1"/>
  <c r="C103" i="3" s="1"/>
  <c r="G103" i="3" s="1" a="1"/>
  <c r="G103" i="3" s="1"/>
  <c r="C102" i="3" a="1"/>
  <c r="C102" i="3" s="1"/>
  <c r="G102" i="3" s="1" a="1"/>
  <c r="G102" i="3" s="1"/>
  <c r="C101" i="3" a="1"/>
  <c r="C101" i="3" s="1"/>
  <c r="G101" i="3" s="1" a="1"/>
  <c r="G101" i="3" s="1"/>
  <c r="C100" i="3" a="1"/>
  <c r="C100" i="3" s="1"/>
  <c r="G100" i="3" s="1" a="1"/>
  <c r="G100" i="3" s="1"/>
  <c r="C99" i="3" a="1"/>
  <c r="C99" i="3" s="1"/>
  <c r="G99" i="3" s="1" a="1"/>
  <c r="G99" i="3" s="1"/>
  <c r="C98" i="3" a="1"/>
  <c r="C98" i="3" s="1"/>
  <c r="G98" i="3" s="1" a="1"/>
  <c r="G98" i="3" s="1"/>
  <c r="D62" i="3" a="1"/>
  <c r="D62" i="3" s="1"/>
  <c r="D61" i="3" a="1"/>
  <c r="D61" i="3" s="1"/>
  <c r="D60" i="3" a="1"/>
  <c r="D60" i="3" s="1"/>
  <c r="D59" i="3" a="1"/>
  <c r="D59" i="3" s="1"/>
  <c r="D58" i="3" a="1"/>
  <c r="D58" i="3" s="1"/>
  <c r="D57" i="3" a="1"/>
  <c r="D57" i="3" s="1"/>
  <c r="D56" i="3" a="1"/>
  <c r="D56" i="3" s="1"/>
  <c r="D55" i="3" a="1"/>
  <c r="D55" i="3" s="1"/>
  <c r="C49" i="3" a="1"/>
  <c r="C49" i="3" s="1"/>
  <c r="C48" i="3" a="1"/>
  <c r="C48" i="3" s="1"/>
  <c r="C47" i="3" a="1"/>
  <c r="C47" i="3" s="1"/>
  <c r="C46" i="3" a="1"/>
  <c r="C46" i="3" s="1"/>
  <c r="C45" i="3" a="1"/>
  <c r="C45" i="3" s="1"/>
  <c r="C39" i="3" a="1"/>
  <c r="C39" i="3" s="1"/>
  <c r="C38" i="3" a="1"/>
  <c r="C38" i="3" s="1"/>
  <c r="C37" i="3" a="1"/>
  <c r="C37" i="3" s="1"/>
  <c r="C36" i="3" a="1"/>
  <c r="C36" i="3" s="1"/>
  <c r="C35" i="3" a="1"/>
  <c r="C35" i="3" s="1"/>
  <c r="C34" i="3" a="1"/>
  <c r="C34" i="3" s="1"/>
  <c r="C33" i="3" a="1"/>
  <c r="C33" i="3" s="1"/>
  <c r="C32" i="3" a="1"/>
  <c r="C32" i="3" s="1"/>
  <c r="C31" i="3" a="1"/>
  <c r="C31" i="3" s="1"/>
  <c r="C30" i="3" a="1"/>
  <c r="C30" i="3" s="1"/>
  <c r="C29" i="3" a="1"/>
  <c r="C29" i="3" s="1"/>
  <c r="B23" i="3" a="1"/>
  <c r="B23" i="3" s="1"/>
  <c r="E23" i="3" s="1" a="1"/>
  <c r="E23" i="3" s="1"/>
  <c r="B22" i="3" a="1"/>
  <c r="B22" i="3" s="1"/>
  <c r="E22" i="3" s="1" a="1"/>
  <c r="E22" i="3" s="1"/>
  <c r="B21" i="3" a="1"/>
  <c r="B21" i="3" s="1"/>
  <c r="E21" i="3" s="1" a="1"/>
  <c r="E21" i="3" s="1"/>
  <c r="B20" i="3" a="1"/>
  <c r="B20" i="3" s="1"/>
  <c r="E20" i="3" s="1" a="1"/>
  <c r="E20" i="3" s="1"/>
  <c r="B19" i="3" a="1"/>
  <c r="B19" i="3" s="1"/>
  <c r="E19" i="3" s="1" a="1"/>
  <c r="E19" i="3" s="1"/>
  <c r="B18" i="3" a="1"/>
  <c r="B18" i="3" s="1"/>
  <c r="E18" i="3" s="1" a="1"/>
  <c r="E18" i="3" s="1"/>
  <c r="B17" i="3" a="1"/>
  <c r="B17" i="3" s="1"/>
  <c r="E17" i="3" s="1" a="1"/>
  <c r="E17" i="3" s="1"/>
  <c r="I297" i="29" a="1"/>
  <c r="I297" i="29" s="1"/>
  <c r="I296" i="29" a="1"/>
  <c r="I296" i="29" s="1"/>
  <c r="I295" i="29" a="1"/>
  <c r="I295" i="29" s="1"/>
  <c r="I294" i="29" a="1"/>
  <c r="I294" i="29" s="1"/>
  <c r="I293" i="29" a="1"/>
  <c r="I293" i="29" s="1"/>
  <c r="I292" i="29" a="1"/>
  <c r="I292" i="29" s="1"/>
  <c r="I291" i="29" a="1"/>
  <c r="I291" i="29" s="1"/>
  <c r="I290" i="29" a="1"/>
  <c r="I290" i="29" s="1"/>
  <c r="I289" i="29" a="1"/>
  <c r="I289" i="29" s="1"/>
  <c r="I288" i="29" a="1"/>
  <c r="I288" i="29" s="1"/>
  <c r="I287" i="29" a="1"/>
  <c r="I287" i="29" s="1"/>
  <c r="I286" i="29" a="1"/>
  <c r="I286" i="29" s="1"/>
  <c r="I285" i="29" a="1"/>
  <c r="I285" i="29" s="1"/>
  <c r="I284" i="29" a="1"/>
  <c r="I284" i="29" s="1"/>
  <c r="D284" i="29" a="1"/>
  <c r="D284" i="29" s="1"/>
  <c r="I283" i="29" a="1"/>
  <c r="I283" i="29" s="1"/>
  <c r="D283" i="29" a="1"/>
  <c r="D283" i="29" s="1"/>
  <c r="I282" i="29" a="1"/>
  <c r="I282" i="29" s="1"/>
  <c r="D282" i="29" a="1"/>
  <c r="D282" i="29" s="1"/>
  <c r="I281" i="29" a="1"/>
  <c r="I281" i="29" s="1"/>
  <c r="D281" i="29" a="1"/>
  <c r="D281" i="29" s="1"/>
  <c r="I280" i="29" a="1"/>
  <c r="I280" i="29" s="1"/>
  <c r="D280" i="29" a="1"/>
  <c r="D280" i="29" s="1"/>
  <c r="I279" i="29" a="1"/>
  <c r="I279" i="29" s="1"/>
  <c r="D279" i="29" a="1"/>
  <c r="D279" i="29" s="1"/>
  <c r="I278" i="29" a="1"/>
  <c r="I278" i="29" s="1"/>
  <c r="D278" i="29" a="1"/>
  <c r="D278" i="29" s="1"/>
  <c r="I277" i="29" a="1"/>
  <c r="I277" i="29" s="1"/>
  <c r="D277" i="29" a="1"/>
  <c r="D277" i="29" s="1"/>
  <c r="I276" i="29" a="1"/>
  <c r="I276" i="29" s="1"/>
  <c r="D276" i="29" a="1"/>
  <c r="D276" i="29" s="1"/>
  <c r="I275" i="29" a="1"/>
  <c r="I275" i="29" s="1"/>
  <c r="D275" i="29" a="1"/>
  <c r="D275" i="29" s="1"/>
  <c r="I274" i="29" a="1"/>
  <c r="I274" i="29" s="1"/>
  <c r="D274" i="29" a="1"/>
  <c r="D274" i="29" s="1"/>
  <c r="I273" i="29" a="1"/>
  <c r="I273" i="29" s="1"/>
  <c r="D273" i="29" a="1"/>
  <c r="D273" i="29" s="1"/>
  <c r="I272" i="29" a="1"/>
  <c r="I272" i="29" s="1"/>
  <c r="D272" i="29" a="1"/>
  <c r="D272" i="29" s="1"/>
  <c r="I271" i="29" a="1"/>
  <c r="I271" i="29" s="1"/>
  <c r="D271" i="29" a="1"/>
  <c r="D271" i="29" s="1"/>
  <c r="I270" i="29" a="1"/>
  <c r="I270" i="29" s="1"/>
  <c r="D270" i="29" a="1"/>
  <c r="D270" i="29" s="1"/>
  <c r="I269" i="29" a="1"/>
  <c r="I269" i="29" s="1"/>
  <c r="D269" i="29" a="1"/>
  <c r="D269" i="29" s="1"/>
  <c r="I268" i="29" a="1"/>
  <c r="I268" i="29" s="1"/>
  <c r="D268" i="29" a="1"/>
  <c r="D268" i="29" s="1"/>
  <c r="I267" i="29" a="1"/>
  <c r="I267" i="29" s="1"/>
  <c r="D267" i="29" a="1"/>
  <c r="D267" i="29" s="1"/>
  <c r="I266" i="29" a="1"/>
  <c r="I266" i="29" s="1"/>
  <c r="D266" i="29" a="1"/>
  <c r="D266" i="29" s="1"/>
  <c r="I265" i="29" a="1"/>
  <c r="I265" i="29" s="1"/>
  <c r="D265" i="29" a="1"/>
  <c r="D265" i="29" s="1"/>
  <c r="I264" i="29" a="1"/>
  <c r="I264" i="29" s="1"/>
  <c r="D264" i="29" a="1"/>
  <c r="D264" i="29" s="1"/>
  <c r="I263" i="29" a="1"/>
  <c r="I263" i="29" s="1"/>
  <c r="D263" i="29" a="1"/>
  <c r="D263" i="29" s="1"/>
  <c r="I262" i="29" a="1"/>
  <c r="I262" i="29" s="1"/>
  <c r="D262" i="29" a="1"/>
  <c r="D262" i="29" s="1"/>
  <c r="I261" i="29" a="1"/>
  <c r="I261" i="29" s="1"/>
  <c r="D261" i="29" a="1"/>
  <c r="D261" i="29" s="1"/>
  <c r="I260" i="29" a="1"/>
  <c r="I260" i="29" s="1"/>
  <c r="D260" i="29" a="1"/>
  <c r="D260" i="29" s="1"/>
  <c r="I259" i="29" a="1"/>
  <c r="I259" i="29" s="1"/>
  <c r="D259" i="29" a="1"/>
  <c r="D259" i="29" s="1"/>
  <c r="I258" i="29" a="1"/>
  <c r="I258" i="29" s="1"/>
  <c r="D258" i="29" a="1"/>
  <c r="D258" i="29" s="1"/>
  <c r="I257" i="29" a="1"/>
  <c r="I257" i="29" s="1"/>
  <c r="D257" i="29" a="1"/>
  <c r="D257" i="29" s="1"/>
  <c r="I256" i="29" a="1"/>
  <c r="I256" i="29" s="1"/>
  <c r="D256" i="29" a="1"/>
  <c r="D256" i="29" s="1"/>
  <c r="I255" i="29" a="1"/>
  <c r="I255" i="29" s="1"/>
  <c r="D255" i="29" a="1"/>
  <c r="D255" i="29" s="1"/>
  <c r="I254" i="29" a="1"/>
  <c r="I254" i="29" s="1"/>
  <c r="I253" i="29" a="1"/>
  <c r="I253" i="29" s="1"/>
  <c r="I252" i="29" a="1"/>
  <c r="I252" i="29" s="1"/>
  <c r="D252" i="29" a="1"/>
  <c r="D252" i="29" s="1"/>
  <c r="I251" i="29" a="1"/>
  <c r="I251" i="29" s="1"/>
  <c r="D251" i="29" a="1"/>
  <c r="D251" i="29" s="1"/>
  <c r="I250" i="29" a="1"/>
  <c r="I250" i="29" s="1"/>
  <c r="D250" i="29" a="1"/>
  <c r="D250" i="29" s="1"/>
  <c r="I249" i="29" a="1"/>
  <c r="I249" i="29" s="1"/>
  <c r="D249" i="29" a="1"/>
  <c r="D249" i="29" s="1"/>
  <c r="I248" i="29" a="1"/>
  <c r="I248" i="29" s="1"/>
  <c r="D248" i="29" a="1"/>
  <c r="D248" i="29" s="1"/>
  <c r="I247" i="29" a="1"/>
  <c r="I247" i="29" s="1"/>
  <c r="D247" i="29" a="1"/>
  <c r="D247" i="29" s="1"/>
  <c r="I246" i="29" a="1"/>
  <c r="I246" i="29" s="1"/>
  <c r="D246" i="29" a="1"/>
  <c r="D246" i="29" s="1"/>
  <c r="I245" i="29" a="1"/>
  <c r="I245" i="29" s="1"/>
  <c r="D245" i="29" a="1"/>
  <c r="D245" i="29" s="1"/>
  <c r="I244" i="29" a="1"/>
  <c r="I244" i="29" s="1"/>
  <c r="D244" i="29" a="1"/>
  <c r="D244" i="29" s="1"/>
  <c r="I243" i="29" a="1"/>
  <c r="I243" i="29" s="1"/>
  <c r="D243" i="29" a="1"/>
  <c r="D243" i="29" s="1"/>
  <c r="I242" i="29" a="1"/>
  <c r="I242" i="29" s="1"/>
  <c r="D242" i="29" a="1"/>
  <c r="D242" i="29" s="1"/>
  <c r="I241" i="29" a="1"/>
  <c r="I241" i="29" s="1"/>
  <c r="D241" i="29" a="1"/>
  <c r="D241" i="29" s="1"/>
  <c r="I240" i="29" a="1"/>
  <c r="I240" i="29" s="1"/>
  <c r="D240" i="29" a="1"/>
  <c r="D240" i="29" s="1"/>
  <c r="I239" i="29" a="1"/>
  <c r="I239" i="29" s="1"/>
  <c r="D239" i="29" a="1"/>
  <c r="D239" i="29" s="1"/>
  <c r="I238" i="29" a="1"/>
  <c r="I238" i="29" s="1"/>
  <c r="D238" i="29" a="1"/>
  <c r="D238" i="29" s="1"/>
  <c r="I237" i="29" a="1"/>
  <c r="I237" i="29" s="1"/>
  <c r="D237" i="29" a="1"/>
  <c r="D237" i="29" s="1"/>
  <c r="I236" i="29" a="1"/>
  <c r="I236" i="29" s="1"/>
  <c r="D236" i="29" a="1"/>
  <c r="D236" i="29" s="1"/>
  <c r="I235" i="29" a="1"/>
  <c r="I235" i="29" s="1"/>
  <c r="D235" i="29" a="1"/>
  <c r="D235" i="29" s="1"/>
  <c r="I234" i="29" a="1"/>
  <c r="I234" i="29" s="1"/>
  <c r="D234" i="29" a="1"/>
  <c r="D234" i="29" s="1"/>
  <c r="I233" i="29" a="1"/>
  <c r="I233" i="29" s="1"/>
  <c r="D233" i="29" a="1"/>
  <c r="D233" i="29" s="1"/>
  <c r="I232" i="29" a="1"/>
  <c r="I232" i="29" s="1"/>
  <c r="D232" i="29" a="1"/>
  <c r="D232" i="29" s="1"/>
  <c r="I231" i="29" a="1"/>
  <c r="I231" i="29" s="1"/>
  <c r="D231" i="29" a="1"/>
  <c r="D231" i="29" s="1"/>
  <c r="I230" i="29" a="1"/>
  <c r="I230" i="29" s="1"/>
  <c r="D230" i="29" a="1"/>
  <c r="D230" i="29" s="1"/>
  <c r="I229" i="29" a="1"/>
  <c r="I229" i="29" s="1"/>
  <c r="D229" i="29" a="1"/>
  <c r="D229" i="29" s="1"/>
  <c r="I228" i="29" a="1"/>
  <c r="I228" i="29" s="1"/>
  <c r="D228" i="29" a="1"/>
  <c r="D228" i="29" s="1"/>
  <c r="I227" i="29" a="1"/>
  <c r="I227" i="29" s="1"/>
  <c r="D227" i="29" a="1"/>
  <c r="D227" i="29" s="1"/>
  <c r="I226" i="29" a="1"/>
  <c r="I226" i="29" s="1"/>
  <c r="D226" i="29" a="1"/>
  <c r="D226" i="29" s="1"/>
  <c r="I225" i="29" a="1"/>
  <c r="I225" i="29" s="1"/>
  <c r="D225" i="29" a="1"/>
  <c r="D225" i="29" s="1"/>
  <c r="I224" i="29" a="1"/>
  <c r="I224" i="29" s="1"/>
  <c r="D224" i="29" a="1"/>
  <c r="D224" i="29" s="1"/>
  <c r="I223" i="29" a="1"/>
  <c r="I223" i="29" s="1"/>
  <c r="D223" i="29" a="1"/>
  <c r="D223" i="29" s="1"/>
  <c r="I222" i="29" a="1"/>
  <c r="I222" i="29" s="1"/>
  <c r="D222" i="29" a="1"/>
  <c r="D222" i="29" s="1"/>
  <c r="I221" i="29" a="1"/>
  <c r="I221" i="29" s="1"/>
  <c r="D221" i="29" a="1"/>
  <c r="D221" i="29" s="1"/>
  <c r="I220" i="29" a="1"/>
  <c r="I220" i="29" s="1"/>
  <c r="D220" i="29" a="1"/>
  <c r="D220" i="29" s="1"/>
  <c r="I219" i="29" a="1"/>
  <c r="I219" i="29" s="1"/>
  <c r="D219" i="29" a="1"/>
  <c r="D219" i="29" s="1"/>
  <c r="I218" i="29" a="1"/>
  <c r="I218" i="29" s="1"/>
  <c r="D218" i="29" a="1"/>
  <c r="D218" i="29" s="1"/>
  <c r="I217" i="29" a="1"/>
  <c r="I217" i="29" s="1"/>
  <c r="D217" i="29" a="1"/>
  <c r="D217" i="29" s="1"/>
  <c r="I216" i="29" a="1"/>
  <c r="I216" i="29" s="1"/>
  <c r="D216" i="29" a="1"/>
  <c r="D216" i="29" s="1"/>
  <c r="I215" i="29" a="1"/>
  <c r="I215" i="29" s="1"/>
  <c r="D215" i="29" a="1"/>
  <c r="D215" i="29" s="1"/>
  <c r="I214" i="29" a="1"/>
  <c r="I214" i="29" s="1"/>
  <c r="D214" i="29" a="1"/>
  <c r="D214" i="29" s="1"/>
  <c r="I213" i="29" a="1"/>
  <c r="I213" i="29" s="1"/>
  <c r="D213" i="29" a="1"/>
  <c r="D213" i="29" s="1"/>
  <c r="I212" i="29" a="1"/>
  <c r="I212" i="29" s="1"/>
  <c r="D212" i="29" a="1"/>
  <c r="D212" i="29" s="1"/>
  <c r="I211" i="29" a="1"/>
  <c r="I211" i="29" s="1"/>
  <c r="D211" i="29" a="1"/>
  <c r="D211" i="29" s="1"/>
  <c r="I210" i="29" a="1"/>
  <c r="I210" i="29" s="1"/>
  <c r="D210" i="29" a="1"/>
  <c r="D210" i="29" s="1"/>
  <c r="I209" i="29" a="1"/>
  <c r="I209" i="29" s="1"/>
  <c r="D209" i="29" a="1"/>
  <c r="D209" i="29" s="1"/>
  <c r="I208" i="29" a="1"/>
  <c r="I208" i="29" s="1"/>
  <c r="D208" i="29" a="1"/>
  <c r="D208" i="29" s="1"/>
  <c r="I207" i="29" a="1"/>
  <c r="I207" i="29" s="1"/>
  <c r="D207" i="29" a="1"/>
  <c r="D207" i="29" s="1"/>
  <c r="I206" i="29" a="1"/>
  <c r="I206" i="29" s="1"/>
  <c r="D206" i="29" a="1"/>
  <c r="D206" i="29" s="1"/>
  <c r="I205" i="29" a="1"/>
  <c r="I205" i="29" s="1"/>
  <c r="D205" i="29" a="1"/>
  <c r="D205" i="29" s="1"/>
  <c r="I204" i="29" a="1"/>
  <c r="I204" i="29" s="1"/>
  <c r="I203" i="29" a="1"/>
  <c r="I203" i="29" s="1"/>
  <c r="I202" i="29" a="1"/>
  <c r="I202" i="29" s="1"/>
  <c r="I201" i="29" a="1"/>
  <c r="I201" i="29" s="1"/>
  <c r="D201" i="29" a="1"/>
  <c r="D201" i="29" s="1"/>
  <c r="I200" i="29" a="1"/>
  <c r="I200" i="29" s="1"/>
  <c r="D200" i="29" a="1"/>
  <c r="D200" i="29" s="1"/>
  <c r="I199" i="29" a="1"/>
  <c r="I199" i="29" s="1"/>
  <c r="D199" i="29" a="1"/>
  <c r="D199" i="29" s="1"/>
  <c r="I198" i="29" a="1"/>
  <c r="I198" i="29" s="1"/>
  <c r="D198" i="29" a="1"/>
  <c r="D198" i="29" s="1"/>
  <c r="I197" i="29" a="1"/>
  <c r="I197" i="29" s="1"/>
  <c r="D197" i="29" a="1"/>
  <c r="D197" i="29" s="1"/>
  <c r="I196" i="29" a="1"/>
  <c r="I196" i="29" s="1"/>
  <c r="D196" i="29" a="1"/>
  <c r="D196" i="29" s="1"/>
  <c r="I195" i="29" a="1"/>
  <c r="I195" i="29" s="1"/>
  <c r="D195" i="29" a="1"/>
  <c r="D195" i="29" s="1"/>
  <c r="I194" i="29" a="1"/>
  <c r="I194" i="29" s="1"/>
  <c r="D194" i="29" a="1"/>
  <c r="D194" i="29" s="1"/>
  <c r="I193" i="29" a="1"/>
  <c r="I193" i="29" s="1"/>
  <c r="D193" i="29" a="1"/>
  <c r="D193" i="29" s="1"/>
  <c r="D192" i="29" a="1"/>
  <c r="D192" i="29" s="1"/>
  <c r="I191" i="29" a="1"/>
  <c r="I191" i="29" s="1"/>
  <c r="D191" i="29" a="1"/>
  <c r="D191" i="29" s="1"/>
  <c r="I190" i="29" a="1"/>
  <c r="I190" i="29" s="1"/>
  <c r="I189" i="29" a="1"/>
  <c r="I189" i="29" s="1"/>
  <c r="D189" i="29" a="1"/>
  <c r="D189" i="29" s="1"/>
  <c r="I188" i="29" a="1"/>
  <c r="I188" i="29" s="1"/>
  <c r="D188" i="29" a="1"/>
  <c r="D188" i="29" s="1"/>
  <c r="I187" i="29" a="1"/>
  <c r="I187" i="29" s="1"/>
  <c r="D187" i="29" a="1"/>
  <c r="D187" i="29" s="1"/>
  <c r="D186" i="29" a="1"/>
  <c r="D186" i="29" s="1"/>
  <c r="I185" i="29" a="1"/>
  <c r="I185" i="29" s="1"/>
  <c r="D185" i="29" a="1"/>
  <c r="D185" i="29" s="1"/>
  <c r="I184" i="29" a="1"/>
  <c r="I184" i="29" s="1"/>
  <c r="D184" i="29" a="1"/>
  <c r="D184" i="29" s="1"/>
  <c r="I183" i="29" a="1"/>
  <c r="I183" i="29" s="1"/>
  <c r="D183" i="29" a="1"/>
  <c r="D183" i="29" s="1"/>
  <c r="I182" i="29" a="1"/>
  <c r="I182" i="29" s="1"/>
  <c r="D182" i="29" a="1"/>
  <c r="D182" i="29" s="1"/>
  <c r="I181" i="29" a="1"/>
  <c r="I181" i="29" s="1"/>
  <c r="D181" i="29" a="1"/>
  <c r="D181" i="29" s="1"/>
  <c r="I180" i="29" a="1"/>
  <c r="I180" i="29" s="1"/>
  <c r="D180" i="29" a="1"/>
  <c r="D180" i="29" s="1"/>
  <c r="I179" i="29" a="1"/>
  <c r="I179" i="29" s="1"/>
  <c r="D179" i="29" a="1"/>
  <c r="D179" i="29" s="1"/>
  <c r="I178" i="29" a="1"/>
  <c r="I178" i="29" s="1"/>
  <c r="I177" i="29" a="1"/>
  <c r="I177" i="29" s="1"/>
  <c r="D177" i="29" a="1"/>
  <c r="D177" i="29" s="1"/>
  <c r="I176" i="29" a="1"/>
  <c r="I176" i="29" s="1"/>
  <c r="D176" i="29" a="1"/>
  <c r="D176" i="29" s="1"/>
  <c r="I175" i="29" a="1"/>
  <c r="I175" i="29" s="1"/>
  <c r="D175" i="29" a="1"/>
  <c r="D175" i="29" s="1"/>
  <c r="I174" i="29" a="1"/>
  <c r="I174" i="29" s="1"/>
  <c r="D174" i="29" a="1"/>
  <c r="D174" i="29" s="1"/>
  <c r="I173" i="29" a="1"/>
  <c r="I173" i="29" s="1"/>
  <c r="D173" i="29" a="1"/>
  <c r="D173" i="29" s="1"/>
  <c r="I172" i="29" a="1"/>
  <c r="I172" i="29" s="1"/>
  <c r="D172" i="29" a="1"/>
  <c r="D172" i="29" s="1"/>
  <c r="I171" i="29" a="1"/>
  <c r="I171" i="29" s="1"/>
  <c r="D171" i="29" a="1"/>
  <c r="D171" i="29" s="1"/>
  <c r="I170" i="29" a="1"/>
  <c r="I170" i="29" s="1"/>
  <c r="D170" i="29" a="1"/>
  <c r="D170" i="29" s="1"/>
  <c r="I169" i="29" a="1"/>
  <c r="I169" i="29" s="1"/>
  <c r="D169" i="29" a="1"/>
  <c r="D169" i="29" s="1"/>
  <c r="I168" i="29" a="1"/>
  <c r="I168" i="29" s="1"/>
  <c r="D168" i="29" a="1"/>
  <c r="D168" i="29" s="1"/>
  <c r="I167" i="29" a="1"/>
  <c r="I167" i="29" s="1"/>
  <c r="I166" i="29" a="1"/>
  <c r="I166" i="29" s="1"/>
  <c r="D166" i="29" a="1"/>
  <c r="D166" i="29" s="1"/>
  <c r="I165" i="29" a="1"/>
  <c r="I165" i="29" s="1"/>
  <c r="D165" i="29" a="1"/>
  <c r="D165" i="29" s="1"/>
  <c r="I164" i="29" a="1"/>
  <c r="I164" i="29" s="1"/>
  <c r="D164" i="29" a="1"/>
  <c r="D164" i="29" s="1"/>
  <c r="I163" i="29" a="1"/>
  <c r="I163" i="29" s="1"/>
  <c r="D163" i="29" a="1"/>
  <c r="D163" i="29" s="1"/>
  <c r="I162" i="29" a="1"/>
  <c r="I162" i="29" s="1"/>
  <c r="D162" i="29" a="1"/>
  <c r="D162" i="29" s="1"/>
  <c r="I161" i="29" a="1"/>
  <c r="I161" i="29" s="1"/>
  <c r="D161" i="29" a="1"/>
  <c r="D161" i="29" s="1"/>
  <c r="I160" i="29" a="1"/>
  <c r="I160" i="29" s="1"/>
  <c r="D160" i="29" a="1"/>
  <c r="D160" i="29" s="1"/>
  <c r="I159" i="29" a="1"/>
  <c r="I159" i="29" s="1"/>
  <c r="D159" i="29" a="1"/>
  <c r="D159" i="29" s="1"/>
  <c r="I158" i="29" a="1"/>
  <c r="I158" i="29" s="1"/>
  <c r="D158" i="29" a="1"/>
  <c r="D158" i="29" s="1"/>
  <c r="I157" i="29" a="1"/>
  <c r="I157" i="29" s="1"/>
  <c r="D157" i="29" a="1"/>
  <c r="D157" i="29" s="1"/>
  <c r="I156" i="29" a="1"/>
  <c r="I156" i="29" s="1"/>
  <c r="D156" i="29" a="1"/>
  <c r="D156" i="29" s="1"/>
  <c r="I155" i="29" a="1"/>
  <c r="I155" i="29" s="1"/>
  <c r="D155" i="29" a="1"/>
  <c r="D155" i="29" s="1"/>
  <c r="G148" i="29" a="1"/>
  <c r="G148" i="29" s="1"/>
  <c r="B148" i="29" a="1"/>
  <c r="B148" i="29" s="1"/>
  <c r="G147" i="29" a="1"/>
  <c r="G147" i="29" s="1"/>
  <c r="B147" i="29" a="1"/>
  <c r="B147" i="29" s="1"/>
  <c r="G146" i="29" a="1"/>
  <c r="G146" i="29" s="1"/>
  <c r="B146" i="29" a="1"/>
  <c r="B146" i="29" s="1"/>
  <c r="G145" i="29" a="1"/>
  <c r="G145" i="29" s="1"/>
  <c r="B145" i="29" a="1"/>
  <c r="B145" i="29" s="1"/>
  <c r="G144" i="29" a="1"/>
  <c r="G144" i="29" s="1"/>
  <c r="B144" i="29" a="1"/>
  <c r="B144" i="29" s="1"/>
  <c r="G143" i="29" a="1"/>
  <c r="G143" i="29" s="1"/>
  <c r="B143" i="29" a="1"/>
  <c r="B143" i="29" s="1"/>
  <c r="G142" i="29" a="1"/>
  <c r="G142" i="29" s="1"/>
  <c r="B142" i="29" a="1"/>
  <c r="B142" i="29" s="1"/>
  <c r="G141" i="29" a="1"/>
  <c r="G141" i="29" s="1"/>
  <c r="B141" i="29" a="1"/>
  <c r="B141" i="29" s="1"/>
  <c r="G140" i="29" a="1"/>
  <c r="G140" i="29" s="1"/>
  <c r="B140" i="29" a="1"/>
  <c r="B140" i="29" s="1"/>
  <c r="G139" i="29" a="1"/>
  <c r="G139" i="29" s="1"/>
  <c r="B139" i="29" a="1"/>
  <c r="B139" i="29" s="1"/>
  <c r="G138" i="29" a="1"/>
  <c r="G138" i="29" s="1"/>
  <c r="B138" i="29" a="1"/>
  <c r="B138" i="29" s="1"/>
  <c r="G137" i="29" a="1"/>
  <c r="G137" i="29" s="1"/>
  <c r="B137" i="29" a="1"/>
  <c r="B137" i="29" s="1"/>
  <c r="G136" i="29" a="1"/>
  <c r="G136" i="29" s="1"/>
  <c r="B136" i="29" a="1"/>
  <c r="B136" i="29" s="1"/>
  <c r="G135" i="29" a="1"/>
  <c r="G135" i="29" s="1"/>
  <c r="B135" i="29" a="1"/>
  <c r="B135" i="29" s="1"/>
  <c r="G134" i="29" a="1"/>
  <c r="G134" i="29" s="1"/>
  <c r="B134" i="29" a="1"/>
  <c r="B134" i="29" s="1"/>
  <c r="G133" i="29" a="1"/>
  <c r="G133" i="29" s="1"/>
  <c r="B133" i="29" a="1"/>
  <c r="B133" i="29" s="1"/>
  <c r="G132" i="29" a="1"/>
  <c r="G132" i="29" s="1"/>
  <c r="B132" i="29" a="1"/>
  <c r="B132" i="29" s="1"/>
  <c r="G131" i="29" a="1"/>
  <c r="G131" i="29" s="1"/>
  <c r="B131" i="29" a="1"/>
  <c r="B131" i="29" s="1"/>
  <c r="G130" i="29" a="1"/>
  <c r="G130" i="29" s="1"/>
  <c r="B130" i="29" a="1"/>
  <c r="B130" i="29" s="1"/>
  <c r="G129" i="29" a="1"/>
  <c r="G129" i="29" s="1"/>
  <c r="B129" i="29" a="1"/>
  <c r="B129" i="29" s="1"/>
  <c r="G128" i="29" a="1"/>
  <c r="G128" i="29" s="1"/>
  <c r="B128" i="29" a="1"/>
  <c r="B128" i="29" s="1"/>
  <c r="G127" i="29" a="1"/>
  <c r="G127" i="29" s="1"/>
  <c r="B127" i="29" a="1"/>
  <c r="B127" i="29" s="1"/>
  <c r="G126" i="29" a="1"/>
  <c r="G126" i="29" s="1"/>
  <c r="B126" i="29" a="1"/>
  <c r="B126" i="29" s="1"/>
  <c r="G125" i="29" a="1"/>
  <c r="G125" i="29" s="1"/>
  <c r="B125" i="29" a="1"/>
  <c r="B125" i="29" s="1"/>
  <c r="G124" i="29" a="1"/>
  <c r="G124" i="29" s="1"/>
  <c r="B124" i="29" a="1"/>
  <c r="B124" i="29" s="1"/>
  <c r="G123" i="29" a="1"/>
  <c r="G123" i="29" s="1"/>
  <c r="B123" i="29" a="1"/>
  <c r="B123" i="29" s="1"/>
  <c r="G122" i="29" a="1"/>
  <c r="G122" i="29" s="1"/>
  <c r="B122" i="29" a="1"/>
  <c r="B122" i="29" s="1"/>
  <c r="G121" i="29" a="1"/>
  <c r="G121" i="29" s="1"/>
  <c r="B121" i="29" a="1"/>
  <c r="B121" i="29" s="1"/>
  <c r="G120" i="29" a="1"/>
  <c r="G120" i="29" s="1"/>
  <c r="B120" i="29" a="1"/>
  <c r="B120" i="29" s="1"/>
  <c r="G119" i="29" a="1"/>
  <c r="G119" i="29" s="1"/>
  <c r="B119" i="29" a="1"/>
  <c r="B119" i="29" s="1"/>
  <c r="G118" i="29" a="1"/>
  <c r="G118" i="29" s="1"/>
  <c r="B118" i="29" a="1"/>
  <c r="B118" i="29" s="1"/>
  <c r="G117" i="29" a="1"/>
  <c r="G117" i="29" s="1"/>
  <c r="B117" i="29" a="1"/>
  <c r="B117" i="29" s="1"/>
  <c r="G116" i="29" a="1"/>
  <c r="G116" i="29" s="1"/>
  <c r="B116" i="29" a="1"/>
  <c r="B116" i="29" s="1"/>
  <c r="G115" i="29" a="1"/>
  <c r="G115" i="29" s="1"/>
  <c r="B115" i="29" a="1"/>
  <c r="B115" i="29" s="1"/>
  <c r="G114" i="29" a="1"/>
  <c r="G114" i="29" s="1"/>
  <c r="B114" i="29" a="1"/>
  <c r="B114" i="29" s="1"/>
  <c r="G113" i="29" a="1"/>
  <c r="G113" i="29" s="1"/>
  <c r="B113" i="29" a="1"/>
  <c r="B113" i="29" s="1"/>
  <c r="G112" i="29" a="1"/>
  <c r="G112" i="29" s="1"/>
  <c r="B112" i="29" a="1"/>
  <c r="B112" i="29" s="1"/>
  <c r="G111" i="29" a="1"/>
  <c r="G111" i="29" s="1"/>
  <c r="B111" i="29" a="1"/>
  <c r="B111" i="29" s="1"/>
  <c r="G110" i="29" a="1"/>
  <c r="G110" i="29" s="1"/>
  <c r="B110" i="29" a="1"/>
  <c r="B110" i="29" s="1"/>
  <c r="G109" i="29" a="1"/>
  <c r="G109" i="29" s="1"/>
  <c r="B109" i="29" a="1"/>
  <c r="B109" i="29" s="1"/>
  <c r="G108" i="29" a="1"/>
  <c r="G108" i="29" s="1"/>
  <c r="B108" i="29" a="1"/>
  <c r="B108" i="29" s="1"/>
  <c r="G107" i="29" a="1"/>
  <c r="G107" i="29" s="1"/>
  <c r="B107" i="29" a="1"/>
  <c r="B107" i="29" s="1"/>
  <c r="F88" i="29" a="1"/>
  <c r="F88" i="29" s="1"/>
  <c r="F87" i="29" a="1"/>
  <c r="F87" i="29" s="1"/>
  <c r="F86" i="29" a="1"/>
  <c r="F86" i="29" s="1"/>
  <c r="F85" i="29" a="1"/>
  <c r="F85" i="29" s="1"/>
  <c r="F84" i="29" a="1"/>
  <c r="F84" i="29" s="1"/>
  <c r="F83" i="29" a="1"/>
  <c r="F83" i="29" s="1"/>
  <c r="F82" i="29" a="1"/>
  <c r="F82" i="29" s="1"/>
  <c r="F81" i="29" a="1"/>
  <c r="F81" i="29" s="1"/>
  <c r="E75" i="29" a="1"/>
  <c r="E75" i="29" s="1"/>
  <c r="E74" i="29" a="1"/>
  <c r="E74" i="29" s="1"/>
  <c r="E73" i="29" a="1"/>
  <c r="E73" i="29" s="1"/>
  <c r="E72" i="29" a="1"/>
  <c r="E72" i="29" s="1"/>
  <c r="E71" i="29" a="1"/>
  <c r="E71" i="29" s="1"/>
  <c r="E70" i="29" a="1"/>
  <c r="E70" i="29" s="1"/>
  <c r="E69" i="29" a="1"/>
  <c r="E69" i="29" s="1"/>
  <c r="E68" i="29" a="1"/>
  <c r="E68" i="29" s="1"/>
  <c r="A53" i="26"/>
  <c r="B49" i="26" s="1" a="1"/>
  <c r="B49" i="26" s="1"/>
  <c r="B259" i="6" l="1"/>
  <c r="G259" i="6" s="1" a="1"/>
  <c r="G259" i="6" s="1"/>
  <c r="G240" i="6" a="1"/>
  <c r="G240" i="6" s="1"/>
  <c r="D197" i="6"/>
  <c r="J197" i="6" s="1" a="1"/>
  <c r="J197" i="6" s="1"/>
  <c r="D205" i="6"/>
  <c r="J205" i="6" s="1" a="1"/>
  <c r="J205" i="6" s="1"/>
  <c r="D198" i="6"/>
  <c r="J198" i="6" s="1" a="1"/>
  <c r="J198" i="6" s="1"/>
  <c r="D191" i="6"/>
  <c r="J191" i="6" s="1" a="1"/>
  <c r="J191" i="6" s="1"/>
  <c r="D199" i="6"/>
  <c r="J199" i="6" s="1" a="1"/>
  <c r="J199" i="6" s="1"/>
  <c r="D192" i="6"/>
  <c r="J192" i="6" s="1" a="1"/>
  <c r="J192" i="6" s="1"/>
  <c r="D200" i="6"/>
  <c r="J200" i="6" s="1" a="1"/>
  <c r="J200" i="6" s="1"/>
  <c r="D193" i="6"/>
  <c r="J193" i="6" s="1" a="1"/>
  <c r="J193" i="6" s="1"/>
  <c r="D201" i="6"/>
  <c r="J201" i="6" s="1" a="1"/>
  <c r="J201" i="6" s="1"/>
  <c r="D194" i="6"/>
  <c r="J194" i="6" s="1" a="1"/>
  <c r="J194" i="6" s="1"/>
  <c r="D202" i="6"/>
  <c r="J202" i="6" s="1" a="1"/>
  <c r="J202" i="6" s="1"/>
  <c r="D195" i="6"/>
  <c r="J195" i="6" s="1" a="1"/>
  <c r="J195" i="6" s="1"/>
  <c r="D203" i="6"/>
  <c r="J203" i="6" s="1" a="1"/>
  <c r="J203" i="6" s="1"/>
  <c r="D196" i="6"/>
  <c r="J196" i="6" s="1" a="1"/>
  <c r="J196" i="6" s="1"/>
  <c r="D204" i="6"/>
  <c r="J204" i="6" s="1" a="1"/>
  <c r="J204" i="6" s="1"/>
  <c r="H269" i="6" a="1"/>
  <c r="H269" i="6" s="1"/>
  <c r="G253" i="6" a="1"/>
  <c r="G253" i="6" s="1"/>
  <c r="H268" i="6" a="1"/>
  <c r="H268" i="6" s="1"/>
  <c r="D25" i="33" a="1"/>
  <c r="D25" i="33" s="1"/>
  <c r="D26" i="33" a="1"/>
  <c r="D26" i="33" s="1"/>
  <c r="D27" i="33" a="1"/>
  <c r="D27" i="33" s="1"/>
  <c r="D28" i="33" a="1"/>
  <c r="D28" i="33" s="1"/>
  <c r="D29" i="33" a="1"/>
  <c r="D29" i="33" s="1"/>
  <c r="D30" i="33" a="1"/>
  <c r="D30" i="33" s="1"/>
  <c r="O130" i="16"/>
  <c r="O131" i="16"/>
  <c r="O128" i="16"/>
  <c r="O129" i="16"/>
  <c r="M70" i="16"/>
  <c r="M71" i="16"/>
  <c r="M72" i="16"/>
  <c r="I114" i="4" a="1"/>
  <c r="I114" i="4" s="1"/>
  <c r="G114" i="4"/>
  <c r="G118" i="4"/>
  <c r="I118" i="4" a="1"/>
  <c r="I118" i="4" s="1"/>
  <c r="M74" i="16"/>
  <c r="O134" i="16"/>
  <c r="G119" i="4"/>
  <c r="O132" i="16"/>
  <c r="O133" i="16"/>
  <c r="B4" i="8"/>
  <c r="D4" i="8" s="1" a="1"/>
  <c r="D4" i="8" s="1"/>
  <c r="B7" i="8"/>
  <c r="D7" i="8" s="1" a="1"/>
  <c r="D7" i="8" s="1"/>
  <c r="I111" i="4" a="1"/>
  <c r="I111" i="4" s="1"/>
  <c r="G111" i="4"/>
  <c r="P127" i="16"/>
  <c r="O127" i="16"/>
  <c r="I113" i="4" a="1"/>
  <c r="I113" i="4" s="1"/>
  <c r="G113" i="4"/>
  <c r="G116" i="4"/>
  <c r="I116" i="4" a="1"/>
  <c r="I116" i="4" s="1"/>
  <c r="M75" i="16"/>
  <c r="B5" i="8"/>
  <c r="D5" i="8" s="1" a="1"/>
  <c r="D5" i="8" s="1"/>
  <c r="I117" i="4" a="1"/>
  <c r="I117" i="4" s="1"/>
  <c r="G117" i="4"/>
  <c r="I120" i="4" a="1"/>
  <c r="I120" i="4" s="1"/>
  <c r="G120" i="4"/>
  <c r="B6" i="8"/>
  <c r="D6" i="8" s="1" a="1"/>
  <c r="D6" i="8" s="1"/>
  <c r="B8" i="8"/>
  <c r="D8" i="8" s="1" a="1"/>
  <c r="D8" i="8" s="1"/>
  <c r="B9" i="8"/>
  <c r="D9" i="8" s="1" a="1"/>
  <c r="D9" i="8" s="1"/>
  <c r="I112" i="4" a="1"/>
  <c r="I112" i="4" s="1"/>
  <c r="G112" i="4"/>
  <c r="M73" i="16"/>
  <c r="G115" i="4"/>
  <c r="E44" i="21" a="1"/>
  <c r="E44" i="21" s="1"/>
  <c r="H44" i="21" s="1"/>
  <c r="F33" i="21" a="1"/>
  <c r="F33" i="21" s="1"/>
  <c r="Q33" i="21" s="1"/>
  <c r="G164" i="16" a="1"/>
  <c r="G164" i="16" s="1"/>
  <c r="F60" i="16" a="1"/>
  <c r="F60" i="16" s="1"/>
  <c r="G60" i="16" s="1"/>
  <c r="K42" i="16" a="1"/>
  <c r="K42" i="16" s="1"/>
  <c r="F53" i="16" a="1"/>
  <c r="F53" i="16" s="1"/>
  <c r="G53" i="16" s="1"/>
  <c r="F9" i="16" a="1"/>
  <c r="F9" i="16" s="1"/>
  <c r="G9" i="16" s="1"/>
  <c r="F61" i="16" a="1"/>
  <c r="F61" i="16" s="1"/>
  <c r="G61" i="16" s="1"/>
  <c r="G158" i="16" a="1"/>
  <c r="G158" i="16" s="1"/>
  <c r="F31" i="16" a="1"/>
  <c r="F31" i="16" s="1"/>
  <c r="G31" i="16" s="1"/>
  <c r="E133" i="16" a="1"/>
  <c r="E133" i="16" s="1"/>
  <c r="E71" i="16" a="1"/>
  <c r="E71" i="16" s="1"/>
  <c r="E130" i="16" a="1"/>
  <c r="E130" i="16" s="1"/>
  <c r="F51" i="16" a="1"/>
  <c r="F51" i="16" s="1"/>
  <c r="G51" i="16" s="1"/>
  <c r="F34" i="21" a="1"/>
  <c r="F34" i="21" s="1"/>
  <c r="Q34" i="21" s="1"/>
  <c r="F26" i="16" a="1"/>
  <c r="F26" i="16" s="1"/>
  <c r="G26" i="16" s="1"/>
  <c r="F62" i="16" a="1"/>
  <c r="F62" i="16" s="1"/>
  <c r="G62" i="16" s="1"/>
  <c r="U116" i="16"/>
  <c r="Z116" i="16" s="1"/>
  <c r="E104" i="16" a="1"/>
  <c r="E104" i="16" s="1"/>
  <c r="O104" i="16" s="1"/>
  <c r="F5" i="16" a="1"/>
  <c r="F5" i="16" s="1"/>
  <c r="G5" i="16" s="1"/>
  <c r="F18" i="16" a="1"/>
  <c r="F18" i="16" s="1"/>
  <c r="G18" i="16" s="1"/>
  <c r="F52" i="16" a="1"/>
  <c r="F52" i="16" s="1"/>
  <c r="G52" i="16" s="1"/>
  <c r="E119" i="16" a="1"/>
  <c r="E119" i="16" s="1"/>
  <c r="F8" i="16" a="1"/>
  <c r="F8" i="16" s="1"/>
  <c r="G8" i="16" s="1"/>
  <c r="F64" i="16" a="1"/>
  <c r="F64" i="16" s="1"/>
  <c r="G64" i="16" s="1"/>
  <c r="E107" i="16" a="1"/>
  <c r="E107" i="16" s="1"/>
  <c r="O107" i="16" s="1"/>
  <c r="E108" i="16" a="1"/>
  <c r="E108" i="16" s="1"/>
  <c r="O108" i="16" s="1"/>
  <c r="G157" i="16" a="1"/>
  <c r="G157" i="16" s="1"/>
  <c r="G166" i="16" a="1"/>
  <c r="G166" i="16" s="1"/>
  <c r="E21" i="21" a="1"/>
  <c r="E21" i="21" s="1"/>
  <c r="H21" i="21" s="1"/>
  <c r="U114" i="16"/>
  <c r="Z114" i="16" s="1"/>
  <c r="E132" i="16" a="1"/>
  <c r="E132" i="16" s="1"/>
  <c r="E12" i="21" a="1"/>
  <c r="E12" i="21" s="1"/>
  <c r="H12" i="21" s="1"/>
  <c r="O92" i="16"/>
  <c r="R92" i="16" s="1"/>
  <c r="T92" i="16" s="1"/>
  <c r="F63" i="16" a="1"/>
  <c r="F63" i="16" s="1"/>
  <c r="G63" i="16" s="1"/>
  <c r="E73" i="16" a="1"/>
  <c r="E73" i="16" s="1"/>
  <c r="E134" i="16" a="1"/>
  <c r="E134" i="16" s="1"/>
  <c r="U142" i="16"/>
  <c r="W142" i="16" s="1"/>
  <c r="G165" i="16" a="1"/>
  <c r="G165" i="16" s="1"/>
  <c r="G168" i="16" a="1"/>
  <c r="G168" i="16" s="1"/>
  <c r="E41" i="21" a="1"/>
  <c r="E41" i="21" s="1"/>
  <c r="H41" i="21" s="1"/>
  <c r="F17" i="16" a="1"/>
  <c r="F17" i="16" s="1"/>
  <c r="G17" i="16" s="1"/>
  <c r="F29" i="16" a="1"/>
  <c r="F29" i="16" s="1"/>
  <c r="G29" i="16" s="1"/>
  <c r="K41" i="16" a="1"/>
  <c r="K41" i="16" s="1"/>
  <c r="E75" i="16" a="1"/>
  <c r="E75" i="16" s="1"/>
  <c r="G169" i="16" a="1"/>
  <c r="G169" i="16" s="1"/>
  <c r="E6" i="21" a="1"/>
  <c r="E6" i="21" s="1"/>
  <c r="H6" i="21" s="1"/>
  <c r="U143" i="16"/>
  <c r="W143" i="16" s="1"/>
  <c r="E24" i="21" a="1"/>
  <c r="E24" i="21" s="1"/>
  <c r="H24" i="21" s="1"/>
  <c r="E72" i="16" a="1"/>
  <c r="E72" i="16" s="1"/>
  <c r="E96" i="16" a="1"/>
  <c r="E96" i="16" s="1"/>
  <c r="E106" i="16" a="1"/>
  <c r="E106" i="16" s="1"/>
  <c r="O106" i="16" s="1"/>
  <c r="G156" i="16" a="1"/>
  <c r="G156" i="16" s="1"/>
  <c r="E43" i="21" a="1"/>
  <c r="E43" i="21" s="1"/>
  <c r="H43" i="21" s="1"/>
  <c r="K39" i="16" a="1"/>
  <c r="K39" i="16" s="1"/>
  <c r="F48" i="16" a="1"/>
  <c r="F48" i="16" s="1"/>
  <c r="G48" i="16" s="1"/>
  <c r="F50" i="16" a="1"/>
  <c r="F50" i="16" s="1"/>
  <c r="G50" i="16" s="1"/>
  <c r="F142" i="16" a="1"/>
  <c r="F142" i="16" s="1"/>
  <c r="G161" i="16" a="1"/>
  <c r="G161" i="16" s="1"/>
  <c r="F30" i="21" a="1"/>
  <c r="F30" i="21" s="1"/>
  <c r="Q30" i="21" s="1"/>
  <c r="F4" i="16" a="1"/>
  <c r="F4" i="16" s="1"/>
  <c r="G4" i="16" s="1"/>
  <c r="F16" i="16" a="1"/>
  <c r="F16" i="16" s="1"/>
  <c r="G16" i="16" s="1"/>
  <c r="F20" i="16" a="1"/>
  <c r="F20" i="16" s="1"/>
  <c r="G20" i="16" s="1"/>
  <c r="F59" i="16" a="1"/>
  <c r="F59" i="16" s="1"/>
  <c r="G59" i="16" s="1"/>
  <c r="E131" i="16" a="1"/>
  <c r="E131" i="16" s="1"/>
  <c r="G154" i="16" a="1"/>
  <c r="G154" i="16" s="1"/>
  <c r="G159" i="16" a="1"/>
  <c r="G159" i="16" s="1"/>
  <c r="G162" i="16" a="1"/>
  <c r="G162" i="16" s="1"/>
  <c r="F27" i="16" a="1"/>
  <c r="F27" i="16" s="1"/>
  <c r="G27" i="16" s="1"/>
  <c r="K38" i="16" a="1"/>
  <c r="K38" i="16" s="1"/>
  <c r="E23" i="21" a="1"/>
  <c r="E23" i="21" s="1"/>
  <c r="H23" i="21" s="1"/>
  <c r="U141" i="16"/>
  <c r="W141" i="16" s="1"/>
  <c r="G167" i="16" a="1"/>
  <c r="G167" i="16" s="1"/>
  <c r="F7" i="16" a="1"/>
  <c r="F7" i="16" s="1"/>
  <c r="G7" i="16" s="1"/>
  <c r="E92" i="16" a="1"/>
  <c r="E92" i="16" s="1"/>
  <c r="E105" i="16" a="1"/>
  <c r="E105" i="16" s="1"/>
  <c r="O105" i="16" s="1"/>
  <c r="G160" i="16" a="1"/>
  <c r="G160" i="16" s="1"/>
  <c r="E5" i="21" a="1"/>
  <c r="E5" i="21" s="1"/>
  <c r="H5" i="21" s="1"/>
  <c r="F30" i="16" a="1"/>
  <c r="F30" i="16" s="1"/>
  <c r="G30" i="16" s="1"/>
  <c r="E94" i="16" a="1"/>
  <c r="E94" i="16" s="1"/>
  <c r="G94" i="16" a="1"/>
  <c r="G94" i="16" s="1"/>
  <c r="O94" i="16" s="1"/>
  <c r="R94" i="16" s="1"/>
  <c r="F85" i="16" a="1"/>
  <c r="F85" i="16" s="1"/>
  <c r="H85" i="16" a="1"/>
  <c r="H85" i="16" s="1"/>
  <c r="R85" i="16" s="1"/>
  <c r="V85" i="16" s="1"/>
  <c r="P140" i="16" a="1"/>
  <c r="P140" i="16" s="1"/>
  <c r="U140" i="16" s="1"/>
  <c r="W140" i="16" s="1"/>
  <c r="F140" i="16" a="1"/>
  <c r="F140" i="16" s="1"/>
  <c r="P118" i="16" a="1"/>
  <c r="P118" i="16" s="1"/>
  <c r="U118" i="16" s="1"/>
  <c r="Z118" i="16" s="1"/>
  <c r="E118" i="16" a="1"/>
  <c r="E118" i="16" s="1"/>
  <c r="F82" i="16" a="1"/>
  <c r="F82" i="16" s="1"/>
  <c r="H82" i="16" a="1"/>
  <c r="H82" i="16" s="1"/>
  <c r="R82" i="16" s="1"/>
  <c r="V82" i="16" s="1"/>
  <c r="H83" i="16" a="1"/>
  <c r="H83" i="16" s="1"/>
  <c r="R83" i="16" s="1"/>
  <c r="V83" i="16" s="1"/>
  <c r="F83" i="16" a="1"/>
  <c r="F83" i="16" s="1"/>
  <c r="E97" i="16" a="1"/>
  <c r="E97" i="16" s="1"/>
  <c r="G97" i="16" a="1"/>
  <c r="G97" i="16" s="1"/>
  <c r="O97" i="16" s="1"/>
  <c r="R97" i="16" s="1"/>
  <c r="U144" i="16"/>
  <c r="W144" i="16" s="1"/>
  <c r="E13" i="21" a="1"/>
  <c r="E13" i="21" s="1"/>
  <c r="H13" i="21" s="1"/>
  <c r="H81" i="16" a="1"/>
  <c r="H81" i="16" s="1"/>
  <c r="R81" i="16" s="1"/>
  <c r="V81" i="16" s="1"/>
  <c r="F81" i="16" a="1"/>
  <c r="F81" i="16" s="1"/>
  <c r="G95" i="16" a="1"/>
  <c r="G95" i="16" s="1"/>
  <c r="O95" i="16" s="1"/>
  <c r="R95" i="16" s="1"/>
  <c r="E95" i="16" a="1"/>
  <c r="E95" i="16" s="1"/>
  <c r="E114" i="16" a="1"/>
  <c r="E114" i="16" s="1"/>
  <c r="U119" i="16"/>
  <c r="Z119" i="16" s="1"/>
  <c r="K40" i="16" a="1"/>
  <c r="K40" i="16" s="1"/>
  <c r="H84" i="16" a="1"/>
  <c r="H84" i="16" s="1"/>
  <c r="R84" i="16" s="1"/>
  <c r="V84" i="16" s="1"/>
  <c r="F84" i="16" a="1"/>
  <c r="F84" i="16" s="1"/>
  <c r="G96" i="16" a="1"/>
  <c r="G96" i="16" s="1"/>
  <c r="O96" i="16" s="1"/>
  <c r="R96" i="16" s="1"/>
  <c r="E103" i="16" a="1"/>
  <c r="E103" i="16" s="1"/>
  <c r="O103" i="16" s="1"/>
  <c r="E117" i="16" a="1"/>
  <c r="E117" i="16" s="1"/>
  <c r="E121" i="16" a="1"/>
  <c r="E121" i="16" s="1"/>
  <c r="F144" i="16" a="1"/>
  <c r="F144" i="16" s="1"/>
  <c r="G170" i="16" a="1"/>
  <c r="G170" i="16" s="1"/>
  <c r="F6" i="16" a="1"/>
  <c r="F6" i="16" s="1"/>
  <c r="G6" i="16" s="1"/>
  <c r="E74" i="16" a="1"/>
  <c r="E74" i="16" s="1"/>
  <c r="K115" i="16" a="1"/>
  <c r="K115" i="16" s="1"/>
  <c r="U115" i="16" s="1"/>
  <c r="Z115" i="16" s="1"/>
  <c r="E115" i="16" a="1"/>
  <c r="E115" i="16" s="1"/>
  <c r="G93" i="16" a="1"/>
  <c r="G93" i="16" s="1"/>
  <c r="O93" i="16" s="1"/>
  <c r="R93" i="16" s="1"/>
  <c r="E93" i="16" a="1"/>
  <c r="E93" i="16" s="1"/>
  <c r="E120" i="16" a="1"/>
  <c r="E120" i="16" s="1"/>
  <c r="K120" i="16" a="1"/>
  <c r="K120" i="16" s="1"/>
  <c r="U120" i="16" s="1"/>
  <c r="Z120" i="16" s="1"/>
  <c r="K147" i="16" a="1"/>
  <c r="K147" i="16" s="1"/>
  <c r="U147" i="16" s="1"/>
  <c r="W147" i="16" s="1"/>
  <c r="F147" i="16" a="1"/>
  <c r="F147" i="16" s="1"/>
  <c r="F28" i="16" a="1"/>
  <c r="F28" i="16" s="1"/>
  <c r="G28" i="16" s="1"/>
  <c r="F19" i="16" a="1"/>
  <c r="F19" i="16" s="1"/>
  <c r="G19" i="16" s="1"/>
  <c r="K37" i="16" a="1"/>
  <c r="K37" i="16" s="1"/>
  <c r="F86" i="16" a="1"/>
  <c r="F86" i="16" s="1"/>
  <c r="H86" i="16" a="1"/>
  <c r="H86" i="16" s="1"/>
  <c r="R86" i="16" s="1"/>
  <c r="V86" i="16" s="1"/>
  <c r="U117" i="16"/>
  <c r="Z117" i="16" s="1"/>
  <c r="U145" i="16"/>
  <c r="W145" i="16" s="1"/>
  <c r="F15" i="16" a="1"/>
  <c r="F15" i="16" s="1"/>
  <c r="G15" i="16" s="1"/>
  <c r="F49" i="16" a="1"/>
  <c r="F49" i="16" s="1"/>
  <c r="G49" i="16" s="1"/>
  <c r="E116" i="16" a="1"/>
  <c r="E116" i="16" s="1"/>
  <c r="K121" i="16" a="1"/>
  <c r="K121" i="16" s="1"/>
  <c r="U121" i="16" s="1"/>
  <c r="Z121" i="16" s="1"/>
  <c r="E128" i="16" a="1"/>
  <c r="E128" i="16" s="1"/>
  <c r="F145" i="16" a="1"/>
  <c r="F145" i="16" s="1"/>
  <c r="K146" i="16" a="1"/>
  <c r="K146" i="16" s="1"/>
  <c r="U146" i="16" s="1"/>
  <c r="W146" i="16" s="1"/>
  <c r="F146" i="16" a="1"/>
  <c r="F146" i="16" s="1"/>
  <c r="G153" i="16" a="1"/>
  <c r="G153" i="16" s="1"/>
  <c r="E14" i="21" a="1"/>
  <c r="E14" i="21" s="1"/>
  <c r="H14" i="21" s="1"/>
  <c r="E15" i="21" a="1"/>
  <c r="E15" i="21" s="1"/>
  <c r="H15" i="21" s="1"/>
  <c r="F32" i="21" a="1"/>
  <c r="F32" i="21" s="1"/>
  <c r="Q32" i="21" s="1"/>
  <c r="E127" i="16" a="1"/>
  <c r="E127" i="16" s="1"/>
  <c r="F143" i="16" a="1"/>
  <c r="F143" i="16" s="1"/>
  <c r="F141" i="16" a="1"/>
  <c r="F141" i="16" s="1"/>
  <c r="E70" i="16" a="1"/>
  <c r="E70" i="16" s="1"/>
  <c r="E129" i="16" a="1"/>
  <c r="E129" i="16" s="1"/>
  <c r="F35" i="21" a="1"/>
  <c r="F35" i="21" s="1"/>
  <c r="Q35" i="21" s="1"/>
  <c r="E22" i="21" a="1"/>
  <c r="E22" i="21" s="1"/>
  <c r="H22" i="21" s="1"/>
  <c r="E42" i="21" a="1"/>
  <c r="E42" i="21" s="1"/>
  <c r="H42" i="21" s="1"/>
  <c r="G155" i="16" a="1"/>
  <c r="G155" i="16" s="1"/>
  <c r="G163" i="16" a="1"/>
  <c r="G163" i="16" s="1"/>
  <c r="E4" i="21" a="1"/>
  <c r="E4" i="21" s="1"/>
  <c r="H4" i="21" s="1"/>
  <c r="F31" i="21" a="1"/>
  <c r="F31" i="21" s="1"/>
  <c r="Q31" i="21" s="1"/>
  <c r="AE116" i="16" l="1"/>
  <c r="Q134" i="16"/>
  <c r="Q128" i="16"/>
  <c r="Q131" i="16"/>
  <c r="N70" i="16"/>
  <c r="Q129" i="16"/>
  <c r="U92" i="16"/>
  <c r="N75" i="16"/>
  <c r="Q130" i="16"/>
  <c r="N74" i="16"/>
  <c r="N71" i="16"/>
  <c r="N72" i="16"/>
  <c r="Q133" i="16"/>
  <c r="Q132" i="16"/>
  <c r="Q127" i="16"/>
  <c r="N73" i="16"/>
  <c r="AE118" i="16"/>
  <c r="AE119" i="16"/>
  <c r="AE114" i="16"/>
  <c r="AA142" i="16"/>
  <c r="AA141" i="16"/>
  <c r="AA143" i="16"/>
  <c r="AE117" i="16"/>
  <c r="AA145" i="16"/>
  <c r="AE120" i="16"/>
  <c r="AA140" i="16"/>
  <c r="AA144" i="16"/>
  <c r="Y85" i="16"/>
  <c r="X85" i="16"/>
  <c r="X84" i="16"/>
  <c r="Y84" i="16"/>
  <c r="T93" i="16"/>
  <c r="U93" i="16"/>
  <c r="Y83" i="16"/>
  <c r="X83" i="16"/>
  <c r="U97" i="16"/>
  <c r="T97" i="16"/>
  <c r="AE121" i="16"/>
  <c r="Y86" i="16"/>
  <c r="X86" i="16"/>
  <c r="Y82" i="16"/>
  <c r="X82" i="16"/>
  <c r="AA147" i="16"/>
  <c r="U94" i="16"/>
  <c r="T94" i="16"/>
  <c r="U95" i="16"/>
  <c r="T95" i="16"/>
  <c r="Y81" i="16"/>
  <c r="X81" i="16"/>
  <c r="U96" i="16"/>
  <c r="T96" i="16"/>
  <c r="AA146" i="16"/>
  <c r="AE115"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<sst xmlns="http://schemas.openxmlformats.org/spreadsheetml/2006/main" count="2001" uniqueCount="691">
  <si>
    <t>YearCE</t>
  </si>
  <si>
    <t>Returns</t>
  </si>
  <si>
    <t>Text</t>
  </si>
  <si>
    <t>Month</t>
  </si>
  <si>
    <t>Day</t>
  </si>
  <si>
    <t>JulianCalendar</t>
  </si>
  <si>
    <t>Year</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</si>
  <si>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</si>
  <si>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</si>
  <si>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</si>
  <si>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</si>
  <si>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</si>
  <si>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</si>
  <si>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</si>
  <si>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</si>
  <si>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DayOfWeek</t>
  </si>
  <si>
    <t>Date</t>
  </si>
  <si>
    <t>Short</t>
  </si>
  <si>
    <t>Saturday</t>
  </si>
  <si>
    <t>Sat</t>
  </si>
  <si>
    <t>Mon</t>
  </si>
  <si>
    <t>Thurs</t>
  </si>
  <si>
    <t>Fri</t>
  </si>
  <si>
    <t>Sun</t>
  </si>
  <si>
    <t>WeekOfMonth</t>
  </si>
  <si>
    <t>Date: YearCE</t>
  </si>
  <si>
    <t>Date:Month</t>
  </si>
  <si>
    <t>Date:Day</t>
  </si>
  <si>
    <t>Second Tuesday of January 2023</t>
  </si>
  <si>
    <t>Last Monday of Feb 1854. In the Julian Calendar, 22 Feb 1854 is a Monday.</t>
  </si>
  <si>
    <t>JDate</t>
  </si>
  <si>
    <t>Out: JDN</t>
  </si>
  <si>
    <t>Out: TZO</t>
  </si>
  <si>
    <t>Result</t>
  </si>
  <si>
    <t>Precision</t>
  </si>
  <si>
    <t>InternationalEnglish</t>
  </si>
  <si>
    <t>January</t>
  </si>
  <si>
    <t>Jan</t>
  </si>
  <si>
    <t>February</t>
  </si>
  <si>
    <t>May</t>
  </si>
  <si>
    <t>Janu</t>
  </si>
  <si>
    <t>LiteraryDate</t>
  </si>
  <si>
    <t>Out: Year</t>
  </si>
  <si>
    <t>Out: Time</t>
  </si>
  <si>
    <t>January 25, 2000</t>
  </si>
  <si>
    <t>Nov 20, 4 pm</t>
  </si>
  <si>
    <t>Mar, 2023</t>
  </si>
  <si>
    <t>Mar 2023</t>
  </si>
  <si>
    <t>Nov, 4</t>
  </si>
  <si>
    <t>Mar, 5 pm</t>
  </si>
  <si>
    <t>USDate</t>
  </si>
  <si>
    <t>1/10/2023</t>
  </si>
  <si>
    <t>1-10-2023</t>
  </si>
  <si>
    <t>−0327-10-01</t>
  </si>
  <si>
    <t>2000-02-29</t>
  </si>
  <si>
    <t>1900-02-29</t>
  </si>
  <si>
    <t>Out: TZ</t>
  </si>
  <si>
    <t>2000-02-01T36:30:20+09:30</t>
  </si>
  <si>
    <t>2000-02-29T18Z</t>
  </si>
  <si>
    <t>Time</t>
  </si>
  <si>
    <t>Out: JDate</t>
  </si>
  <si>
    <t>Days</t>
  </si>
  <si>
    <t>Hour</t>
  </si>
  <si>
    <t>Minute</t>
  </si>
  <si>
    <t>Second</t>
  </si>
  <si>
    <t>DTG</t>
  </si>
  <si>
    <t>05064515KJUN00</t>
  </si>
  <si>
    <t>150745IDEC23</t>
  </si>
  <si>
    <t>150745IDEC84</t>
  </si>
  <si>
    <t>PARSE_MIL_DTG(DTG)</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</si>
  <si>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</si>
  <si>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</si>
  <si>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</si>
  <si>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Out: TimeZoneOffset</t>
  </si>
  <si>
    <t>AlwaysShowEra</t>
  </si>
  <si>
    <t>2000-02-01T23:59:59.999+09:30</t>
  </si>
  <si>
    <t>Jan 20</t>
  </si>
  <si>
    <t>PARSE_LITERARY_YEAR(LiteraryYear)</t>
  </si>
  <si>
    <t>LiteraryYear</t>
  </si>
  <si>
    <t>1987</t>
  </si>
  <si>
    <t>400 CE</t>
  </si>
  <si>
    <t>354 BCE</t>
  </si>
  <si>
    <t>0 BCE</t>
  </si>
  <si>
    <t>Mar 20 CE</t>
  </si>
  <si>
    <t>Mar 25, 45 BCE, 12:45:12.567</t>
  </si>
  <si>
    <t>Jul 25, -600</t>
  </si>
  <si>
    <t>+354</t>
  </si>
  <si>
    <t>-354</t>
  </si>
  <si>
    <t>−354</t>
  </si>
  <si>
    <t>1/10/−2023 12:59:59.999 pm</t>
  </si>
  <si>
    <t>DAYS_IN_YEAR(YearCE, [JulianCalendar])</t>
  </si>
  <si>
    <t>DAYS_IN_MONTH(Month, [YearCE], [JulianCalendar])</t>
  </si>
  <si>
    <t>WEEKS_IN_YEAR(YearCE, [JulianCalendar])</t>
  </si>
  <si>
    <t>CONVERT_WEEKDAY_NUMBER(DayOfWeek, [ISOtoTraditional])</t>
  </si>
  <si>
    <t>ISOtoTraditional</t>
  </si>
  <si>
    <t>Last Sunday of June 2023</t>
  </si>
  <si>
    <t>Out: ISOWeek</t>
  </si>
  <si>
    <t>ISOWeekDay</t>
  </si>
  <si>
    <t>Last Monday of Feb 2023</t>
  </si>
  <si>
    <t>Second to last Friday of Feb 2023</t>
  </si>
  <si>
    <t>Check</t>
  </si>
  <si>
    <t>Sign</t>
  </si>
  <si>
    <t>Out: Months</t>
  </si>
  <si>
    <t>DeltaYear</t>
  </si>
  <si>
    <t>DeltaWeek</t>
  </si>
  <si>
    <t>Out: Weeks</t>
  </si>
  <si>
    <t>OrdinalDay</t>
  </si>
  <si>
    <t>Quarter</t>
  </si>
  <si>
    <t>MonthOffset</t>
  </si>
  <si>
    <t>FiscalYearCE</t>
  </si>
  <si>
    <t>DAYS_IN_QUARTER(Quarter, [FiscalYearCE], [MonthOffset], [JulianCalendar])</t>
  </si>
  <si>
    <t>DayOfQuarter</t>
  </si>
  <si>
    <t/>
  </si>
  <si>
    <t>Out: Quarter</t>
  </si>
  <si>
    <t>Out: DayOfQuarter</t>
  </si>
  <si>
    <t>Out: DaysInQuarter</t>
  </si>
  <si>
    <t>Out:Days</t>
  </si>
  <si>
    <t>DeltaQuarter</t>
  </si>
  <si>
    <t>SimpleDiff</t>
  </si>
  <si>
    <t>xlDiff</t>
  </si>
  <si>
    <t>Out: Minute</t>
  </si>
  <si>
    <t>Out: Hours</t>
  </si>
  <si>
    <t>Out: Seconds</t>
  </si>
  <si>
    <t>Out: Sign</t>
  </si>
  <si>
    <t>xlDeltaYear</t>
  </si>
  <si>
    <t>xlDeltaMonth</t>
  </si>
  <si>
    <t>SimpleHoursOff</t>
  </si>
  <si>
    <t>Out: Quarters</t>
  </si>
  <si>
    <t>Out: Years</t>
  </si>
  <si>
    <t>Out: Days</t>
  </si>
  <si>
    <t>xlDiffDays</t>
  </si>
  <si>
    <t>DiffMonths</t>
  </si>
  <si>
    <t>DeltaDays</t>
  </si>
  <si>
    <t>H</t>
  </si>
  <si>
    <t>N</t>
  </si>
  <si>
    <t>S</t>
  </si>
  <si>
    <t>HMS</t>
  </si>
  <si>
    <t>W</t>
  </si>
  <si>
    <t>M</t>
  </si>
  <si>
    <t>Units</t>
  </si>
  <si>
    <t>Q</t>
  </si>
  <si>
    <t>Out: 1</t>
  </si>
  <si>
    <t>Out: 2</t>
  </si>
  <si>
    <t>Out: 3</t>
  </si>
  <si>
    <t>Out: 4</t>
  </si>
  <si>
    <t>Y</t>
  </si>
  <si>
    <t>WD</t>
  </si>
  <si>
    <t>YWD</t>
  </si>
  <si>
    <t>MD</t>
  </si>
  <si>
    <t>QD</t>
  </si>
  <si>
    <t>DHMS</t>
  </si>
  <si>
    <t>Out: Minutes</t>
  </si>
  <si>
    <t>DaysInMonth_Start</t>
  </si>
  <si>
    <t>DaysInMonth_End</t>
  </si>
  <si>
    <t>Partial_Start</t>
  </si>
  <si>
    <t>Partial_End</t>
  </si>
  <si>
    <t>YMD</t>
  </si>
  <si>
    <t>YQD</t>
  </si>
  <si>
    <t>YMDHMS</t>
  </si>
  <si>
    <t>Out: 5</t>
  </si>
  <si>
    <t>Out: 6</t>
  </si>
  <si>
    <t>Out: 7</t>
  </si>
  <si>
    <t>xlExtent</t>
  </si>
  <si>
    <t>FiscalYr_Start</t>
  </si>
  <si>
    <t>Quarter_Start</t>
  </si>
  <si>
    <t>Date_Start</t>
  </si>
  <si>
    <t>MonthShift_Start</t>
  </si>
  <si>
    <t>Date_End</t>
  </si>
  <si>
    <t>MonthShift_End</t>
  </si>
  <si>
    <t>FiscalYr_End</t>
  </si>
  <si>
    <t>Quarter_End</t>
  </si>
  <si>
    <t>QuarterDiff</t>
  </si>
  <si>
    <t>WEEKDAY_NAME(ISOWeekDay, [Short], [InternationalEnglish])</t>
  </si>
  <si>
    <t>MONTH_NAME(Month, [Short], [InternationalEnglish])</t>
  </si>
  <si>
    <t>xlDate</t>
  </si>
  <si>
    <t>Out: IsLeapYear</t>
  </si>
  <si>
    <t>Out: IsValid</t>
  </si>
  <si>
    <t>Out: DaysInYear</t>
  </si>
  <si>
    <t>Out: DaysInMonth</t>
  </si>
  <si>
    <t>Test</t>
  </si>
  <si>
    <t>Out: MJDate</t>
  </si>
  <si>
    <t>MJDate</t>
  </si>
  <si>
    <t>MODIFIED_TO_JDATE(MJDate)</t>
  </si>
  <si>
    <t>Out: OrdinalDay</t>
  </si>
  <si>
    <t>ORDINAL_DATE_TO_MJDATE(YearCE, OrdinalDay, Time, [JulianCalendar])</t>
  </si>
  <si>
    <t>Out: WeekdayNumber</t>
  </si>
  <si>
    <t>Out: ISOWeekDay</t>
  </si>
  <si>
    <t>WEEKDAY_OF_MONTH(YearCE, Month, WeekOfMonth, ISOWeekDay, [Time], [JulianCalendar])</t>
  </si>
  <si>
    <t>Date: Time</t>
  </si>
  <si>
    <t>WEEK_DATE_TO_MJDATE(YearCE, ISOWeek, ISOWeekDay, [Time], [JulianCalendar])</t>
  </si>
  <si>
    <t>ISOWeek</t>
  </si>
  <si>
    <t>ISOWeekday</t>
  </si>
  <si>
    <t>In Julian calendar is a Monday</t>
  </si>
  <si>
    <t>In Julian calendar is a Sunday</t>
  </si>
  <si>
    <t>Out: WeeksInYear</t>
  </si>
  <si>
    <t>Out: ISOWeekNumber</t>
  </si>
  <si>
    <t>WEEK_NUMBER(MJDate, [JulianCalendar])</t>
  </si>
  <si>
    <t>QUARTER_DATE_TO_MJDATE(FiscalYearCE, Quarter, DayOfQuarter, [Time], [MonthOffset], [JulianCalendar])</t>
  </si>
  <si>
    <t>xlDateTime</t>
  </si>
  <si>
    <t>Out: FiscalYear</t>
  </si>
  <si>
    <t>Return: MJDate</t>
  </si>
  <si>
    <t>TimeSpan</t>
  </si>
  <si>
    <t>LocalMJDate</t>
  </si>
  <si>
    <t>Out: LocalMJDate</t>
  </si>
  <si>
    <t>MJDateStart</t>
  </si>
  <si>
    <t>MJDateEnd</t>
  </si>
  <si>
    <t>DateStart</t>
  </si>
  <si>
    <t>DateEnd</t>
  </si>
  <si>
    <t>DELTA_SECONDS(JDateStart, JDateEnd)</t>
  </si>
  <si>
    <t>DELTA_WEEKS(JDateStart, JDateEnd)</t>
  </si>
  <si>
    <t>DELTA_WEEK_DAYS(JDateStart, JDateEnd)</t>
  </si>
  <si>
    <t>DELTA_MONTHS(MJDateStart, MJDateEnd, [JulianCalendar])</t>
  </si>
  <si>
    <t>DELTA_QUARTERS(MJDateStart, MJDateEnd, [MonthOffset], [JulianCalendar])</t>
  </si>
  <si>
    <t>StartQuarter</t>
  </si>
  <si>
    <t>StartQuarterYear</t>
  </si>
  <si>
    <t>StartQuarterDay</t>
  </si>
  <si>
    <t>StartQuarterDayCount</t>
  </si>
  <si>
    <t>StartQuarterTime</t>
  </si>
  <si>
    <t>EndQuarterYear</t>
  </si>
  <si>
    <t>EndQuarter</t>
  </si>
  <si>
    <t>EndQuarterDay</t>
  </si>
  <si>
    <t>EndQuarterTime</t>
  </si>
  <si>
    <t>EndQuarterDayCount</t>
  </si>
  <si>
    <t>StartPartialQuarter</t>
  </si>
  <si>
    <t>EndPartialQuarter</t>
  </si>
  <si>
    <t>DeltaQuarters</t>
  </si>
  <si>
    <t>DELTA_YEARS(MJDateStart, MJDateEnd, [JulianCalendar])</t>
  </si>
  <si>
    <t>StartOrdYear</t>
  </si>
  <si>
    <t>StartOrdDay</t>
  </si>
  <si>
    <t>StartOrdTime</t>
  </si>
  <si>
    <t>StartOrdDayCount</t>
  </si>
  <si>
    <t>EndOrdYear</t>
  </si>
  <si>
    <t>EndOrdDay</t>
  </si>
  <si>
    <t>EndOrdTime</t>
  </si>
  <si>
    <t>EndOrdDayCount</t>
  </si>
  <si>
    <t>StartPartialYear</t>
  </si>
  <si>
    <t>EndPartialYear</t>
  </si>
  <si>
    <t>DeltaYears</t>
  </si>
  <si>
    <t>JMDateStart</t>
  </si>
  <si>
    <t>DELTA_YEAR_WEEK_DAYS(MJDateStart, MJDateEnd, [JulianCalendar])</t>
  </si>
  <si>
    <t>StartWeeksYear</t>
  </si>
  <si>
    <t>StartWeek</t>
  </si>
  <si>
    <t>StartWeekDay</t>
  </si>
  <si>
    <t>StartWeekCount</t>
  </si>
  <si>
    <t>StartWeekTime</t>
  </si>
  <si>
    <t>EndWeeksYear</t>
  </si>
  <si>
    <t>EndWeek</t>
  </si>
  <si>
    <t>EndWeekDay</t>
  </si>
  <si>
    <t>EndWeekTime</t>
  </si>
  <si>
    <t>EndWeekCount</t>
  </si>
  <si>
    <t>DeltaYearInit</t>
  </si>
  <si>
    <t>DeltaWeekInit</t>
  </si>
  <si>
    <t>DeltaDayInit</t>
  </si>
  <si>
    <t>DeltaWeeks</t>
  </si>
  <si>
    <t>CarryWeeks</t>
  </si>
  <si>
    <t>ResolveWeeks</t>
  </si>
  <si>
    <t>DELTA_MONTH_DAYS(MJDateStart, MJDateEnd, [JulianCalendar])</t>
  </si>
  <si>
    <t>DiffMonthsInit</t>
  </si>
  <si>
    <t>DiffDaysInit</t>
  </si>
  <si>
    <t>DaysInStartMonth</t>
  </si>
  <si>
    <t>DeltaMonths</t>
  </si>
  <si>
    <t>DELTA_QUARTER_DAYS(MJDateStart, MJDateEnd, [MonthOffset], [JulianCalendar])</t>
  </si>
  <si>
    <t>DELTA_INTERVAL(Units, MJDateStart, MJDateEnd, [MonthOffset], [JulianCalendar])</t>
  </si>
  <si>
    <t>DeltaQuarterInit</t>
  </si>
  <si>
    <t>EXTENT_OF_DAYS(LocalMJDateStart, LocalMJDateEnd)</t>
  </si>
  <si>
    <t>EXTENT_OF_WEEKS(LocalMJDateStart, LocalMJDateEnd)</t>
  </si>
  <si>
    <t>EXTENT_OF_MONTHS(LocalMJDateStart, LocalMJDateEnd, [JulianCalendar])</t>
  </si>
  <si>
    <t>EXTENT_OF_QUARTERS(LocalMJDateStart, LocalMJDateEnd, [MonthOffset], [JulianCalendar])</t>
  </si>
  <si>
    <t>EXTENT_OF_YEARS(LocalMJDateStart, LocalMJDateEnd, [JulianCalendar])</t>
  </si>
  <si>
    <t>Out: Weekday</t>
  </si>
  <si>
    <t>Traditional</t>
  </si>
  <si>
    <t>2000-02-01T24:00:00.000+09:30</t>
  </si>
  <si>
    <t>2000-02-01T-09:30</t>
  </si>
  <si>
    <t>-1 BCE</t>
  </si>
  <si>
    <t>1 BCE</t>
  </si>
  <si>
    <t>2 BCE</t>
  </si>
  <si>
    <t>-1 CE</t>
  </si>
  <si>
    <t>Jan 0</t>
  </si>
  <si>
    <t>Jan 0, 2000</t>
  </si>
  <si>
    <t>April 31, 2023</t>
  </si>
  <si>
    <t>1-10-2023_11:59:59.999 pm</t>
  </si>
  <si>
    <t>12.31.2023T13:05:45</t>
  </si>
  <si>
    <t>1-10-2023 6 pm</t>
  </si>
  <si>
    <t>Feb 29, 2020, 24:00</t>
  </si>
  <si>
    <t>1-10-2023 24:00</t>
  </si>
  <si>
    <t>152400Z</t>
  </si>
  <si>
    <t>Out: WeekDay</t>
  </si>
  <si>
    <t>Truncate</t>
  </si>
  <si>
    <t>Out: TimeSpan</t>
  </si>
  <si>
    <t>Out: ISODate</t>
  </si>
  <si>
    <t>Options</t>
  </si>
  <si>
    <t>Chars</t>
  </si>
  <si>
    <t>ReturnChar</t>
  </si>
  <si>
    <t>AB</t>
  </si>
  <si>
    <t>CharSet</t>
  </si>
  <si>
    <t>Out: Valid</t>
  </si>
  <si>
    <t>ABCDEFGHIJKLMNOPQRSTUVWXYZ</t>
  </si>
  <si>
    <t>abc</t>
  </si>
  <si>
    <t>ZDE</t>
  </si>
  <si>
    <t>&lt;&amp;:/\</t>
  </si>
  <si>
    <t>&lt;&amp;\:/</t>
  </si>
  <si>
    <t>Out: Char</t>
  </si>
  <si>
    <t>1234_A_B_A_0</t>
  </si>
  <si>
    <t>Z</t>
  </si>
  <si>
    <t>CharReplaceWith</t>
  </si>
  <si>
    <t>Out: Text</t>
  </si>
  <si>
    <t>*</t>
  </si>
  <si>
    <t>ABCPQR</t>
  </si>
  <si>
    <t>LowerPos</t>
  </si>
  <si>
    <t>UpperPos</t>
  </si>
  <si>
    <t>Out: Pos</t>
  </si>
  <si>
    <t>IS_VALID_ORDINAL_DATE(YearCE, OrdinalDay, [JulianCalendar])</t>
  </si>
  <si>
    <t>IS_VALID_WEEK_DATE(YearCE, ISOWeek, [ISOWeekDay], [JulianCalendar])</t>
  </si>
  <si>
    <t>Accept24Hour</t>
  </si>
  <si>
    <t>DAY_OF_WEEK(MJDate)</t>
  </si>
  <si>
    <t>Convert WeekDay</t>
  </si>
  <si>
    <t>Out: Month Name</t>
  </si>
  <si>
    <t>ISOTime</t>
  </si>
  <si>
    <t>T12:35:23.765</t>
  </si>
  <si>
    <t>T123523.76</t>
  </si>
  <si>
    <t>T11</t>
  </si>
  <si>
    <t>T11:21</t>
  </si>
  <si>
    <t>T</t>
  </si>
  <si>
    <t>Out: ISOTime</t>
  </si>
  <si>
    <t>B</t>
  </si>
  <si>
    <t>PARSE_ISO_TZO(ISOTimeZoneOffset)</t>
  </si>
  <si>
    <t>ISOTmeZoneOffset</t>
  </si>
  <si>
    <t>+09:00</t>
  </si>
  <si>
    <t>+09:14:22</t>
  </si>
  <si>
    <t>-08</t>
  </si>
  <si>
    <t>Out: ISOTimeZoneOffset</t>
  </si>
  <si>
    <t>−0600</t>
  </si>
  <si>
    <t>−07:00</t>
  </si>
  <si>
    <t>2023W10</t>
  </si>
  <si>
    <t>FORMAT_ISO_ORDINAL_DATE(YearCE, OrdinalDay, [Basic], [JulianCalendar])</t>
  </si>
  <si>
    <t>FORMAT_ISO_WEEK_DATE(YearCE, ISOWeek, [ISOWeekDay], [Basic], [JulianCalendar])</t>
  </si>
  <si>
    <t>ISODateTime</t>
  </si>
  <si>
    <t>2023</t>
  </si>
  <si>
    <t>Out: ISOCalendarDate</t>
  </si>
  <si>
    <t>Basic</t>
  </si>
  <si>
    <t>ISOOrdinalDate</t>
  </si>
  <si>
    <t>Out: ISOOrdinalDate</t>
  </si>
  <si>
    <t>−0327-101</t>
  </si>
  <si>
    <t>10900-001</t>
  </si>
  <si>
    <t>2100-366</t>
  </si>
  <si>
    <t>2023121</t>
  </si>
  <si>
    <t>PARSE_ISO_ORDINAL_DATE(ISOOrdinalDate, [JulianCalendar])</t>
  </si>
  <si>
    <t>PARSE_ISO_WEEK_DATE(ISOWeekDate, [JulianCalendar])</t>
  </si>
  <si>
    <t>ISOWeekDate</t>
  </si>
  <si>
    <t>Out: Week</t>
  </si>
  <si>
    <t>−0327-W10-1</t>
  </si>
  <si>
    <t>10900-W10</t>
  </si>
  <si>
    <t>2020-W53</t>
  </si>
  <si>
    <t>2021-W53</t>
  </si>
  <si>
    <t>2023W101</t>
  </si>
  <si>
    <t>−0327-10-15</t>
  </si>
  <si>
    <t>202310</t>
  </si>
  <si>
    <t>Out: ISODateTime</t>
  </si>
  <si>
    <t>Out: Literary Year</t>
  </si>
  <si>
    <t>1024</t>
  </si>
  <si>
    <t>Out: LiteraryDate</t>
  </si>
  <si>
    <t>AllowMixedStyles</t>
  </si>
  <si>
    <t>2023-02-18T05:34+0900</t>
  </si>
  <si>
    <t>FORMAT_ISO_DATETIME(YearCE, Month, Day, [Time], [TimeZoneOffset], [Options], [JulianCalendar])</t>
  </si>
  <si>
    <t>Hours</t>
  </si>
  <si>
    <t>Minutes</t>
  </si>
  <si>
    <t>Seconds</t>
  </si>
  <si>
    <t>DeltaTime</t>
  </si>
  <si>
    <t>RemDays</t>
  </si>
  <si>
    <t>DaltaTime</t>
  </si>
  <si>
    <t>DeltaDay</t>
  </si>
  <si>
    <t>12023</t>
  </si>
  <si>
    <t>PARSE_ISO_DATETIME(ISODateTime, [AllowMixedStyles], [JulianCalendar])</t>
  </si>
  <si>
    <t>T00:00:00.576890879</t>
  </si>
  <si>
    <t>d</t>
  </si>
  <si>
    <t>h</t>
  </si>
  <si>
    <t>m</t>
  </si>
  <si>
    <t>E</t>
  </si>
  <si>
    <t>LowOrder</t>
  </si>
  <si>
    <t>Out: Hour</t>
  </si>
  <si>
    <t>Out: MJDN</t>
  </si>
  <si>
    <t>Modified Julian Day Number is days since Nov 17, 1858</t>
  </si>
  <si>
    <t>In the Gregorian proleptic calendar the reference date is Nov 24th 4714 BC. MJDN offset is 2400001.</t>
  </si>
  <si>
    <t>Julian Day Number is defined as the ordinal day number after Jan 1st, 4713 BC in the Julian calendar. MJDN offset is 2400001.</t>
  </si>
  <si>
    <t>JDN_TO_MODIFIED(JDN)</t>
  </si>
  <si>
    <t>MODIFIED_TO_JDN(MJDN)</t>
  </si>
  <si>
    <t>MJDN</t>
  </si>
  <si>
    <t>MJDN_TO_CALENDAR_DATE(JDN, [JulianCalendar])</t>
  </si>
  <si>
    <t>s</t>
  </si>
  <si>
    <t>RESOLVE_MJDATE(MJDate, [LowOrder], [Precision], [Truncate], [JulianCalendar])</t>
  </si>
  <si>
    <t>Out:Month</t>
  </si>
  <si>
    <t>Out: Second</t>
  </si>
  <si>
    <t>MJDATE_TO_ORDINAL_DATE(MJDate, [JulianCalendar])</t>
  </si>
  <si>
    <t>MJDATE_TO_WEEK_DATE(MJDate, [JulianCalendar])</t>
  </si>
  <si>
    <t>MJDATE_TO_QUARTER_DATE(MJDate, [MonthOffset], [JulianCalendar])</t>
  </si>
  <si>
    <t>DELTA_HOURS(MJDateStart, MJDateEnd)</t>
  </si>
  <si>
    <t>DELTA_MINUTES(MJDateStart, MJDateEnd)</t>
  </si>
  <si>
    <t>DELTA_TIMESPAN(MJDateStart, MJDateEnd)</t>
  </si>
  <si>
    <t>PARSE_WEEKDAY(DayOfWeekText, [Traditional])</t>
  </si>
  <si>
    <t>PARSE_MONTH(MonthText)</t>
  </si>
  <si>
    <t>MonthText</t>
  </si>
  <si>
    <t>DayOfWeekText</t>
  </si>
  <si>
    <t>0.00:00:00.000000000</t>
  </si>
  <si>
    <t>+1.00:00:00.000000000</t>
  </si>
  <si>
    <t>-1.00:00:00.000000000</t>
  </si>
  <si>
    <t>−1.00:00:00.000000000</t>
  </si>
  <si>
    <t>100:45:56.000000000</t>
  </si>
  <si>
    <t>100.23:45:56</t>
  </si>
  <si>
    <t>100.23:45:56.789</t>
  </si>
  <si>
    <t>100:45:56.789</t>
  </si>
  <si>
    <t>100:45:56</t>
  </si>
  <si>
    <t>100:45</t>
  </si>
  <si>
    <t>100.23:45</t>
  </si>
  <si>
    <t>100:56.789</t>
  </si>
  <si>
    <t>100:56.000000000</t>
  </si>
  <si>
    <t>100.000000000</t>
  </si>
  <si>
    <t>100.789</t>
  </si>
  <si>
    <t>100d23h45'56"</t>
  </si>
  <si>
    <t>100d23h45'</t>
  </si>
  <si>
    <t>100h45'56.789"</t>
  </si>
  <si>
    <t>100h45'56"</t>
  </si>
  <si>
    <t>100h45'</t>
  </si>
  <si>
    <t>100d23h</t>
  </si>
  <si>
    <t>100d</t>
  </si>
  <si>
    <t>100h</t>
  </si>
  <si>
    <t>100'56.789"</t>
  </si>
  <si>
    <t>100'56"</t>
  </si>
  <si>
    <t>100'</t>
  </si>
  <si>
    <t>56"</t>
  </si>
  <si>
    <t>Value</t>
  </si>
  <si>
    <t>4</t>
  </si>
  <si>
    <t>IS_INTEGER(N)</t>
  </si>
  <si>
    <t>Out: Integer</t>
  </si>
  <si>
    <t>DECIMALS(N)</t>
  </si>
  <si>
    <t>Out: Decimals</t>
  </si>
  <si>
    <t>Out: ValidTimeSpan</t>
  </si>
  <si>
    <t>IS_EMPTY(Value)</t>
  </si>
  <si>
    <t>Out: IsEmpty</t>
  </si>
  <si>
    <t>Out:Sign</t>
  </si>
  <si>
    <t>Out:Seconds</t>
  </si>
  <si>
    <t>100.65d</t>
  </si>
  <si>
    <t>100d23h45'56.2123456789"</t>
  </si>
  <si>
    <t>100d23h45.123'</t>
  </si>
  <si>
    <t>100d23.12h</t>
  </si>
  <si>
    <t>100h45.645'</t>
  </si>
  <si>
    <t>100.65h</t>
  </si>
  <si>
    <t>100.234'</t>
  </si>
  <si>
    <t>56.487"</t>
  </si>
  <si>
    <t>100.24:00:00.0000</t>
  </si>
  <si>
    <t>100.22:61:00</t>
  </si>
  <si>
    <t>HighOrder</t>
  </si>
  <si>
    <t>Zero</t>
  </si>
  <si>
    <t>Negative</t>
  </si>
  <si>
    <t>dh</t>
  </si>
  <si>
    <t>dhm</t>
  </si>
  <si>
    <t>dhms</t>
  </si>
  <si>
    <t>dhms.000</t>
  </si>
  <si>
    <t>hm</t>
  </si>
  <si>
    <t>hms</t>
  </si>
  <si>
    <t>hms.000</t>
  </si>
  <si>
    <t>ms</t>
  </si>
  <si>
    <t>ms.000</t>
  </si>
  <si>
    <t>s.000</t>
  </si>
  <si>
    <t>Value magnitude</t>
  </si>
  <si>
    <t>Modern</t>
  </si>
  <si>
    <t>HM</t>
  </si>
  <si>
    <t>THM</t>
  </si>
  <si>
    <t>TDM&lt;</t>
  </si>
  <si>
    <t>D&lt;</t>
  </si>
  <si>
    <t>TIMESPAN_TO_EXCELTIME(TimeSpan)</t>
  </si>
  <si>
    <t>Out: ExcelTime</t>
  </si>
  <si>
    <t>EXCELTIME_TO_TIMESPAN(Sign, ExcelTime)</t>
  </si>
  <si>
    <t>IS_NUMERIC_NULL(Value)</t>
  </si>
  <si>
    <t>Out: NumericOrNull</t>
  </si>
  <si>
    <t>DELTA_DHMS(MJDateStart, MJDateEnd, [HighOrder], [LowOrder], [Precision], [Truncate])</t>
  </si>
  <si>
    <t>T000000.001</t>
  </si>
  <si>
    <t>&lt;</t>
  </si>
  <si>
    <t>BM</t>
  </si>
  <si>
    <t>THS&lt;</t>
  </si>
  <si>
    <t>20231015</t>
  </si>
  <si>
    <t>2021-10-15</t>
  </si>
  <si>
    <t>2021-10</t>
  </si>
  <si>
    <t>T16:50+16:00</t>
  </si>
  <si>
    <t>2000-02-29T24:00</t>
  </si>
  <si>
    <t>FORMAT_LITERARY_YEAR(YearCE, [AlwaysShowEra])</t>
  </si>
  <si>
    <t>FORMAT_US_DATE(YearCE, Month, Day, [Time], [Options], [JulianCalendar])</t>
  </si>
  <si>
    <t>PARSE_US_DATE(USDate, [JulianCalendar])</t>
  </si>
  <si>
    <t>PARSE_LITERARY_DATE(LiteraryDate, [JulianCalendar])</t>
  </si>
  <si>
    <t>D-</t>
  </si>
  <si>
    <t>Out: US Date</t>
  </si>
  <si>
    <t>Out: DTG</t>
  </si>
  <si>
    <t>MJDATE_TO_EXCELDATE(MJDate)</t>
  </si>
  <si>
    <t>MJDATE</t>
  </si>
  <si>
    <t>Out: ExcelDate</t>
  </si>
  <si>
    <t>EXCELDATE_TO_MJDATE(ExcelDate)</t>
  </si>
  <si>
    <t>USDATE_TO_EXCELDATE(USDate)</t>
  </si>
  <si>
    <t>EXCELDATE_TO_USDATE(ExcelDate, [Options])</t>
  </si>
  <si>
    <t>Out: USDate</t>
  </si>
  <si>
    <t>10/31/2023 10:35</t>
  </si>
  <si>
    <t>10-31-2023 10:45 PM</t>
  </si>
  <si>
    <t>-H&lt;</t>
  </si>
  <si>
    <t>10:15 AM</t>
  </si>
  <si>
    <t>10/31/2023</t>
  </si>
  <si>
    <t>ISO_DATETIME_TO_EXCELDATE(ISODateTime, [AllowMixedStyles])</t>
  </si>
  <si>
    <t>2023-05-25T14:35:54.897+09:00</t>
  </si>
  <si>
    <t>2023-05-25T1435</t>
  </si>
  <si>
    <t>2023-05-25T+09:00</t>
  </si>
  <si>
    <t>T14:35</t>
  </si>
  <si>
    <t>T14:35+09:30</t>
  </si>
  <si>
    <t>ISO_DATETIME_TO_MJDATE(ISODateTime, [AllowMixedStyles], [JulianCalendar])</t>
  </si>
  <si>
    <t>EXCELDATE_TO_ISO_DATETIME(ExcelDate, [TimeZoneOffset], [Options])</t>
  </si>
  <si>
    <t>MJDATE_TO_ISO_DATETIME(MJDate, [TimeZoneOffset], [Options], [JulianCalendar])</t>
  </si>
  <si>
    <t>2023-05-25T16:00</t>
  </si>
  <si>
    <t>SHIFT_TIMEZONE(MJDate, [ReferenceTimeZoneOffset], [TranslateTimeZoneOffset])</t>
  </si>
  <si>
    <t>ReferenceTimeZoneOffset</t>
  </si>
  <si>
    <t>TranslateTimeZoneOffset</t>
  </si>
  <si>
    <t>2023-05-25T14:35+09:00</t>
  </si>
  <si>
    <t>2023-05-25T14:35+09:30</t>
  </si>
  <si>
    <t>2023-05-25T14:35Z</t>
  </si>
  <si>
    <t>2023-05-25T14:35-07:00</t>
  </si>
  <si>
    <t>2023-05-25T14:35+12:00</t>
  </si>
  <si>
    <t>IS_VALID_TZO(TZOMinutes)</t>
  </si>
  <si>
    <t>TIMESPAN_TO_TZO(TZOTimeSpan)</t>
  </si>
  <si>
    <t>Out: TZOMinutes</t>
  </si>
  <si>
    <t>TZO_TO_TIMESPAN(TZOMinutes)</t>
  </si>
  <si>
    <t>Out: TZOTimeSpan</t>
  </si>
  <si>
    <t>+00:00</t>
  </si>
  <si>
    <t>12 15 30 45 U MAY 23</t>
  </si>
  <si>
    <t>FORMAT_MIL_DTG(Year, Month, Day, Time, [TZOMinutes], [Options])</t>
  </si>
  <si>
    <t>T16:50-07:00</t>
  </si>
  <si>
    <t>S&lt;</t>
  </si>
  <si>
    <t>Out: TranslateTimeZoneOffset</t>
  </si>
  <si>
    <t>J</t>
  </si>
  <si>
    <t>K</t>
  </si>
  <si>
    <t>150600J</t>
  </si>
  <si>
    <t>Feb 3, 2020, 10 am</t>
  </si>
  <si>
    <t>MILITARY_TZO(Designator)</t>
  </si>
  <si>
    <t>Designator</t>
  </si>
  <si>
    <t>TZO_TO_MILITARY(TZOMinutes)</t>
  </si>
  <si>
    <t>Out: Designator</t>
  </si>
  <si>
    <t>Out: TimeAdjust</t>
  </si>
  <si>
    <t>NULLIFY(Value)</t>
  </si>
  <si>
    <t>Out: NULLIFY</t>
  </si>
  <si>
    <t>OFFSET</t>
  </si>
  <si>
    <t>CaseInsensitive</t>
  </si>
  <si>
    <t>aBc</t>
  </si>
  <si>
    <t>SUBSTITUTE_I(Text, OldText, NewText, [InstanceNum])</t>
  </si>
  <si>
    <t>OldText</t>
  </si>
  <si>
    <t>NewText</t>
  </si>
  <si>
    <t>InstanceNum</t>
  </si>
  <si>
    <t>|</t>
  </si>
  <si>
    <t>VALIDATE_CHARSET(Text, CharSet, [CaseInsensitive])</t>
  </si>
  <si>
    <t>abc:def:ghi:jkl</t>
  </si>
  <si>
    <t>:</t>
  </si>
  <si>
    <t>abc_abc_abc_abc</t>
  </si>
  <si>
    <t>Bc</t>
  </si>
  <si>
    <t>Out: Unmatched</t>
  </si>
  <si>
    <t>1d21h35m45.789t</t>
  </si>
  <si>
    <t>01aa23b45c67d89e</t>
  </si>
  <si>
    <t>0123456789</t>
  </si>
  <si>
    <t>.0123456789</t>
  </si>
  <si>
    <t>0123456789B</t>
  </si>
  <si>
    <t>Out: Split Count</t>
  </si>
  <si>
    <t>Out:4</t>
  </si>
  <si>
    <t>dd21h35m54s11</t>
  </si>
  <si>
    <t>VALIDATE_TIMESPAN(TimeSpan_C5)</t>
  </si>
  <si>
    <t>IS_VALID_TIMESPAN(TimeSpan_C5)</t>
  </si>
  <si>
    <t>TIMESPAN(TimeSpan_C5)</t>
  </si>
  <si>
    <t>ROUND_TIMESPAN(TimeSpan_D, [Precision], [Truncate])</t>
  </si>
  <si>
    <t>RESOLVE_TIMESPAN(TimeSpan_D, [LowOrder], [Precision], [Truncate])</t>
  </si>
  <si>
    <t>FORMAT_TIMESPAN = LAMBDA(TimeSpan_D, [Options])</t>
  </si>
  <si>
    <t>THMP</t>
  </si>
  <si>
    <t>TDMP&lt;</t>
  </si>
  <si>
    <t>TDMP_&lt;</t>
  </si>
  <si>
    <t>FIND_NTH_CHAR(Text, Chars, N, [CaseSensitive], [ReturnChar], [LowerPos], [UpperPos])</t>
  </si>
  <si>
    <t>CaseSensitive</t>
  </si>
  <si>
    <t>1234_A_B_C_D_0</t>
  </si>
  <si>
    <t>ABCD</t>
  </si>
  <si>
    <t>Ab</t>
  </si>
  <si>
    <t>ABCd</t>
  </si>
  <si>
    <t>AbCD</t>
  </si>
  <si>
    <t>REPLACE_CHARS(Text, CharSet, CharReplaceWith, [CaseSensitive])</t>
  </si>
  <si>
    <t>Out: SiftChars</t>
  </si>
  <si>
    <t>CDA_b_D</t>
  </si>
  <si>
    <t>abcd</t>
  </si>
  <si>
    <t>hm2</t>
  </si>
  <si>
    <t>+P</t>
  </si>
  <si>
    <t>2</t>
  </si>
  <si>
    <t>EP</t>
  </si>
  <si>
    <t>E+_</t>
  </si>
  <si>
    <t>THm</t>
  </si>
  <si>
    <t>TPHS2_</t>
  </si>
  <si>
    <t>Thm3</t>
  </si>
  <si>
    <t>hs2</t>
  </si>
  <si>
    <t>hs~</t>
  </si>
  <si>
    <t>MS3</t>
  </si>
  <si>
    <t>MS1</t>
  </si>
  <si>
    <t>~M</t>
  </si>
  <si>
    <t>THH2</t>
  </si>
  <si>
    <t>NORMALISE_TIMESPAN(TimeSpan_C5)</t>
  </si>
  <si>
    <t>IS_LEAP_YEAR(YearCE, [JulianCalendar])</t>
  </si>
  <si>
    <t>PARSE_ISO_CALENDAR_DATE(ISOCalendarDate, [JulianCalendar])</t>
  </si>
  <si>
    <t>ISOCalendarDate</t>
  </si>
  <si>
    <t>JULIAN_DAY_NUMBER(Date_YMD, [JulianCalendar])</t>
  </si>
  <si>
    <t>FORMAT_ISO_CALENDAR_DATE(Date_YMD, [Basic], [JulianCalendar])</t>
  </si>
  <si>
    <t>MODIFIED_JULIAN_DAY_NUMBER(Date_YMD, [JulianCalendar])</t>
  </si>
  <si>
    <t>GREGORIAN_TO_JULIAN(Date_YMD)</t>
  </si>
  <si>
    <t>JULIAN_TO_GREGORIAN(Date_YMD)</t>
  </si>
  <si>
    <t>Traditional &amp; European</t>
  </si>
  <si>
    <t>B+S</t>
  </si>
  <si>
    <t>B+S&lt;</t>
  </si>
  <si>
    <t>BH</t>
  </si>
  <si>
    <t>Bm</t>
  </si>
  <si>
    <t>FORMAT_ISO_TZO(TZOMinutes, [Options])</t>
  </si>
  <si>
    <t>VALIDATE_TIME_OF_DAY(Time_HMS, [Accept24Hour])</t>
  </si>
  <si>
    <t>IS_VALID_TIME_OF_DAY(Time_HMS, [Accept24Hour])</t>
  </si>
  <si>
    <t>JULIAN_DATE(Date_YMDT, [JulianCalendar])</t>
  </si>
  <si>
    <t>MODIFIED_JULIAN_DATE(Date_YMDT, [JulianCalendar])</t>
  </si>
  <si>
    <t>JDATE_TO_MODIFIED(JDate)</t>
  </si>
  <si>
    <t>VALIDATE_CALENDAR_DATE(Date_YMD, [JulianCalendar])</t>
  </si>
  <si>
    <t>IS_VALID_CALENDAR_DATE(Date_YMD, [JulianCalendar])</t>
  </si>
  <si>
    <t>JDATE_TO_YMDT(JDate, [JulianCalendar])</t>
  </si>
  <si>
    <t>MJDATE_TO_YMDT(MJDate, [JulianCalendar])</t>
  </si>
  <si>
    <t>NORMALISE_YMDT(Date_YMDT, [JulianCalendar])</t>
  </si>
  <si>
    <t>RESOLVE_YMDT(Date_YMDT, [LowOrder], [Precision], [Truncate], [JulianCalendar])</t>
  </si>
  <si>
    <t>ROUND_MJDATE(MJDate, [LowOrder], [Precision], [Truncate], [JulianCalendar])</t>
  </si>
  <si>
    <t>MJDATE_ADDITION(LocalMJDate, AddValue, [Component], [JulianCalendar])</t>
  </si>
  <si>
    <t>AddValue</t>
  </si>
  <si>
    <t>Component</t>
  </si>
  <si>
    <t>D</t>
  </si>
  <si>
    <t>L</t>
  </si>
  <si>
    <t>PARSE_ISO_TIME_OF_DAY(ISOTime)</t>
  </si>
  <si>
    <t>PARSE_ISO_TIME_OF_DAY(ISOTime, [AsComplication])</t>
  </si>
  <si>
    <t>Out: TimeOfDay</t>
  </si>
  <si>
    <t>.</t>
  </si>
  <si>
    <t>x</t>
  </si>
  <si>
    <t>InstanceLimit</t>
  </si>
  <si>
    <t>SplitLimit</t>
  </si>
  <si>
    <t>SPLIT(Text, ColumnDelimiter, [SplitLimit], [CaseSensitive], [IgnoreEmpty], [PadWith])</t>
  </si>
  <si>
    <t>ColumnDelimiter</t>
  </si>
  <si>
    <t>IgnoreEmpty</t>
  </si>
  <si>
    <t>123_456__789</t>
  </si>
  <si>
    <t>_</t>
  </si>
  <si>
    <t>ABC</t>
  </si>
  <si>
    <t>:/</t>
  </si>
  <si>
    <t>123:/456:/789</t>
  </si>
  <si>
    <t>a</t>
  </si>
  <si>
    <t>1a2a3A4aa5a6a7</t>
  </si>
  <si>
    <t>____</t>
  </si>
  <si>
    <t>1234</t>
  </si>
  <si>
    <t>SPLIT_FOR_CHARS(Text, CharSet, [SplitLimit], [CaseSensitive])</t>
  </si>
  <si>
    <t>FORMAT_ISO_TIME_OF_DAY(Time, [Options])</t>
  </si>
  <si>
    <t>T00:00:59.999999999</t>
  </si>
  <si>
    <t>T+09:22:14</t>
  </si>
  <si>
    <t>FORMAT_LITERARY_DATE(Date_YMDT, [Options], [JulianCalendar])</t>
  </si>
  <si>
    <t>SIFT_FOR_CHARS(Text, CharSet, [InstanceLimit], [CaseSensitive], [Sort])</t>
  </si>
  <si>
    <t>Sort</t>
  </si>
  <si>
    <t>CDA_b_D_CDA_b_D</t>
  </si>
  <si>
    <t>01:35p</t>
  </si>
  <si>
    <t>PARSE_TIMESPAN(TimeSpanText, [AsSexagesimal])</t>
  </si>
  <si>
    <t>12:35 am</t>
  </si>
  <si>
    <t>Out: TimeOfDay decimal</t>
  </si>
  <si>
    <t>5pm</t>
  </si>
  <si>
    <t>24:01</t>
  </si>
  <si>
    <t>T14:35:23.765</t>
  </si>
  <si>
    <t>24:00</t>
  </si>
  <si>
    <t>C</t>
  </si>
  <si>
    <t>12:01am</t>
  </si>
  <si>
    <t>12:35:41.7654321 am</t>
  </si>
  <si>
    <t>I</t>
  </si>
  <si>
    <t>C\L</t>
  </si>
  <si>
    <t>^</t>
  </si>
  <si>
    <t>FORMAT_TIME_OF_DAY(TimeOfDay, [Options])</t>
  </si>
  <si>
    <t>hhh</t>
  </si>
  <si>
    <t>BS8</t>
  </si>
  <si>
    <t>RequireISO8601</t>
  </si>
  <si>
    <t>T00:11:23</t>
  </si>
  <si>
    <t>T00</t>
  </si>
  <si>
    <t>T24</t>
  </si>
  <si>
    <t>PARSE_TIME_OF_DAY(TimeOfDay, [AsSexagesimal], [RequireISO8601])</t>
  </si>
  <si>
    <t>5:00 pm</t>
  </si>
  <si>
    <t>IS</t>
  </si>
  <si>
    <t>IS2</t>
  </si>
  <si>
    <t>IS3</t>
  </si>
  <si>
    <t>B^</t>
  </si>
  <si>
    <t>P</t>
  </si>
  <si>
    <t>PARSE_TIME_OF_DAY(TimeOfDay, [AsSexagesimal]:=1)</t>
  </si>
  <si>
    <t>YEAR_BCE_TO_CE(Year)</t>
  </si>
  <si>
    <t>Year BCE</t>
  </si>
  <si>
    <t>Out: Year CE</t>
  </si>
  <si>
    <t>Out: Year BCE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</si>
</sst>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d/mm/yyyy\ h:mm:ss"/>
    <numFmt numFmtId="175" formatCode="ddd\ d/mm/yyyy\ hh:mm:ss"/>
    <numFmt numFmtId="176" formatCode="0.000000000"/>
    <numFmt numFmtId="177" formatCode="[h]:mm:ss.000"/>
    <numFmt numFmtId="178" formatCode="0.000000000000000000000"/>
    <numFmt numFmtId="179" formatCode="0.0000000000000000000000000000000000000000E+00"/>
    <numFmt numFmtId="180" formatCode="0.0000000000"/>
    <numFmt numFmtId="181" formatCode="0.000000"/>
    <numFmt numFmtId="182" formatCode="hh:mm:ss"/>
    <numFmt numFmtId="183" formatCode="0.0000000000000"/>
    <numFmt numFmtId="184" formatCode="[$-F400]h:mm:ss\ AM/PM"/>
  </numFmts>
  <fonts count="6"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
      <sz val="11"/>
      <color rgb="FF098658"/>
      <name val="Consolas"/>
      <family val="3"/>
    </font>
    <font>
      <sz val="7"/>
      <color rgb="FF0969DA"/>
      <name val="Consolas"/>
      <family val="3"/>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53">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theme="1"/>
      </top>
      <bottom style="thin">
        <color indexed="64"/>
      </bottom>
      <diagonal/>
    </border>
    <border>
      <left/>
      <right style="thin">
        <color rgb="FF000000"/>
      </right>
      <top style="thin">
        <color theme="1"/>
      </top>
      <bottom style="thin">
        <color indexed="64"/>
      </bottom>
      <diagonal/>
    </border>
    <border>
      <left style="thin">
        <color rgb="FF000000"/>
      </left>
      <right/>
      <top style="thin">
        <color theme="1"/>
      </top>
      <bottom/>
      <diagonal/>
    </border>
    <border>
      <left/>
      <right style="thin">
        <color rgb="FF000000"/>
      </right>
      <top style="thin">
        <color theme="1"/>
      </top>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theme="1"/>
      </top>
      <bottom style="thin">
        <color theme="1"/>
      </bottom>
      <diagonal/>
    </border>
    <border>
      <left/>
      <right style="thin">
        <color rgb="FF000000"/>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right style="thin">
        <color theme="1"/>
      </right>
      <top/>
      <bottom/>
      <diagonal/>
    </border>
    <border>
      <left style="thin">
        <color indexed="64"/>
      </left>
      <right/>
      <top/>
      <bottom/>
      <diagonal/>
    </border>
    <border>
      <left/>
      <right style="thin">
        <color indexed="64"/>
      </right>
      <top style="thin">
        <color rgb="FF000000"/>
      </top>
      <bottom/>
      <diagonal/>
    </border>
    <border>
      <left style="thin">
        <color indexed="64"/>
      </left>
      <right style="thin">
        <color theme="1"/>
      </right>
      <top style="thin">
        <color theme="1"/>
      </top>
      <bottom/>
      <diagonal/>
    </border>
    <border>
      <left style="thin">
        <color indexed="64"/>
      </left>
      <right style="thin">
        <color theme="1"/>
      </right>
      <top style="thin">
        <color theme="1"/>
      </top>
      <bottom style="thin">
        <color theme="1"/>
      </bottom>
      <diagonal/>
    </border>
    <border>
      <left style="thin">
        <color indexed="64"/>
      </left>
      <right style="thin">
        <color theme="1"/>
      </right>
      <top style="thin">
        <color theme="1"/>
      </top>
      <bottom style="thin">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thin">
        <color indexed="64"/>
      </right>
      <top style="thin">
        <color theme="1"/>
      </top>
      <bottom style="thin">
        <color indexed="64"/>
      </bottom>
      <diagonal/>
    </border>
    <border>
      <left style="thin">
        <color indexed="64"/>
      </left>
      <right/>
      <top style="thin">
        <color theme="1"/>
      </top>
      <bottom style="thin">
        <color indexed="64"/>
      </bottom>
      <diagonal/>
    </border>
    <border>
      <left style="thin">
        <color indexed="64"/>
      </left>
      <right/>
      <top style="thin">
        <color theme="1"/>
      </top>
      <bottom/>
      <diagonal/>
    </border>
    <border>
      <left style="thin">
        <color indexed="64"/>
      </left>
      <right/>
      <top style="thin">
        <color indexed="64"/>
      </top>
      <bottom style="thin">
        <color indexed="64"/>
      </bottom>
      <diagonal/>
    </border>
    <border>
      <left style="thin">
        <color indexed="64"/>
      </left>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theme="1"/>
      </top>
      <bottom style="thin">
        <color theme="1"/>
      </bottom>
      <diagonal/>
    </border>
    <border>
      <left style="thin">
        <color theme="1"/>
      </left>
      <right/>
      <top style="thin">
        <color indexed="64"/>
      </top>
      <bottom/>
      <diagonal/>
    </border>
    <border>
      <left/>
      <right/>
      <top style="thin">
        <color indexed="64"/>
      </top>
      <bottom style="thin">
        <color theme="1"/>
      </bottom>
      <diagonal/>
    </border>
    <border>
      <left style="thin">
        <color theme="1"/>
      </left>
      <right style="thin">
        <color theme="1"/>
      </right>
      <top style="thin">
        <color theme="1"/>
      </top>
      <bottom style="thin">
        <color indexed="64"/>
      </bottom>
      <diagonal/>
    </border>
    <border>
      <left/>
      <right style="thin">
        <color indexed="64"/>
      </right>
      <top style="thin">
        <color indexed="64"/>
      </top>
      <bottom/>
      <diagonal/>
    </border>
  </borders>
  <cellStyleXfs count="2">
    <xf numFmtId="0" fontId="0" fillId="0" borderId="0"/>
    <xf numFmtId="0" fontId="1" fillId="0" borderId="1" applyNumberFormat="0" applyFill="0" applyAlignment="0" applyProtection="0"/>
  </cellStyleXfs>
  <cellXfs count="382">
    <xf numFmtId="0" fontId="0" fillId="0" borderId="0" xfId="0"/>
    <xf numFmtId="0" fontId="1" fillId="0" borderId="0" xfId="1" applyBorder="1" applyAlignmen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0" fontId="0" fillId="3" borderId="4" xfId="0" applyFill="1" applyBorder="1" applyAlignment="1">
      <alignment wrapText="1"/>
    </xf>
    <xf numFmtId="0" fontId="3" fillId="2" borderId="4" xfId="0" applyFont="1" applyFill="1" applyBorder="1" applyAlignment="1">
      <alignment horizontal="center"/>
    </xf>
    <xf numFmtId="2" fontId="0" fillId="3" borderId="3" xfId="0" applyNumberFormat="1" applyFill="1" applyBorder="1"/>
    <xf numFmtId="1" fontId="0" fillId="0" borderId="9"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0" fontId="0" fillId="0" borderId="6" xfId="0" applyBorder="1"/>
    <xf numFmtId="1" fontId="0" fillId="0" borderId="6" xfId="0" applyNumberFormat="1" applyBorder="1"/>
    <xf numFmtId="0" fontId="0" fillId="3" borderId="9" xfId="0" applyFill="1" applyBorder="1"/>
    <xf numFmtId="1" fontId="0" fillId="3" borderId="9"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0" fontId="0" fillId="0" borderId="3" xfId="0" quotePrefix="1" applyBorder="1"/>
    <xf numFmtId="167" fontId="0" fillId="0" borderId="0" xfId="0" applyNumberFormat="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22" fontId="0" fillId="0" borderId="0" xfId="0" applyNumberFormat="1"/>
    <xf numFmtId="2" fontId="0" fillId="0" borderId="3" xfId="0" applyNumberFormat="1" applyBorder="1"/>
    <xf numFmtId="2" fontId="0" fillId="0" borderId="6" xfId="0" applyNumberFormat="1" applyBorder="1"/>
    <xf numFmtId="2" fontId="0" fillId="3" borderId="9" xfId="0" applyNumberFormat="1" applyFill="1" applyBorder="1"/>
    <xf numFmtId="18" fontId="0" fillId="0" borderId="0" xfId="0" applyNumberFormat="1"/>
    <xf numFmtId="171" fontId="0" fillId="0" borderId="0" xfId="0" applyNumberFormat="1"/>
    <xf numFmtId="0" fontId="0" fillId="3" borderId="3" xfId="0" quotePrefix="1" applyFill="1" applyBorder="1"/>
    <xf numFmtId="21" fontId="0" fillId="0" borderId="0" xfId="0" applyNumberFormat="1"/>
    <xf numFmtId="172" fontId="0" fillId="3" borderId="9" xfId="0" applyNumberFormat="1" applyFill="1" applyBorder="1"/>
    <xf numFmtId="0" fontId="0" fillId="3" borderId="8" xfId="0" quotePrefix="1" applyFill="1" applyBorder="1"/>
    <xf numFmtId="0" fontId="0" fillId="3" borderId="9" xfId="0" quotePrefix="1" applyFill="1" applyBorder="1"/>
    <xf numFmtId="170" fontId="0" fillId="3" borderId="3" xfId="0" applyNumberFormat="1" applyFill="1" applyBorder="1"/>
    <xf numFmtId="170" fontId="0" fillId="0" borderId="3" xfId="0" applyNumberFormat="1" applyBorder="1"/>
    <xf numFmtId="170" fontId="0" fillId="0" borderId="6" xfId="0" applyNumberFormat="1" applyBorder="1"/>
    <xf numFmtId="170" fontId="0" fillId="3" borderId="9" xfId="0" applyNumberFormat="1" applyFill="1" applyBorder="1"/>
    <xf numFmtId="0" fontId="3" fillId="2" borderId="0" xfId="0" applyFont="1" applyFill="1" applyAlignment="1">
      <alignment horizontal="center"/>
    </xf>
    <xf numFmtId="0" fontId="3" fillId="2" borderId="0" xfId="0" applyFont="1" applyFill="1"/>
    <xf numFmtId="0" fontId="3" fillId="2" borderId="0" xfId="0" applyFont="1" applyFill="1" applyAlignment="1">
      <alignment horizontal="right"/>
    </xf>
    <xf numFmtId="0" fontId="0" fillId="0" borderId="13" xfId="0"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5" fontId="0" fillId="3" borderId="2" xfId="0" applyNumberFormat="1" applyFill="1" applyBorder="1"/>
    <xf numFmtId="175" fontId="0" fillId="3" borderId="3" xfId="0" applyNumberFormat="1" applyFill="1" applyBorder="1"/>
    <xf numFmtId="175" fontId="0" fillId="0" borderId="2" xfId="0" applyNumberFormat="1" applyBorder="1"/>
    <xf numFmtId="175" fontId="0" fillId="0" borderId="3" xfId="0" applyNumberFormat="1" applyBorder="1"/>
    <xf numFmtId="175" fontId="0" fillId="0" borderId="5" xfId="0" applyNumberFormat="1" applyBorder="1"/>
    <xf numFmtId="175" fontId="0" fillId="0" borderId="6" xfId="0" applyNumberFormat="1" applyBorder="1"/>
    <xf numFmtId="175" fontId="0" fillId="3" borderId="8" xfId="0" applyNumberFormat="1" applyFill="1" applyBorder="1"/>
    <xf numFmtId="175" fontId="0" fillId="3" borderId="9" xfId="0" applyNumberFormat="1" applyFill="1" applyBorder="1"/>
    <xf numFmtId="166" fontId="0" fillId="3" borderId="3" xfId="0" applyNumberFormat="1" applyFill="1" applyBorder="1"/>
    <xf numFmtId="166" fontId="0" fillId="0" borderId="3" xfId="0" applyNumberFormat="1" applyBorder="1"/>
    <xf numFmtId="166" fontId="0" fillId="0" borderId="6" xfId="0" applyNumberFormat="1" applyBorder="1"/>
    <xf numFmtId="166" fontId="0" fillId="3" borderId="9" xfId="0" applyNumberFormat="1" applyFill="1" applyBorder="1"/>
    <xf numFmtId="169" fontId="0" fillId="3" borderId="9" xfId="0" applyNumberFormat="1" applyFill="1" applyBorder="1"/>
    <xf numFmtId="11" fontId="0" fillId="0" borderId="0" xfId="0" applyNumberFormat="1"/>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19" xfId="0" applyFont="1" applyFill="1" applyBorder="1"/>
    <xf numFmtId="0" fontId="3" fillId="2" borderId="19" xfId="0" applyFont="1" applyFill="1" applyBorder="1" applyAlignment="1">
      <alignment horizontal="right"/>
    </xf>
    <xf numFmtId="0" fontId="3" fillId="2" borderId="20" xfId="0" applyFont="1" applyFill="1" applyBorder="1"/>
    <xf numFmtId="0" fontId="0" fillId="3" borderId="23" xfId="0" applyFill="1" applyBorder="1"/>
    <xf numFmtId="0" fontId="0" fillId="3" borderId="24" xfId="0" applyFill="1" applyBorder="1"/>
    <xf numFmtId="0" fontId="0" fillId="0" borderId="23" xfId="0" applyBorder="1"/>
    <xf numFmtId="0" fontId="0" fillId="0" borderId="24" xfId="0" applyBorder="1"/>
    <xf numFmtId="0" fontId="0" fillId="3" borderId="21" xfId="0" applyFill="1" applyBorder="1"/>
    <xf numFmtId="0" fontId="0" fillId="3" borderId="22" xfId="0" applyFill="1" applyBorder="1"/>
    <xf numFmtId="0" fontId="0" fillId="0" borderId="25" xfId="0" applyBorder="1"/>
    <xf numFmtId="0" fontId="0" fillId="0" borderId="26" xfId="0" applyBorder="1"/>
    <xf numFmtId="169" fontId="0" fillId="3" borderId="3" xfId="0" applyNumberFormat="1" applyFill="1" applyBorder="1"/>
    <xf numFmtId="169" fontId="0" fillId="0" borderId="3" xfId="0" applyNumberFormat="1" applyBorder="1"/>
    <xf numFmtId="169" fontId="0" fillId="0" borderId="6" xfId="0" applyNumberFormat="1" applyBorder="1"/>
    <xf numFmtId="177" fontId="0" fillId="3" borderId="3" xfId="0" applyNumberFormat="1" applyFill="1" applyBorder="1"/>
    <xf numFmtId="177" fontId="0" fillId="0" borderId="3" xfId="0" applyNumberFormat="1" applyBorder="1"/>
    <xf numFmtId="177" fontId="0" fillId="0" borderId="6" xfId="0" applyNumberFormat="1" applyBorder="1"/>
    <xf numFmtId="177" fontId="0" fillId="3" borderId="9" xfId="0" applyNumberFormat="1" applyFill="1" applyBorder="1"/>
    <xf numFmtId="177" fontId="0" fillId="0" borderId="0" xfId="0" applyNumberFormat="1"/>
    <xf numFmtId="175" fontId="0" fillId="0" borderId="8" xfId="0" applyNumberFormat="1" applyBorder="1"/>
    <xf numFmtId="175" fontId="0" fillId="0" borderId="9" xfId="0" applyNumberFormat="1" applyBorder="1"/>
    <xf numFmtId="169" fontId="0" fillId="0" borderId="9" xfId="0" applyNumberFormat="1" applyBorder="1"/>
    <xf numFmtId="172" fontId="0" fillId="0" borderId="16" xfId="0" applyNumberFormat="1" applyBorder="1"/>
    <xf numFmtId="177" fontId="0" fillId="0" borderId="9" xfId="0" applyNumberFormat="1" applyBorder="1"/>
    <xf numFmtId="166" fontId="0" fillId="0" borderId="9" xfId="0" applyNumberFormat="1" applyBorder="1"/>
    <xf numFmtId="175" fontId="0" fillId="3" borderId="11" xfId="0" applyNumberFormat="1" applyFill="1" applyBorder="1"/>
    <xf numFmtId="175" fontId="0" fillId="3" borderId="12" xfId="0" applyNumberFormat="1" applyFill="1" applyBorder="1"/>
    <xf numFmtId="170" fontId="0" fillId="0" borderId="9" xfId="0" applyNumberFormat="1" applyBorder="1"/>
    <xf numFmtId="172" fontId="0" fillId="0" borderId="9" xfId="0" applyNumberFormat="1" applyBorder="1"/>
    <xf numFmtId="0" fontId="0" fillId="3" borderId="3" xfId="0" applyFill="1"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3" borderId="9" xfId="0" applyFill="1" applyBorder="1" applyAlignment="1">
      <alignment horizontal="center"/>
    </xf>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0" fillId="3" borderId="12" xfId="0" applyFill="1" applyBorder="1"/>
    <xf numFmtId="172" fontId="0" fillId="3" borderId="27" xfId="0" applyNumberFormat="1" applyFill="1" applyBorder="1"/>
    <xf numFmtId="14" fontId="0" fillId="3" borderId="3" xfId="0" applyNumberFormat="1" applyFill="1" applyBorder="1"/>
    <xf numFmtId="14" fontId="0" fillId="0" borderId="3" xfId="0" applyNumberFormat="1" applyBorder="1"/>
    <xf numFmtId="14" fontId="0" fillId="0" borderId="6" xfId="0" applyNumberFormat="1" applyBorder="1"/>
    <xf numFmtId="173" fontId="0" fillId="0" borderId="0" xfId="0" applyNumberFormat="1"/>
    <xf numFmtId="166" fontId="0" fillId="0" borderId="0" xfId="0" applyNumberFormat="1"/>
    <xf numFmtId="175" fontId="0" fillId="3" borderId="6" xfId="0" applyNumberFormat="1" applyFill="1" applyBorder="1"/>
    <xf numFmtId="175" fontId="0" fillId="0" borderId="0" xfId="0" applyNumberFormat="1"/>
    <xf numFmtId="175" fontId="0" fillId="3" borderId="15" xfId="0" applyNumberFormat="1" applyFill="1" applyBorder="1"/>
    <xf numFmtId="175" fontId="0" fillId="0" borderId="15" xfId="0" applyNumberFormat="1" applyBorder="1"/>
    <xf numFmtId="175" fontId="0" fillId="3" borderId="14" xfId="0" applyNumberFormat="1" applyFill="1" applyBorder="1"/>
    <xf numFmtId="175" fontId="0" fillId="0" borderId="16" xfId="0" applyNumberFormat="1" applyBorder="1"/>
    <xf numFmtId="176" fontId="0" fillId="3" borderId="2" xfId="0" applyNumberFormat="1" applyFill="1" applyBorder="1"/>
    <xf numFmtId="176" fontId="0" fillId="0" borderId="2" xfId="0" applyNumberFormat="1" applyBorder="1"/>
    <xf numFmtId="176" fontId="0" fillId="0" borderId="5" xfId="0" applyNumberFormat="1" applyBorder="1"/>
    <xf numFmtId="176" fontId="0" fillId="3" borderId="8" xfId="0" applyNumberFormat="1" applyFill="1" applyBorder="1"/>
    <xf numFmtId="2" fontId="0" fillId="0" borderId="0" xfId="0" applyNumberFormat="1"/>
    <xf numFmtId="2" fontId="0" fillId="0" borderId="9" xfId="0" applyNumberFormat="1" applyBorder="1"/>
    <xf numFmtId="0" fontId="3" fillId="2" borderId="15" xfId="0" applyFont="1" applyFill="1" applyBorder="1" applyAlignment="1">
      <alignment horizontal="center"/>
    </xf>
    <xf numFmtId="169" fontId="0" fillId="0" borderId="16" xfId="0" applyNumberFormat="1" applyBorder="1"/>
    <xf numFmtId="166" fontId="0" fillId="3" borderId="15" xfId="0" applyNumberFormat="1" applyFill="1" applyBorder="1"/>
    <xf numFmtId="166" fontId="0" fillId="0" borderId="15" xfId="0" applyNumberFormat="1" applyBorder="1"/>
    <xf numFmtId="166" fontId="0" fillId="0" borderId="14" xfId="0" applyNumberFormat="1" applyBorder="1"/>
    <xf numFmtId="166" fontId="0" fillId="3" borderId="16" xfId="0" applyNumberFormat="1" applyFill="1" applyBorder="1"/>
    <xf numFmtId="166" fontId="0" fillId="0" borderId="16" xfId="0" applyNumberFormat="1" applyBorder="1"/>
    <xf numFmtId="166" fontId="0" fillId="3" borderId="12" xfId="0" applyNumberFormat="1" applyFill="1" applyBorder="1"/>
    <xf numFmtId="0" fontId="0" fillId="0" borderId="14" xfId="0" applyBorder="1"/>
    <xf numFmtId="0" fontId="0" fillId="3" borderId="16" xfId="0" applyFill="1" applyBorder="1"/>
    <xf numFmtId="0" fontId="0" fillId="0" borderId="6" xfId="0" quotePrefix="1" applyBorder="1"/>
    <xf numFmtId="0" fontId="0" fillId="0" borderId="11" xfId="0" applyBorder="1"/>
    <xf numFmtId="0" fontId="0" fillId="0" borderId="12" xfId="0" applyBorder="1"/>
    <xf numFmtId="0" fontId="0" fillId="0" borderId="29" xfId="0" applyBorder="1"/>
    <xf numFmtId="0" fontId="3" fillId="2" borderId="30" xfId="0" applyFont="1" applyFill="1" applyBorder="1"/>
    <xf numFmtId="1" fontId="0" fillId="3" borderId="31" xfId="0" applyNumberFormat="1" applyFill="1" applyBorder="1"/>
    <xf numFmtId="1" fontId="0" fillId="0" borderId="31" xfId="0" applyNumberFormat="1" applyBorder="1"/>
    <xf numFmtId="172" fontId="0" fillId="0" borderId="0" xfId="0" applyNumberFormat="1"/>
    <xf numFmtId="0" fontId="0" fillId="3" borderId="11" xfId="0" applyFill="1" applyBorder="1"/>
    <xf numFmtId="0" fontId="3" fillId="2" borderId="33" xfId="0" applyFont="1" applyFill="1" applyBorder="1" applyAlignment="1">
      <alignment horizontal="right"/>
    </xf>
    <xf numFmtId="0" fontId="3" fillId="2" borderId="32" xfId="0" applyFont="1" applyFill="1" applyBorder="1"/>
    <xf numFmtId="168" fontId="0" fillId="0" borderId="0" xfId="0" applyNumberFormat="1"/>
    <xf numFmtId="0" fontId="0" fillId="0" borderId="17" xfId="0" applyBorder="1"/>
    <xf numFmtId="0" fontId="3" fillId="2" borderId="15" xfId="0" applyFont="1" applyFill="1" applyBorder="1" applyAlignment="1">
      <alignment horizontal="right"/>
    </xf>
    <xf numFmtId="178" fontId="0" fillId="0" borderId="0" xfId="0" applyNumberFormat="1"/>
    <xf numFmtId="174" fontId="0" fillId="0" borderId="0" xfId="0" applyNumberFormat="1"/>
    <xf numFmtId="2" fontId="4" fillId="0" borderId="0" xfId="0" applyNumberFormat="1" applyFont="1" applyAlignment="1">
      <alignment vertical="center"/>
    </xf>
    <xf numFmtId="171" fontId="0" fillId="3" borderId="3" xfId="0" applyNumberFormat="1" applyFill="1" applyBorder="1"/>
    <xf numFmtId="171" fontId="0" fillId="0" borderId="3" xfId="0" applyNumberFormat="1" applyBorder="1"/>
    <xf numFmtId="171" fontId="0" fillId="0" borderId="6" xfId="0" applyNumberFormat="1" applyBorder="1"/>
    <xf numFmtId="171" fontId="0" fillId="3" borderId="9" xfId="0" applyNumberFormat="1" applyFill="1" applyBorder="1"/>
    <xf numFmtId="179" fontId="0" fillId="0" borderId="0" xfId="0" applyNumberFormat="1"/>
    <xf numFmtId="11" fontId="0" fillId="3" borderId="2" xfId="0" applyNumberFormat="1" applyFill="1" applyBorder="1"/>
    <xf numFmtId="0" fontId="0" fillId="0" borderId="27" xfId="0" applyBorder="1"/>
    <xf numFmtId="170" fontId="0" fillId="3" borderId="4" xfId="0" applyNumberFormat="1" applyFill="1" applyBorder="1"/>
    <xf numFmtId="170" fontId="0" fillId="0" borderId="4" xfId="0" applyNumberFormat="1" applyBorder="1"/>
    <xf numFmtId="170" fontId="0" fillId="0" borderId="12" xfId="0" applyNumberFormat="1" applyBorder="1"/>
    <xf numFmtId="170" fontId="0" fillId="0" borderId="29" xfId="0" applyNumberFormat="1" applyBorder="1"/>
    <xf numFmtId="1" fontId="0" fillId="3" borderId="14" xfId="0" applyNumberFormat="1" applyFill="1" applyBorder="1"/>
    <xf numFmtId="164" fontId="0" fillId="3" borderId="5" xfId="0" applyNumberFormat="1" applyFill="1" applyBorder="1"/>
    <xf numFmtId="176" fontId="0" fillId="3" borderId="5" xfId="0" applyNumberFormat="1" applyFill="1" applyBorder="1"/>
    <xf numFmtId="172" fontId="0" fillId="3" borderId="2" xfId="0" applyNumberFormat="1" applyFill="1" applyBorder="1"/>
    <xf numFmtId="172" fontId="0" fillId="0" borderId="2" xfId="0" applyNumberFormat="1" applyBorder="1"/>
    <xf numFmtId="172" fontId="0" fillId="3" borderId="5" xfId="0" applyNumberFormat="1" applyFill="1" applyBorder="1"/>
    <xf numFmtId="0" fontId="3" fillId="2" borderId="35" xfId="0" applyFont="1" applyFill="1" applyBorder="1" applyAlignment="1">
      <alignment horizontal="center"/>
    </xf>
    <xf numFmtId="0" fontId="3" fillId="2" borderId="35" xfId="0" applyFont="1" applyFill="1" applyBorder="1"/>
    <xf numFmtId="0" fontId="3" fillId="2" borderId="17" xfId="0" applyFont="1" applyFill="1" applyBorder="1"/>
    <xf numFmtId="0" fontId="3" fillId="2" borderId="35" xfId="0" applyFont="1" applyFill="1" applyBorder="1" applyAlignment="1">
      <alignment horizontal="right"/>
    </xf>
    <xf numFmtId="0" fontId="0" fillId="3" borderId="15" xfId="0" quotePrefix="1" applyFill="1" applyBorder="1"/>
    <xf numFmtId="0" fontId="0" fillId="0" borderId="15" xfId="0" quotePrefix="1" applyBorder="1"/>
    <xf numFmtId="1" fontId="0" fillId="3" borderId="14" xfId="0" quotePrefix="1" applyNumberFormat="1" applyFill="1" applyBorder="1"/>
    <xf numFmtId="169" fontId="0" fillId="3" borderId="14" xfId="0" applyNumberFormat="1" applyFill="1" applyBorder="1"/>
    <xf numFmtId="0" fontId="0" fillId="0" borderId="16" xfId="0" quotePrefix="1" applyBorder="1"/>
    <xf numFmtId="14" fontId="0" fillId="0" borderId="0" xfId="0" quotePrefix="1" applyNumberFormat="1"/>
    <xf numFmtId="0" fontId="3" fillId="2" borderId="36" xfId="0" applyFont="1" applyFill="1" applyBorder="1"/>
    <xf numFmtId="0" fontId="0" fillId="3" borderId="36" xfId="0" applyFill="1" applyBorder="1"/>
    <xf numFmtId="0" fontId="0" fillId="0" borderId="36" xfId="0" applyBorder="1"/>
    <xf numFmtId="0" fontId="0" fillId="3" borderId="37" xfId="0" applyFill="1" applyBorder="1"/>
    <xf numFmtId="0" fontId="0" fillId="3" borderId="27" xfId="0" applyFill="1" applyBorder="1"/>
    <xf numFmtId="0" fontId="0" fillId="0" borderId="38" xfId="0" applyBorder="1"/>
    <xf numFmtId="2" fontId="0" fillId="3" borderId="6" xfId="0" applyNumberFormat="1" applyFill="1" applyBorder="1"/>
    <xf numFmtId="180" fontId="0" fillId="0" borderId="4" xfId="0" applyNumberFormat="1" applyBorder="1"/>
    <xf numFmtId="180" fontId="0" fillId="3" borderId="4" xfId="0" applyNumberFormat="1" applyFill="1" applyBorder="1"/>
    <xf numFmtId="180" fontId="0" fillId="3" borderId="7" xfId="0" applyNumberFormat="1" applyFill="1" applyBorder="1"/>
    <xf numFmtId="180" fontId="0" fillId="0" borderId="10" xfId="0" applyNumberFormat="1" applyBorder="1"/>
    <xf numFmtId="11" fontId="0" fillId="3" borderId="3" xfId="0" applyNumberFormat="1" applyFill="1" applyBorder="1"/>
    <xf numFmtId="180" fontId="0" fillId="0" borderId="0" xfId="0" applyNumberFormat="1"/>
    <xf numFmtId="171" fontId="0" fillId="3" borderId="2" xfId="0" applyNumberFormat="1" applyFill="1" applyBorder="1"/>
    <xf numFmtId="171" fontId="0" fillId="0" borderId="2" xfId="0" applyNumberFormat="1" applyBorder="1"/>
    <xf numFmtId="177" fontId="0" fillId="3" borderId="4" xfId="0" applyNumberFormat="1" applyFill="1" applyBorder="1"/>
    <xf numFmtId="177" fontId="0" fillId="0" borderId="4" xfId="0" applyNumberFormat="1" applyBorder="1"/>
    <xf numFmtId="177" fontId="0" fillId="0" borderId="29" xfId="0" applyNumberFormat="1" applyBorder="1"/>
    <xf numFmtId="171" fontId="0" fillId="3" borderId="4" xfId="0" applyNumberFormat="1" applyFill="1" applyBorder="1"/>
    <xf numFmtId="171" fontId="0" fillId="0" borderId="4" xfId="0" applyNumberFormat="1" applyBorder="1"/>
    <xf numFmtId="171" fontId="0" fillId="0" borderId="29" xfId="0" applyNumberFormat="1" applyBorder="1"/>
    <xf numFmtId="0" fontId="3" fillId="2" borderId="40" xfId="0" applyFont="1" applyFill="1" applyBorder="1"/>
    <xf numFmtId="171" fontId="0" fillId="3" borderId="40" xfId="0" applyNumberFormat="1" applyFill="1" applyBorder="1"/>
    <xf numFmtId="171" fontId="0" fillId="0" borderId="40" xfId="0" applyNumberFormat="1" applyBorder="1"/>
    <xf numFmtId="171" fontId="0" fillId="0" borderId="39" xfId="0" applyNumberFormat="1" applyBorder="1"/>
    <xf numFmtId="173" fontId="0" fillId="3" borderId="41" xfId="0" applyNumberFormat="1" applyFill="1" applyBorder="1"/>
    <xf numFmtId="173" fontId="0" fillId="0" borderId="41" xfId="0" applyNumberFormat="1" applyBorder="1"/>
    <xf numFmtId="173" fontId="0" fillId="0" borderId="30" xfId="0" applyNumberFormat="1" applyBorder="1"/>
    <xf numFmtId="0" fontId="0" fillId="0" borderId="34" xfId="0" applyBorder="1"/>
    <xf numFmtId="171" fontId="0" fillId="0" borderId="15" xfId="0" applyNumberFormat="1" applyBorder="1"/>
    <xf numFmtId="173" fontId="0" fillId="0" borderId="34" xfId="0" applyNumberFormat="1" applyBorder="1"/>
    <xf numFmtId="171" fontId="0" fillId="0" borderId="15" xfId="0" quotePrefix="1" applyNumberFormat="1" applyBorder="1"/>
    <xf numFmtId="173" fontId="0" fillId="3" borderId="44" xfId="0" applyNumberFormat="1" applyFill="1" applyBorder="1"/>
    <xf numFmtId="173" fontId="0" fillId="0" borderId="44" xfId="0" applyNumberFormat="1" applyBorder="1"/>
    <xf numFmtId="173" fontId="0" fillId="3" borderId="44" xfId="0" quotePrefix="1" applyNumberFormat="1" applyFill="1" applyBorder="1"/>
    <xf numFmtId="0" fontId="3" fillId="2" borderId="44" xfId="0" applyFont="1" applyFill="1" applyBorder="1"/>
    <xf numFmtId="171" fontId="0" fillId="0" borderId="5" xfId="0" applyNumberFormat="1" applyBorder="1"/>
    <xf numFmtId="173" fontId="0" fillId="0" borderId="43" xfId="0" applyNumberFormat="1" applyBorder="1"/>
    <xf numFmtId="171" fontId="0" fillId="3" borderId="2" xfId="0" quotePrefix="1" applyNumberFormat="1" applyFill="1" applyBorder="1"/>
    <xf numFmtId="21" fontId="0" fillId="3" borderId="3" xfId="0" applyNumberFormat="1" applyFill="1" applyBorder="1"/>
    <xf numFmtId="21" fontId="0" fillId="0" borderId="3" xfId="0" applyNumberFormat="1" applyBorder="1"/>
    <xf numFmtId="21" fontId="0" fillId="0" borderId="6" xfId="0" applyNumberFormat="1" applyBorder="1"/>
    <xf numFmtId="21" fontId="0" fillId="3" borderId="15" xfId="0" applyNumberFormat="1" applyFill="1" applyBorder="1"/>
    <xf numFmtId="21" fontId="0" fillId="0" borderId="15" xfId="0" applyNumberFormat="1" applyBorder="1"/>
    <xf numFmtId="21" fontId="0" fillId="0" borderId="14" xfId="0" applyNumberFormat="1" applyBorder="1"/>
    <xf numFmtId="171" fontId="0" fillId="3" borderId="8" xfId="0" applyNumberFormat="1" applyFill="1" applyBorder="1"/>
    <xf numFmtId="173" fontId="0" fillId="3" borderId="45" xfId="0" applyNumberFormat="1" applyFill="1" applyBorder="1"/>
    <xf numFmtId="21" fontId="0" fillId="3" borderId="16" xfId="0" applyNumberFormat="1" applyFill="1" applyBorder="1"/>
    <xf numFmtId="21" fontId="0" fillId="3" borderId="9" xfId="0" applyNumberFormat="1" applyFill="1" applyBorder="1"/>
    <xf numFmtId="171" fontId="0" fillId="3" borderId="10" xfId="0" applyNumberFormat="1" applyFill="1" applyBorder="1"/>
    <xf numFmtId="2" fontId="0" fillId="3" borderId="44" xfId="0" applyNumberFormat="1" applyFill="1" applyBorder="1"/>
    <xf numFmtId="2" fontId="0" fillId="0" borderId="44" xfId="0" applyNumberFormat="1" applyBorder="1"/>
    <xf numFmtId="2" fontId="0" fillId="0" borderId="43" xfId="0" applyNumberFormat="1" applyBorder="1"/>
    <xf numFmtId="2" fontId="0" fillId="3" borderId="45" xfId="0" applyNumberFormat="1" applyFill="1" applyBorder="1"/>
    <xf numFmtId="0" fontId="3" fillId="2" borderId="41" xfId="0" applyFont="1" applyFill="1" applyBorder="1"/>
    <xf numFmtId="181" fontId="0" fillId="3" borderId="44" xfId="0" applyNumberFormat="1" applyFill="1" applyBorder="1"/>
    <xf numFmtId="181" fontId="0" fillId="0" borderId="44" xfId="0" applyNumberFormat="1" applyBorder="1"/>
    <xf numFmtId="181" fontId="0" fillId="0" borderId="43" xfId="0" applyNumberFormat="1" applyBorder="1"/>
    <xf numFmtId="181" fontId="0" fillId="3" borderId="45" xfId="0" applyNumberFormat="1" applyFill="1" applyBorder="1"/>
    <xf numFmtId="20" fontId="0" fillId="0" borderId="0" xfId="0" applyNumberFormat="1"/>
    <xf numFmtId="182" fontId="0" fillId="0" borderId="0" xfId="0" applyNumberFormat="1"/>
    <xf numFmtId="183" fontId="0" fillId="3" borderId="3" xfId="0" applyNumberFormat="1" applyFill="1" applyBorder="1"/>
    <xf numFmtId="183" fontId="0" fillId="0" borderId="3" xfId="0" applyNumberFormat="1" applyBorder="1"/>
    <xf numFmtId="183" fontId="0" fillId="3" borderId="6" xfId="0" applyNumberFormat="1" applyFill="1" applyBorder="1"/>
    <xf numFmtId="0" fontId="0" fillId="3" borderId="41" xfId="0" applyFill="1" applyBorder="1"/>
    <xf numFmtId="0" fontId="0" fillId="0" borderId="41" xfId="0" applyBorder="1"/>
    <xf numFmtId="0" fontId="0" fillId="0" borderId="42" xfId="0" applyBorder="1"/>
    <xf numFmtId="0" fontId="0" fillId="3" borderId="31" xfId="0" applyFill="1" applyBorder="1"/>
    <xf numFmtId="20" fontId="0" fillId="3" borderId="2" xfId="0" applyNumberFormat="1" applyFill="1" applyBorder="1"/>
    <xf numFmtId="0" fontId="0" fillId="3" borderId="44" xfId="0" applyFill="1" applyBorder="1"/>
    <xf numFmtId="0" fontId="0" fillId="0" borderId="44" xfId="0" applyBorder="1"/>
    <xf numFmtId="0" fontId="0" fillId="3" borderId="46" xfId="0" applyFill="1" applyBorder="1"/>
    <xf numFmtId="0" fontId="0" fillId="3" borderId="29" xfId="0" applyFill="1" applyBorder="1"/>
    <xf numFmtId="0" fontId="0" fillId="0" borderId="46" xfId="0" applyBorder="1"/>
    <xf numFmtId="0" fontId="0" fillId="3" borderId="47" xfId="0" applyFill="1" applyBorder="1"/>
    <xf numFmtId="0" fontId="0" fillId="3" borderId="11" xfId="0" quotePrefix="1" applyFill="1" applyBorder="1"/>
    <xf numFmtId="0" fontId="0" fillId="0" borderId="11" xfId="0" quotePrefix="1" applyBorder="1"/>
    <xf numFmtId="0" fontId="0" fillId="0" borderId="43" xfId="0" applyBorder="1"/>
    <xf numFmtId="1" fontId="0" fillId="3" borderId="2" xfId="0" applyNumberFormat="1" applyFill="1" applyBorder="1"/>
    <xf numFmtId="1" fontId="0" fillId="0" borderId="2" xfId="0" applyNumberFormat="1" applyBorder="1"/>
    <xf numFmtId="1" fontId="0" fillId="3" borderId="11" xfId="0" applyNumberFormat="1" applyFill="1" applyBorder="1"/>
    <xf numFmtId="1" fontId="0" fillId="3" borderId="12" xfId="0" applyNumberFormat="1" applyFill="1" applyBorder="1"/>
    <xf numFmtId="14" fontId="0" fillId="3" borderId="2" xfId="0" applyNumberFormat="1" applyFill="1" applyBorder="1"/>
    <xf numFmtId="14" fontId="0" fillId="0" borderId="11" xfId="0" applyNumberFormat="1" applyBorder="1"/>
    <xf numFmtId="2" fontId="0" fillId="3" borderId="2" xfId="0" applyNumberFormat="1" applyFill="1" applyBorder="1"/>
    <xf numFmtId="1" fontId="0" fillId="0" borderId="12" xfId="0" applyNumberFormat="1" applyBorder="1"/>
    <xf numFmtId="168" fontId="0" fillId="3" borderId="4" xfId="0" applyNumberFormat="1" applyFill="1" applyBorder="1"/>
    <xf numFmtId="168" fontId="0" fillId="0" borderId="4" xfId="0" applyNumberFormat="1" applyBorder="1"/>
    <xf numFmtId="168" fontId="0" fillId="0" borderId="29" xfId="0" applyNumberFormat="1" applyBorder="1"/>
    <xf numFmtId="166" fontId="0" fillId="0" borderId="16" xfId="0" quotePrefix="1" applyNumberFormat="1" applyBorder="1"/>
    <xf numFmtId="166" fontId="0" fillId="0" borderId="15" xfId="0" quotePrefix="1" applyNumberFormat="1" applyBorder="1"/>
    <xf numFmtId="166" fontId="0" fillId="3" borderId="14" xfId="0" quotePrefix="1" applyNumberFormat="1" applyFill="1" applyBorder="1"/>
    <xf numFmtId="1" fontId="0" fillId="3" borderId="44" xfId="0" applyNumberFormat="1" applyFill="1" applyBorder="1"/>
    <xf numFmtId="0" fontId="0" fillId="0" borderId="48" xfId="0" applyBorder="1"/>
    <xf numFmtId="0" fontId="0" fillId="3" borderId="48" xfId="0" applyFill="1" applyBorder="1"/>
    <xf numFmtId="170" fontId="0" fillId="0" borderId="0" xfId="0" applyNumberFormat="1"/>
    <xf numFmtId="17" fontId="0" fillId="0" borderId="0" xfId="0" applyNumberFormat="1"/>
    <xf numFmtId="164" fontId="0" fillId="0" borderId="2" xfId="0" applyNumberFormat="1" applyBorder="1"/>
    <xf numFmtId="1" fontId="0" fillId="3" borderId="13" xfId="0" applyNumberFormat="1" applyFill="1" applyBorder="1"/>
    <xf numFmtId="168" fontId="0" fillId="3" borderId="3" xfId="0" applyNumberFormat="1" applyFill="1" applyBorder="1"/>
    <xf numFmtId="1" fontId="0" fillId="0" borderId="13" xfId="0" applyNumberFormat="1" applyBorder="1"/>
    <xf numFmtId="168" fontId="0" fillId="0" borderId="3" xfId="0" applyNumberFormat="1" applyBorder="1"/>
    <xf numFmtId="176" fontId="0" fillId="3" borderId="49" xfId="0" applyNumberFormat="1" applyFill="1" applyBorder="1"/>
    <xf numFmtId="176" fontId="0" fillId="3" borderId="11" xfId="0" applyNumberFormat="1" applyFill="1" applyBorder="1"/>
    <xf numFmtId="1" fontId="0" fillId="3" borderId="50" xfId="0" applyNumberFormat="1" applyFill="1" applyBorder="1"/>
    <xf numFmtId="168" fontId="0" fillId="3" borderId="12" xfId="0" applyNumberFormat="1" applyFill="1" applyBorder="1"/>
    <xf numFmtId="0" fontId="0" fillId="0" borderId="0" xfId="0" applyAlignment="1">
      <alignment vertical="center"/>
    </xf>
    <xf numFmtId="180" fontId="0" fillId="3" borderId="3" xfId="0" applyNumberFormat="1" applyFill="1" applyBorder="1"/>
    <xf numFmtId="0" fontId="0" fillId="3" borderId="43" xfId="0" applyFill="1" applyBorder="1"/>
    <xf numFmtId="0" fontId="0" fillId="3" borderId="38" xfId="0" applyFill="1" applyBorder="1"/>
    <xf numFmtId="166" fontId="0" fillId="0" borderId="29" xfId="0" applyNumberFormat="1" applyBorder="1"/>
    <xf numFmtId="183" fontId="0" fillId="3" borderId="4" xfId="0" applyNumberFormat="1" applyFill="1" applyBorder="1"/>
    <xf numFmtId="183" fontId="0" fillId="0" borderId="4" xfId="0" applyNumberFormat="1" applyBorder="1"/>
    <xf numFmtId="183" fontId="0" fillId="3" borderId="7" xfId="0" applyNumberFormat="1" applyFill="1" applyBorder="1"/>
    <xf numFmtId="184" fontId="0" fillId="0" borderId="0" xfId="0" applyNumberFormat="1"/>
    <xf numFmtId="177" fontId="0" fillId="3" borderId="15" xfId="0" applyNumberFormat="1" applyFill="1" applyBorder="1"/>
    <xf numFmtId="177" fontId="0" fillId="0" borderId="15" xfId="0" applyNumberFormat="1" applyBorder="1"/>
    <xf numFmtId="177" fontId="0" fillId="3" borderId="14" xfId="0" applyNumberFormat="1" applyFill="1" applyBorder="1"/>
    <xf numFmtId="171" fontId="0" fillId="3" borderId="41" xfId="0" applyNumberFormat="1" applyFill="1" applyBorder="1"/>
    <xf numFmtId="171" fontId="0" fillId="0" borderId="41" xfId="0" applyNumberFormat="1" applyBorder="1"/>
    <xf numFmtId="172" fontId="0" fillId="3" borderId="41" xfId="0" applyNumberFormat="1" applyFill="1" applyBorder="1"/>
    <xf numFmtId="172" fontId="0" fillId="0" borderId="41" xfId="0" applyNumberFormat="1" applyBorder="1"/>
    <xf numFmtId="172" fontId="0" fillId="3" borderId="42" xfId="0" applyNumberFormat="1" applyFill="1" applyBorder="1"/>
    <xf numFmtId="0" fontId="3" fillId="2" borderId="41" xfId="0" applyFont="1" applyFill="1" applyBorder="1" applyAlignment="1">
      <alignment horizontal="center"/>
    </xf>
    <xf numFmtId="171" fontId="0" fillId="0" borderId="42" xfId="0" applyNumberFormat="1" applyBorder="1"/>
    <xf numFmtId="175" fontId="0" fillId="3" borderId="41" xfId="0" applyNumberFormat="1" applyFill="1" applyBorder="1"/>
    <xf numFmtId="175" fontId="0" fillId="0" borderId="41" xfId="0" applyNumberFormat="1" applyBorder="1"/>
    <xf numFmtId="175" fontId="0" fillId="3" borderId="31" xfId="0" applyNumberFormat="1" applyFill="1" applyBorder="1"/>
    <xf numFmtId="175" fontId="0" fillId="0" borderId="42" xfId="0" applyNumberFormat="1" applyBorder="1"/>
    <xf numFmtId="0" fontId="0" fillId="3" borderId="51" xfId="0" applyFill="1" applyBorder="1"/>
    <xf numFmtId="0" fontId="0" fillId="3" borderId="5" xfId="0" quotePrefix="1" applyFill="1" applyBorder="1"/>
    <xf numFmtId="0" fontId="0" fillId="3" borderId="47" xfId="0" quotePrefix="1" applyFill="1" applyBorder="1"/>
    <xf numFmtId="176" fontId="0" fillId="3" borderId="27" xfId="0" applyNumberFormat="1" applyFill="1" applyBorder="1"/>
    <xf numFmtId="0" fontId="5" fillId="0" borderId="0" xfId="0" applyFont="1" applyAlignment="1">
      <alignment vertical="center"/>
    </xf>
    <xf numFmtId="177" fontId="0" fillId="3" borderId="41" xfId="0" applyNumberFormat="1" applyFill="1" applyBorder="1"/>
    <xf numFmtId="177" fontId="0" fillId="0" borderId="41" xfId="0" applyNumberFormat="1" applyBorder="1"/>
    <xf numFmtId="177" fontId="0" fillId="3" borderId="48" xfId="0" applyNumberFormat="1" applyFill="1" applyBorder="1"/>
    <xf numFmtId="177" fontId="0" fillId="0" borderId="42" xfId="0" applyNumberFormat="1" applyBorder="1"/>
    <xf numFmtId="0" fontId="3" fillId="2" borderId="27" xfId="0" applyFont="1" applyFill="1" applyBorder="1"/>
    <xf numFmtId="0" fontId="3" fillId="2" borderId="44" xfId="0" applyFont="1" applyFill="1" applyBorder="1" applyAlignment="1">
      <alignment horizontal="right"/>
    </xf>
    <xf numFmtId="0" fontId="0" fillId="3" borderId="45" xfId="0" applyFill="1" applyBorder="1"/>
    <xf numFmtId="47" fontId="0" fillId="0" borderId="0" xfId="0" applyNumberFormat="1"/>
    <xf numFmtId="47" fontId="0" fillId="0" borderId="0" xfId="0" quotePrefix="1" applyNumberFormat="1"/>
    <xf numFmtId="176" fontId="0" fillId="3" borderId="11" xfId="0" quotePrefix="1" applyNumberFormat="1" applyFill="1" applyBorder="1"/>
    <xf numFmtId="176" fontId="0" fillId="0" borderId="5" xfId="0" quotePrefix="1" applyNumberFormat="1" applyBorder="1"/>
    <xf numFmtId="175" fontId="0" fillId="3" borderId="12" xfId="0" applyNumberFormat="1" applyFill="1" applyBorder="1"/>
    <xf numFmtId="175" fontId="0" fillId="3" borderId="28" xfId="0" applyNumberFormat="1" applyFill="1" applyBorder="1"/>
    <xf numFmtId="175" fontId="0" fillId="0" borderId="12" xfId="0" applyNumberFormat="1" applyBorder="1"/>
    <xf numFmtId="175" fontId="0" fillId="0" borderId="28" xfId="0" applyNumberFormat="1" applyBorder="1"/>
    <xf numFmtId="0" fontId="0" fillId="3" borderId="15" xfId="0" applyNumberFormat="1" applyFill="1" applyBorder="1"/>
    <xf numFmtId="0" fontId="0" fillId="0" borderId="15" xfId="0" applyNumberFormat="1" applyBorder="1"/>
    <xf numFmtId="0" fontId="0" fillId="3" borderId="52" xfId="0" applyNumberFormat="1" applyFill="1" applyBorder="1"/>
    <xf numFmtId="0" fontId="0" fillId="3" borderId="27" xfId="0" applyNumberFormat="1" applyFill="1" applyBorder="1"/>
    <xf numFmtId="0" fontId="0" fillId="0" borderId="14" xfId="0" applyNumberFormat="1" applyBorder="1"/>
    <xf numFmtId="176" fontId="0" fillId="3" borderId="41" xfId="0" applyNumberFormat="1" applyFill="1" applyBorder="1"/>
    <xf numFmtId="176" fontId="0" fillId="0" borderId="41" xfId="0" applyNumberFormat="1" applyBorder="1"/>
    <xf numFmtId="176" fontId="0" fillId="3" borderId="48" xfId="0" applyNumberFormat="1" applyFill="1" applyBorder="1"/>
    <xf numFmtId="176" fontId="0" fillId="0" borderId="42" xfId="0" applyNumberFormat="1" applyBorder="1"/>
    <xf numFmtId="0" fontId="0" fillId="3" borderId="2" xfId="0" applyNumberFormat="1" applyFill="1" applyBorder="1"/>
    <xf numFmtId="0" fontId="0" fillId="0" borderId="2" xfId="0" applyNumberFormat="1" applyBorder="1"/>
    <xf numFmtId="0" fontId="0" fillId="3" borderId="49" xfId="0" quotePrefix="1" applyNumberFormat="1" applyFill="1" applyBorder="1"/>
    <xf numFmtId="0" fontId="0" fillId="3" borderId="11" xfId="0" applyNumberFormat="1" applyFill="1" applyBorder="1"/>
    <xf numFmtId="0" fontId="0" fillId="0" borderId="5" xfId="0" applyNumberFormat="1" applyBorder="1"/>
    <xf numFmtId="166" fontId="0" fillId="3" borderId="27" xfId="0" applyNumberFormat="1" applyFill="1" applyBorder="1"/>
  </cellXfs>
  <cellStyles count="2">
    <cellStyle name="Heading 1" xfId="1" builtinId="16"/>
    <cellStyle name="Normal" xfId="0" builtinId="0"/>
  </cellStyles>
  <dxfs count="59">
    <dxf>
      <numFmt numFmtId="171" formatCode="0.0000000"/>
      <border>
        <left style="thin">
          <color indexed="64"/>
        </left>
      </border>
    </dxf>
    <dxf>
      <border diagonalUp="0" diagonalDown="0">
        <left style="thin">
          <color indexed="64"/>
        </left>
        <right/>
        <vertical/>
      </border>
    </dxf>
    <dxf>
      <numFmt numFmtId="173" formatCode="d/mm/yyyy\ hh:mm:ss"/>
      <border diagonalUp="0" diagonalDown="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171" formatCode="0.0000000"/>
      <border>
        <left style="thin">
          <color indexed="64"/>
        </left>
      </border>
    </dxf>
    <dxf>
      <numFmt numFmtId="173" formatCode="d/mm/yyyy\ hh:mm:ss"/>
      <border diagonalUp="0" diagonalDown="0" outline="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diagonalUp="0" diagonalDown="0">
        <left/>
        <right style="thin">
          <color indexed="64"/>
        </right>
        <top/>
        <bottom/>
        <vertical/>
        <horizontal/>
      </border>
    </dxf>
    <dxf>
      <border outline="0">
        <left style="thin">
          <color rgb="FF000000"/>
        </left>
        <right style="thin">
          <color rgb="FF000000"/>
        </right>
        <top style="thin">
          <color rgb="FF000000"/>
        </top>
        <bottom style="thin">
          <color rgb="FF000000"/>
        </bottom>
      </border>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border outline="0">
        <left style="thin">
          <color theme="1"/>
        </left>
        <right style="thin">
          <color theme="1"/>
        </right>
        <top style="thin">
          <color theme="1"/>
        </top>
        <bottom style="thin">
          <color indexed="64"/>
        </bottom>
      </border>
    </dxf>
    <dxf>
      <border outline="0">
        <left style="thin">
          <color theme="1"/>
        </left>
        <top style="thin">
          <color theme="1"/>
        </top>
        <bottom style="thin">
          <color indexed="64"/>
        </bottom>
      </border>
    </dxf>
    <dxf>
      <numFmt numFmtId="0" formatCode="General"/>
    </dxf>
    <dxf>
      <font>
        <b val="0"/>
        <i val="0"/>
        <strike val="0"/>
        <condense val="0"/>
        <extend val="0"/>
        <outline val="0"/>
        <shadow val="0"/>
        <u val="none"/>
        <vertAlign val="baseline"/>
        <sz val="11"/>
        <color theme="1"/>
        <name val="Calibri"/>
        <family val="2"/>
        <scheme val="minor"/>
      </font>
    </dxf>
    <dxf>
      <numFmt numFmtId="166" formatCode="0.000"/>
    </dxf>
    <dxf>
      <numFmt numFmtId="166" formatCode="0.000"/>
    </dxf>
    <dxf>
      <numFmt numFmtId="166" formatCode="0.000"/>
    </dxf>
    <dxf>
      <numFmt numFmtId="166" formatCode="0.000"/>
    </dxf>
    <dxf>
      <numFmt numFmtId="166" formatCode="0.000"/>
    </dxf>
    <dxf>
      <numFmt numFmtId="166" formatCode="0.000"/>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right/>
        <top style="thin">
          <color theme="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border diagonalUp="0" diagonalDown="0">
        <left style="thin">
          <color theme="1"/>
        </left>
        <right/>
        <top style="thin">
          <color theme="1"/>
        </top>
        <bottom/>
        <vertical/>
        <horizontal/>
      </border>
    </dxf>
    <dxf>
      <numFmt numFmtId="0" formatCode="General"/>
      <fill>
        <patternFill patternType="solid">
          <fgColor theme="0" tint="-0.14999847407452621"/>
          <bgColor theme="0" tint="-0.14999847407452621"/>
        </patternFill>
      </fill>
      <border diagonalUp="0" diagonalDown="0">
        <left/>
        <right style="thin">
          <color theme="1"/>
        </right>
        <top style="thin">
          <color theme="1"/>
        </top>
        <bottom/>
        <vertical/>
        <horizontal/>
      </border>
    </dxf>
    <dxf>
      <border outline="0">
        <left style="thin">
          <color theme="1"/>
        </left>
        <right style="thin">
          <color theme="1"/>
        </right>
        <top style="thin">
          <color theme="1"/>
        </top>
      </border>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2</v>
    <v>2</v>
    <v>19</v>
  </rv>
</rvData>
</file>

<file path=xl/richData/rdrichvaluestructure.xml><?xml version="1.0" encoding="utf-8"?>
<rvStructures xmlns="http://schemas.microsoft.com/office/spreadsheetml/2017/richdata" count="1">
  <s t="_error">
    <k n="errorType" t="i"/>
    <k n="argument" t="s"/>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0CACD60-3A23-4695-BDCE-D2F81FBC7687}" name="Table245" displayName="Table245" ref="A110:F118" totalsRowShown="0" headerRowDxfId="58">
  <tableColumns count="6">
    <tableColumn id="1" xr3:uid="{E31D1499-D0EA-4619-A1EA-DE18DB16FAAF}" name="Year"/>
    <tableColumn id="3" xr3:uid="{3D2818D4-27A2-4B24-8773-D44B573B739B}" name="Month" dataDxfId="57"/>
    <tableColumn id="2" xr3:uid="{DC63E276-8E23-46C8-89B1-37141E4E2A20}" name="Day" dataDxfId="56"/>
    <tableColumn id="4" xr3:uid="{5DCE0E62-14F5-468E-BD14-154B5EE1C894}" name="JulianCalendar"/>
    <tableColumn id="5" xr3:uid="{6869B385-3230-42E0-A235-670F3F5BDE8E}" name="Out: JDN" dataDxfId="55">
      <calculatedColumnFormula array="1">CALENDAR.JULIAN_DAY_NUMBER(Table245[[#This Row],[Year]:[Day]],Table245[[#This Row],[JulianCalendar]])</calculatedColumnFormula>
    </tableColumn>
    <tableColumn id="6" xr3:uid="{FEE22BD4-7851-4A9F-90B9-DB8B83510809}" name="Notes"/>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F90BF4B-E630-488B-9B07-227743A439D5}" name="Table7" displayName="Table7" ref="A44:C49" totalsRowShown="0">
  <tableColumns count="3">
    <tableColumn id="1" xr3:uid="{A1930D8F-00F0-4489-91D6-BA0484CEC1B9}" name="YearCE"/>
    <tableColumn id="2" xr3:uid="{212E0AA5-860C-49DF-8803-0E2C266A3C00}" name="JulianCalendar"/>
    <tableColumn id="4" xr3:uid="{253A3CF4-A421-4565-8C24-3910E7B4B4FF}" name="Out: DaysInYear" dataDxfId="54">
      <calculatedColumnFormula array="1">CALENDAR.DAYS_IN_YEAR(Table7[[#This Row],[YearCE]],Table7[[#This Row],[JulianCalendar]])</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369A65-E72B-45BE-9808-3402C7C7430D}" name="Table79" displayName="Table79" ref="A54:D62" totalsRowShown="0">
  <tableColumns count="4">
    <tableColumn id="1" xr3:uid="{EB7F7B46-8FED-407B-85D1-22FBBC40E387}" name="Month"/>
    <tableColumn id="5" xr3:uid="{7F9E27CA-5DDE-477E-9B52-849868DECE44}" name="YearCE"/>
    <tableColumn id="2" xr3:uid="{B712F7A2-4E69-4F12-B974-523E2EE37B7F}" name="JulianCalendar"/>
    <tableColumn id="4" xr3:uid="{23419FE7-0A25-4E5B-8259-E8C421B87853}" name="Out: DaysInMonth" dataDxfId="53">
      <calculatedColumnFormula array="1">CALENDAR.DAYS_IN_MONTH(Table79[[#This Row],[Month]],Table79[[#This Row],[YearCE]],Table79[[#This Row],[JulianCalendar]])</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36682AFA-BFB6-4126-B650-37049AE3FBF4}" name="Table24534" displayName="Table24534" ref="A123:F128" totalsRowShown="0" headerRowDxfId="52">
  <tableColumns count="6">
    <tableColumn id="1" xr3:uid="{06D1922F-F471-43D1-B6E6-62B5B2D13950}" name="Year"/>
    <tableColumn id="3" xr3:uid="{188A275F-E7EC-4FCF-9B15-CF83A05C6B09}" name="Month" dataDxfId="51"/>
    <tableColumn id="2" xr3:uid="{8C400855-949A-44C3-BD88-FB8125CEBBDA}" name="Day" dataDxfId="50"/>
    <tableColumn id="4" xr3:uid="{93E9BE69-C7C5-42D3-805A-28FA8C006108}" name="JulianCalendar"/>
    <tableColumn id="5" xr3:uid="{C7DF11E9-82E1-417E-ABEE-18E612C4AF97}" name="Out: MJDN" dataDxfId="49">
      <calculatedColumnFormula array="1">CALENDAR.MODIFIED_JULIAN_DAY_NUMBER(Table24534[[#This Row],[Year]:[Day]],Table24534[[#This Row],[JulianCalendar]])</calculatedColumnFormula>
    </tableColumn>
    <tableColumn id="6" xr3:uid="{7BBE089A-C5FE-46FD-B0F0-9B390F8F0541}" name="Notes"/>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193993DA-0CE5-42B8-8A7F-86F036B5A6D9}" name="Table2453435" displayName="Table2453435" ref="A133:B139" totalsRowShown="0" headerRowDxfId="48">
  <tableColumns count="2">
    <tableColumn id="1" xr3:uid="{D2F6D834-1A63-4D1D-B5E7-62F34A12E791}" name="JDN"/>
    <tableColumn id="5" xr3:uid="{071D2DD1-66F7-424D-A8E2-645BFE130EFD}" name="Out: MJDN" dataDxfId="47">
      <calculatedColumnFormula array="1">CALENDAR.JDN_TO_MODIFIED(Table2453435[[#This Row],[JDN]])</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C2223893-D370-4DBB-86DA-34459589428D}" name="Table245343536" displayName="Table245343536" ref="D133:E139" totalsRowShown="0" headerRowDxfId="46">
  <tableColumns count="2">
    <tableColumn id="1" xr3:uid="{898DD085-03E4-4BF5-8ABD-3EEB6EF374A0}" name="MJDN"/>
    <tableColumn id="5" xr3:uid="{455F8551-F67F-4BF8-8C8C-0500BC8E368E}" name="Out: JDN" dataDxfId="45">
      <calculatedColumnFormula array="1">CALENDAR.MODIFIED_TO_JDN(Table245343536[[#This Row],[MJDN]])</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8AA5DE0-0104-4E18-A5C6-2702C2E39D3C}" name="Table18" displayName="Table18" ref="A16:E23" totalsRowShown="0" tableBorderDxfId="44">
  <tableColumns count="5">
    <tableColumn id="1" xr3:uid="{16BE3648-210D-422C-9331-7EFF10E3D424}" name="MonthText"/>
    <tableColumn id="2" xr3:uid="{A8DFFCFF-6D7F-4EB8-8F48-D98E65A84584}" name="Out: Month" dataDxfId="43"/>
    <tableColumn id="3" xr3:uid="{87ECBF77-626A-4D1B-A246-873923E960A1}" name="Short" dataDxfId="42"/>
    <tableColumn id="4" xr3:uid="{9F6096C4-978F-49CF-A982-ECAEBF3DEA07}" name="InternationalEnglish" dataDxfId="41"/>
    <tableColumn id="5" xr3:uid="{D0EC8AC3-C06F-4FC3-931F-7C8BAFE92D70}" name="Out: Month Name" dataDxfId="40"/>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E5D1F-B7B2-49B3-A79D-6E53742711E6}" name="Table2" displayName="Table2" ref="A28:C39" totalsRowShown="0" headerRowDxfId="39">
  <tableColumns count="3">
    <tableColumn id="1" xr3:uid="{9745EE81-4146-418A-9B06-D2B9E74B5E0E}" name="YearCE"/>
    <tableColumn id="3" xr3:uid="{5697268B-3D6C-4C0B-82C9-44AB471AD2E4}" name="JulianCalendar" dataDxfId="38"/>
    <tableColumn id="2" xr3:uid="{067C233E-F63D-4501-B962-1A883DA82915}" name="Out: IsLeapYear" dataDxfId="37">
      <calculatedColumnFormula array="1">CALENDAR.IS_LEAP_YEAR(Table2[[#This Row],[YearCE]],Table2[[#This Row],[JulianCalendar]])</calculatedColumnFormula>
    </tableColumn>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82:E92" totalsRowShown="0" headerRowDxfId="36">
  <tableColumns count="5">
    <tableColumn id="1" xr3:uid="{0F002978-378B-4F51-A8BB-CB28579FC0CB}" name="YearCE"/>
    <tableColumn id="2" xr3:uid="{21A5D259-501A-4A43-A9D6-D8C6DAF9DF6E}" name="Month" dataDxfId="35"/>
    <tableColumn id="3" xr3:uid="{8EED2AAD-208B-45BC-98F6-BC404A2FE7DF}" name="Day"/>
    <tableColumn id="4" xr3:uid="{55A969C0-7925-436B-92BD-6EFBEE6F7FD4}" name="JulianCalendar"/>
    <tableColumn id="5" xr3:uid="{474862FF-2E3E-4391-AD0E-0EECC5B310A2}" name="Out: IsValid" dataDxfId="34">
      <calculatedColumnFormula array="1">CALENDAR.IS_VALID_CALENDAR_DATE(Table23[[#This Row],[YearCE]:[Day]],Table23[[#This Row],[JulianCalendar]])</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B52459-885E-46B5-ABF7-1BCD31020FBC}" name="Table21729263812" displayName="Table21729263812" ref="A3:B9" totalsRowShown="0" headerRowDxfId="33">
  <tableColumns count="2">
    <tableColumn id="1" xr3:uid="{873985E5-F534-4746-965A-FDCC4B0BD795}" name="Value" dataDxfId="32"/>
    <tableColumn id="2" xr3:uid="{52496543-EFBF-45A3-B639-782DF54EB5B2}" name="Out: IsValid" dataDxfId="31">
      <calculatedColumnFormula array="1">CALENDAR.IS_VALID_TZO(Table21729263812[[#This Row],[Value]])</calculatedColumnFormula>
    </tableColumn>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E8C97A40-41FD-4725-882C-33CF33CA601F}" name="Table2172926381227" displayName="Table2172926381227" ref="A14:C18" totalsRowShown="0" headerRowDxfId="30">
  <tableColumns count="3">
    <tableColumn id="1" xr3:uid="{79B43762-A5C0-4429-9C20-25080A48AB6F}" name="TimeSpan" dataDxfId="29"/>
    <tableColumn id="2" xr3:uid="{E6048E40-86E2-4B61-83A8-07F3CE6DDBC9}" name="Out: TZOMinutes" dataDxfId="28">
      <calculatedColumnFormula array="1">CALENDAR.TIMESPAN_TO_TZO(Table2172926381227[[#This Row],[TimeSpan]])</calculatedColumnFormula>
    </tableColumn>
    <tableColumn id="3" xr3:uid="{CE66DB6A-0E22-4FAD-801C-A2523EE9796A}" name="Out: TZOTimeSpan" dataDxfId="27">
      <calculatedColumnFormula array="1">CALENDAR.TZO_TO_TIMESPAN(Table2172926381227[[#This Row],[Out: TZOMinutes]])</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F4D1702-4CE0-4932-BC5C-C849B6A47871}" name="Table79121314" displayName="Table79121314" ref="A53:B58" totalsRowShown="0" dataDxfId="26">
  <tableColumns count="2">
    <tableColumn id="1" xr3:uid="{FC6453E7-AE6D-4F9E-B75F-01E7FD70A7A2}" name="JDate" dataDxfId="25"/>
    <tableColumn id="4" xr3:uid="{668B7A50-D2B2-47ED-8C33-F88478865A3F}" name="Out: MJDate" dataDxfId="24">
      <calculatedColumnFormula array="1">CALENDAR.JDATE_TO_MODIFIED(Table79121314[[#This Row],[JDate]])</calculatedColumnFormula>
    </tableColumn>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96CC058-EFD1-4DC2-9E75-83B54DAD702E}" name="Table7912131416" displayName="Table7912131416" ref="D53:E58" totalsRowShown="0" dataDxfId="23">
  <tableColumns count="2">
    <tableColumn id="1" xr3:uid="{D8855EB3-84D9-4210-AC51-31F8DFA4D714}" name="MJDate" dataDxfId="22"/>
    <tableColumn id="4" xr3:uid="{30DFF042-AFA2-4929-BA78-3FDD5CD2E45B}" name="Out: JDate" dataDxfId="21">
      <calculatedColumnFormula array="1">CALENDAR.MODIFIED_TO_JDATE(Table7912131416[[#This Row],[MJDate]])</calculatedColumnFormula>
    </tableColumn>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4D30B62-C9B3-4694-A8C2-803C3862C649}" name="Table2321" displayName="Table2321" ref="A3:D8" totalsRowShown="0" headerRowDxfId="20">
  <tableColumns count="4">
    <tableColumn id="1" xr3:uid="{CE94F83C-C964-48BF-9BDF-43C1AE3E3FD4}" name="YearCE"/>
    <tableColumn id="3" xr3:uid="{C8EA9707-16ED-4BA8-8B31-6C783E81864A}" name="OrdinalDay"/>
    <tableColumn id="4" xr3:uid="{F095CF0A-87B7-41A7-98E6-A38D3D8FECB2}" name="JulianCalendar"/>
    <tableColumn id="5" xr3:uid="{A5EE40C3-452F-48B6-B287-7B37C90D506E}" name="Out: IsValid" dataDxfId="19">
      <calculatedColumnFormula array="1">CALENDAR.IS_VALID_ORDINAL_DATE(Table2321[[#This Row],[YearCE]],Table2321[[#This Row],[OrdinalDay]],Table2321[[#This Row],[JulianCalendar]])</calculatedColumnFormula>
    </tableColumn>
  </tableColumns>
  <tableStyleInfo name="TableStyleMedium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0622A27-F099-4816-9937-C2344998F6C2}" name="Table9" displayName="Table9" ref="A79:C91" totalsRowShown="0" tableBorderDxfId="18">
  <tableColumns count="3">
    <tableColumn id="1" xr3:uid="{65BBF8AF-3B7F-47C5-B0CC-B253FF55B39D}" name="YearCE"/>
    <tableColumn id="2" xr3:uid="{C70EF462-E92A-4813-BA4F-DC7F9A6126CB}" name="JulianCalendar"/>
    <tableColumn id="3" xr3:uid="{4B02666E-BE77-437C-9638-4248378E7B26}" name="Returns">
      <calculatedColumnFormula array="1">CALENDAR.WEEKS_IN_YEAR(Table9[[#This Row],[YearCE]],Table9[[#This Row],[JulianCalendar]])</calculatedColumnFormula>
    </tableColumn>
  </tableColumns>
  <tableStyleInfo name="TableStyleMedium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A8B452E-9C28-4BFF-B01A-CAE384AD42A3}" name="Table10" displayName="Table10" ref="A3:C23" totalsRowShown="0" tableBorderDxfId="17">
  <tableColumns count="3">
    <tableColumn id="1" xr3:uid="{3F96874F-2248-4C44-9416-D0A4465DE228}" name="DayOfWeek"/>
    <tableColumn id="2" xr3:uid="{D294B606-19B8-4A85-A370-67CB8BDDA11A}" name="ISOtoTraditional"/>
    <tableColumn id="3" xr3:uid="{4BFBA4F7-9955-4869-9D33-3BDB57E855A5}" name="Out: WeekdayNumber" dataDxfId="16">
      <calculatedColumnFormula array="1">CALENDAR.CONVERT_WEEKDAY_NUMBER(Table10[[#This Row],[DayOfWeek]],Table10[[#This Row],[ISOtoTraditional]])</calculatedColumnFormula>
    </tableColumn>
  </tableColumns>
  <tableStyleInfo name="TableStyleMedium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F2BFB92-DF40-4AA8-BB25-5BAFADB91C92}" name="Table2322" displayName="Table2322" ref="A66:E74" totalsRowShown="0" headerRowDxfId="15">
  <tableColumns count="5">
    <tableColumn id="1" xr3:uid="{0C6CF333-555F-4DF5-B035-26D4C8A8EC5C}" name="YearCE"/>
    <tableColumn id="2" xr3:uid="{D1F1A151-3CA3-436F-B446-76F4B0E03459}" name="ISOWeek" dataDxfId="14"/>
    <tableColumn id="3" xr3:uid="{2DE138D0-9583-44DF-8191-8288401188BE}" name="ISOWeekDay"/>
    <tableColumn id="4" xr3:uid="{DA3E32AA-958C-443E-A1C2-58BBCA19C245}" name="JulianCalendar"/>
    <tableColumn id="5" xr3:uid="{C08B51E6-496D-4F28-A012-489D922B5E3F}" name="Out: IsValid" dataDxfId="13">
      <calculatedColumnFormula array="1">CALENDAR.IS_VALID_WEEK_DATE(Table2322[[#This Row],[YearCE]],Table2322[[#This Row],[ISOWeek]],Table2322[[#This Row],[ISOWeekDay]],Table2322[[#This Row],[JulianCalendar]])</calculatedColumnFormula>
    </tableColumn>
  </tableColumns>
  <tableStyleInfo name="TableStyleMedium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511776B-E97A-4FDB-9461-82DED02B38D2}" name="Table101315" displayName="Table101315" ref="A3:E19" totalsRowShown="0" tableBorderDxfId="12">
  <tableColumns count="5">
    <tableColumn id="1" xr3:uid="{57D93866-EF01-4E61-AD3E-85BD3205F0FF}" name="Quarter"/>
    <tableColumn id="2" xr3:uid="{1F56496A-A2E4-406A-9172-7EB83F3D66C3}" name="FiscalYearCE"/>
    <tableColumn id="5" xr3:uid="{778026F6-8192-49B6-802F-96D59D4CA91D}" name="MonthOffset"/>
    <tableColumn id="4" xr3:uid="{4D65A668-A3A0-4B3B-92F0-94781CD948BC}" name="JulianCalendar" dataDxfId="11"/>
    <tableColumn id="3" xr3:uid="{B8C7CD7A-4DAA-4D32-9028-0B16A35862A2}" name="Out: Days">
      <calculatedColumnFormula array="1">CALENDAR.DAYS_IN_QUARTER(Table101315[[#This Row],[Quarter]],Table101315[[#This Row],[FiscalYearCE]],Table101315[[#This Row],[MonthOffset]],Table101315[[#This Row],[JulianCalendar]])</calculatedColumnFormula>
    </tableColumn>
  </tableColumns>
  <tableStyleInfo name="TableStyleMedium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DDCBE2FF-A2EB-429F-B392-933AB146213C}" name="Table39" displayName="Table39" ref="A14:C18" totalsRowShown="0" headerRowDxfId="10" tableBorderDxfId="9">
  <tableColumns count="3">
    <tableColumn id="1" xr3:uid="{2B80A01B-8873-472A-AB49-DF8FC898472B}" name="MJDATE" dataDxfId="8"/>
    <tableColumn id="2" xr3:uid="{075AD26A-F421-4B1C-A41C-75928F5E496D}" name="Out: ExcelDate" dataDxfId="7">
      <calculatedColumnFormula array="1">CALENDAR.MJDATE_TO_EXCELDATE(Table39[[#This Row],[MJDATE]])</calculatedColumnFormula>
    </tableColumn>
    <tableColumn id="3" xr3:uid="{E34377A2-C6C5-4E9C-BB8F-EB9FA4B8FC26}" name="Out: MJDate" dataDxfId="6">
      <calculatedColumnFormula array="1">CALENDAR.EXCELDATE_TO_MJDATE(Table39[[#This Row],[Out: ExcelDate]])</calculatedColumnFormula>
    </tableColumn>
  </tableColumns>
  <tableStyleInfo name="TableStyleMedium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4E48EEAE-5C2C-4CF2-A612-D0CE59A50879}" name="Table3941" displayName="Table3941" ref="A23:D27" totalsRowShown="0" headerRowDxfId="5" tableBorderDxfId="4">
  <tableColumns count="4">
    <tableColumn id="1" xr3:uid="{180DCA52-6E21-41C7-903C-FF601B2DA413}" name="USDate" dataDxfId="3"/>
    <tableColumn id="2" xr3:uid="{C4A2816B-3A37-4D1F-91C6-B14E42C1786F}" name="Out: ExcelDate" dataDxfId="2">
      <calculatedColumnFormula array="1">CALENDAR.USDATE_TO_EXCELDATE(Table3941[[#This Row],[USDate]])</calculatedColumnFormula>
    </tableColumn>
    <tableColumn id="4" xr3:uid="{266977D9-CF5B-4FE3-9CF4-8F7841082A30}" name="Options" dataDxfId="1"/>
    <tableColumn id="3" xr3:uid="{A1F4CDB5-947B-41EB-955F-8EC52C95648E}" name="Out: USDate" dataDxfId="0">
      <calculatedColumnFormula array="1">CALENDAR.EXCELDATE_TO_USDATE(Table3941[[#This Row],[Out: ExcelDate]],Table3941[[#This Row],[Options]])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6.bin"/><Relationship Id="rId4" Type="http://schemas.openxmlformats.org/officeDocument/2006/relationships/table" Target="../tables/table1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88C0-A1E4-43ED-9886-48239CED662E}">
  <dimension ref="A1:L138"/>
  <sheetViews>
    <sheetView workbookViewId="0">
      <selection activeCell="A7" sqref="A7"/>
    </sheetView>
  </sheetViews>
  <sheetFormatPr defaultRowHeight="15" x14ac:dyDescent="0.25"/>
  <cols>
    <col min="1" max="1" width="33.140625" customWidth="1"/>
    <col min="2" max="2" width="20.42578125" customWidth="1"/>
    <col min="3" max="3" width="15.140625" customWidth="1"/>
    <col min="4" max="4" width="31.5703125" customWidth="1"/>
    <col min="5" max="5" width="19.5703125" customWidth="1"/>
    <col min="6" max="6" width="16" customWidth="1"/>
    <col min="9" max="9" width="12.7109375" bestFit="1" customWidth="1"/>
    <col min="10" max="10" width="11.28515625" bestFit="1" customWidth="1"/>
    <col min="11" max="11" width="27.140625" customWidth="1"/>
    <col min="12" max="12" width="11.28515625" bestFit="1" customWidth="1"/>
    <col min="13" max="13" width="10.5703125" bestFit="1" customWidth="1"/>
  </cols>
  <sheetData>
    <row r="1" spans="1:2" ht="19.5" x14ac:dyDescent="0.3">
      <c r="A1" s="1" t="s">
        <v>436</v>
      </c>
      <c r="B1" s="1"/>
    </row>
    <row r="3" spans="1:2" x14ac:dyDescent="0.25">
      <c r="A3" s="4" t="s">
        <v>429</v>
      </c>
      <c r="B3" s="6" t="s">
        <v>437</v>
      </c>
    </row>
    <row r="4" spans="1:2" x14ac:dyDescent="0.25">
      <c r="A4" s="7"/>
      <c r="B4" s="9" t="b" cm="1">
        <f t="array" ref="B4:B9">CALENDAR.IS_EMPTY(A4:A9)</f>
        <v>1</v>
      </c>
    </row>
    <row r="5" spans="1:2" x14ac:dyDescent="0.25">
      <c r="A5" s="10" t="s">
        <v>2</v>
      </c>
      <c r="B5" s="12" t="b">
        <v>0</v>
      </c>
    </row>
    <row r="6" spans="1:2" x14ac:dyDescent="0.25">
      <c r="A6" s="7" t="e">
        <v>#VALUE!</v>
      </c>
      <c r="B6" s="9" t="b">
        <v>0</v>
      </c>
    </row>
    <row r="7" spans="1:2" x14ac:dyDescent="0.25">
      <c r="A7" s="10">
        <v>0</v>
      </c>
      <c r="B7" s="12" t="b">
        <v>0</v>
      </c>
    </row>
    <row r="8" spans="1:2" x14ac:dyDescent="0.25">
      <c r="A8" s="300">
        <v>44927</v>
      </c>
      <c r="B8" s="9" t="b">
        <v>0</v>
      </c>
    </row>
    <row r="9" spans="1:2" x14ac:dyDescent="0.25">
      <c r="A9" s="301" t="s">
        <v>430</v>
      </c>
      <c r="B9" s="177" t="b">
        <v>0</v>
      </c>
    </row>
    <row r="11" spans="1:2" x14ac:dyDescent="0.25">
      <c r="A11" s="217"/>
    </row>
    <row r="12" spans="1:2" ht="19.5" x14ac:dyDescent="0.3">
      <c r="A12" s="1" t="s">
        <v>472</v>
      </c>
      <c r="B12" s="1"/>
    </row>
    <row r="14" spans="1:2" x14ac:dyDescent="0.25">
      <c r="A14" s="4" t="s">
        <v>429</v>
      </c>
      <c r="B14" s="6" t="s">
        <v>473</v>
      </c>
    </row>
    <row r="15" spans="1:2" x14ac:dyDescent="0.25">
      <c r="A15" s="7"/>
      <c r="B15" s="9" t="b" cm="1">
        <f t="array" ref="B15:B20">CALENDAR.IS_NUMERIC_NULL(A15:A20)</f>
        <v>1</v>
      </c>
    </row>
    <row r="16" spans="1:2" x14ac:dyDescent="0.25">
      <c r="A16" s="10" t="s">
        <v>2</v>
      </c>
      <c r="B16" s="12" t="b">
        <v>0</v>
      </c>
    </row>
    <row r="17" spans="1:2" x14ac:dyDescent="0.25">
      <c r="A17" s="7" t="e">
        <v>#VALUE!</v>
      </c>
      <c r="B17" s="9" t="b">
        <v>0</v>
      </c>
    </row>
    <row r="18" spans="1:2" x14ac:dyDescent="0.25">
      <c r="A18" s="10">
        <v>1</v>
      </c>
      <c r="B18" s="12" t="b">
        <v>1</v>
      </c>
    </row>
    <row r="19" spans="1:2" x14ac:dyDescent="0.25">
      <c r="A19" s="300">
        <v>44927</v>
      </c>
      <c r="B19" s="9" t="b">
        <v>1</v>
      </c>
    </row>
    <row r="20" spans="1:2" x14ac:dyDescent="0.25">
      <c r="A20" s="301" t="s">
        <v>430</v>
      </c>
      <c r="B20" s="177" t="b">
        <v>0</v>
      </c>
    </row>
    <row r="23" spans="1:2" ht="19.5" x14ac:dyDescent="0.3">
      <c r="A23" s="1" t="s">
        <v>431</v>
      </c>
      <c r="B23" s="1"/>
    </row>
    <row r="25" spans="1:2" x14ac:dyDescent="0.25">
      <c r="A25" s="4" t="s">
        <v>134</v>
      </c>
      <c r="B25" s="6" t="s">
        <v>432</v>
      </c>
    </row>
    <row r="26" spans="1:2" x14ac:dyDescent="0.25">
      <c r="A26" s="7"/>
      <c r="B26" s="9" t="e" cm="1">
        <f t="array" ref="B26:B32">CALENDAR.IS_INTEGER(A26:A32)</f>
        <v>#VALUE!</v>
      </c>
    </row>
    <row r="27" spans="1:2" x14ac:dyDescent="0.25">
      <c r="A27" s="10" t="s">
        <v>2</v>
      </c>
      <c r="B27" s="12" t="e">
        <v>#VALUE!</v>
      </c>
    </row>
    <row r="28" spans="1:2" x14ac:dyDescent="0.25">
      <c r="A28" s="7" t="e">
        <v>#VALUE!</v>
      </c>
      <c r="B28" s="9" t="e">
        <v>#VALUE!</v>
      </c>
    </row>
    <row r="29" spans="1:2" x14ac:dyDescent="0.25">
      <c r="A29" s="10">
        <v>0</v>
      </c>
      <c r="B29" s="12" t="b">
        <v>1</v>
      </c>
    </row>
    <row r="30" spans="1:2" x14ac:dyDescent="0.25">
      <c r="A30" s="7">
        <v>1</v>
      </c>
      <c r="B30" s="9" t="b">
        <v>1</v>
      </c>
    </row>
    <row r="31" spans="1:2" x14ac:dyDescent="0.25">
      <c r="A31" s="10">
        <v>1.5</v>
      </c>
      <c r="B31" s="12" t="b">
        <v>0</v>
      </c>
    </row>
    <row r="32" spans="1:2" x14ac:dyDescent="0.25">
      <c r="A32" s="182">
        <v>9.9999999999999998E-17</v>
      </c>
      <c r="B32" s="290" t="b">
        <v>1</v>
      </c>
    </row>
    <row r="35" spans="1:3" ht="19.5" x14ac:dyDescent="0.3">
      <c r="A35" s="1" t="s">
        <v>541</v>
      </c>
      <c r="B35" s="1"/>
    </row>
    <row r="37" spans="1:3" x14ac:dyDescent="0.25">
      <c r="A37" s="4" t="s">
        <v>429</v>
      </c>
      <c r="B37" s="5" t="s">
        <v>543</v>
      </c>
      <c r="C37" s="6" t="s">
        <v>542</v>
      </c>
    </row>
    <row r="38" spans="1:3" x14ac:dyDescent="0.25">
      <c r="A38" s="7"/>
      <c r="B38" s="8">
        <f t="shared" ref="B38:B43" ca="1" si="0">OFFSET($A$1,ROW()-1,COLUMN()-2)</f>
        <v>0</v>
      </c>
      <c r="C38" s="9" t="str" cm="1">
        <f t="array" aca="1" ref="C38" ca="1">CALENDAR.NULLIFY(OFFSET($A$1,ROW()-1,COLUMN()-3))</f>
        <v/>
      </c>
    </row>
    <row r="39" spans="1:3" x14ac:dyDescent="0.25">
      <c r="A39" s="10" t="s">
        <v>2</v>
      </c>
      <c r="B39" s="11" t="str">
        <f t="shared" ca="1" si="0"/>
        <v>Text</v>
      </c>
      <c r="C39" s="12" t="str" cm="1">
        <f t="array" aca="1" ref="C39" ca="1">CALENDAR.NULLIFY(OFFSET($A$1,ROW()-1,COLUMN()-3))</f>
        <v>Text</v>
      </c>
    </row>
    <row r="40" spans="1:3" x14ac:dyDescent="0.25">
      <c r="A40" s="7" t="e">
        <v>#VALUE!</v>
      </c>
      <c r="B40" s="8" t="e">
        <f t="shared" ca="1" si="0"/>
        <v>#VALUE!</v>
      </c>
      <c r="C40" s="9" t="e" cm="1">
        <f t="array" aca="1" ref="C40" ca="1">CALENDAR.NULLIFY(OFFSET($A$1,ROW()-1,COLUMN()-3))</f>
        <v>#VALUE!</v>
      </c>
    </row>
    <row r="41" spans="1:3" x14ac:dyDescent="0.25">
      <c r="A41" s="10">
        <v>1</v>
      </c>
      <c r="B41" s="11">
        <f t="shared" ca="1" si="0"/>
        <v>1</v>
      </c>
      <c r="C41" s="12" cm="1">
        <f t="array" aca="1" ref="C41" ca="1">CALENDAR.NULLIFY(OFFSET($A$1,ROW()-1,COLUMN()-3))</f>
        <v>1</v>
      </c>
    </row>
    <row r="42" spans="1:3" x14ac:dyDescent="0.25">
      <c r="A42" s="300">
        <v>44927</v>
      </c>
      <c r="B42" s="8">
        <f t="shared" ca="1" si="0"/>
        <v>44927</v>
      </c>
      <c r="C42" s="9" cm="1">
        <f t="array" aca="1" ref="C42" ca="1">CALENDAR.NULLIFY(OFFSET($A$1,ROW()-1,COLUMN()-3))</f>
        <v>44927</v>
      </c>
    </row>
    <row r="43" spans="1:3" x14ac:dyDescent="0.25">
      <c r="A43" s="301" t="s">
        <v>430</v>
      </c>
      <c r="B43" s="176" t="str">
        <f t="shared" ca="1" si="0"/>
        <v>4</v>
      </c>
      <c r="C43" s="177" t="str" cm="1">
        <f t="array" aca="1" ref="C43" ca="1">CALENDAR.NULLIFY(OFFSET($A$1,ROW()-1,COLUMN()-3))</f>
        <v>4</v>
      </c>
    </row>
    <row r="44" spans="1:3" x14ac:dyDescent="0.25">
      <c r="A44" s="217"/>
    </row>
    <row r="46" spans="1:3" ht="19.5" x14ac:dyDescent="0.3">
      <c r="A46" s="1" t="s">
        <v>433</v>
      </c>
      <c r="B46" s="1"/>
      <c r="C46" s="1"/>
    </row>
    <row r="48" spans="1:3" x14ac:dyDescent="0.25">
      <c r="A48" s="4" t="s">
        <v>134</v>
      </c>
      <c r="B48" s="6" t="s">
        <v>434</v>
      </c>
    </row>
    <row r="49" spans="1:12" x14ac:dyDescent="0.25">
      <c r="A49" s="7"/>
      <c r="B49" s="9" t="str" cm="1">
        <f t="array" ref="B49:B55">CALENDAR.DECIMALS(A49:A55)</f>
        <v/>
      </c>
    </row>
    <row r="50" spans="1:12" x14ac:dyDescent="0.25">
      <c r="A50" s="10" t="s">
        <v>2</v>
      </c>
      <c r="B50" s="12" t="e">
        <v>#VALUE!</v>
      </c>
    </row>
    <row r="51" spans="1:12" x14ac:dyDescent="0.25">
      <c r="A51" s="7">
        <v>100000.0012</v>
      </c>
      <c r="B51" s="9">
        <v>4</v>
      </c>
    </row>
    <row r="52" spans="1:12" x14ac:dyDescent="0.25">
      <c r="A52" s="10">
        <v>1.23456789012345E-6</v>
      </c>
      <c r="B52" s="12">
        <v>20</v>
      </c>
      <c r="I52" s="181"/>
      <c r="J52" s="181"/>
      <c r="K52" s="181"/>
      <c r="L52" s="181"/>
    </row>
    <row r="53" spans="1:12" x14ac:dyDescent="0.25">
      <c r="A53" s="302">
        <f>1/3</f>
        <v>0.33333333333333331</v>
      </c>
      <c r="B53" s="9">
        <v>15</v>
      </c>
      <c r="I53" s="181"/>
      <c r="J53" s="188"/>
      <c r="K53" s="181"/>
      <c r="L53" s="181"/>
    </row>
    <row r="54" spans="1:12" x14ac:dyDescent="0.25">
      <c r="A54" s="10">
        <v>9.9999999999999995E-7</v>
      </c>
      <c r="B54" s="12">
        <v>6</v>
      </c>
      <c r="I54" s="181"/>
      <c r="J54" s="181"/>
      <c r="K54" s="181"/>
      <c r="L54" s="181"/>
    </row>
    <row r="55" spans="1:12" x14ac:dyDescent="0.25">
      <c r="A55" s="182">
        <v>0</v>
      </c>
      <c r="B55" s="290">
        <v>0</v>
      </c>
      <c r="I55" s="181"/>
      <c r="J55" s="181"/>
      <c r="K55" s="181"/>
      <c r="L55" s="181"/>
    </row>
    <row r="56" spans="1:12" x14ac:dyDescent="0.25">
      <c r="I56" s="181"/>
      <c r="J56" s="181"/>
      <c r="K56" s="181"/>
      <c r="L56" s="181"/>
    </row>
    <row r="58" spans="1:12" ht="19.5" x14ac:dyDescent="0.3">
      <c r="A58" s="1" t="s">
        <v>551</v>
      </c>
      <c r="B58" s="1"/>
      <c r="C58" s="1"/>
    </row>
    <row r="60" spans="1:12" x14ac:dyDescent="0.25">
      <c r="A60" s="4" t="s">
        <v>2</v>
      </c>
      <c r="B60" s="5" t="s">
        <v>294</v>
      </c>
      <c r="C60" s="5" t="s">
        <v>544</v>
      </c>
      <c r="D60" s="6" t="s">
        <v>295</v>
      </c>
    </row>
    <row r="61" spans="1:12" x14ac:dyDescent="0.25">
      <c r="A61" s="7"/>
      <c r="B61" s="8"/>
      <c r="C61" s="8"/>
      <c r="D61" s="9" t="b" cm="1">
        <f t="array" ref="D61">CALENDAR.VALIDATE_CHARSET(CALENDAR_GENERAL!$A61,CALENDAR_GENERAL!$B61,CALENDAR_GENERAL!$C61)</f>
        <v>0</v>
      </c>
    </row>
    <row r="62" spans="1:12" x14ac:dyDescent="0.25">
      <c r="A62" s="10" t="s">
        <v>2</v>
      </c>
      <c r="B62" s="11"/>
      <c r="C62" s="11"/>
      <c r="D62" s="12" t="b" cm="1">
        <f t="array" ref="D62">CALENDAR.VALIDATE_CHARSET(CALENDAR_GENERAL!$A62,CALENDAR_GENERAL!$B62,CALENDAR_GENERAL!$C62)</f>
        <v>0</v>
      </c>
    </row>
    <row r="63" spans="1:12" x14ac:dyDescent="0.25">
      <c r="A63" s="7" t="s">
        <v>297</v>
      </c>
      <c r="B63" s="8" t="s">
        <v>296</v>
      </c>
      <c r="C63" s="8"/>
      <c r="D63" s="9" t="b" cm="1">
        <f t="array" ref="D63">CALENDAR.VALIDATE_CHARSET(CALENDAR_GENERAL!$A63,CALENDAR_GENERAL!$B63,CALENDAR_GENERAL!$C63)</f>
        <v>1</v>
      </c>
    </row>
    <row r="64" spans="1:12" x14ac:dyDescent="0.25">
      <c r="A64" s="10" t="s">
        <v>297</v>
      </c>
      <c r="B64" s="11" t="s">
        <v>296</v>
      </c>
      <c r="C64" s="11">
        <v>1</v>
      </c>
      <c r="D64" s="12" t="b" cm="1">
        <f t="array" ref="D64">CALENDAR.VALIDATE_CHARSET(CALENDAR_GENERAL!$A64,CALENDAR_GENERAL!$B64,CALENDAR_GENERAL!$C64)</f>
        <v>0</v>
      </c>
    </row>
    <row r="65" spans="1:5" x14ac:dyDescent="0.25">
      <c r="A65" s="7" t="s">
        <v>298</v>
      </c>
      <c r="B65" s="8" t="s">
        <v>296</v>
      </c>
      <c r="C65" s="32"/>
      <c r="D65" s="9" t="b" cm="1">
        <f t="array" ref="D65">CALENDAR.VALIDATE_CHARSET(CALENDAR_GENERAL!$A65,CALENDAR_GENERAL!$B65,CALENDAR_GENERAL!$C65)</f>
        <v>1</v>
      </c>
    </row>
    <row r="66" spans="1:5" x14ac:dyDescent="0.25">
      <c r="A66" s="175" t="s">
        <v>300</v>
      </c>
      <c r="B66" s="176" t="s">
        <v>299</v>
      </c>
      <c r="C66" s="176"/>
      <c r="D66" s="177" t="b" cm="1">
        <f t="array" ref="D66">CALENDAR.VALIDATE_CHARSET(CALENDAR_GENERAL!$A66,CALENDAR_GENERAL!$B66,CALENDAR_GENERAL!$C66)</f>
        <v>1</v>
      </c>
    </row>
    <row r="69" spans="1:5" ht="19.5" x14ac:dyDescent="0.3">
      <c r="A69" s="1" t="s">
        <v>581</v>
      </c>
      <c r="B69" s="1"/>
      <c r="C69" s="1"/>
    </row>
    <row r="71" spans="1:5" x14ac:dyDescent="0.25">
      <c r="A71" s="4" t="s">
        <v>2</v>
      </c>
      <c r="B71" s="5" t="s">
        <v>294</v>
      </c>
      <c r="C71" s="5" t="s">
        <v>304</v>
      </c>
      <c r="D71" s="5" t="s">
        <v>575</v>
      </c>
      <c r="E71" s="6" t="s">
        <v>305</v>
      </c>
    </row>
    <row r="72" spans="1:5" x14ac:dyDescent="0.25">
      <c r="A72" s="7"/>
      <c r="B72" s="8"/>
      <c r="C72" s="8"/>
      <c r="D72" s="8"/>
      <c r="E72" s="9" cm="1">
        <f t="array" ref="E72">CALENDAR.REPLACE_CHARS(CALENDAR_GENERAL!$A72,CALENDAR_GENERAL!$B72,CALENDAR_GENERAL!$C72,CALENDAR_GENERAL!$D72)</f>
        <v>0</v>
      </c>
    </row>
    <row r="73" spans="1:5" x14ac:dyDescent="0.25">
      <c r="A73" s="10" t="s">
        <v>2</v>
      </c>
      <c r="B73" s="11"/>
      <c r="C73" s="11"/>
      <c r="D73" s="11"/>
      <c r="E73" s="12" t="str" cm="1">
        <f t="array" ref="E73">CALENDAR.REPLACE_CHARS(CALENDAR_GENERAL!$A73,CALENDAR_GENERAL!$B73,CALENDAR_GENERAL!$C73,CALENDAR_GENERAL!$D73)</f>
        <v>Text</v>
      </c>
    </row>
    <row r="74" spans="1:5" x14ac:dyDescent="0.25">
      <c r="A74" s="7" t="s">
        <v>296</v>
      </c>
      <c r="B74" s="8" t="s">
        <v>307</v>
      </c>
      <c r="C74" s="8" t="s">
        <v>306</v>
      </c>
      <c r="D74" s="8"/>
      <c r="E74" s="9" t="str" cm="1">
        <f t="array" ref="E74">CALENDAR.REPLACE_CHARS(CALENDAR_GENERAL!$A74,CALENDAR_GENERAL!$B74,CALENDAR_GENERAL!$C74,CALENDAR_GENERAL!$D74)</f>
        <v>***DEFGHIJKLMNO***STUVWXYZ</v>
      </c>
    </row>
    <row r="75" spans="1:5" x14ac:dyDescent="0.25">
      <c r="A75" s="175" t="s">
        <v>296</v>
      </c>
      <c r="B75" s="176" t="s">
        <v>545</v>
      </c>
      <c r="C75" s="303"/>
      <c r="D75" s="303">
        <v>1</v>
      </c>
      <c r="E75" s="177" t="str" cm="1">
        <f t="array" ref="E75">CALENDAR.REPLACE_CHARS(CALENDAR_GENERAL!$A75,CALENDAR_GENERAL!$B75,CALENDAR_GENERAL!$C75,CALENDAR_GENERAL!$D75)</f>
        <v>ACDEFGHIJKLMNOPQRSTUVWXYZ</v>
      </c>
    </row>
    <row r="78" spans="1:5" ht="19.5" x14ac:dyDescent="0.3">
      <c r="A78" s="1" t="s">
        <v>546</v>
      </c>
      <c r="B78" s="1"/>
      <c r="C78" s="1"/>
    </row>
    <row r="80" spans="1:5" x14ac:dyDescent="0.25">
      <c r="A80" s="4" t="s">
        <v>2</v>
      </c>
      <c r="B80" s="5" t="s">
        <v>547</v>
      </c>
      <c r="C80" s="5" t="s">
        <v>548</v>
      </c>
      <c r="D80" s="5" t="s">
        <v>549</v>
      </c>
      <c r="E80" s="6" t="s">
        <v>305</v>
      </c>
    </row>
    <row r="81" spans="1:9" x14ac:dyDescent="0.25">
      <c r="A81" s="7"/>
      <c r="B81" s="8"/>
      <c r="C81" s="8"/>
      <c r="D81" s="8"/>
      <c r="E81" s="9" t="str" cm="1">
        <f t="array" ref="E81">CALENDAR.SUBSTITUTE_I(CALENDAR_GENERAL!$A81,CALENDAR_GENERAL!$B81,CALENDAR_GENERAL!$C81,CALENDAR_GENERAL!$D81)</f>
        <v/>
      </c>
    </row>
    <row r="82" spans="1:9" x14ac:dyDescent="0.25">
      <c r="A82" s="10" t="s">
        <v>2</v>
      </c>
      <c r="B82" s="11"/>
      <c r="C82" s="11"/>
      <c r="D82" s="11"/>
      <c r="E82" s="12" t="str" cm="1">
        <f t="array" ref="E82">CALENDAR.SUBSTITUTE_I(CALENDAR_GENERAL!$A82,CALENDAR_GENERAL!$B82,CALENDAR_GENERAL!$C82,CALENDAR_GENERAL!$D82)</f>
        <v>Text</v>
      </c>
    </row>
    <row r="83" spans="1:9" x14ac:dyDescent="0.25">
      <c r="A83" s="7" t="s">
        <v>552</v>
      </c>
      <c r="B83" s="8" t="s">
        <v>553</v>
      </c>
      <c r="C83" s="8" t="s">
        <v>550</v>
      </c>
      <c r="D83" s="8">
        <v>2</v>
      </c>
      <c r="E83" s="9" t="str" cm="1">
        <f t="array" ref="E83">CALENDAR.SUBSTITUTE_I(CALENDAR_GENERAL!$A83,CALENDAR_GENERAL!$B83,CALENDAR_GENERAL!$C83,CALENDAR_GENERAL!$D83)</f>
        <v>abc:def|ghi:jkl</v>
      </c>
    </row>
    <row r="84" spans="1:9" x14ac:dyDescent="0.25">
      <c r="A84" s="175" t="s">
        <v>554</v>
      </c>
      <c r="B84" s="176" t="s">
        <v>555</v>
      </c>
      <c r="C84" s="303"/>
      <c r="D84" s="303">
        <v>-2</v>
      </c>
      <c r="E84" s="177" t="str" cm="1">
        <f t="array" ref="E84">CALENDAR.SUBSTITUTE_I(CALENDAR_GENERAL!$A84,CALENDAR_GENERAL!$B84,CALENDAR_GENERAL!$C84,CALENDAR_GENERAL!$D84)</f>
        <v>abc_abc_a_abc</v>
      </c>
    </row>
    <row r="87" spans="1:9" ht="19.5" x14ac:dyDescent="0.3">
      <c r="A87" s="1" t="s">
        <v>574</v>
      </c>
      <c r="B87" s="1"/>
      <c r="C87" s="1"/>
    </row>
    <row r="89" spans="1:9" x14ac:dyDescent="0.25">
      <c r="A89" s="5" t="s">
        <v>2</v>
      </c>
      <c r="B89" s="4" t="s">
        <v>291</v>
      </c>
      <c r="C89" s="5" t="s">
        <v>134</v>
      </c>
      <c r="D89" s="5" t="s">
        <v>575</v>
      </c>
      <c r="E89" s="5" t="s">
        <v>292</v>
      </c>
      <c r="F89" s="5" t="s">
        <v>308</v>
      </c>
      <c r="G89" s="5" t="s">
        <v>309</v>
      </c>
      <c r="H89" s="253" t="s">
        <v>310</v>
      </c>
      <c r="I89" s="6" t="s">
        <v>301</v>
      </c>
    </row>
    <row r="90" spans="1:9" x14ac:dyDescent="0.25">
      <c r="A90" s="7"/>
      <c r="B90" s="8"/>
      <c r="C90" s="8"/>
      <c r="D90" s="8"/>
      <c r="E90" s="8"/>
      <c r="F90" s="8"/>
      <c r="G90" s="8"/>
      <c r="H90" s="287" cm="1">
        <f t="array" ref="H90">CALENDAR.FIND_NTH_CHAR(A90,B90,C90,D90,E90,F90,G90)</f>
        <v>0</v>
      </c>
      <c r="I90" s="9"/>
    </row>
    <row r="91" spans="1:9" x14ac:dyDescent="0.25">
      <c r="A91" s="10" t="s">
        <v>302</v>
      </c>
      <c r="B91" s="11" t="s">
        <v>293</v>
      </c>
      <c r="C91" s="11">
        <v>1</v>
      </c>
      <c r="D91" s="11"/>
      <c r="E91" s="11"/>
      <c r="F91" s="11"/>
      <c r="G91" s="11"/>
      <c r="H91" s="288" cm="1">
        <f t="array" ref="H91">CALENDAR.FIND_NTH_CHAR(A91,B91,C91,D91,E91,F91,G91)</f>
        <v>6</v>
      </c>
      <c r="I91" s="12"/>
    </row>
    <row r="92" spans="1:9" x14ac:dyDescent="0.25">
      <c r="A92" s="7" t="s">
        <v>302</v>
      </c>
      <c r="B92" s="8" t="s">
        <v>293</v>
      </c>
      <c r="C92" s="8">
        <v>2</v>
      </c>
      <c r="D92" s="8"/>
      <c r="E92" s="8">
        <v>1</v>
      </c>
      <c r="F92" s="8">
        <v>7</v>
      </c>
      <c r="G92" s="8"/>
      <c r="H92" s="287" cm="1">
        <f t="array" ref="H92:I92">CALENDAR.FIND_NTH_CHAR(A92,B92,C92,D92,E92,F92,G92)</f>
        <v>10</v>
      </c>
      <c r="I92" s="9" t="str">
        <v>A</v>
      </c>
    </row>
    <row r="93" spans="1:9" x14ac:dyDescent="0.25">
      <c r="A93" s="10" t="s">
        <v>302</v>
      </c>
      <c r="B93" s="11" t="s">
        <v>293</v>
      </c>
      <c r="C93" s="11">
        <v>-2</v>
      </c>
      <c r="D93" s="11"/>
      <c r="E93" s="11">
        <v>1</v>
      </c>
      <c r="F93" s="11">
        <v>-6</v>
      </c>
      <c r="G93" s="11">
        <v>-3</v>
      </c>
      <c r="H93" s="288" cm="1">
        <f t="array" ref="H93:I93">CALENDAR.FIND_NTH_CHAR(A93,B93,C93,D93,E93,F93,G93)</f>
        <v>8</v>
      </c>
      <c r="I93" s="12" t="str">
        <v>B</v>
      </c>
    </row>
    <row r="94" spans="1:9" x14ac:dyDescent="0.25">
      <c r="A94" s="7" t="s">
        <v>576</v>
      </c>
      <c r="B94" s="8" t="s">
        <v>577</v>
      </c>
      <c r="C94" s="8">
        <v>-1</v>
      </c>
      <c r="D94" s="8"/>
      <c r="E94" s="32">
        <v>1</v>
      </c>
      <c r="F94" s="32"/>
      <c r="G94" s="8">
        <v>-4</v>
      </c>
      <c r="H94" s="287" cm="1">
        <f t="array" ref="H94:I94">CALENDAR.FIND_NTH_CHAR(A94,B94,C94,D94,E94,F94,G94)</f>
        <v>10</v>
      </c>
      <c r="I94" s="9" t="str">
        <v>C</v>
      </c>
    </row>
    <row r="95" spans="1:9" x14ac:dyDescent="0.25">
      <c r="A95" s="10" t="s">
        <v>576</v>
      </c>
      <c r="B95" s="11" t="s">
        <v>577</v>
      </c>
      <c r="C95" s="11">
        <v>3</v>
      </c>
      <c r="D95" s="11"/>
      <c r="E95" s="33">
        <v>1</v>
      </c>
      <c r="F95" s="33"/>
      <c r="G95" s="11"/>
      <c r="H95" s="288" cm="1">
        <f t="array" ref="H95:I95">CALENDAR.FIND_NTH_CHAR(A95,B95,C95,D95,E95,F95,G95)</f>
        <v>10</v>
      </c>
      <c r="I95" s="12" t="str">
        <v>C</v>
      </c>
    </row>
    <row r="96" spans="1:9" x14ac:dyDescent="0.25">
      <c r="A96" s="7" t="s">
        <v>576</v>
      </c>
      <c r="B96" s="8" t="s">
        <v>577</v>
      </c>
      <c r="C96" s="8">
        <v>4</v>
      </c>
      <c r="D96" s="8"/>
      <c r="E96" s="8">
        <v>1</v>
      </c>
      <c r="F96" s="8"/>
      <c r="G96" s="32"/>
      <c r="H96" s="310" cm="1">
        <f t="array" ref="H96:I96">CALENDAR.FIND_NTH_CHAR(A96,B96,C96,D96,E96,F96,G96)</f>
        <v>12</v>
      </c>
      <c r="I96" s="9" t="str">
        <v>D</v>
      </c>
    </row>
    <row r="97" spans="1:10" x14ac:dyDescent="0.25">
      <c r="A97" s="175" t="s">
        <v>576</v>
      </c>
      <c r="B97" s="176" t="s">
        <v>577</v>
      </c>
      <c r="C97" s="176">
        <v>-3</v>
      </c>
      <c r="D97" s="176"/>
      <c r="E97" s="176">
        <v>1</v>
      </c>
      <c r="F97" s="176"/>
      <c r="G97" s="176"/>
      <c r="H97" s="291" cm="1">
        <f t="array" ref="H97:I97">CALENDAR.FIND_NTH_CHAR(A97,B97,C97,D97,E97,F97,G97)</f>
        <v>8</v>
      </c>
      <c r="I97" s="177" t="str">
        <v>B</v>
      </c>
    </row>
    <row r="98" spans="1:10" x14ac:dyDescent="0.25">
      <c r="A98" s="7" t="s">
        <v>302</v>
      </c>
      <c r="B98" s="8" t="s">
        <v>578</v>
      </c>
      <c r="C98" s="8">
        <v>2</v>
      </c>
      <c r="D98" s="8">
        <v>1</v>
      </c>
      <c r="E98" s="8">
        <v>1</v>
      </c>
      <c r="F98" s="8"/>
      <c r="G98" s="32"/>
      <c r="H98" s="310" cm="1">
        <f t="array" ref="H98:I98">CALENDAR.FIND_NTH_CHAR(A98,B98,C98,D98,E98,F98,G98)</f>
        <v>10</v>
      </c>
      <c r="I98" s="9" t="str">
        <v>A</v>
      </c>
    </row>
    <row r="99" spans="1:10" x14ac:dyDescent="0.25">
      <c r="A99" s="175" t="s">
        <v>302</v>
      </c>
      <c r="B99" s="176" t="s">
        <v>578</v>
      </c>
      <c r="C99" s="176">
        <v>-2</v>
      </c>
      <c r="D99" s="176">
        <v>1</v>
      </c>
      <c r="E99" s="176">
        <v>1</v>
      </c>
      <c r="F99" s="176"/>
      <c r="G99" s="176"/>
      <c r="H99" s="291" cm="1">
        <f t="array" ref="H99:I99">CALENDAR.FIND_NTH_CHAR(A99,B99,C99,D99,E99,F99,G99)</f>
        <v>6</v>
      </c>
      <c r="I99" s="177" t="str">
        <v>A</v>
      </c>
    </row>
    <row r="100" spans="1:10" x14ac:dyDescent="0.25">
      <c r="A100" s="7" t="s">
        <v>576</v>
      </c>
      <c r="B100" s="8" t="s">
        <v>579</v>
      </c>
      <c r="C100" s="8">
        <v>-1</v>
      </c>
      <c r="D100" s="8">
        <v>1</v>
      </c>
      <c r="E100" s="8">
        <v>1</v>
      </c>
      <c r="F100" s="8"/>
      <c r="G100" s="32"/>
      <c r="H100" s="310" cm="1">
        <f t="array" ref="H100:I100">CALENDAR.FIND_NTH_CHAR(A100,B100,C100,D100,E100,F100,G100)</f>
        <v>10</v>
      </c>
      <c r="I100" s="9" t="str">
        <v>C</v>
      </c>
    </row>
    <row r="101" spans="1:10" x14ac:dyDescent="0.25">
      <c r="A101" s="175" t="s">
        <v>576</v>
      </c>
      <c r="B101" s="176" t="s">
        <v>580</v>
      </c>
      <c r="C101" s="176">
        <v>3</v>
      </c>
      <c r="D101" s="176">
        <v>1</v>
      </c>
      <c r="E101" s="176">
        <v>1</v>
      </c>
      <c r="F101" s="176"/>
      <c r="G101" s="176"/>
      <c r="H101" s="291" cm="1">
        <f t="array" ref="H101:I101">CALENDAR.FIND_NTH_CHAR(A101,B101,C101,D101,E101,F101,G101)</f>
        <v>12</v>
      </c>
      <c r="I101" s="177" t="str">
        <v>D</v>
      </c>
    </row>
    <row r="104" spans="1:10" ht="19.5" x14ac:dyDescent="0.3">
      <c r="A104" s="1" t="s">
        <v>638</v>
      </c>
      <c r="B104" s="1"/>
      <c r="C104" s="1"/>
    </row>
    <row r="106" spans="1:10" x14ac:dyDescent="0.25">
      <c r="A106" s="5" t="s">
        <v>2</v>
      </c>
      <c r="B106" s="4" t="s">
        <v>639</v>
      </c>
      <c r="C106" s="5" t="s">
        <v>637</v>
      </c>
      <c r="D106" s="5" t="s">
        <v>575</v>
      </c>
      <c r="E106" s="5" t="s">
        <v>640</v>
      </c>
      <c r="F106" s="5" t="s">
        <v>141</v>
      </c>
      <c r="G106" s="5" t="s">
        <v>142</v>
      </c>
      <c r="H106" s="5" t="s">
        <v>143</v>
      </c>
      <c r="I106" s="5" t="s">
        <v>563</v>
      </c>
      <c r="J106" s="5" t="s">
        <v>159</v>
      </c>
    </row>
    <row r="107" spans="1:10" x14ac:dyDescent="0.25">
      <c r="A107" s="292"/>
      <c r="B107" s="45"/>
      <c r="C107" s="8"/>
      <c r="D107" s="8"/>
      <c r="E107" s="8"/>
      <c r="F107" s="287" t="str" cm="1">
        <f t="array" ref="F107">CALENDAR.SPLIT(A107,B107,C107,D107,E107)</f>
        <v/>
      </c>
      <c r="G107" s="8"/>
      <c r="H107" s="8"/>
      <c r="I107" s="8"/>
      <c r="J107" s="79"/>
    </row>
    <row r="108" spans="1:10" x14ac:dyDescent="0.25">
      <c r="A108" s="294"/>
      <c r="B108" s="294" t="s">
        <v>643</v>
      </c>
      <c r="C108" s="176"/>
      <c r="D108" s="176"/>
      <c r="E108" s="176"/>
      <c r="F108" s="291" t="str" cm="1">
        <f t="array" ref="F108">CALENDAR.SPLIT(A108,B108,C108,D108,E108)</f>
        <v/>
      </c>
      <c r="G108" s="176"/>
      <c r="H108" s="176"/>
      <c r="I108" s="176"/>
      <c r="J108" s="197"/>
    </row>
    <row r="109" spans="1:10" x14ac:dyDescent="0.25">
      <c r="A109" s="292" t="s">
        <v>2</v>
      </c>
      <c r="B109" s="45"/>
      <c r="C109" s="8"/>
      <c r="D109" s="8"/>
      <c r="E109" s="8"/>
      <c r="F109" s="287" t="str" cm="1">
        <f t="array" ref="F109">CALENDAR.SPLIT(A109,B109,C109,D109,E109)</f>
        <v>Text</v>
      </c>
      <c r="G109" s="8"/>
      <c r="H109" s="8"/>
      <c r="I109" s="8"/>
      <c r="J109" s="79"/>
    </row>
    <row r="110" spans="1:10" x14ac:dyDescent="0.25">
      <c r="A110" s="294" t="s">
        <v>648</v>
      </c>
      <c r="B110" s="294" t="s">
        <v>642</v>
      </c>
      <c r="C110" s="176"/>
      <c r="D110" s="176"/>
      <c r="E110" s="176">
        <v>1</v>
      </c>
      <c r="F110" s="291" t="str" cm="1">
        <f t="array" ref="F110">CALENDAR.SPLIT(A110,B110,C110,D110,E110)</f>
        <v/>
      </c>
      <c r="G110" s="176"/>
      <c r="H110" s="176"/>
      <c r="I110" s="176"/>
      <c r="J110" s="197"/>
    </row>
    <row r="111" spans="1:10" x14ac:dyDescent="0.25">
      <c r="A111" s="349" t="s">
        <v>649</v>
      </c>
      <c r="B111" s="45" t="s">
        <v>642</v>
      </c>
      <c r="C111" s="8"/>
      <c r="D111" s="8"/>
      <c r="E111" s="8"/>
      <c r="F111" s="287" t="str" cm="1">
        <f t="array" ref="F111">CALENDAR.SPLIT(A111,B111,C111,D111,E111)</f>
        <v>1234</v>
      </c>
      <c r="G111" s="8"/>
      <c r="H111" s="8"/>
      <c r="I111" s="8"/>
      <c r="J111" s="79"/>
    </row>
    <row r="112" spans="1:10" x14ac:dyDescent="0.25">
      <c r="A112" s="175" t="s">
        <v>641</v>
      </c>
      <c r="B112" s="294" t="s">
        <v>642</v>
      </c>
      <c r="C112" s="176"/>
      <c r="D112" s="176"/>
      <c r="E112" s="176">
        <v>1</v>
      </c>
      <c r="F112" s="291" t="str" cm="1">
        <f t="array" ref="F112:H112">CALENDAR.SPLIT(A112,B112,C112,D112,E112)</f>
        <v>123</v>
      </c>
      <c r="G112" s="176" t="str">
        <v>456</v>
      </c>
      <c r="H112" s="176" t="str">
        <v>789</v>
      </c>
      <c r="I112" s="176"/>
      <c r="J112" s="197"/>
    </row>
    <row r="113" spans="1:11" x14ac:dyDescent="0.25">
      <c r="A113" s="347" t="s">
        <v>645</v>
      </c>
      <c r="B113" s="348" t="s">
        <v>644</v>
      </c>
      <c r="C113" s="15"/>
      <c r="D113" s="15"/>
      <c r="E113" s="15"/>
      <c r="F113" s="326" t="str" cm="1">
        <f t="array" ref="F113:H113">CALENDAR.SPLIT(A113,B113,C113,D113,E113)</f>
        <v>123</v>
      </c>
      <c r="G113" s="15" t="str">
        <v>456</v>
      </c>
      <c r="H113" s="15" t="str">
        <v>789</v>
      </c>
      <c r="I113" s="15"/>
      <c r="J113" s="81"/>
    </row>
    <row r="114" spans="1:11" x14ac:dyDescent="0.25">
      <c r="A114" s="175" t="s">
        <v>647</v>
      </c>
      <c r="B114" s="294" t="s">
        <v>646</v>
      </c>
      <c r="C114" s="176">
        <v>5</v>
      </c>
      <c r="D114" s="176">
        <v>1</v>
      </c>
      <c r="E114" s="176">
        <v>1</v>
      </c>
      <c r="F114" s="291" t="str" cm="1">
        <f t="array" ref="F114:J114">CALENDAR.SPLIT(A114,B114,C114,D114,E114)</f>
        <v>1</v>
      </c>
      <c r="G114" s="176" t="str">
        <v>2</v>
      </c>
      <c r="H114" s="176" t="str">
        <v>3A4</v>
      </c>
      <c r="I114" s="176" t="str">
        <v>5</v>
      </c>
      <c r="J114" s="197" t="str">
        <v>6a7</v>
      </c>
    </row>
    <row r="117" spans="1:11" ht="19.5" x14ac:dyDescent="0.3">
      <c r="A117" s="1" t="s">
        <v>650</v>
      </c>
      <c r="B117" s="1"/>
      <c r="C117" s="1"/>
    </row>
    <row r="119" spans="1:11" x14ac:dyDescent="0.25">
      <c r="A119" s="5" t="s">
        <v>2</v>
      </c>
      <c r="B119" s="4" t="s">
        <v>294</v>
      </c>
      <c r="C119" s="5" t="s">
        <v>637</v>
      </c>
      <c r="D119" s="5" t="s">
        <v>575</v>
      </c>
      <c r="E119" s="253" t="s">
        <v>562</v>
      </c>
      <c r="F119" s="5" t="s">
        <v>556</v>
      </c>
      <c r="G119" s="5" t="s">
        <v>141</v>
      </c>
      <c r="H119" s="5" t="s">
        <v>142</v>
      </c>
      <c r="I119" s="5" t="s">
        <v>143</v>
      </c>
      <c r="J119" s="5" t="s">
        <v>563</v>
      </c>
      <c r="K119" s="5" t="s">
        <v>159</v>
      </c>
    </row>
    <row r="120" spans="1:11" x14ac:dyDescent="0.25">
      <c r="A120" s="292"/>
      <c r="B120" s="45"/>
      <c r="C120" s="8"/>
      <c r="D120" s="8"/>
      <c r="E120" s="287" cm="1">
        <f t="array" ref="E120:F120">CALENDAR.SPLIT_FOR_CHARS(A120,B120,C120,D120)</f>
        <v>0</v>
      </c>
      <c r="F120" s="8" t="str">
        <v/>
      </c>
      <c r="G120" s="8"/>
      <c r="H120" s="8"/>
      <c r="I120" s="8"/>
      <c r="J120" s="8"/>
      <c r="K120" s="79"/>
    </row>
    <row r="121" spans="1:11" x14ac:dyDescent="0.25">
      <c r="A121" s="294"/>
      <c r="B121" s="294" t="s">
        <v>559</v>
      </c>
      <c r="C121" s="176"/>
      <c r="D121" s="176"/>
      <c r="E121" s="291" cm="1">
        <f t="array" ref="E121:F121">CALENDAR.SPLIT_FOR_CHARS(A121,B121,C121,D121)</f>
        <v>0</v>
      </c>
      <c r="F121" s="176" t="str">
        <v/>
      </c>
      <c r="G121" s="176"/>
      <c r="H121" s="176"/>
      <c r="I121" s="176"/>
      <c r="J121" s="176"/>
      <c r="K121" s="197"/>
    </row>
    <row r="122" spans="1:11" x14ac:dyDescent="0.25">
      <c r="A122" s="292" t="s">
        <v>635</v>
      </c>
      <c r="B122" s="45" t="s">
        <v>559</v>
      </c>
      <c r="C122" s="8"/>
      <c r="D122" s="8"/>
      <c r="E122" s="287" cm="1">
        <f t="array" ref="E122:F122">CALENDAR.SPLIT_FOR_CHARS(A122,B122,C122,D122)</f>
        <v>0</v>
      </c>
      <c r="F122" s="8" t="str">
        <v>x</v>
      </c>
      <c r="G122" s="8"/>
      <c r="H122" s="8"/>
      <c r="I122" s="8"/>
      <c r="J122" s="8"/>
      <c r="K122" s="79"/>
    </row>
    <row r="123" spans="1:11" x14ac:dyDescent="0.25">
      <c r="A123" s="175" t="s">
        <v>634</v>
      </c>
      <c r="B123" s="294" t="s">
        <v>560</v>
      </c>
      <c r="C123" s="176"/>
      <c r="D123" s="176"/>
      <c r="E123" s="291" cm="1">
        <f t="array" ref="E123:G123">CALENDAR.SPLIT_FOR_CHARS(A123,B123,C123,D123)</f>
        <v>1</v>
      </c>
      <c r="F123" s="176" t="str">
        <v/>
      </c>
      <c r="G123" s="176" t="str">
        <v>.</v>
      </c>
      <c r="H123" s="176"/>
      <c r="I123" s="176"/>
      <c r="J123" s="176"/>
      <c r="K123" s="197"/>
    </row>
    <row r="124" spans="1:11" x14ac:dyDescent="0.25">
      <c r="A124" s="292" t="s">
        <v>557</v>
      </c>
      <c r="B124" s="45" t="s">
        <v>560</v>
      </c>
      <c r="C124" s="8"/>
      <c r="D124" s="8"/>
      <c r="E124" s="287" cm="1">
        <f t="array" ref="E124:K124">CALENDAR.SPLIT_FOR_CHARS(A124,B124,C124,D124)</f>
        <v>5</v>
      </c>
      <c r="F124" s="8" t="str">
        <v>dhmt</v>
      </c>
      <c r="G124" s="8" t="str">
        <v>1</v>
      </c>
      <c r="H124" s="8" t="str">
        <v>21</v>
      </c>
      <c r="I124" s="8" t="str">
        <v>35</v>
      </c>
      <c r="J124" s="8" t="str">
        <v>45.789</v>
      </c>
      <c r="K124" s="79" t="str">
        <v/>
      </c>
    </row>
    <row r="125" spans="1:11" x14ac:dyDescent="0.25">
      <c r="A125" s="175" t="s">
        <v>558</v>
      </c>
      <c r="B125" s="294" t="s">
        <v>561</v>
      </c>
      <c r="C125" s="176">
        <v>4</v>
      </c>
      <c r="D125" s="176">
        <v>1</v>
      </c>
      <c r="E125" s="291" cm="1">
        <f t="array" ref="E125:J125">CALENDAR.SPLIT_FOR_CHARS(A125,B125,C125,D125)</f>
        <v>4</v>
      </c>
      <c r="F125" s="176" t="str">
        <v>aabc</v>
      </c>
      <c r="G125" s="176" t="str">
        <v>01</v>
      </c>
      <c r="H125" s="176" t="str">
        <v>23</v>
      </c>
      <c r="I125" s="176" t="str">
        <v>45</v>
      </c>
      <c r="J125" s="176" t="str">
        <v>67d89e</v>
      </c>
      <c r="K125" s="197"/>
    </row>
    <row r="126" spans="1:11" x14ac:dyDescent="0.25">
      <c r="A126" s="347" t="s">
        <v>564</v>
      </c>
      <c r="B126" s="348" t="s">
        <v>559</v>
      </c>
      <c r="C126" s="15"/>
      <c r="D126" s="15"/>
      <c r="E126" s="326" cm="1">
        <f t="array" ref="E126:K126">CALENDAR.SPLIT_FOR_CHARS(A126,B126,C126,D126)</f>
        <v>5</v>
      </c>
      <c r="F126" s="15" t="str">
        <v>ddhms</v>
      </c>
      <c r="G126" s="15" t="str">
        <v/>
      </c>
      <c r="H126" s="15" t="str">
        <v>21</v>
      </c>
      <c r="I126" s="15" t="str">
        <v>35</v>
      </c>
      <c r="J126" s="15" t="str">
        <v>54</v>
      </c>
      <c r="K126" s="81" t="str">
        <v>11</v>
      </c>
    </row>
    <row r="129" spans="1:6" ht="19.5" x14ac:dyDescent="0.3">
      <c r="A129" s="1" t="s">
        <v>655</v>
      </c>
      <c r="B129" s="1"/>
      <c r="C129" s="1"/>
    </row>
    <row r="131" spans="1:6" x14ac:dyDescent="0.25">
      <c r="A131" s="5" t="s">
        <v>2</v>
      </c>
      <c r="B131" s="4" t="s">
        <v>294</v>
      </c>
      <c r="C131" s="5" t="s">
        <v>636</v>
      </c>
      <c r="D131" s="5" t="s">
        <v>575</v>
      </c>
      <c r="E131" s="5" t="s">
        <v>656</v>
      </c>
      <c r="F131" s="272" t="s">
        <v>582</v>
      </c>
    </row>
    <row r="132" spans="1:6" x14ac:dyDescent="0.25">
      <c r="A132" s="292"/>
      <c r="B132" s="45"/>
      <c r="C132" s="8"/>
      <c r="D132" s="8"/>
      <c r="E132" s="8"/>
      <c r="F132" s="282" t="str" cm="1">
        <f t="array" ref="F132">CALENDAR.SIFT_FOR_CHARS(A132,B132,C132,D132,E132)</f>
        <v/>
      </c>
    </row>
    <row r="133" spans="1:6" x14ac:dyDescent="0.25">
      <c r="A133" s="175"/>
      <c r="B133" s="294" t="s">
        <v>584</v>
      </c>
      <c r="C133" s="176"/>
      <c r="D133" s="176"/>
      <c r="E133" s="176"/>
      <c r="F133" s="311" t="str" cm="1">
        <f t="array" ref="F133">CALENDAR.SIFT_FOR_CHARS(A133,B133,C133,D133,E133)</f>
        <v/>
      </c>
    </row>
    <row r="134" spans="1:6" x14ac:dyDescent="0.25">
      <c r="A134" s="292" t="s">
        <v>583</v>
      </c>
      <c r="B134" s="293"/>
      <c r="C134" s="145"/>
      <c r="D134" s="145"/>
      <c r="E134" s="145"/>
      <c r="F134" s="312" t="str" cm="1">
        <f t="array" ref="F134">CALENDAR.SIFT_FOR_CHARS(A134,B134,C134,D134,E134)</f>
        <v/>
      </c>
    </row>
    <row r="135" spans="1:6" x14ac:dyDescent="0.25">
      <c r="A135" s="175" t="s">
        <v>583</v>
      </c>
      <c r="B135" s="294" t="s">
        <v>584</v>
      </c>
      <c r="C135" s="176"/>
      <c r="D135" s="176"/>
      <c r="E135" s="176">
        <v>1</v>
      </c>
      <c r="F135" s="311" t="str" cm="1">
        <f t="array" ref="F135">CALENDAR.SIFT_FOR_CHARS(A135,B135,C135,D135,E135)</f>
        <v>AbCD</v>
      </c>
    </row>
    <row r="136" spans="1:6" x14ac:dyDescent="0.25">
      <c r="A136" s="292" t="s">
        <v>583</v>
      </c>
      <c r="B136" s="293" t="s">
        <v>584</v>
      </c>
      <c r="C136" s="145"/>
      <c r="D136" s="145">
        <v>1</v>
      </c>
      <c r="E136" s="145"/>
      <c r="F136" s="312" t="str" cm="1">
        <f t="array" ref="F136">CALENDAR.SIFT_FOR_CHARS(A136,B136,C136,D136,E136)</f>
        <v>b</v>
      </c>
    </row>
    <row r="137" spans="1:6" x14ac:dyDescent="0.25">
      <c r="A137" s="175" t="s">
        <v>583</v>
      </c>
      <c r="B137" s="294" t="s">
        <v>584</v>
      </c>
      <c r="C137" s="176">
        <v>0</v>
      </c>
      <c r="D137" s="176"/>
      <c r="E137" s="176">
        <v>1</v>
      </c>
      <c r="F137" s="311" t="str" cm="1">
        <f t="array" ref="F137">CALENDAR.SIFT_FOR_CHARS(A137,B137,C137,D137,E137)</f>
        <v>AbCDD</v>
      </c>
    </row>
    <row r="138" spans="1:6" x14ac:dyDescent="0.25">
      <c r="A138" s="292" t="s">
        <v>657</v>
      </c>
      <c r="B138" s="293" t="s">
        <v>584</v>
      </c>
      <c r="C138" s="145">
        <v>2</v>
      </c>
      <c r="D138" s="145"/>
      <c r="E138" s="145"/>
      <c r="F138" s="312" t="str" cm="1">
        <f t="array" ref="F138">CALENDAR.SIFT_FOR_CHARS(A138,B138,C138,D138,E138)</f>
        <v>CDAbDCAb</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AB9B-F166-496E-B245-877F73E780D7}">
  <dimension ref="A1:O308"/>
  <sheetViews>
    <sheetView topLeftCell="A2" workbookViewId="0">
      <selection activeCell="D284" sqref="D284"/>
    </sheetView>
  </sheetViews>
  <sheetFormatPr defaultRowHeight="15" x14ac:dyDescent="0.25"/>
  <cols>
    <col min="1" max="1" width="23.140625" customWidth="1"/>
    <col min="2" max="2" width="13.140625" customWidth="1"/>
    <col min="3" max="3" width="16.42578125" customWidth="1"/>
    <col min="4" max="4" width="15.7109375" customWidth="1"/>
    <col min="5" max="5" width="19.42578125" customWidth="1"/>
    <col min="6" max="6" width="18.28515625" customWidth="1"/>
    <col min="7" max="7" width="14.42578125" customWidth="1"/>
    <col min="8" max="8" width="9.140625" customWidth="1"/>
    <col min="9" max="9" width="21.42578125" customWidth="1"/>
    <col min="10" max="10" width="14.7109375" customWidth="1"/>
    <col min="11" max="11" width="18.42578125" customWidth="1"/>
    <col min="13" max="13" width="15.5703125" customWidth="1"/>
    <col min="14" max="14" width="19" customWidth="1"/>
    <col min="15" max="15" width="7.85546875" customWidth="1"/>
  </cols>
  <sheetData>
    <row r="1" spans="1:11" ht="19.5" x14ac:dyDescent="0.3">
      <c r="A1" s="1" t="s">
        <v>565</v>
      </c>
      <c r="K1" s="1" t="s">
        <v>566</v>
      </c>
    </row>
    <row r="3" spans="1:11" x14ac:dyDescent="0.25">
      <c r="A3" s="4" t="s">
        <v>101</v>
      </c>
      <c r="B3" s="5" t="s">
        <v>61</v>
      </c>
      <c r="C3" s="5" t="s">
        <v>364</v>
      </c>
      <c r="D3" s="5" t="s">
        <v>365</v>
      </c>
      <c r="E3" s="5" t="s">
        <v>366</v>
      </c>
      <c r="F3" s="253" t="s">
        <v>438</v>
      </c>
      <c r="G3" s="5" t="s">
        <v>129</v>
      </c>
      <c r="H3" s="5" t="s">
        <v>121</v>
      </c>
      <c r="I3" s="5" t="s">
        <v>151</v>
      </c>
      <c r="J3" s="78" t="s">
        <v>439</v>
      </c>
      <c r="K3" s="218" t="s">
        <v>435</v>
      </c>
    </row>
    <row r="4" spans="1:11" x14ac:dyDescent="0.25">
      <c r="A4" s="7"/>
      <c r="B4" s="8"/>
      <c r="C4" s="8"/>
      <c r="D4" s="8"/>
      <c r="E4" s="8"/>
      <c r="F4" s="287" t="e" cm="1">
        <f t="array" ref="F4">CALENDAR.VALIDATE_TIMESPAN(A4:E46)</f>
        <v>#N/A</v>
      </c>
      <c r="G4" s="8"/>
      <c r="H4" s="8"/>
      <c r="I4" s="8"/>
      <c r="J4" s="79"/>
      <c r="K4" s="219" t="b" cm="1">
        <f t="array" ref="K4:K46">CALENDAR.IS_VALID_TIMESPAN(A4:E46)</f>
        <v>0</v>
      </c>
    </row>
    <row r="5" spans="1:11" x14ac:dyDescent="0.25">
      <c r="A5" s="10">
        <v>1</v>
      </c>
      <c r="B5" s="11"/>
      <c r="C5" s="11"/>
      <c r="D5" s="11"/>
      <c r="E5" s="11"/>
      <c r="F5" s="288"/>
      <c r="G5" s="11"/>
      <c r="H5" s="11"/>
      <c r="I5" s="11"/>
      <c r="J5" s="80"/>
      <c r="K5" s="220" t="b">
        <v>0</v>
      </c>
    </row>
    <row r="6" spans="1:11" x14ac:dyDescent="0.25">
      <c r="A6" s="7">
        <v>0</v>
      </c>
      <c r="B6" s="8"/>
      <c r="C6" s="8"/>
      <c r="D6" s="8">
        <v>1</v>
      </c>
      <c r="E6" s="8">
        <v>1</v>
      </c>
      <c r="F6" s="287"/>
      <c r="G6" s="8"/>
      <c r="H6" s="8"/>
      <c r="I6" s="8"/>
      <c r="J6" s="79"/>
      <c r="K6" s="219" t="b">
        <v>0</v>
      </c>
    </row>
    <row r="7" spans="1:11" x14ac:dyDescent="0.25">
      <c r="A7" s="10">
        <v>0</v>
      </c>
      <c r="B7" s="11">
        <v>0</v>
      </c>
      <c r="C7" s="11"/>
      <c r="D7" s="11"/>
      <c r="E7" s="11"/>
      <c r="F7" s="288"/>
      <c r="G7" s="11"/>
      <c r="H7" s="11"/>
      <c r="I7" s="11"/>
      <c r="J7" s="80"/>
      <c r="K7" s="220" t="b">
        <v>1</v>
      </c>
    </row>
    <row r="8" spans="1:11" x14ac:dyDescent="0.25">
      <c r="A8" s="7">
        <v>0</v>
      </c>
      <c r="B8" s="8">
        <v>0</v>
      </c>
      <c r="C8" s="8"/>
      <c r="D8" s="8"/>
      <c r="E8" s="8">
        <v>0</v>
      </c>
      <c r="F8" s="287"/>
      <c r="G8" s="8"/>
      <c r="H8" s="8"/>
      <c r="I8" s="8"/>
      <c r="J8" s="79"/>
      <c r="K8" s="219" t="b">
        <v>0</v>
      </c>
    </row>
    <row r="9" spans="1:11" x14ac:dyDescent="0.25">
      <c r="A9" s="10">
        <v>0</v>
      </c>
      <c r="B9" s="11">
        <v>0</v>
      </c>
      <c r="C9" s="11">
        <v>0</v>
      </c>
      <c r="D9" s="11">
        <v>0</v>
      </c>
      <c r="E9" s="11">
        <v>0</v>
      </c>
      <c r="F9" s="288"/>
      <c r="G9" s="11"/>
      <c r="H9" s="11"/>
      <c r="I9" s="11"/>
      <c r="J9" s="80"/>
      <c r="K9" s="220" t="b">
        <v>1</v>
      </c>
    </row>
    <row r="10" spans="1:11" x14ac:dyDescent="0.25">
      <c r="A10" s="7">
        <v>-1</v>
      </c>
      <c r="B10" s="8">
        <v>0</v>
      </c>
      <c r="C10" s="8">
        <v>0</v>
      </c>
      <c r="D10" s="8">
        <v>0</v>
      </c>
      <c r="E10" s="8">
        <v>0</v>
      </c>
      <c r="F10" s="287"/>
      <c r="G10" s="8"/>
      <c r="H10" s="8"/>
      <c r="I10" s="8"/>
      <c r="J10" s="79"/>
      <c r="K10" s="219" t="b">
        <v>1</v>
      </c>
    </row>
    <row r="11" spans="1:11" x14ac:dyDescent="0.25">
      <c r="A11" s="10">
        <v>1</v>
      </c>
      <c r="B11" s="11">
        <v>0</v>
      </c>
      <c r="C11" s="11">
        <v>0</v>
      </c>
      <c r="D11" s="11">
        <v>0</v>
      </c>
      <c r="E11" s="11">
        <v>0</v>
      </c>
      <c r="F11" s="288"/>
      <c r="G11" s="11"/>
      <c r="H11" s="11"/>
      <c r="I11" s="11"/>
      <c r="J11" s="80"/>
      <c r="K11" s="220" t="b">
        <v>1</v>
      </c>
    </row>
    <row r="12" spans="1:11" x14ac:dyDescent="0.25">
      <c r="A12" s="7">
        <v>1</v>
      </c>
      <c r="B12" s="8">
        <v>1.5</v>
      </c>
      <c r="C12" s="8"/>
      <c r="D12" s="8"/>
      <c r="E12" s="8"/>
      <c r="F12" s="287"/>
      <c r="G12" s="8"/>
      <c r="H12" s="8"/>
      <c r="I12" s="8"/>
      <c r="J12" s="79"/>
      <c r="K12" s="219" t="b">
        <v>1</v>
      </c>
    </row>
    <row r="13" spans="1:11" x14ac:dyDescent="0.25">
      <c r="A13" s="10">
        <v>1</v>
      </c>
      <c r="B13" s="11">
        <v>1.5</v>
      </c>
      <c r="C13" s="11">
        <v>0</v>
      </c>
      <c r="D13" s="11"/>
      <c r="E13" s="11"/>
      <c r="F13" s="288"/>
      <c r="G13" s="11"/>
      <c r="H13" s="11"/>
      <c r="I13" s="11"/>
      <c r="J13" s="80"/>
      <c r="K13" s="220" t="b">
        <v>0</v>
      </c>
    </row>
    <row r="14" spans="1:11" x14ac:dyDescent="0.25">
      <c r="A14" s="7">
        <v>1</v>
      </c>
      <c r="B14" s="8">
        <v>2</v>
      </c>
      <c r="C14" s="8">
        <v>1.5</v>
      </c>
      <c r="D14" s="8"/>
      <c r="E14" s="8"/>
      <c r="F14" s="287"/>
      <c r="G14" s="8"/>
      <c r="H14" s="8"/>
      <c r="I14" s="8"/>
      <c r="J14" s="79"/>
      <c r="K14" s="219" t="b">
        <v>1</v>
      </c>
    </row>
    <row r="15" spans="1:11" x14ac:dyDescent="0.25">
      <c r="A15" s="10">
        <v>1</v>
      </c>
      <c r="B15" s="11">
        <v>2</v>
      </c>
      <c r="C15" s="11">
        <v>1.5</v>
      </c>
      <c r="D15" s="11">
        <v>1</v>
      </c>
      <c r="E15" s="11"/>
      <c r="F15" s="288"/>
      <c r="G15" s="11"/>
      <c r="H15" s="11"/>
      <c r="I15" s="11"/>
      <c r="J15" s="80"/>
      <c r="K15" s="220" t="b">
        <v>0</v>
      </c>
    </row>
    <row r="16" spans="1:11" x14ac:dyDescent="0.25">
      <c r="A16" s="7">
        <v>1</v>
      </c>
      <c r="B16" s="8">
        <v>2</v>
      </c>
      <c r="C16" s="8">
        <v>3</v>
      </c>
      <c r="D16" s="8">
        <v>1.5</v>
      </c>
      <c r="E16" s="8"/>
      <c r="F16" s="287"/>
      <c r="G16" s="8"/>
      <c r="H16" s="8"/>
      <c r="I16" s="8"/>
      <c r="J16" s="79"/>
      <c r="K16" s="219" t="b">
        <v>1</v>
      </c>
    </row>
    <row r="17" spans="1:11" x14ac:dyDescent="0.25">
      <c r="A17" s="10">
        <v>1</v>
      </c>
      <c r="B17" s="11">
        <v>2</v>
      </c>
      <c r="C17" s="11">
        <v>3</v>
      </c>
      <c r="D17" s="11">
        <v>1.5</v>
      </c>
      <c r="E17" s="11">
        <v>1</v>
      </c>
      <c r="F17" s="288"/>
      <c r="G17" s="11"/>
      <c r="H17" s="11"/>
      <c r="I17" s="11"/>
      <c r="J17" s="80"/>
      <c r="K17" s="220" t="b">
        <v>0</v>
      </c>
    </row>
    <row r="18" spans="1:11" x14ac:dyDescent="0.25">
      <c r="A18" s="7">
        <v>1</v>
      </c>
      <c r="B18" s="8">
        <v>2</v>
      </c>
      <c r="C18" s="8">
        <v>3</v>
      </c>
      <c r="D18" s="8">
        <v>4</v>
      </c>
      <c r="E18" s="8">
        <v>1.5</v>
      </c>
      <c r="F18" s="287"/>
      <c r="G18" s="8"/>
      <c r="H18" s="8"/>
      <c r="I18" s="8"/>
      <c r="J18" s="79"/>
      <c r="K18" s="219" t="b">
        <v>1</v>
      </c>
    </row>
    <row r="19" spans="1:11" x14ac:dyDescent="0.25">
      <c r="A19" s="10">
        <v>1</v>
      </c>
      <c r="B19" s="11">
        <v>2</v>
      </c>
      <c r="C19" s="11">
        <v>3</v>
      </c>
      <c r="D19" s="11">
        <v>4</v>
      </c>
      <c r="E19" s="11">
        <v>5</v>
      </c>
      <c r="F19" s="288"/>
      <c r="G19" s="11"/>
      <c r="H19" s="11"/>
      <c r="I19" s="11"/>
      <c r="J19" s="80"/>
      <c r="K19" s="220" t="b">
        <v>1</v>
      </c>
    </row>
    <row r="20" spans="1:11" x14ac:dyDescent="0.25">
      <c r="A20" s="7">
        <v>1</v>
      </c>
      <c r="B20" s="8"/>
      <c r="C20" s="8">
        <v>1.5</v>
      </c>
      <c r="D20" s="8"/>
      <c r="E20" s="8"/>
      <c r="F20" s="287"/>
      <c r="G20" s="8"/>
      <c r="H20" s="8"/>
      <c r="I20" s="8"/>
      <c r="J20" s="79"/>
      <c r="K20" s="219" t="b">
        <v>1</v>
      </c>
    </row>
    <row r="21" spans="1:11" x14ac:dyDescent="0.25">
      <c r="A21" s="10">
        <v>1</v>
      </c>
      <c r="B21" s="11"/>
      <c r="C21" s="11">
        <v>1.5</v>
      </c>
      <c r="D21" s="11">
        <v>1</v>
      </c>
      <c r="E21" s="11"/>
      <c r="F21" s="288"/>
      <c r="G21" s="11"/>
      <c r="H21" s="11"/>
      <c r="I21" s="11"/>
      <c r="J21" s="80"/>
      <c r="K21" s="220" t="b">
        <v>0</v>
      </c>
    </row>
    <row r="22" spans="1:11" x14ac:dyDescent="0.25">
      <c r="A22" s="7">
        <v>1</v>
      </c>
      <c r="B22" s="8"/>
      <c r="C22" s="8">
        <v>2</v>
      </c>
      <c r="D22" s="8">
        <v>1.5</v>
      </c>
      <c r="E22" s="8"/>
      <c r="F22" s="287"/>
      <c r="G22" s="8"/>
      <c r="H22" s="8"/>
      <c r="I22" s="8"/>
      <c r="J22" s="79"/>
      <c r="K22" s="219" t="b">
        <v>1</v>
      </c>
    </row>
    <row r="23" spans="1:11" x14ac:dyDescent="0.25">
      <c r="A23" s="10">
        <v>1</v>
      </c>
      <c r="B23" s="11"/>
      <c r="C23" s="11">
        <v>2</v>
      </c>
      <c r="D23" s="11">
        <v>1.5</v>
      </c>
      <c r="E23" s="11">
        <v>1</v>
      </c>
      <c r="F23" s="288"/>
      <c r="G23" s="11"/>
      <c r="H23" s="11"/>
      <c r="I23" s="11"/>
      <c r="J23" s="80"/>
      <c r="K23" s="220" t="b">
        <v>0</v>
      </c>
    </row>
    <row r="24" spans="1:11" x14ac:dyDescent="0.25">
      <c r="A24" s="7">
        <v>1</v>
      </c>
      <c r="B24" s="8"/>
      <c r="C24" s="8">
        <v>2</v>
      </c>
      <c r="D24" s="8">
        <v>3</v>
      </c>
      <c r="E24" s="8"/>
      <c r="F24" s="287"/>
      <c r="G24" s="8"/>
      <c r="H24" s="8"/>
      <c r="I24" s="8"/>
      <c r="J24" s="79"/>
      <c r="K24" s="219" t="b">
        <v>1</v>
      </c>
    </row>
    <row r="25" spans="1:11" x14ac:dyDescent="0.25">
      <c r="A25" s="10">
        <v>1</v>
      </c>
      <c r="B25" s="11"/>
      <c r="C25" s="11">
        <v>2</v>
      </c>
      <c r="D25" s="11">
        <v>3</v>
      </c>
      <c r="E25" s="11">
        <v>4.5</v>
      </c>
      <c r="F25" s="288"/>
      <c r="G25" s="11"/>
      <c r="H25" s="11"/>
      <c r="I25" s="11"/>
      <c r="J25" s="80"/>
      <c r="K25" s="220" t="b">
        <v>1</v>
      </c>
    </row>
    <row r="26" spans="1:11" x14ac:dyDescent="0.25">
      <c r="A26" s="7">
        <v>1</v>
      </c>
      <c r="B26" s="8"/>
      <c r="C26" s="8">
        <v>2</v>
      </c>
      <c r="D26" s="8">
        <v>3</v>
      </c>
      <c r="E26" s="8">
        <v>4</v>
      </c>
      <c r="F26" s="287"/>
      <c r="G26" s="8"/>
      <c r="H26" s="8"/>
      <c r="I26" s="8"/>
      <c r="J26" s="79"/>
      <c r="K26" s="219" t="b">
        <v>1</v>
      </c>
    </row>
    <row r="27" spans="1:11" x14ac:dyDescent="0.25">
      <c r="A27" s="10">
        <v>1</v>
      </c>
      <c r="B27" s="11"/>
      <c r="C27" s="11"/>
      <c r="D27" s="11">
        <v>3.5</v>
      </c>
      <c r="E27" s="11"/>
      <c r="F27" s="288"/>
      <c r="G27" s="11"/>
      <c r="H27" s="11"/>
      <c r="I27" s="11"/>
      <c r="J27" s="80"/>
      <c r="K27" s="220" t="b">
        <v>1</v>
      </c>
    </row>
    <row r="28" spans="1:11" x14ac:dyDescent="0.25">
      <c r="A28" s="7">
        <v>1</v>
      </c>
      <c r="B28" s="8"/>
      <c r="C28" s="8"/>
      <c r="D28" s="8">
        <v>3.5</v>
      </c>
      <c r="E28" s="8">
        <v>4</v>
      </c>
      <c r="F28" s="287"/>
      <c r="G28" s="8"/>
      <c r="H28" s="8"/>
      <c r="I28" s="8"/>
      <c r="J28" s="79"/>
      <c r="K28" s="219" t="b">
        <v>0</v>
      </c>
    </row>
    <row r="29" spans="1:11" x14ac:dyDescent="0.25">
      <c r="A29" s="10">
        <v>1</v>
      </c>
      <c r="B29" s="11"/>
      <c r="C29" s="11"/>
      <c r="D29" s="11">
        <v>3</v>
      </c>
      <c r="E29" s="11">
        <v>4.5</v>
      </c>
      <c r="F29" s="288"/>
      <c r="G29" s="11"/>
      <c r="H29" s="11"/>
      <c r="I29" s="11"/>
      <c r="J29" s="80"/>
      <c r="K29" s="220" t="b">
        <v>1</v>
      </c>
    </row>
    <row r="30" spans="1:11" x14ac:dyDescent="0.25">
      <c r="A30" s="7">
        <v>1</v>
      </c>
      <c r="B30" s="8"/>
      <c r="C30" s="8"/>
      <c r="D30" s="8">
        <v>3</v>
      </c>
      <c r="E30" s="8">
        <v>4</v>
      </c>
      <c r="F30" s="287"/>
      <c r="G30" s="8"/>
      <c r="H30" s="8"/>
      <c r="I30" s="8"/>
      <c r="J30" s="79"/>
      <c r="K30" s="219" t="b">
        <v>1</v>
      </c>
    </row>
    <row r="31" spans="1:11" x14ac:dyDescent="0.25">
      <c r="A31" s="10">
        <v>1</v>
      </c>
      <c r="B31" s="11"/>
      <c r="C31" s="11"/>
      <c r="D31" s="11">
        <v>3</v>
      </c>
      <c r="E31" s="11"/>
      <c r="F31" s="288"/>
      <c r="G31" s="11"/>
      <c r="H31" s="11"/>
      <c r="I31" s="11"/>
      <c r="J31" s="80"/>
      <c r="K31" s="220" t="b">
        <v>1</v>
      </c>
    </row>
    <row r="32" spans="1:11" x14ac:dyDescent="0.25">
      <c r="A32" s="7">
        <v>1</v>
      </c>
      <c r="B32" s="8"/>
      <c r="C32" s="8"/>
      <c r="D32" s="8"/>
      <c r="E32" s="8">
        <v>4</v>
      </c>
      <c r="F32" s="287"/>
      <c r="G32" s="8"/>
      <c r="H32" s="8"/>
      <c r="I32" s="8"/>
      <c r="J32" s="79"/>
      <c r="K32" s="219" t="b">
        <v>1</v>
      </c>
    </row>
    <row r="33" spans="1:11" x14ac:dyDescent="0.25">
      <c r="A33" s="10">
        <v>1</v>
      </c>
      <c r="B33" s="11"/>
      <c r="C33" s="11"/>
      <c r="D33" s="11"/>
      <c r="E33" s="11">
        <v>4.5</v>
      </c>
      <c r="F33" s="288"/>
      <c r="G33" s="11"/>
      <c r="H33" s="11"/>
      <c r="I33" s="11"/>
      <c r="J33" s="80"/>
      <c r="K33" s="220" t="b">
        <v>1</v>
      </c>
    </row>
    <row r="34" spans="1:11" x14ac:dyDescent="0.25">
      <c r="A34" s="7">
        <v>1</v>
      </c>
      <c r="B34" s="8">
        <v>100</v>
      </c>
      <c r="C34" s="8">
        <v>24</v>
      </c>
      <c r="D34" s="8"/>
      <c r="E34" s="8"/>
      <c r="F34" s="287"/>
      <c r="G34" s="8"/>
      <c r="H34" s="8"/>
      <c r="I34" s="8"/>
      <c r="J34" s="79"/>
      <c r="K34" s="219" t="b">
        <v>0</v>
      </c>
    </row>
    <row r="35" spans="1:11" x14ac:dyDescent="0.25">
      <c r="A35" s="10">
        <v>1</v>
      </c>
      <c r="B35" s="11">
        <v>100</v>
      </c>
      <c r="C35" s="11">
        <v>23</v>
      </c>
      <c r="D35" s="11">
        <v>60</v>
      </c>
      <c r="E35" s="11"/>
      <c r="F35" s="288"/>
      <c r="G35" s="11"/>
      <c r="H35" s="11"/>
      <c r="I35" s="11"/>
      <c r="J35" s="80"/>
      <c r="K35" s="220" t="b">
        <v>0</v>
      </c>
    </row>
    <row r="36" spans="1:11" x14ac:dyDescent="0.25">
      <c r="A36" s="7">
        <v>1</v>
      </c>
      <c r="B36" s="8">
        <v>100</v>
      </c>
      <c r="C36" s="8">
        <v>23</v>
      </c>
      <c r="D36" s="8">
        <v>59</v>
      </c>
      <c r="E36" s="8"/>
      <c r="F36" s="287"/>
      <c r="G36" s="8"/>
      <c r="H36" s="8"/>
      <c r="I36" s="8"/>
      <c r="J36" s="79"/>
      <c r="K36" s="219" t="b">
        <v>1</v>
      </c>
    </row>
    <row r="37" spans="1:11" x14ac:dyDescent="0.25">
      <c r="A37" s="10">
        <v>1</v>
      </c>
      <c r="B37" s="11">
        <v>100</v>
      </c>
      <c r="C37" s="11">
        <v>23</v>
      </c>
      <c r="D37" s="11">
        <v>59</v>
      </c>
      <c r="E37" s="11">
        <v>60</v>
      </c>
      <c r="F37" s="288"/>
      <c r="G37" s="11"/>
      <c r="H37" s="11"/>
      <c r="I37" s="11"/>
      <c r="J37" s="80"/>
      <c r="K37" s="220" t="b">
        <v>0</v>
      </c>
    </row>
    <row r="38" spans="1:11" x14ac:dyDescent="0.25">
      <c r="A38" s="7">
        <v>1</v>
      </c>
      <c r="B38" s="8">
        <v>100</v>
      </c>
      <c r="C38" s="8">
        <v>23</v>
      </c>
      <c r="D38" s="8">
        <v>59</v>
      </c>
      <c r="E38" s="8">
        <v>59.999000000000002</v>
      </c>
      <c r="F38" s="287"/>
      <c r="G38" s="8"/>
      <c r="H38" s="8"/>
      <c r="I38" s="8"/>
      <c r="J38" s="79"/>
      <c r="K38" s="219" t="b">
        <v>1</v>
      </c>
    </row>
    <row r="39" spans="1:11" x14ac:dyDescent="0.25">
      <c r="A39" s="10">
        <v>1</v>
      </c>
      <c r="B39" s="11" t="e">
        <v>#N/A</v>
      </c>
      <c r="C39" s="11">
        <v>24</v>
      </c>
      <c r="D39" s="11"/>
      <c r="E39" s="11"/>
      <c r="F39" s="288"/>
      <c r="G39" s="11"/>
      <c r="H39" s="11"/>
      <c r="I39" s="11"/>
      <c r="J39" s="80"/>
      <c r="K39" s="220" t="b">
        <v>1</v>
      </c>
    </row>
    <row r="40" spans="1:11" x14ac:dyDescent="0.25">
      <c r="A40" s="7">
        <v>1</v>
      </c>
      <c r="B40" s="8"/>
      <c r="C40" s="8">
        <v>25</v>
      </c>
      <c r="D40" s="8">
        <v>59</v>
      </c>
      <c r="E40" s="8"/>
      <c r="F40" s="287"/>
      <c r="G40" s="8"/>
      <c r="H40" s="8"/>
      <c r="I40" s="8"/>
      <c r="J40" s="79"/>
      <c r="K40" s="219" t="b">
        <v>1</v>
      </c>
    </row>
    <row r="41" spans="1:11" x14ac:dyDescent="0.25">
      <c r="A41" s="10">
        <v>1</v>
      </c>
      <c r="B41" s="11"/>
      <c r="C41" s="11">
        <v>25</v>
      </c>
      <c r="D41" s="11">
        <v>59</v>
      </c>
      <c r="E41" s="11">
        <v>59.999899999999997</v>
      </c>
      <c r="F41" s="288"/>
      <c r="G41" s="11"/>
      <c r="H41" s="11"/>
      <c r="I41" s="11"/>
      <c r="J41" s="80"/>
      <c r="K41" s="220" t="b">
        <v>1</v>
      </c>
    </row>
    <row r="42" spans="1:11" x14ac:dyDescent="0.25">
      <c r="A42" s="7">
        <v>1</v>
      </c>
      <c r="B42" s="8"/>
      <c r="C42" s="8">
        <v>25</v>
      </c>
      <c r="D42" s="8">
        <v>59</v>
      </c>
      <c r="E42" s="8">
        <v>60</v>
      </c>
      <c r="F42" s="287"/>
      <c r="G42" s="8"/>
      <c r="H42" s="8"/>
      <c r="I42" s="8"/>
      <c r="J42" s="79"/>
      <c r="K42" s="219" t="b">
        <v>0</v>
      </c>
    </row>
    <row r="43" spans="1:11" x14ac:dyDescent="0.25">
      <c r="A43" s="10">
        <v>1</v>
      </c>
      <c r="B43" s="11"/>
      <c r="C43" s="11"/>
      <c r="D43" s="11">
        <v>100</v>
      </c>
      <c r="E43" s="11">
        <v>59</v>
      </c>
      <c r="F43" s="288"/>
      <c r="G43" s="11"/>
      <c r="H43" s="11"/>
      <c r="I43" s="11"/>
      <c r="J43" s="80"/>
      <c r="K43" s="220" t="b">
        <v>1</v>
      </c>
    </row>
    <row r="44" spans="1:11" x14ac:dyDescent="0.25">
      <c r="A44" s="182">
        <v>1</v>
      </c>
      <c r="B44" s="145"/>
      <c r="C44" s="145"/>
      <c r="D44" s="145">
        <v>100</v>
      </c>
      <c r="E44" s="145">
        <v>60</v>
      </c>
      <c r="F44" s="289"/>
      <c r="G44" s="145"/>
      <c r="H44" s="145"/>
      <c r="I44" s="145"/>
      <c r="J44" s="222"/>
      <c r="K44" s="221" t="b">
        <v>0</v>
      </c>
    </row>
    <row r="45" spans="1:11" x14ac:dyDescent="0.25">
      <c r="A45" s="58">
        <v>1</v>
      </c>
      <c r="B45" s="36"/>
      <c r="C45" s="36"/>
      <c r="D45" s="36">
        <v>100</v>
      </c>
      <c r="E45" s="36">
        <v>59.999000000000002</v>
      </c>
      <c r="F45" s="295"/>
      <c r="G45" s="36"/>
      <c r="H45" s="36"/>
      <c r="I45" s="36"/>
      <c r="J45" s="172"/>
      <c r="K45" s="223" t="b">
        <v>1</v>
      </c>
    </row>
    <row r="46" spans="1:11" x14ac:dyDescent="0.25">
      <c r="A46" s="182" t="e">
        <v>#N/A</v>
      </c>
      <c r="B46" s="145"/>
      <c r="C46" s="145"/>
      <c r="D46" s="145"/>
      <c r="E46" s="145">
        <v>100</v>
      </c>
      <c r="F46" s="289"/>
      <c r="G46" s="145"/>
      <c r="H46" s="145"/>
      <c r="I46" s="145"/>
      <c r="J46" s="222"/>
      <c r="K46" s="221" t="b">
        <v>0</v>
      </c>
    </row>
    <row r="49" spans="1:6" ht="19.5" x14ac:dyDescent="0.3">
      <c r="A49" s="1" t="s">
        <v>567</v>
      </c>
      <c r="B49" s="1"/>
      <c r="C49" s="1"/>
    </row>
    <row r="51" spans="1:6" x14ac:dyDescent="0.25">
      <c r="A51" s="4" t="s">
        <v>101</v>
      </c>
      <c r="B51" s="5" t="s">
        <v>61</v>
      </c>
      <c r="C51" s="5" t="s">
        <v>364</v>
      </c>
      <c r="D51" s="5" t="s">
        <v>365</v>
      </c>
      <c r="E51" s="5" t="s">
        <v>366</v>
      </c>
      <c r="F51" s="6" t="s">
        <v>288</v>
      </c>
    </row>
    <row r="52" spans="1:6" x14ac:dyDescent="0.25">
      <c r="A52" s="7"/>
      <c r="B52" s="8"/>
      <c r="C52" s="8"/>
      <c r="D52" s="8"/>
      <c r="E52" s="8"/>
      <c r="F52" s="9" t="str" cm="1">
        <f t="array" ref="F52:F62">CALENDAR.TIMESPAN(A52:E62)</f>
        <v/>
      </c>
    </row>
    <row r="53" spans="1:6" x14ac:dyDescent="0.25">
      <c r="A53" s="10"/>
      <c r="B53" s="11" t="s">
        <v>2</v>
      </c>
      <c r="C53" s="11"/>
      <c r="D53" s="11"/>
      <c r="E53" s="11"/>
      <c r="F53" s="12" t="e">
        <v>#VALUE!</v>
      </c>
    </row>
    <row r="54" spans="1:6" x14ac:dyDescent="0.25">
      <c r="A54" s="7">
        <v>1</v>
      </c>
      <c r="B54" s="8">
        <v>1</v>
      </c>
      <c r="C54" s="8"/>
      <c r="D54" s="8">
        <v>1</v>
      </c>
      <c r="E54" s="8"/>
      <c r="F54" s="9">
        <v>1.0006944444444446</v>
      </c>
    </row>
    <row r="55" spans="1:6" x14ac:dyDescent="0.25">
      <c r="A55" s="10">
        <v>1</v>
      </c>
      <c r="B55" s="11"/>
      <c r="C55" s="11">
        <v>1</v>
      </c>
      <c r="D55" s="11"/>
      <c r="E55" s="11"/>
      <c r="F55" s="12">
        <v>4.1666666666666664E-2</v>
      </c>
    </row>
    <row r="56" spans="1:6" x14ac:dyDescent="0.25">
      <c r="A56" s="7">
        <v>1</v>
      </c>
      <c r="B56" s="32"/>
      <c r="C56" s="8"/>
      <c r="D56" s="8">
        <v>1</v>
      </c>
      <c r="E56" s="8"/>
      <c r="F56" s="9">
        <v>6.9444444444444447E-4</v>
      </c>
    </row>
    <row r="57" spans="1:6" x14ac:dyDescent="0.25">
      <c r="A57" s="10">
        <v>1</v>
      </c>
      <c r="B57" s="11"/>
      <c r="C57" s="11"/>
      <c r="D57" s="11"/>
      <c r="E57" s="11">
        <v>0.1</v>
      </c>
      <c r="F57" s="12">
        <v>1.1574074074074074E-6</v>
      </c>
    </row>
    <row r="58" spans="1:6" x14ac:dyDescent="0.25">
      <c r="A58" s="7">
        <v>1</v>
      </c>
      <c r="B58" s="8">
        <v>1</v>
      </c>
      <c r="C58" s="8">
        <v>36</v>
      </c>
      <c r="D58" s="8">
        <v>120</v>
      </c>
      <c r="E58" s="8">
        <v>-60</v>
      </c>
      <c r="F58" s="9">
        <v>2.5826388888888889</v>
      </c>
    </row>
    <row r="59" spans="1:6" x14ac:dyDescent="0.25">
      <c r="A59" s="10">
        <v>0</v>
      </c>
      <c r="B59" s="11">
        <v>1</v>
      </c>
      <c r="C59" s="11">
        <v>1</v>
      </c>
      <c r="D59" s="11">
        <v>1</v>
      </c>
      <c r="E59" s="11">
        <v>1</v>
      </c>
      <c r="F59" s="12">
        <v>0</v>
      </c>
    </row>
    <row r="60" spans="1:6" x14ac:dyDescent="0.25">
      <c r="A60" s="296">
        <v>-1</v>
      </c>
      <c r="B60" s="32"/>
      <c r="C60" s="8"/>
      <c r="D60" s="8"/>
      <c r="E60" s="8">
        <v>86400</v>
      </c>
      <c r="F60" s="9">
        <v>-1</v>
      </c>
    </row>
    <row r="61" spans="1:6" x14ac:dyDescent="0.25">
      <c r="A61" s="297">
        <v>-1</v>
      </c>
      <c r="B61" s="33"/>
      <c r="C61" s="11"/>
      <c r="D61" s="11"/>
      <c r="E61" s="11">
        <v>-86400</v>
      </c>
      <c r="F61" s="12">
        <v>1</v>
      </c>
    </row>
    <row r="62" spans="1:6" x14ac:dyDescent="0.25">
      <c r="A62" s="298">
        <v>-1</v>
      </c>
      <c r="B62" s="299">
        <v>1</v>
      </c>
      <c r="C62" s="145">
        <v>-24</v>
      </c>
      <c r="D62" s="145">
        <v>1440</v>
      </c>
      <c r="E62" s="145">
        <v>-86400</v>
      </c>
      <c r="F62" s="290">
        <v>0</v>
      </c>
    </row>
    <row r="65" spans="1:11" ht="19.5" x14ac:dyDescent="0.3">
      <c r="A65" s="1" t="s">
        <v>568</v>
      </c>
      <c r="B65" s="1"/>
      <c r="C65" s="1"/>
    </row>
    <row r="67" spans="1:11" x14ac:dyDescent="0.25">
      <c r="A67" s="4" t="s">
        <v>201</v>
      </c>
      <c r="B67" s="5" t="s">
        <v>378</v>
      </c>
      <c r="C67" s="5" t="s">
        <v>34</v>
      </c>
      <c r="D67" s="5" t="s">
        <v>287</v>
      </c>
      <c r="E67" s="6" t="s">
        <v>288</v>
      </c>
    </row>
    <row r="68" spans="1:11" x14ac:dyDescent="0.25">
      <c r="A68" s="7"/>
      <c r="B68" s="8"/>
      <c r="C68" s="8"/>
      <c r="D68" s="8"/>
      <c r="E68" s="304" t="str" cm="1">
        <f t="array" ref="E68">CALENDAR.ROUND_TIMESPAN(CALENDAR_TIMESPAN!$A68,CALENDAR_TIMESPAN!$B68,CALENDAR_TIMESPAN!$C68,CALENDAR_TIMESPAN!$D68)</f>
        <v/>
      </c>
    </row>
    <row r="69" spans="1:11" x14ac:dyDescent="0.25">
      <c r="A69" s="10" t="s">
        <v>2</v>
      </c>
      <c r="B69" s="11"/>
      <c r="C69" s="11"/>
      <c r="D69" s="11"/>
      <c r="E69" s="305" t="e" cm="1">
        <f t="array" ref="E69">CALENDAR.ROUND_TIMESPAN(CALENDAR_TIMESPAN!$A69,CALENDAR_TIMESPAN!$B69,CALENDAR_TIMESPAN!$C69,CALENDAR_TIMESPAN!$D69)</f>
        <v>#VALUE!</v>
      </c>
    </row>
    <row r="70" spans="1:11" x14ac:dyDescent="0.25">
      <c r="A70" s="7">
        <v>1</v>
      </c>
      <c r="B70" s="8"/>
      <c r="C70" s="8"/>
      <c r="D70" s="8"/>
      <c r="E70" s="304" cm="1">
        <f t="array" ref="E70">CALENDAR.ROUND_TIMESPAN(CALENDAR_TIMESPAN!$A70,CALENDAR_TIMESPAN!$B70,CALENDAR_TIMESPAN!$C70,CALENDAR_TIMESPAN!$D70)</f>
        <v>1</v>
      </c>
    </row>
    <row r="71" spans="1:11" x14ac:dyDescent="0.25">
      <c r="A71" s="10">
        <v>6.7900000000000002E-2</v>
      </c>
      <c r="B71" s="11">
        <v>2</v>
      </c>
      <c r="C71" s="11"/>
      <c r="D71" s="11"/>
      <c r="E71" s="305" cm="1">
        <f t="array" ref="E71">CALENDAR.ROUND_TIMESPAN(CALENDAR_TIMESPAN!$A71,CALENDAR_TIMESPAN!$B71,CALENDAR_TIMESPAN!$C71,CALENDAR_TIMESPAN!$D71)</f>
        <v>8.3333333333333329E-2</v>
      </c>
    </row>
    <row r="72" spans="1:11" x14ac:dyDescent="0.25">
      <c r="A72" s="7">
        <v>6.7900000000000002E-2</v>
      </c>
      <c r="B72" s="8">
        <v>2</v>
      </c>
      <c r="C72" s="8"/>
      <c r="D72" s="8">
        <v>1</v>
      </c>
      <c r="E72" s="304" cm="1">
        <f t="array" ref="E72">CALENDAR.ROUND_TIMESPAN(CALENDAR_TIMESPAN!$A72,CALENDAR_TIMESPAN!$B72,CALENDAR_TIMESPAN!$C72,CALENDAR_TIMESPAN!$D72)</f>
        <v>4.1666666666666664E-2</v>
      </c>
    </row>
    <row r="73" spans="1:11" x14ac:dyDescent="0.25">
      <c r="A73" s="10">
        <v>6.9444444444444447E-4</v>
      </c>
      <c r="B73" s="11">
        <v>4</v>
      </c>
      <c r="C73" s="11">
        <v>0</v>
      </c>
      <c r="D73" s="11"/>
      <c r="E73" s="305" cm="1">
        <f t="array" ref="E73">CALENDAR.ROUND_TIMESPAN(CALENDAR_TIMESPAN!$A73,CALENDAR_TIMESPAN!$B73,CALENDAR_TIMESPAN!$C73,CALENDAR_TIMESPAN!$D73)</f>
        <v>6.9444444444444447E-4</v>
      </c>
    </row>
    <row r="74" spans="1:11" x14ac:dyDescent="0.25">
      <c r="A74" s="196">
        <v>6.1574074074074101E-6</v>
      </c>
      <c r="B74" s="8">
        <v>4</v>
      </c>
      <c r="C74" s="8">
        <v>2</v>
      </c>
      <c r="D74" s="8"/>
      <c r="E74" s="304" cm="1">
        <f t="array" ref="E74">CALENDAR.ROUND_TIMESPAN(CALENDAR_TIMESPAN!$A74,CALENDAR_TIMESPAN!$B74,CALENDAR_TIMESPAN!$C74,CALENDAR_TIMESPAN!$D74)</f>
        <v>6.1342592592592594E-6</v>
      </c>
      <c r="G74" s="105"/>
      <c r="K74" s="195"/>
    </row>
    <row r="75" spans="1:11" x14ac:dyDescent="0.25">
      <c r="A75" s="175">
        <v>2.5826388888888889</v>
      </c>
      <c r="B75" s="176">
        <v>3</v>
      </c>
      <c r="C75" s="176"/>
      <c r="D75" s="176">
        <v>1</v>
      </c>
      <c r="E75" s="306" cm="1">
        <f t="array" ref="E75">CALENDAR.ROUND_TIMESPAN(CALENDAR_TIMESPAN!$A75,CALENDAR_TIMESPAN!$B75,CALENDAR_TIMESPAN!$C75,CALENDAR_TIMESPAN!$D75)</f>
        <v>2.5826388888888889</v>
      </c>
    </row>
    <row r="76" spans="1:11" x14ac:dyDescent="0.25">
      <c r="A76" s="2"/>
      <c r="B76" s="2"/>
      <c r="D76" s="44"/>
    </row>
    <row r="77" spans="1:11" x14ac:dyDescent="0.25">
      <c r="A77" s="2"/>
      <c r="B77" s="2"/>
      <c r="D77" s="44"/>
    </row>
    <row r="78" spans="1:11" ht="19.5" x14ac:dyDescent="0.3">
      <c r="A78" s="1" t="s">
        <v>569</v>
      </c>
      <c r="B78" s="1"/>
      <c r="C78" s="1"/>
    </row>
    <row r="80" spans="1:11" x14ac:dyDescent="0.25">
      <c r="A80" s="4" t="s">
        <v>201</v>
      </c>
      <c r="B80" s="5" t="s">
        <v>450</v>
      </c>
      <c r="C80" s="5" t="s">
        <v>378</v>
      </c>
      <c r="D80" s="5" t="s">
        <v>34</v>
      </c>
      <c r="E80" s="78" t="s">
        <v>287</v>
      </c>
      <c r="F80" s="5" t="s">
        <v>123</v>
      </c>
      <c r="G80" s="5" t="s">
        <v>129</v>
      </c>
      <c r="H80" s="5" t="s">
        <v>121</v>
      </c>
      <c r="I80" s="5" t="s">
        <v>151</v>
      </c>
      <c r="J80" s="5" t="s">
        <v>122</v>
      </c>
    </row>
    <row r="81" spans="1:10" x14ac:dyDescent="0.25">
      <c r="A81" s="7">
        <v>0</v>
      </c>
      <c r="B81" s="8">
        <v>2</v>
      </c>
      <c r="C81" s="8">
        <v>3</v>
      </c>
      <c r="D81" s="8"/>
      <c r="E81" s="79"/>
      <c r="F81" s="8" cm="1">
        <f t="array" ref="F81:J81">CALENDAR.RESOLVE_TIMESPAN(A81,B81,C81,D81,E81)</f>
        <v>0</v>
      </c>
      <c r="G81" s="8" t="str">
        <v/>
      </c>
      <c r="H81" s="70">
        <v>0</v>
      </c>
      <c r="I81" s="70">
        <v>0</v>
      </c>
      <c r="J81" s="198" t="str">
        <v/>
      </c>
    </row>
    <row r="82" spans="1:10" x14ac:dyDescent="0.25">
      <c r="A82" s="10">
        <v>0.12499305555555557</v>
      </c>
      <c r="B82" s="11"/>
      <c r="C82" s="11">
        <v>3</v>
      </c>
      <c r="D82" s="11">
        <v>2</v>
      </c>
      <c r="E82" s="80"/>
      <c r="F82" s="11" cm="1">
        <f t="array" ref="F82:J82">CALENDAR.RESOLVE_TIMESPAN(A82,B82,C82,D82,E82)</f>
        <v>1</v>
      </c>
      <c r="G82" s="11">
        <v>0</v>
      </c>
      <c r="H82" s="71">
        <v>2</v>
      </c>
      <c r="I82" s="71">
        <v>59.99</v>
      </c>
      <c r="J82" s="199" t="str">
        <v/>
      </c>
    </row>
    <row r="83" spans="1:10" x14ac:dyDescent="0.25">
      <c r="A83" s="7">
        <v>0.12499305555555557</v>
      </c>
      <c r="B83" s="8"/>
      <c r="C83" s="8">
        <v>3</v>
      </c>
      <c r="D83" s="8">
        <v>1</v>
      </c>
      <c r="E83" s="79"/>
      <c r="F83" s="8" cm="1">
        <f t="array" ref="F83:J83">CALENDAR.RESOLVE_TIMESPAN(A83,B83,C83,D83,E83)</f>
        <v>1</v>
      </c>
      <c r="G83" s="8">
        <v>0</v>
      </c>
      <c r="H83" s="70">
        <v>3</v>
      </c>
      <c r="I83" s="70">
        <v>0</v>
      </c>
      <c r="J83" s="198" t="str">
        <v/>
      </c>
    </row>
    <row r="84" spans="1:10" x14ac:dyDescent="0.25">
      <c r="A84" s="10">
        <v>0.36234499999999997</v>
      </c>
      <c r="B84" s="11"/>
      <c r="C84" s="11">
        <v>2</v>
      </c>
      <c r="D84" s="11">
        <v>0</v>
      </c>
      <c r="E84" s="80"/>
      <c r="F84" s="11" cm="1">
        <f t="array" ref="F84:J84">CALENDAR.RESOLVE_TIMESPAN(A84,B84,C84,D84,E84)</f>
        <v>1</v>
      </c>
      <c r="G84" s="11">
        <v>0</v>
      </c>
      <c r="H84" s="71">
        <v>9</v>
      </c>
      <c r="I84" s="71" t="str">
        <v/>
      </c>
      <c r="J84" s="199" t="str">
        <v/>
      </c>
    </row>
    <row r="85" spans="1:10" x14ac:dyDescent="0.25">
      <c r="A85" s="7">
        <v>0.36234499999999997</v>
      </c>
      <c r="B85" s="8"/>
      <c r="C85" s="32">
        <v>2</v>
      </c>
      <c r="D85" s="8">
        <v>0</v>
      </c>
      <c r="E85" s="79">
        <v>1</v>
      </c>
      <c r="F85" s="8" cm="1">
        <f t="array" ref="F85:J85">CALENDAR.RESOLVE_TIMESPAN(A85,B85,C85,D85,E85)</f>
        <v>1</v>
      </c>
      <c r="G85" s="8">
        <v>0</v>
      </c>
      <c r="H85" s="70">
        <v>8</v>
      </c>
      <c r="I85" s="70" t="str">
        <v/>
      </c>
      <c r="J85" s="198" t="str">
        <v/>
      </c>
    </row>
    <row r="86" spans="1:10" x14ac:dyDescent="0.25">
      <c r="A86" s="10">
        <v>6.9444444444444447E-4</v>
      </c>
      <c r="B86" s="11">
        <v>2</v>
      </c>
      <c r="C86" s="11">
        <v>3</v>
      </c>
      <c r="D86" s="11"/>
      <c r="E86" s="80"/>
      <c r="F86" s="11" cm="1">
        <f t="array" ref="F86:J86">CALENDAR.RESOLVE_TIMESPAN(A86,B86,C86,D86,E86)</f>
        <v>1</v>
      </c>
      <c r="G86" s="11" t="str">
        <v/>
      </c>
      <c r="H86" s="71">
        <v>0</v>
      </c>
      <c r="I86" s="71">
        <v>1</v>
      </c>
      <c r="J86" s="199" t="str">
        <v/>
      </c>
    </row>
    <row r="87" spans="1:10" x14ac:dyDescent="0.25">
      <c r="A87" s="196">
        <v>6.1574074074074101E-6</v>
      </c>
      <c r="B87" s="229"/>
      <c r="C87" s="8"/>
      <c r="D87" s="8"/>
      <c r="E87" s="79"/>
      <c r="F87" s="8" cm="1">
        <f t="array" ref="F87:J87">CALENDAR.RESOLVE_TIMESPAN(A87,B87,C87,D87,E87)</f>
        <v>1</v>
      </c>
      <c r="G87" s="8">
        <v>0</v>
      </c>
      <c r="H87" s="70">
        <v>0</v>
      </c>
      <c r="I87" s="70">
        <v>0</v>
      </c>
      <c r="J87" s="198">
        <v>0.53200000000000025</v>
      </c>
    </row>
    <row r="88" spans="1:10" x14ac:dyDescent="0.25">
      <c r="A88" s="175">
        <v>2.5826388888888889</v>
      </c>
      <c r="B88" s="176"/>
      <c r="C88" s="176"/>
      <c r="D88" s="176">
        <v>1</v>
      </c>
      <c r="E88" s="197"/>
      <c r="F88" s="176" cm="1">
        <f t="array" ref="F88:J88">CALENDAR.RESOLVE_TIMESPAN(A88,B88,C88,D88,E88)</f>
        <v>1</v>
      </c>
      <c r="G88" s="176">
        <v>2</v>
      </c>
      <c r="H88" s="200">
        <v>13</v>
      </c>
      <c r="I88" s="200">
        <v>59</v>
      </c>
      <c r="J88" s="201">
        <v>0</v>
      </c>
    </row>
    <row r="89" spans="1:10" x14ac:dyDescent="0.25">
      <c r="H89" s="313"/>
      <c r="I89" s="313"/>
      <c r="J89" s="313"/>
    </row>
    <row r="90" spans="1:10" x14ac:dyDescent="0.25">
      <c r="H90" s="313"/>
      <c r="I90" s="313"/>
      <c r="J90" s="313"/>
    </row>
    <row r="91" spans="1:10" ht="19.5" x14ac:dyDescent="0.3">
      <c r="A91" s="1" t="s">
        <v>599</v>
      </c>
      <c r="B91" s="1"/>
      <c r="C91" s="1"/>
    </row>
    <row r="93" spans="1:10" x14ac:dyDescent="0.25">
      <c r="A93" s="4" t="s">
        <v>101</v>
      </c>
      <c r="B93" s="5" t="s">
        <v>61</v>
      </c>
      <c r="C93" s="5" t="s">
        <v>364</v>
      </c>
      <c r="D93" s="5" t="s">
        <v>63</v>
      </c>
      <c r="E93" s="5" t="s">
        <v>366</v>
      </c>
      <c r="F93" s="5" t="s">
        <v>123</v>
      </c>
      <c r="G93" s="5" t="s">
        <v>129</v>
      </c>
      <c r="H93" s="5" t="s">
        <v>121</v>
      </c>
      <c r="I93" s="5" t="s">
        <v>151</v>
      </c>
      <c r="J93" s="5" t="s">
        <v>122</v>
      </c>
    </row>
    <row r="94" spans="1:10" x14ac:dyDescent="0.25">
      <c r="A94" s="7">
        <v>0</v>
      </c>
      <c r="B94" s="8"/>
      <c r="C94" s="8">
        <v>0</v>
      </c>
      <c r="D94" s="8"/>
      <c r="E94" s="79"/>
      <c r="F94" s="8" cm="1">
        <f t="array" ref="F94:J101">CALENDAR.NORMALISE_TIMESPAN(A94:E101)</f>
        <v>0</v>
      </c>
      <c r="G94" s="8">
        <v>0</v>
      </c>
      <c r="H94" s="70">
        <v>0</v>
      </c>
      <c r="I94" s="70">
        <v>0</v>
      </c>
      <c r="J94" s="198">
        <v>0</v>
      </c>
    </row>
    <row r="95" spans="1:10" x14ac:dyDescent="0.25">
      <c r="A95" s="10">
        <v>1</v>
      </c>
      <c r="B95" s="11"/>
      <c r="C95" s="11"/>
      <c r="D95" s="11"/>
      <c r="E95" s="80">
        <v>0</v>
      </c>
      <c r="F95" s="11">
        <v>0</v>
      </c>
      <c r="G95" s="11">
        <v>0</v>
      </c>
      <c r="H95" s="71">
        <v>0</v>
      </c>
      <c r="I95" s="71">
        <v>0</v>
      </c>
      <c r="J95" s="199">
        <v>0</v>
      </c>
    </row>
    <row r="96" spans="1:10" x14ac:dyDescent="0.25">
      <c r="A96" s="7">
        <v>1</v>
      </c>
      <c r="B96" s="8">
        <v>0</v>
      </c>
      <c r="C96" s="8">
        <v>24</v>
      </c>
      <c r="D96" s="8">
        <v>60</v>
      </c>
      <c r="E96" s="79">
        <v>60</v>
      </c>
      <c r="F96" s="8">
        <v>1</v>
      </c>
      <c r="G96" s="8">
        <v>1</v>
      </c>
      <c r="H96" s="70">
        <v>1</v>
      </c>
      <c r="I96" s="70">
        <v>1</v>
      </c>
      <c r="J96" s="198">
        <v>0</v>
      </c>
    </row>
    <row r="97" spans="1:10" x14ac:dyDescent="0.25">
      <c r="A97" s="10">
        <v>1</v>
      </c>
      <c r="B97" s="11"/>
      <c r="C97" s="11">
        <v>50</v>
      </c>
      <c r="D97" s="11">
        <v>-120.5</v>
      </c>
      <c r="E97" s="80">
        <v>30</v>
      </c>
      <c r="F97" s="11">
        <v>1</v>
      </c>
      <c r="G97" s="11">
        <v>2</v>
      </c>
      <c r="H97" s="71">
        <v>0</v>
      </c>
      <c r="I97" s="71">
        <v>0</v>
      </c>
      <c r="J97" s="199">
        <v>0</v>
      </c>
    </row>
    <row r="98" spans="1:10" x14ac:dyDescent="0.25">
      <c r="A98" s="7">
        <v>1</v>
      </c>
      <c r="B98" s="8">
        <v>1.4567000000000001</v>
      </c>
      <c r="C98" s="32"/>
      <c r="D98" s="8"/>
      <c r="E98" s="79"/>
      <c r="F98" s="8">
        <v>1</v>
      </c>
      <c r="G98" s="8">
        <v>1</v>
      </c>
      <c r="H98" s="70">
        <v>10</v>
      </c>
      <c r="I98" s="70">
        <v>57</v>
      </c>
      <c r="J98" s="198">
        <v>38.880000000000003</v>
      </c>
    </row>
    <row r="99" spans="1:10" x14ac:dyDescent="0.25">
      <c r="A99" s="10">
        <v>1</v>
      </c>
      <c r="B99" s="11"/>
      <c r="C99" s="11">
        <v>2.9999999999999997E-4</v>
      </c>
      <c r="D99" s="11"/>
      <c r="E99" s="80"/>
      <c r="F99" s="11">
        <v>1</v>
      </c>
      <c r="G99" s="11">
        <v>0</v>
      </c>
      <c r="H99" s="71">
        <v>0</v>
      </c>
      <c r="I99" s="71">
        <v>0</v>
      </c>
      <c r="J99" s="199">
        <v>1.08</v>
      </c>
    </row>
    <row r="100" spans="1:10" x14ac:dyDescent="0.25">
      <c r="A100" s="7">
        <v>1</v>
      </c>
      <c r="B100" s="229"/>
      <c r="C100" s="8"/>
      <c r="D100" s="8">
        <v>5.5670000000000002</v>
      </c>
      <c r="E100" s="79"/>
      <c r="F100" s="8">
        <v>1</v>
      </c>
      <c r="G100" s="8">
        <v>0</v>
      </c>
      <c r="H100" s="70">
        <v>0</v>
      </c>
      <c r="I100" s="70">
        <v>5</v>
      </c>
      <c r="J100" s="198">
        <v>34.020000000000003</v>
      </c>
    </row>
    <row r="101" spans="1:10" x14ac:dyDescent="0.25">
      <c r="A101" s="175">
        <v>-1</v>
      </c>
      <c r="B101" s="176"/>
      <c r="C101" s="176"/>
      <c r="D101" s="176"/>
      <c r="E101" s="197">
        <v>-86400</v>
      </c>
      <c r="F101" s="176">
        <v>1</v>
      </c>
      <c r="G101" s="176">
        <v>1</v>
      </c>
      <c r="H101" s="200">
        <v>0</v>
      </c>
      <c r="I101" s="200">
        <v>0</v>
      </c>
      <c r="J101" s="201">
        <v>0</v>
      </c>
    </row>
    <row r="102" spans="1:10" x14ac:dyDescent="0.25">
      <c r="H102" s="313"/>
      <c r="I102" s="313"/>
      <c r="J102" s="313"/>
    </row>
    <row r="104" spans="1:10" ht="19.5" x14ac:dyDescent="0.3">
      <c r="A104" s="1" t="s">
        <v>659</v>
      </c>
    </row>
    <row r="106" spans="1:10" x14ac:dyDescent="0.25">
      <c r="A106" s="87" t="s">
        <v>201</v>
      </c>
      <c r="B106" s="74" t="s">
        <v>123</v>
      </c>
      <c r="C106" s="74" t="s">
        <v>129</v>
      </c>
      <c r="D106" s="74" t="s">
        <v>121</v>
      </c>
      <c r="E106" s="74" t="s">
        <v>151</v>
      </c>
      <c r="F106" s="183" t="s">
        <v>122</v>
      </c>
      <c r="G106" s="183" t="s">
        <v>288</v>
      </c>
    </row>
    <row r="107" spans="1:10" x14ac:dyDescent="0.25">
      <c r="A107" s="79"/>
      <c r="B107" s="8" t="str" cm="1">
        <f t="array" ref="B107:F107">CALENDAR.PARSE_TIMESPAN(A107,1)</f>
        <v/>
      </c>
      <c r="C107" s="30" t="str">
        <v/>
      </c>
      <c r="D107" s="8" t="str">
        <v/>
      </c>
      <c r="E107" s="8" t="str">
        <v/>
      </c>
      <c r="F107" s="9" t="str">
        <v/>
      </c>
      <c r="G107" s="226" t="str" cm="1">
        <f t="array" ref="G107">CALENDAR.PARSE_TIMESPAN(A107)</f>
        <v/>
      </c>
    </row>
    <row r="108" spans="1:10" x14ac:dyDescent="0.25">
      <c r="A108" s="80" t="s">
        <v>2</v>
      </c>
      <c r="B108" s="11" t="e" cm="1">
        <f t="array" ref="B108:F108">CALENDAR.PARSE_TIMESPAN(A108,1)</f>
        <v>#VALUE!</v>
      </c>
      <c r="C108" s="60" t="e">
        <v>#VALUE!</v>
      </c>
      <c r="D108" s="11" t="e">
        <v>#VALUE!</v>
      </c>
      <c r="E108" s="11" t="e">
        <v>#VALUE!</v>
      </c>
      <c r="F108" s="12" t="e">
        <v>#VALUE!</v>
      </c>
      <c r="G108" s="225" t="e" cm="1">
        <f t="array" ref="G108">CALENDAR.PARSE_TIMESPAN(A108)</f>
        <v>#VALUE!</v>
      </c>
    </row>
    <row r="109" spans="1:10" x14ac:dyDescent="0.25">
      <c r="A109" s="212" t="s">
        <v>448</v>
      </c>
      <c r="B109" s="8" cm="1">
        <f t="array" ref="B109:F109">CALENDAR.PARSE_TIMESPAN(A109,1)</f>
        <v>1</v>
      </c>
      <c r="C109" s="30">
        <v>100</v>
      </c>
      <c r="D109" s="8">
        <v>24</v>
      </c>
      <c r="E109" s="8">
        <v>0</v>
      </c>
      <c r="F109" s="9">
        <v>0</v>
      </c>
      <c r="G109" s="226" cm="1">
        <f t="array" ref="G109">CALENDAR.PARSE_TIMESPAN(A109)</f>
        <v>101</v>
      </c>
    </row>
    <row r="110" spans="1:10" x14ac:dyDescent="0.25">
      <c r="A110" s="213" t="s">
        <v>449</v>
      </c>
      <c r="B110" s="11" cm="1">
        <f t="array" ref="B110:F110">CALENDAR.PARSE_TIMESPAN(A110,1)</f>
        <v>1</v>
      </c>
      <c r="C110" s="60">
        <v>100</v>
      </c>
      <c r="D110" s="11">
        <v>22</v>
      </c>
      <c r="E110" s="11">
        <v>61</v>
      </c>
      <c r="F110" s="12">
        <v>0</v>
      </c>
      <c r="G110" s="225" cm="1">
        <f t="array" ref="G110">CALENDAR.PARSE_TIMESPAN(A110)</f>
        <v>100.95902777777778</v>
      </c>
    </row>
    <row r="111" spans="1:10" x14ac:dyDescent="0.25">
      <c r="A111" s="212" t="s">
        <v>402</v>
      </c>
      <c r="B111" s="8" cm="1">
        <f t="array" ref="B111:F111">CALENDAR.PARSE_TIMESPAN(A111,1)</f>
        <v>0</v>
      </c>
      <c r="C111" s="30">
        <v>0</v>
      </c>
      <c r="D111" s="8">
        <v>0</v>
      </c>
      <c r="E111" s="8">
        <v>0</v>
      </c>
      <c r="F111" s="9">
        <v>0</v>
      </c>
      <c r="G111" s="226" cm="1">
        <f t="array" ref="G111">CALENDAR.PARSE_TIMESPAN(A111)</f>
        <v>0</v>
      </c>
    </row>
    <row r="112" spans="1:10" x14ac:dyDescent="0.25">
      <c r="A112" s="213" t="s">
        <v>403</v>
      </c>
      <c r="B112" s="11" cm="1">
        <f t="array" ref="B112:F112">CALENDAR.PARSE_TIMESPAN(A112,1)</f>
        <v>1</v>
      </c>
      <c r="C112" s="60">
        <v>1</v>
      </c>
      <c r="D112" s="11">
        <v>0</v>
      </c>
      <c r="E112" s="11">
        <v>0</v>
      </c>
      <c r="F112" s="12">
        <v>0</v>
      </c>
      <c r="G112" s="225" cm="1">
        <f t="array" ref="G112">CALENDAR.PARSE_TIMESPAN(A112)</f>
        <v>1</v>
      </c>
    </row>
    <row r="113" spans="1:11" x14ac:dyDescent="0.25">
      <c r="A113" s="214" t="s">
        <v>404</v>
      </c>
      <c r="B113" s="14" cm="1">
        <f t="array" ref="B113:F113">CALENDAR.PARSE_TIMESPAN(A113,1)</f>
        <v>-1</v>
      </c>
      <c r="C113" s="224">
        <v>1</v>
      </c>
      <c r="D113" s="14">
        <v>0</v>
      </c>
      <c r="E113" s="14">
        <v>0</v>
      </c>
      <c r="F113" s="16">
        <v>0</v>
      </c>
      <c r="G113" s="227" cm="1">
        <f t="array" ref="G113">CALENDAR.PARSE_TIMESPAN(A113)</f>
        <v>-1</v>
      </c>
    </row>
    <row r="114" spans="1:11" x14ac:dyDescent="0.25">
      <c r="A114" s="213" t="s">
        <v>405</v>
      </c>
      <c r="B114" s="11" cm="1">
        <f t="array" ref="B114:F114">CALENDAR.PARSE_TIMESPAN(A114,1)</f>
        <v>-1</v>
      </c>
      <c r="C114" s="60">
        <v>1</v>
      </c>
      <c r="D114" s="11">
        <v>0</v>
      </c>
      <c r="E114" s="11">
        <v>0</v>
      </c>
      <c r="F114" s="12">
        <v>0</v>
      </c>
      <c r="G114" s="225" cm="1">
        <f t="array" ref="G114">CALENDAR.PARSE_TIMESPAN(A114)</f>
        <v>-1</v>
      </c>
    </row>
    <row r="115" spans="1:11" x14ac:dyDescent="0.25">
      <c r="A115" s="214" t="s">
        <v>408</v>
      </c>
      <c r="B115" s="14" cm="1">
        <f t="array" ref="B115:F115">CALENDAR.PARSE_TIMESPAN(A115,1)</f>
        <v>1</v>
      </c>
      <c r="C115" s="224">
        <v>100</v>
      </c>
      <c r="D115" s="14">
        <v>23</v>
      </c>
      <c r="E115" s="14">
        <v>45</v>
      </c>
      <c r="F115" s="16">
        <v>56.789000000000001</v>
      </c>
      <c r="G115" s="227" cm="1">
        <f t="array" ref="G115">CALENDAR.PARSE_TIMESPAN(A115)</f>
        <v>100.99024061342593</v>
      </c>
    </row>
    <row r="116" spans="1:11" x14ac:dyDescent="0.25">
      <c r="A116" s="213" t="s">
        <v>407</v>
      </c>
      <c r="B116" s="11" cm="1">
        <f t="array" ref="B116:F116">CALENDAR.PARSE_TIMESPAN(A116,1)</f>
        <v>1</v>
      </c>
      <c r="C116" s="60">
        <v>100</v>
      </c>
      <c r="D116" s="11">
        <v>23</v>
      </c>
      <c r="E116" s="11">
        <v>45</v>
      </c>
      <c r="F116" s="12">
        <v>56</v>
      </c>
      <c r="G116" s="225" cm="1">
        <f t="array" ref="G116">CALENDAR.PARSE_TIMESPAN(A116)</f>
        <v>100.99023148148147</v>
      </c>
    </row>
    <row r="117" spans="1:11" x14ac:dyDescent="0.25">
      <c r="A117" s="214" t="s">
        <v>412</v>
      </c>
      <c r="B117" s="14" cm="1">
        <f t="array" ref="B117:F117">CALENDAR.PARSE_TIMESPAN(A117,1)</f>
        <v>1</v>
      </c>
      <c r="C117" s="224">
        <v>100</v>
      </c>
      <c r="D117" s="14">
        <v>23</v>
      </c>
      <c r="E117" s="14">
        <v>45</v>
      </c>
      <c r="F117" s="16" t="str">
        <v/>
      </c>
      <c r="G117" s="227" cm="1">
        <f t="array" ref="G117">CALENDAR.PARSE_TIMESPAN(A117)</f>
        <v>100.98958333333333</v>
      </c>
    </row>
    <row r="118" spans="1:11" x14ac:dyDescent="0.25">
      <c r="A118" s="213" t="s">
        <v>406</v>
      </c>
      <c r="B118" s="11" cm="1">
        <f t="array" ref="B118:F118">CALENDAR.PARSE_TIMESPAN(A118,1)</f>
        <v>1</v>
      </c>
      <c r="C118" s="60" t="str">
        <v/>
      </c>
      <c r="D118" s="11">
        <v>100</v>
      </c>
      <c r="E118" s="11">
        <v>45</v>
      </c>
      <c r="F118" s="12">
        <v>56</v>
      </c>
      <c r="G118" s="225" cm="1">
        <f t="array" ref="G118">CALENDAR.PARSE_TIMESPAN(A118)</f>
        <v>4.1985648148148149</v>
      </c>
    </row>
    <row r="119" spans="1:11" x14ac:dyDescent="0.25">
      <c r="A119" s="214" t="s">
        <v>409</v>
      </c>
      <c r="B119" s="14" cm="1">
        <f t="array" ref="B119:F119">CALENDAR.PARSE_TIMESPAN(A119,1)</f>
        <v>1</v>
      </c>
      <c r="C119" s="224" t="str">
        <v/>
      </c>
      <c r="D119" s="14">
        <v>100</v>
      </c>
      <c r="E119" s="14">
        <v>45</v>
      </c>
      <c r="F119" s="16">
        <v>56.789000000000001</v>
      </c>
      <c r="G119" s="227" cm="1">
        <f t="array" ref="G119">CALENDAR.PARSE_TIMESPAN(A119)</f>
        <v>4.19857394675926</v>
      </c>
    </row>
    <row r="120" spans="1:11" x14ac:dyDescent="0.25">
      <c r="A120" s="213" t="s">
        <v>410</v>
      </c>
      <c r="B120" s="11" cm="1">
        <f t="array" ref="B120:F120">CALENDAR.PARSE_TIMESPAN(A120,1)</f>
        <v>1</v>
      </c>
      <c r="C120" s="60" t="str">
        <v/>
      </c>
      <c r="D120" s="11">
        <v>100</v>
      </c>
      <c r="E120" s="11">
        <v>45</v>
      </c>
      <c r="F120" s="12">
        <v>56</v>
      </c>
      <c r="G120" s="225" cm="1">
        <f t="array" ref="G120">CALENDAR.PARSE_TIMESPAN(A120)</f>
        <v>4.1985648148148149</v>
      </c>
    </row>
    <row r="121" spans="1:11" x14ac:dyDescent="0.25">
      <c r="A121" s="214" t="s">
        <v>411</v>
      </c>
      <c r="B121" s="14" cm="1">
        <f t="array" ref="B121:F121">CALENDAR.PARSE_TIMESPAN(A121,1)</f>
        <v>1</v>
      </c>
      <c r="C121" s="224" t="str">
        <v/>
      </c>
      <c r="D121" s="14">
        <v>100</v>
      </c>
      <c r="E121" s="14">
        <v>45</v>
      </c>
      <c r="F121" s="16" t="str">
        <v/>
      </c>
      <c r="G121" s="227" cm="1">
        <f t="array" ref="G121">CALENDAR.PARSE_TIMESPAN(A121)</f>
        <v>4.197916666666667</v>
      </c>
    </row>
    <row r="122" spans="1:11" x14ac:dyDescent="0.25">
      <c r="A122" s="213" t="s">
        <v>414</v>
      </c>
      <c r="B122" s="11" cm="1">
        <f t="array" ref="B122:F122">CALENDAR.PARSE_TIMESPAN(A122,1)</f>
        <v>1</v>
      </c>
      <c r="C122" s="60" t="str">
        <v/>
      </c>
      <c r="D122" s="11" t="str">
        <v/>
      </c>
      <c r="E122" s="11">
        <v>100</v>
      </c>
      <c r="F122" s="12">
        <v>56</v>
      </c>
      <c r="G122" s="225" cm="1">
        <f t="array" ref="G122">CALENDAR.PARSE_TIMESPAN(A122)</f>
        <v>7.0092592592592595E-2</v>
      </c>
    </row>
    <row r="123" spans="1:11" x14ac:dyDescent="0.25">
      <c r="A123" s="214" t="s">
        <v>413</v>
      </c>
      <c r="B123" s="14" cm="1">
        <f t="array" ref="B123:F123">CALENDAR.PARSE_TIMESPAN(A123,1)</f>
        <v>1</v>
      </c>
      <c r="C123" s="224" t="str">
        <v/>
      </c>
      <c r="D123" s="14" t="str">
        <v/>
      </c>
      <c r="E123" s="14">
        <v>100</v>
      </c>
      <c r="F123" s="16">
        <v>56.789000000000001</v>
      </c>
      <c r="G123" s="227" cm="1">
        <f t="array" ref="G123">CALENDAR.PARSE_TIMESPAN(A123)</f>
        <v>7.0101724537037044E-2</v>
      </c>
    </row>
    <row r="124" spans="1:11" x14ac:dyDescent="0.25">
      <c r="A124" s="142" t="s">
        <v>415</v>
      </c>
      <c r="B124" s="11" cm="1">
        <f t="array" ref="B124:F124">CALENDAR.PARSE_TIMESPAN(A124,1)</f>
        <v>1</v>
      </c>
      <c r="C124" s="60">
        <v>100</v>
      </c>
      <c r="D124" s="11" t="str">
        <v/>
      </c>
      <c r="E124" s="11" t="str">
        <v/>
      </c>
      <c r="F124" s="12" t="str">
        <v/>
      </c>
      <c r="G124" s="225" cm="1">
        <f t="array" ref="G124">CALENDAR.PARSE_TIMESPAN(A124)</f>
        <v>100</v>
      </c>
    </row>
    <row r="125" spans="1:11" x14ac:dyDescent="0.25">
      <c r="A125" s="215" t="s">
        <v>416</v>
      </c>
      <c r="B125" s="14" cm="1">
        <f t="array" ref="B125:F125">CALENDAR.PARSE_TIMESPAN(A125,1)</f>
        <v>1</v>
      </c>
      <c r="C125" s="224">
        <v>100.789</v>
      </c>
      <c r="D125" s="14" t="str">
        <v/>
      </c>
      <c r="E125" s="14" t="str">
        <v/>
      </c>
      <c r="F125" s="16" t="str">
        <v/>
      </c>
      <c r="G125" s="227" cm="1">
        <f t="array" ref="G125">CALENDAR.PARSE_TIMESPAN(A125)</f>
        <v>100.789</v>
      </c>
    </row>
    <row r="126" spans="1:11" x14ac:dyDescent="0.25">
      <c r="A126" s="308">
        <v>100</v>
      </c>
      <c r="B126" s="11" cm="1">
        <f t="array" ref="B126:F126">CALENDAR.PARSE_TIMESPAN(A126,1)</f>
        <v>1</v>
      </c>
      <c r="C126" s="60">
        <v>100</v>
      </c>
      <c r="D126" s="11" t="str">
        <v/>
      </c>
      <c r="E126" s="11" t="str">
        <v/>
      </c>
      <c r="F126" s="12" t="str">
        <v/>
      </c>
      <c r="G126" s="225" cm="1">
        <f t="array" ref="G126">CALENDAR.PARSE_TIMESPAN(A126)</f>
        <v>100</v>
      </c>
      <c r="J126" s="47"/>
    </row>
    <row r="127" spans="1:11" x14ac:dyDescent="0.25">
      <c r="A127" s="309">
        <v>100.789</v>
      </c>
      <c r="B127" s="14" cm="1">
        <f t="array" ref="B127:F127">CALENDAR.PARSE_TIMESPAN(A127,1)</f>
        <v>1</v>
      </c>
      <c r="C127" s="224">
        <v>100.789</v>
      </c>
      <c r="D127" s="14" t="str">
        <v/>
      </c>
      <c r="E127" s="14" t="str">
        <v/>
      </c>
      <c r="F127" s="16" t="str">
        <v/>
      </c>
      <c r="G127" s="227" cm="1">
        <f t="array" ref="G127">CALENDAR.PARSE_TIMESPAN(A127)</f>
        <v>100.789</v>
      </c>
    </row>
    <row r="128" spans="1:11" x14ac:dyDescent="0.25">
      <c r="A128" s="213" t="s">
        <v>441</v>
      </c>
      <c r="B128" s="11" cm="1">
        <f t="array" ref="B128:F128">CALENDAR.PARSE_TIMESPAN(A128,1)</f>
        <v>1</v>
      </c>
      <c r="C128" s="60">
        <v>100</v>
      </c>
      <c r="D128" s="11">
        <v>23</v>
      </c>
      <c r="E128" s="11">
        <v>45</v>
      </c>
      <c r="F128" s="12">
        <v>56.212345677999998</v>
      </c>
      <c r="G128" s="225" cm="1">
        <f t="array" ref="G128">CALENDAR.PARSE_TIMESPAN(A128)</f>
        <v>100.99023393918608</v>
      </c>
      <c r="K128" s="47"/>
    </row>
    <row r="129" spans="1:11" x14ac:dyDescent="0.25">
      <c r="A129" s="214" t="s">
        <v>417</v>
      </c>
      <c r="B129" s="14" cm="1">
        <f t="array" ref="B129:F129">CALENDAR.PARSE_TIMESPAN(A129,1)</f>
        <v>1</v>
      </c>
      <c r="C129" s="224">
        <v>100</v>
      </c>
      <c r="D129" s="14">
        <v>23</v>
      </c>
      <c r="E129" s="14">
        <v>45</v>
      </c>
      <c r="F129" s="16">
        <v>56</v>
      </c>
      <c r="G129" s="227" cm="1">
        <f t="array" ref="G129">CALENDAR.PARSE_TIMESPAN(A129)</f>
        <v>100.99023148148147</v>
      </c>
    </row>
    <row r="130" spans="1:11" x14ac:dyDescent="0.25">
      <c r="A130" s="213" t="s">
        <v>442</v>
      </c>
      <c r="B130" s="11" cm="1">
        <f t="array" ref="B130:F130">CALENDAR.PARSE_TIMESPAN(A130,1)</f>
        <v>1</v>
      </c>
      <c r="C130" s="60">
        <v>100</v>
      </c>
      <c r="D130" s="11">
        <v>23</v>
      </c>
      <c r="E130" s="11">
        <v>45.122999999999998</v>
      </c>
      <c r="F130" s="12" t="str">
        <v/>
      </c>
      <c r="G130" s="225" cm="1">
        <f t="array" ref="G130">CALENDAR.PARSE_TIMESPAN(A130)</f>
        <v>100.98966874999999</v>
      </c>
      <c r="K130" s="47"/>
    </row>
    <row r="131" spans="1:11" x14ac:dyDescent="0.25">
      <c r="A131" s="214" t="s">
        <v>418</v>
      </c>
      <c r="B131" s="14" cm="1">
        <f t="array" ref="B131:F131">CALENDAR.PARSE_TIMESPAN(A131,1)</f>
        <v>1</v>
      </c>
      <c r="C131" s="224">
        <v>100</v>
      </c>
      <c r="D131" s="14">
        <v>23</v>
      </c>
      <c r="E131" s="14">
        <v>45</v>
      </c>
      <c r="F131" s="16" t="str">
        <v/>
      </c>
      <c r="G131" s="227" cm="1">
        <f t="array" ref="G131">CALENDAR.PARSE_TIMESPAN(A131)</f>
        <v>100.98958333333333</v>
      </c>
      <c r="K131" s="47"/>
    </row>
    <row r="132" spans="1:11" x14ac:dyDescent="0.25">
      <c r="A132" s="213" t="s">
        <v>443</v>
      </c>
      <c r="B132" s="11" cm="1">
        <f t="array" ref="B132:F132">CALENDAR.PARSE_TIMESPAN(A132,1)</f>
        <v>1</v>
      </c>
      <c r="C132" s="60">
        <v>100</v>
      </c>
      <c r="D132" s="11">
        <v>23.12</v>
      </c>
      <c r="E132" s="11" t="str">
        <v/>
      </c>
      <c r="F132" s="12" t="str">
        <v/>
      </c>
      <c r="G132" s="225" cm="1">
        <f t="array" ref="G132">CALENDAR.PARSE_TIMESPAN(A132)</f>
        <v>100.96333333333334</v>
      </c>
      <c r="K132" s="47"/>
    </row>
    <row r="133" spans="1:11" x14ac:dyDescent="0.25">
      <c r="A133" s="214" t="s">
        <v>422</v>
      </c>
      <c r="B133" s="14" cm="1">
        <f t="array" ref="B133:F133">CALENDAR.PARSE_TIMESPAN(A133,1)</f>
        <v>1</v>
      </c>
      <c r="C133" s="224">
        <v>100</v>
      </c>
      <c r="D133" s="14">
        <v>23</v>
      </c>
      <c r="E133" s="14" t="str">
        <v/>
      </c>
      <c r="F133" s="16" t="str">
        <v/>
      </c>
      <c r="G133" s="227" cm="1">
        <f t="array" ref="G133">CALENDAR.PARSE_TIMESPAN(A133)</f>
        <v>100.95833333333333</v>
      </c>
      <c r="K133" s="47"/>
    </row>
    <row r="134" spans="1:11" x14ac:dyDescent="0.25">
      <c r="A134" s="216" t="s">
        <v>440</v>
      </c>
      <c r="B134" s="18" cm="1">
        <f t="array" ref="B134:F134">CALENDAR.PARSE_TIMESPAN(A134,1)</f>
        <v>1</v>
      </c>
      <c r="C134" s="163">
        <v>100.65</v>
      </c>
      <c r="D134" s="18" t="str">
        <v/>
      </c>
      <c r="E134" s="18" t="str">
        <v/>
      </c>
      <c r="F134" s="19" t="str">
        <v/>
      </c>
      <c r="G134" s="228" cm="1">
        <f t="array" ref="G134">CALENDAR.PARSE_TIMESPAN(A134)</f>
        <v>100.65</v>
      </c>
      <c r="K134" s="47"/>
    </row>
    <row r="135" spans="1:11" x14ac:dyDescent="0.25">
      <c r="A135" s="214" t="s">
        <v>423</v>
      </c>
      <c r="B135" s="14" cm="1">
        <f t="array" ref="B135:F135">CALENDAR.PARSE_TIMESPAN(A135,1)</f>
        <v>1</v>
      </c>
      <c r="C135" s="224">
        <v>100</v>
      </c>
      <c r="D135" s="14" t="str">
        <v/>
      </c>
      <c r="E135" s="14" t="str">
        <v/>
      </c>
      <c r="F135" s="16" t="str">
        <v/>
      </c>
      <c r="G135" s="227" cm="1">
        <f t="array" ref="G135">CALENDAR.PARSE_TIMESPAN(A135)</f>
        <v>100</v>
      </c>
      <c r="K135" s="47"/>
    </row>
    <row r="136" spans="1:11" x14ac:dyDescent="0.25">
      <c r="A136" s="216" t="s">
        <v>419</v>
      </c>
      <c r="B136" s="18" cm="1">
        <f t="array" ref="B136:F136">CALENDAR.PARSE_TIMESPAN(A136,1)</f>
        <v>1</v>
      </c>
      <c r="C136" s="163" t="str">
        <v/>
      </c>
      <c r="D136" s="18">
        <v>100</v>
      </c>
      <c r="E136" s="18">
        <v>45</v>
      </c>
      <c r="F136" s="19">
        <v>56.789000000000001</v>
      </c>
      <c r="G136" s="228" cm="1">
        <f t="array" ref="G136">CALENDAR.PARSE_TIMESPAN(A136)</f>
        <v>4.19857394675926</v>
      </c>
    </row>
    <row r="137" spans="1:11" x14ac:dyDescent="0.25">
      <c r="A137" s="214" t="s">
        <v>420</v>
      </c>
      <c r="B137" s="14" cm="1">
        <f t="array" ref="B137:F137">CALENDAR.PARSE_TIMESPAN(A137,1)</f>
        <v>1</v>
      </c>
      <c r="C137" s="224" t="str">
        <v/>
      </c>
      <c r="D137" s="14">
        <v>100</v>
      </c>
      <c r="E137" s="14">
        <v>45</v>
      </c>
      <c r="F137" s="16">
        <v>56</v>
      </c>
      <c r="G137" s="227" cm="1">
        <f t="array" ref="G137">CALENDAR.PARSE_TIMESPAN(A137)</f>
        <v>4.1985648148148149</v>
      </c>
    </row>
    <row r="138" spans="1:11" x14ac:dyDescent="0.25">
      <c r="A138" s="216" t="s">
        <v>444</v>
      </c>
      <c r="B138" s="18" cm="1">
        <f t="array" ref="B138:F138">CALENDAR.PARSE_TIMESPAN(A138,1)</f>
        <v>1</v>
      </c>
      <c r="C138" s="163" t="str">
        <v/>
      </c>
      <c r="D138" s="18">
        <v>100</v>
      </c>
      <c r="E138" s="18">
        <v>45.645000000000003</v>
      </c>
      <c r="F138" s="19" t="str">
        <v/>
      </c>
      <c r="G138" s="228" cm="1">
        <f t="array" ref="G138">CALENDAR.PARSE_TIMESPAN(A138)</f>
        <v>4.1983645833333334</v>
      </c>
    </row>
    <row r="139" spans="1:11" x14ac:dyDescent="0.25">
      <c r="A139" s="214" t="s">
        <v>421</v>
      </c>
      <c r="B139" s="14" cm="1">
        <f t="array" ref="B139:F139">CALENDAR.PARSE_TIMESPAN(A139,1)</f>
        <v>1</v>
      </c>
      <c r="C139" s="224" t="str">
        <v/>
      </c>
      <c r="D139" s="14">
        <v>100</v>
      </c>
      <c r="E139" s="14">
        <v>45</v>
      </c>
      <c r="F139" s="16" t="str">
        <v/>
      </c>
      <c r="G139" s="227" cm="1">
        <f t="array" ref="G139">CALENDAR.PARSE_TIMESPAN(A139)</f>
        <v>4.197916666666667</v>
      </c>
    </row>
    <row r="140" spans="1:11" x14ac:dyDescent="0.25">
      <c r="A140" s="216" t="s">
        <v>445</v>
      </c>
      <c r="B140" s="18" cm="1">
        <f t="array" ref="B140:F140">CALENDAR.PARSE_TIMESPAN(A140,1)</f>
        <v>1</v>
      </c>
      <c r="C140" s="163" t="str">
        <v/>
      </c>
      <c r="D140" s="18">
        <v>100.65</v>
      </c>
      <c r="E140" s="18" t="str">
        <v/>
      </c>
      <c r="F140" s="19" t="str">
        <v/>
      </c>
      <c r="G140" s="228" cm="1">
        <f t="array" ref="G140">CALENDAR.PARSE_TIMESPAN(A140)</f>
        <v>4.1937500000000005</v>
      </c>
    </row>
    <row r="141" spans="1:11" x14ac:dyDescent="0.25">
      <c r="A141" s="214" t="s">
        <v>424</v>
      </c>
      <c r="B141" s="14" cm="1">
        <f t="array" ref="B141:F141">CALENDAR.PARSE_TIMESPAN(A141,1)</f>
        <v>1</v>
      </c>
      <c r="C141" s="224" t="str">
        <v/>
      </c>
      <c r="D141" s="14">
        <v>100</v>
      </c>
      <c r="E141" s="14" t="str">
        <v/>
      </c>
      <c r="F141" s="16" t="str">
        <v/>
      </c>
      <c r="G141" s="227" cm="1">
        <f t="array" ref="G141">CALENDAR.PARSE_TIMESPAN(A141)</f>
        <v>4.166666666666667</v>
      </c>
    </row>
    <row r="142" spans="1:11" x14ac:dyDescent="0.25">
      <c r="A142" s="216" t="s">
        <v>425</v>
      </c>
      <c r="B142" s="18" cm="1">
        <f t="array" ref="B142:F142">CALENDAR.PARSE_TIMESPAN(A142,1)</f>
        <v>1</v>
      </c>
      <c r="C142" s="163" t="str">
        <v/>
      </c>
      <c r="D142" s="18" t="str">
        <v/>
      </c>
      <c r="E142" s="18">
        <v>100</v>
      </c>
      <c r="F142" s="19">
        <v>56.789000000000001</v>
      </c>
      <c r="G142" s="228" cm="1">
        <f t="array" ref="G142">CALENDAR.PARSE_TIMESPAN(A142)</f>
        <v>7.0101724537037044E-2</v>
      </c>
    </row>
    <row r="143" spans="1:11" x14ac:dyDescent="0.25">
      <c r="A143" s="214" t="s">
        <v>426</v>
      </c>
      <c r="B143" s="14" cm="1">
        <f t="array" ref="B143:F143">CALENDAR.PARSE_TIMESPAN(A143,1)</f>
        <v>1</v>
      </c>
      <c r="C143" s="224" t="str">
        <v/>
      </c>
      <c r="D143" s="14" t="str">
        <v/>
      </c>
      <c r="E143" s="14">
        <v>100</v>
      </c>
      <c r="F143" s="16">
        <v>56</v>
      </c>
      <c r="G143" s="227" cm="1">
        <f t="array" ref="G143">CALENDAR.PARSE_TIMESPAN(A143)</f>
        <v>7.0092592592592595E-2</v>
      </c>
    </row>
    <row r="144" spans="1:11" x14ac:dyDescent="0.25">
      <c r="A144" s="216" t="s">
        <v>446</v>
      </c>
      <c r="B144" s="18" cm="1">
        <f t="array" ref="B144:F144">CALENDAR.PARSE_TIMESPAN(A144,1)</f>
        <v>1</v>
      </c>
      <c r="C144" s="163" t="str">
        <v/>
      </c>
      <c r="D144" s="18" t="str">
        <v/>
      </c>
      <c r="E144" s="18">
        <v>100.23399999999999</v>
      </c>
      <c r="F144" s="19" t="str">
        <v/>
      </c>
      <c r="G144" s="228" cm="1">
        <f t="array" ref="G144">CALENDAR.PARSE_TIMESPAN(A144)</f>
        <v>6.9606944444444444E-2</v>
      </c>
    </row>
    <row r="145" spans="1:14" x14ac:dyDescent="0.25">
      <c r="A145" s="214" t="s">
        <v>427</v>
      </c>
      <c r="B145" s="14" cm="1">
        <f t="array" ref="B145:F145">CALENDAR.PARSE_TIMESPAN(A145,1)</f>
        <v>1</v>
      </c>
      <c r="C145" s="224" t="str">
        <v/>
      </c>
      <c r="D145" s="14" t="str">
        <v/>
      </c>
      <c r="E145" s="14">
        <v>100</v>
      </c>
      <c r="F145" s="16" t="str">
        <v/>
      </c>
      <c r="G145" s="227" cm="1">
        <f t="array" ref="G145">CALENDAR.PARSE_TIMESPAN(A145)</f>
        <v>6.9444444444444448E-2</v>
      </c>
    </row>
    <row r="146" spans="1:14" x14ac:dyDescent="0.25">
      <c r="A146" s="216" t="s">
        <v>447</v>
      </c>
      <c r="B146" s="18" cm="1">
        <f t="array" ref="B146:F146">CALENDAR.PARSE_TIMESPAN(A146,1)</f>
        <v>1</v>
      </c>
      <c r="C146" s="163" t="str">
        <v/>
      </c>
      <c r="D146" s="18" t="str">
        <v/>
      </c>
      <c r="E146" s="18" t="str">
        <v/>
      </c>
      <c r="F146" s="19">
        <v>56.487000000000002</v>
      </c>
      <c r="G146" s="228" cm="1">
        <f t="array" ref="G146">CALENDAR.PARSE_TIMESPAN(A146)</f>
        <v>6.5378472222222227E-4</v>
      </c>
    </row>
    <row r="147" spans="1:14" x14ac:dyDescent="0.25">
      <c r="A147" s="214" t="s">
        <v>428</v>
      </c>
      <c r="B147" s="14" cm="1">
        <f t="array" ref="B147:F147">CALENDAR.PARSE_TIMESPAN(A147,1)</f>
        <v>1</v>
      </c>
      <c r="C147" s="224" t="str">
        <v/>
      </c>
      <c r="D147" s="14" t="str">
        <v/>
      </c>
      <c r="E147" s="14" t="str">
        <v/>
      </c>
      <c r="F147" s="16">
        <v>56</v>
      </c>
      <c r="G147" s="227" cm="1">
        <f t="array" ref="G147">CALENDAR.PARSE_TIMESPAN(A147)</f>
        <v>6.4814814814814813E-4</v>
      </c>
    </row>
    <row r="148" spans="1:14" x14ac:dyDescent="0.25">
      <c r="A148" s="307">
        <v>1.5</v>
      </c>
      <c r="B148" s="18" cm="1">
        <f t="array" ref="B148:F148">CALENDAR.PARSE_TIMESPAN(A148,1)</f>
        <v>1</v>
      </c>
      <c r="C148" s="163">
        <v>1.5</v>
      </c>
      <c r="D148" s="18" t="str">
        <v/>
      </c>
      <c r="E148" s="18" t="str">
        <v/>
      </c>
      <c r="F148" s="19" t="str">
        <v/>
      </c>
      <c r="G148" s="228" cm="1">
        <f t="array" ref="G148">CALENDAR.PARSE_TIMESPAN(A148)</f>
        <v>1.5</v>
      </c>
    </row>
    <row r="149" spans="1:14" x14ac:dyDescent="0.25">
      <c r="A149" s="47"/>
      <c r="C149" s="162"/>
      <c r="G149" s="230"/>
    </row>
    <row r="151" spans="1:14" ht="19.5" x14ac:dyDescent="0.3">
      <c r="A151" s="1" t="s">
        <v>570</v>
      </c>
      <c r="F151" s="1" t="s">
        <v>570</v>
      </c>
      <c r="K151" s="1" t="s">
        <v>570</v>
      </c>
    </row>
    <row r="152" spans="1:14" x14ac:dyDescent="0.25">
      <c r="A152" t="s">
        <v>464</v>
      </c>
      <c r="F152" t="s">
        <v>608</v>
      </c>
      <c r="K152" t="s">
        <v>339</v>
      </c>
    </row>
    <row r="153" spans="1:14" x14ac:dyDescent="0.25">
      <c r="A153" s="21" t="s">
        <v>201</v>
      </c>
      <c r="B153" s="22" t="s">
        <v>290</v>
      </c>
      <c r="C153" s="75" t="s">
        <v>463</v>
      </c>
      <c r="D153" s="178" t="s">
        <v>288</v>
      </c>
      <c r="F153" s="21" t="s">
        <v>201</v>
      </c>
      <c r="G153" s="22" t="s">
        <v>290</v>
      </c>
      <c r="H153" s="75" t="s">
        <v>463</v>
      </c>
      <c r="I153" s="178" t="s">
        <v>288</v>
      </c>
      <c r="K153" s="21" t="s">
        <v>201</v>
      </c>
      <c r="L153" s="22" t="s">
        <v>290</v>
      </c>
      <c r="M153" s="75" t="s">
        <v>463</v>
      </c>
      <c r="N153" s="178" t="s">
        <v>288</v>
      </c>
    </row>
    <row r="154" spans="1:14" x14ac:dyDescent="0.25">
      <c r="A154" s="158">
        <v>0</v>
      </c>
      <c r="B154" s="8"/>
      <c r="C154" s="179" t="s">
        <v>451</v>
      </c>
      <c r="D154" s="179" t="str" cm="1">
        <f t="array" ref="D154">CALENDAR.FORMAT_TIMESPAN(A154,B154)</f>
        <v>0:00</v>
      </c>
      <c r="F154" s="158">
        <v>0</v>
      </c>
      <c r="G154" s="8" t="s">
        <v>322</v>
      </c>
      <c r="H154" s="179" t="s">
        <v>451</v>
      </c>
      <c r="I154" s="179" t="str" cm="1">
        <f t="array" ref="I154">CALENDAR.FORMAT_TIMESPAN(F154,G154)</f>
        <v>0s</v>
      </c>
      <c r="K154" s="158">
        <v>0</v>
      </c>
      <c r="L154" s="8" t="s">
        <v>324</v>
      </c>
      <c r="M154" s="179" t="s">
        <v>451</v>
      </c>
      <c r="N154" s="179" t="str" cm="1">
        <f t="array" ref="N154">CALENDAR.FORMAT_TIMESPAN(K154,L154)</f>
        <v>0000</v>
      </c>
    </row>
    <row r="155" spans="1:14" x14ac:dyDescent="0.25">
      <c r="A155" s="159">
        <v>-1</v>
      </c>
      <c r="B155" s="43"/>
      <c r="C155" s="180" t="s">
        <v>452</v>
      </c>
      <c r="D155" s="180" t="str" cm="1">
        <f t="array" ref="D155">CALENDAR.FORMAT_TIMESPAN(A155,B155)</f>
        <v>−1.00:00</v>
      </c>
      <c r="F155" s="159">
        <v>-1</v>
      </c>
      <c r="G155" s="43" t="s">
        <v>322</v>
      </c>
      <c r="H155" s="180" t="s">
        <v>452</v>
      </c>
      <c r="I155" s="180" t="str" cm="1">
        <f t="array" ref="I155">CALENDAR.FORMAT_TIMESPAN(F155,G155)</f>
        <v>−1d</v>
      </c>
      <c r="K155" s="159">
        <v>-1</v>
      </c>
      <c r="L155" s="43" t="s">
        <v>324</v>
      </c>
      <c r="M155" s="180" t="s">
        <v>452</v>
      </c>
      <c r="N155" s="180" t="str" cm="1">
        <f t="array" ref="N155">CALENDAR.FORMAT_TIMESPAN(K155,L155)</f>
        <v>−2400</v>
      </c>
    </row>
    <row r="156" spans="1:14" x14ac:dyDescent="0.25">
      <c r="A156" s="158">
        <v>1</v>
      </c>
      <c r="B156" s="65"/>
      <c r="C156" s="179" t="s">
        <v>374</v>
      </c>
      <c r="D156" s="179" t="str" cm="1">
        <f t="array" ref="D156">CALENDAR.FORMAT_TIMESPAN(A156,B156)</f>
        <v>1.00:00</v>
      </c>
      <c r="F156" s="158">
        <v>1</v>
      </c>
      <c r="G156" s="65" t="s">
        <v>322</v>
      </c>
      <c r="H156" s="179" t="s">
        <v>374</v>
      </c>
      <c r="I156" s="179" t="str" cm="1">
        <f t="array" ref="I156">CALENDAR.FORMAT_TIMESPAN(F156,G156)</f>
        <v>1d</v>
      </c>
      <c r="K156" s="158">
        <v>1</v>
      </c>
      <c r="L156" s="65" t="s">
        <v>324</v>
      </c>
      <c r="M156" s="179" t="s">
        <v>374</v>
      </c>
      <c r="N156" s="179" t="str" cm="1">
        <f t="array" ref="N156">CALENDAR.FORMAT_TIMESPAN(K156,L156)</f>
        <v>2400</v>
      </c>
    </row>
    <row r="157" spans="1:14" x14ac:dyDescent="0.25">
      <c r="A157" s="160">
        <v>1.5416666666666665</v>
      </c>
      <c r="B157" s="174"/>
      <c r="C157" s="180" t="s">
        <v>453</v>
      </c>
      <c r="D157" s="180" t="str" cm="1">
        <f t="array" ref="D157">CALENDAR.FORMAT_TIMESPAN(A157,B157)</f>
        <v>1.14:00</v>
      </c>
      <c r="F157" s="160">
        <v>1.5416666666666665</v>
      </c>
      <c r="G157" s="174" t="s">
        <v>322</v>
      </c>
      <c r="H157" s="180" t="s">
        <v>453</v>
      </c>
      <c r="I157" s="180" t="str" cm="1">
        <f t="array" ref="I157">CALENDAR.FORMAT_TIMESPAN(F157,G157)</f>
        <v>1d14h</v>
      </c>
      <c r="K157" s="160">
        <v>1.5416666666666665</v>
      </c>
      <c r="L157" s="174" t="s">
        <v>324</v>
      </c>
      <c r="M157" s="180" t="s">
        <v>453</v>
      </c>
      <c r="N157" s="180" t="str" cm="1">
        <f t="array" ref="N157">CALENDAR.FORMAT_TIMESPAN(K157,L157)</f>
        <v>3700</v>
      </c>
    </row>
    <row r="158" spans="1:14" x14ac:dyDescent="0.25">
      <c r="A158" s="161">
        <v>1.5729166666666665</v>
      </c>
      <c r="B158" s="69"/>
      <c r="C158" s="179" t="s">
        <v>454</v>
      </c>
      <c r="D158" s="179" t="str" cm="1">
        <f t="array" ref="D158">CALENDAR.FORMAT_TIMESPAN(A158,B158)</f>
        <v>1.13:45</v>
      </c>
      <c r="F158" s="161">
        <v>1.5729166666666665</v>
      </c>
      <c r="G158" s="69" t="s">
        <v>322</v>
      </c>
      <c r="H158" s="179" t="s">
        <v>454</v>
      </c>
      <c r="I158" s="179" t="str" cm="1">
        <f t="array" ref="I158">CALENDAR.FORMAT_TIMESPAN(F158,G158)</f>
        <v>1d13h45m</v>
      </c>
      <c r="K158" s="161">
        <v>1.5729166666666665</v>
      </c>
      <c r="L158" s="69" t="s">
        <v>324</v>
      </c>
      <c r="M158" s="179" t="s">
        <v>454</v>
      </c>
      <c r="N158" s="179" t="str" cm="1">
        <f t="array" ref="N158">CALENDAR.FORMAT_TIMESPAN(K158,L158)</f>
        <v>3745</v>
      </c>
    </row>
    <row r="159" spans="1:14" x14ac:dyDescent="0.25">
      <c r="A159" s="159">
        <v>1.5735648148148147</v>
      </c>
      <c r="B159" s="43"/>
      <c r="C159" s="180" t="s">
        <v>455</v>
      </c>
      <c r="D159" s="180" t="str" cm="1">
        <f t="array" ref="D159">CALENDAR.FORMAT_TIMESPAN(A159,B159)</f>
        <v>1.13:45:56</v>
      </c>
      <c r="F159" s="159">
        <v>1.5735648148148147</v>
      </c>
      <c r="G159" s="43" t="s">
        <v>322</v>
      </c>
      <c r="H159" s="180" t="s">
        <v>455</v>
      </c>
      <c r="I159" s="180" t="str" cm="1">
        <f t="array" ref="I159">CALENDAR.FORMAT_TIMESPAN(F159,G159)</f>
        <v>1d13h45m56s</v>
      </c>
      <c r="K159" s="159">
        <v>1.5735648148148147</v>
      </c>
      <c r="L159" s="43" t="s">
        <v>324</v>
      </c>
      <c r="M159" s="180" t="s">
        <v>455</v>
      </c>
      <c r="N159" s="180" t="str" cm="1">
        <f t="array" ref="N159">CALENDAR.FORMAT_TIMESPAN(K159,L159)</f>
        <v>374556</v>
      </c>
    </row>
    <row r="160" spans="1:14" x14ac:dyDescent="0.25">
      <c r="A160" s="158">
        <v>1.5735739467592591</v>
      </c>
      <c r="B160" s="8"/>
      <c r="C160" s="179" t="s">
        <v>456</v>
      </c>
      <c r="D160" s="179" t="str" cm="1">
        <f t="array" ref="D160">CALENDAR.FORMAT_TIMESPAN(A160,B160)</f>
        <v>1.13:45:56.789</v>
      </c>
      <c r="F160" s="158">
        <v>1.5735739467592591</v>
      </c>
      <c r="G160" s="8" t="s">
        <v>322</v>
      </c>
      <c r="H160" s="179" t="s">
        <v>456</v>
      </c>
      <c r="I160" s="179" t="str" cm="1">
        <f t="array" ref="I160">CALENDAR.FORMAT_TIMESPAN(F160,G160)</f>
        <v>1d13h45m56.789s</v>
      </c>
      <c r="K160" s="158">
        <v>1.5735739467592591</v>
      </c>
      <c r="L160" s="8" t="s">
        <v>324</v>
      </c>
      <c r="M160" s="179" t="s">
        <v>456</v>
      </c>
      <c r="N160" s="179" t="str" cm="1">
        <f t="array" ref="N160">CALENDAR.FORMAT_TIMESPAN(K160,L160)</f>
        <v>374556.789</v>
      </c>
    </row>
    <row r="161" spans="1:14" x14ac:dyDescent="0.25">
      <c r="A161" s="160">
        <v>0.54166666666666996</v>
      </c>
      <c r="B161" s="36"/>
      <c r="C161" s="180" t="s">
        <v>375</v>
      </c>
      <c r="D161" s="180" t="str" cm="1">
        <f t="array" ref="D161">CALENDAR.FORMAT_TIMESPAN(A161,B161)</f>
        <v>13:00</v>
      </c>
      <c r="F161" s="160">
        <v>0.54166666666666996</v>
      </c>
      <c r="G161" s="36" t="s">
        <v>322</v>
      </c>
      <c r="H161" s="180" t="s">
        <v>375</v>
      </c>
      <c r="I161" s="180" t="str" cm="1">
        <f t="array" ref="I161">CALENDAR.FORMAT_TIMESPAN(F161,G161)</f>
        <v>13h</v>
      </c>
      <c r="K161" s="160">
        <v>0.54166666666666996</v>
      </c>
      <c r="L161" s="36" t="s">
        <v>324</v>
      </c>
      <c r="M161" s="180" t="s">
        <v>375</v>
      </c>
      <c r="N161" s="180" t="str" cm="1">
        <f t="array" ref="N161">CALENDAR.FORMAT_TIMESPAN(K161,L161)</f>
        <v>1300</v>
      </c>
    </row>
    <row r="162" spans="1:14" x14ac:dyDescent="0.25">
      <c r="A162" s="161">
        <v>0.57291666666666996</v>
      </c>
      <c r="B162" s="38"/>
      <c r="C162" s="179" t="s">
        <v>457</v>
      </c>
      <c r="D162" s="179" t="str" cm="1">
        <f t="array" ref="D162">CALENDAR.FORMAT_TIMESPAN(A162,B162)</f>
        <v>13:45</v>
      </c>
      <c r="F162" s="161">
        <v>0.57291666666666996</v>
      </c>
      <c r="G162" s="38" t="s">
        <v>322</v>
      </c>
      <c r="H162" s="179" t="s">
        <v>457</v>
      </c>
      <c r="I162" s="179" t="str" cm="1">
        <f t="array" ref="I162">CALENDAR.FORMAT_TIMESPAN(F162,G162)</f>
        <v>13h45m</v>
      </c>
      <c r="K162" s="161">
        <v>0.57291666666666996</v>
      </c>
      <c r="L162" s="38" t="s">
        <v>324</v>
      </c>
      <c r="M162" s="179" t="s">
        <v>457</v>
      </c>
      <c r="N162" s="179" t="str" cm="1">
        <f t="array" ref="N162">CALENDAR.FORMAT_TIMESPAN(K162,L162)</f>
        <v>1345</v>
      </c>
    </row>
    <row r="163" spans="1:14" x14ac:dyDescent="0.25">
      <c r="A163" s="160">
        <v>0.57356481481481003</v>
      </c>
      <c r="B163" s="36"/>
      <c r="C163" s="180" t="s">
        <v>458</v>
      </c>
      <c r="D163" s="180" t="str" cm="1">
        <f t="array" ref="D163">CALENDAR.FORMAT_TIMESPAN(A163,B163)</f>
        <v>13:45:56</v>
      </c>
      <c r="F163" s="160">
        <v>0.57356481481481003</v>
      </c>
      <c r="G163" s="36" t="s">
        <v>322</v>
      </c>
      <c r="H163" s="180" t="s">
        <v>458</v>
      </c>
      <c r="I163" s="180" t="str" cm="1">
        <f t="array" ref="I163">CALENDAR.FORMAT_TIMESPAN(F163,G163)</f>
        <v>13h45m56s</v>
      </c>
      <c r="K163" s="160">
        <v>0.57356481481481003</v>
      </c>
      <c r="L163" s="36" t="s">
        <v>324</v>
      </c>
      <c r="M163" s="180" t="s">
        <v>458</v>
      </c>
      <c r="N163" s="180" t="str" cm="1">
        <f t="array" ref="N163">CALENDAR.FORMAT_TIMESPAN(K163,L163)</f>
        <v>134556</v>
      </c>
    </row>
    <row r="164" spans="1:14" x14ac:dyDescent="0.25">
      <c r="A164" s="158">
        <v>0.57357394675925999</v>
      </c>
      <c r="B164" s="8"/>
      <c r="C164" s="179" t="s">
        <v>459</v>
      </c>
      <c r="D164" s="179" t="str" cm="1">
        <f t="array" ref="D164">CALENDAR.FORMAT_TIMESPAN(A164,B164)</f>
        <v>13:45:56.789</v>
      </c>
      <c r="F164" s="158">
        <v>0.57357394675925999</v>
      </c>
      <c r="G164" s="8" t="s">
        <v>322</v>
      </c>
      <c r="H164" s="179" t="s">
        <v>459</v>
      </c>
      <c r="I164" s="179" t="str" cm="1">
        <f t="array" ref="I164">CALENDAR.FORMAT_TIMESPAN(F164,G164)</f>
        <v>13h45m56.789s</v>
      </c>
      <c r="K164" s="158">
        <v>0.57357394675925999</v>
      </c>
      <c r="L164" s="8" t="s">
        <v>324</v>
      </c>
      <c r="M164" s="179" t="s">
        <v>459</v>
      </c>
      <c r="N164" s="179" t="str" cm="1">
        <f t="array" ref="N164">CALENDAR.FORMAT_TIMESPAN(K164,L164)</f>
        <v>134556.789</v>
      </c>
    </row>
    <row r="165" spans="1:14" x14ac:dyDescent="0.25">
      <c r="A165" s="159">
        <v>3.125E-2</v>
      </c>
      <c r="B165" s="43"/>
      <c r="C165" s="180" t="s">
        <v>376</v>
      </c>
      <c r="D165" s="180" t="str" cm="1">
        <f t="array" ref="D165">CALENDAR.FORMAT_TIMESPAN(A165,B165)</f>
        <v>0:45</v>
      </c>
      <c r="F165" s="159">
        <v>3.125E-2</v>
      </c>
      <c r="G165" s="43" t="s">
        <v>322</v>
      </c>
      <c r="H165" s="180" t="s">
        <v>376</v>
      </c>
      <c r="I165" s="180" t="str" cm="1">
        <f t="array" ref="I165">CALENDAR.FORMAT_TIMESPAN(F165,G165)</f>
        <v>45m</v>
      </c>
      <c r="K165" s="159">
        <v>3.125E-2</v>
      </c>
      <c r="L165" s="43" t="s">
        <v>324</v>
      </c>
      <c r="M165" s="180" t="s">
        <v>376</v>
      </c>
      <c r="N165" s="180" t="str" cm="1">
        <f t="array" ref="N165">CALENDAR.FORMAT_TIMESPAN(K165,L165)</f>
        <v>0045</v>
      </c>
    </row>
    <row r="166" spans="1:14" x14ac:dyDescent="0.25">
      <c r="A166" s="158">
        <v>3.1898148148148148E-2</v>
      </c>
      <c r="B166" s="65"/>
      <c r="C166" s="179" t="s">
        <v>460</v>
      </c>
      <c r="D166" s="179" t="str" cm="1">
        <f t="array" ref="D166">CALENDAR.FORMAT_TIMESPAN(A166,B166)</f>
        <v>0:45:56</v>
      </c>
      <c r="F166" s="158">
        <v>3.1898148148148148E-2</v>
      </c>
      <c r="G166" s="65" t="s">
        <v>322</v>
      </c>
      <c r="H166" s="179" t="s">
        <v>460</v>
      </c>
      <c r="I166" s="179" t="str" cm="1">
        <f t="array" ref="I166">CALENDAR.FORMAT_TIMESPAN(F166,G166)</f>
        <v>45m56s</v>
      </c>
      <c r="K166" s="158">
        <v>3.1898148148148148E-2</v>
      </c>
      <c r="L166" s="65" t="s">
        <v>324</v>
      </c>
      <c r="M166" s="179" t="s">
        <v>460</v>
      </c>
      <c r="N166" s="179" t="str" cm="1">
        <f t="array" ref="N166">CALENDAR.FORMAT_TIMESPAN(K166,L166)</f>
        <v>004556</v>
      </c>
    </row>
    <row r="167" spans="1:14" x14ac:dyDescent="0.25">
      <c r="A167" s="160">
        <v>3.190728009259259E-2</v>
      </c>
      <c r="B167" s="174"/>
      <c r="C167" s="180" t="s">
        <v>461</v>
      </c>
      <c r="D167" s="180" t="str" cm="1">
        <f t="array" ref="D167">CALENDAR.FORMAT_TIMESPAN(A167,B167)</f>
        <v>0:45:56.789</v>
      </c>
      <c r="F167" s="160">
        <v>3.190728009259259E-2</v>
      </c>
      <c r="G167" s="174" t="s">
        <v>322</v>
      </c>
      <c r="H167" s="180" t="s">
        <v>461</v>
      </c>
      <c r="I167" s="180" t="str" cm="1">
        <f t="array" ref="I167">CALENDAR.FORMAT_TIMESPAN(F167,G167)</f>
        <v>45m56.789s</v>
      </c>
      <c r="K167" s="160">
        <v>3.190728009259259E-2</v>
      </c>
      <c r="L167" s="174" t="s">
        <v>324</v>
      </c>
      <c r="M167" s="180" t="s">
        <v>461</v>
      </c>
      <c r="N167" s="180" t="str" cm="1">
        <f t="array" ref="N167">CALENDAR.FORMAT_TIMESPAN(K167,L167)</f>
        <v>004556.789</v>
      </c>
    </row>
    <row r="168" spans="1:14" x14ac:dyDescent="0.25">
      <c r="A168" s="161">
        <v>6.4814814814814813E-4</v>
      </c>
      <c r="B168" s="69"/>
      <c r="C168" s="179" t="s">
        <v>388</v>
      </c>
      <c r="D168" s="179" t="str" cm="1">
        <f t="array" ref="D168">CALENDAR.FORMAT_TIMESPAN(A168,B168)</f>
        <v>0:00:56</v>
      </c>
      <c r="F168" s="161">
        <v>6.4814814814814813E-4</v>
      </c>
      <c r="G168" s="69" t="s">
        <v>322</v>
      </c>
      <c r="H168" s="179" t="s">
        <v>388</v>
      </c>
      <c r="I168" s="179" t="str" cm="1">
        <f t="array" ref="I168">CALENDAR.FORMAT_TIMESPAN(F168,G168)</f>
        <v>56s</v>
      </c>
      <c r="K168" s="161">
        <v>6.4814814814814813E-4</v>
      </c>
      <c r="L168" s="69" t="s">
        <v>324</v>
      </c>
      <c r="M168" s="179" t="s">
        <v>388</v>
      </c>
      <c r="N168" s="179" t="str" cm="1">
        <f t="array" ref="N168">CALENDAR.FORMAT_TIMESPAN(K168,L168)</f>
        <v>000056</v>
      </c>
    </row>
    <row r="169" spans="1:14" x14ac:dyDescent="0.25">
      <c r="A169" s="159">
        <v>6.5728009259259266E-4</v>
      </c>
      <c r="B169" s="43"/>
      <c r="C169" s="180" t="s">
        <v>462</v>
      </c>
      <c r="D169" s="180" t="str" cm="1">
        <f t="array" ref="D169">CALENDAR.FORMAT_TIMESPAN(A169,B169)</f>
        <v>0:00:56.789</v>
      </c>
      <c r="F169" s="159">
        <v>6.5728009259259266E-4</v>
      </c>
      <c r="G169" s="43" t="s">
        <v>322</v>
      </c>
      <c r="H169" s="180" t="s">
        <v>462</v>
      </c>
      <c r="I169" s="180" t="str" cm="1">
        <f t="array" ref="I169">CALENDAR.FORMAT_TIMESPAN(F169,G169)</f>
        <v>56.789s</v>
      </c>
      <c r="K169" s="159">
        <v>6.5728009259259266E-4</v>
      </c>
      <c r="L169" s="43" t="s">
        <v>324</v>
      </c>
      <c r="M169" s="180" t="s">
        <v>462</v>
      </c>
      <c r="N169" s="180" t="str" cm="1">
        <f t="array" ref="N169">CALENDAR.FORMAT_TIMESPAN(K169,L169)</f>
        <v>000056.789</v>
      </c>
    </row>
    <row r="170" spans="1:14" x14ac:dyDescent="0.25">
      <c r="A170" s="158">
        <v>0</v>
      </c>
      <c r="B170" s="65" t="s">
        <v>586</v>
      </c>
      <c r="C170" s="179" t="s">
        <v>451</v>
      </c>
      <c r="D170" s="179" t="str" cm="1">
        <f t="array" ref="D170">CALENDAR.FORMAT_TIMESPAN(A170,B170)</f>
        <v>+00:00</v>
      </c>
      <c r="F170" s="158">
        <v>0</v>
      </c>
      <c r="G170" s="8" t="s">
        <v>588</v>
      </c>
      <c r="H170" s="179" t="s">
        <v>451</v>
      </c>
      <c r="I170" s="179" t="str" cm="1">
        <f t="array" ref="I170">CALENDAR.FORMAT_TIMESPAN(F170,G170)</f>
        <v>00"</v>
      </c>
      <c r="K170" s="158">
        <v>0</v>
      </c>
      <c r="L170" s="8" t="s">
        <v>609</v>
      </c>
      <c r="M170" s="179" t="s">
        <v>451</v>
      </c>
      <c r="N170" s="179" t="str" cm="1">
        <f t="array" ref="N170">CALENDAR.FORMAT_TIMESPAN(K170,L170)</f>
        <v>+000000</v>
      </c>
    </row>
    <row r="171" spans="1:14" x14ac:dyDescent="0.25">
      <c r="A171" s="160">
        <v>-1</v>
      </c>
      <c r="B171" s="36" t="s">
        <v>586</v>
      </c>
      <c r="C171" s="180" t="s">
        <v>452</v>
      </c>
      <c r="D171" s="180" t="str" cm="1">
        <f t="array" ref="D171">CALENDAR.FORMAT_TIMESPAN(A171,B171)</f>
        <v>−01.00:00</v>
      </c>
      <c r="F171" s="160">
        <v>-1</v>
      </c>
      <c r="G171" s="36" t="s">
        <v>588</v>
      </c>
      <c r="H171" s="180" t="s">
        <v>452</v>
      </c>
      <c r="I171" s="180" t="str" cm="1">
        <f t="array" ref="I171">CALENDAR.FORMAT_TIMESPAN(F171,G171)</f>
        <v>−01d</v>
      </c>
      <c r="K171" s="160">
        <v>-1</v>
      </c>
      <c r="L171" s="36" t="s">
        <v>609</v>
      </c>
      <c r="M171" s="180" t="s">
        <v>452</v>
      </c>
      <c r="N171" s="180" t="str" cm="1">
        <f t="array" ref="N171">CALENDAR.FORMAT_TIMESPAN(K171,L171)</f>
        <v>−240000</v>
      </c>
    </row>
    <row r="172" spans="1:14" x14ac:dyDescent="0.25">
      <c r="A172" s="161">
        <v>1</v>
      </c>
      <c r="B172" s="38" t="s">
        <v>586</v>
      </c>
      <c r="C172" s="179" t="s">
        <v>374</v>
      </c>
      <c r="D172" s="179" t="str" cm="1">
        <f t="array" ref="D172">CALENDAR.FORMAT_TIMESPAN(A172,B172)</f>
        <v>+01.00:00</v>
      </c>
      <c r="F172" s="161">
        <v>1</v>
      </c>
      <c r="G172" s="38" t="s">
        <v>588</v>
      </c>
      <c r="H172" s="179" t="s">
        <v>374</v>
      </c>
      <c r="I172" s="179" t="str" cm="1">
        <f t="array" ref="I172">CALENDAR.FORMAT_TIMESPAN(F172,G172)</f>
        <v>01d</v>
      </c>
      <c r="K172" s="161">
        <v>1</v>
      </c>
      <c r="L172" s="38" t="s">
        <v>609</v>
      </c>
      <c r="M172" s="179" t="s">
        <v>374</v>
      </c>
      <c r="N172" s="179" t="str" cm="1">
        <f t="array" ref="N172">CALENDAR.FORMAT_TIMESPAN(K172,L172)</f>
        <v>+240000</v>
      </c>
    </row>
    <row r="173" spans="1:14" x14ac:dyDescent="0.25">
      <c r="A173" s="160">
        <v>1.5416666666666665</v>
      </c>
      <c r="B173" s="36" t="s">
        <v>586</v>
      </c>
      <c r="C173" s="180" t="s">
        <v>453</v>
      </c>
      <c r="D173" s="180" t="str" cm="1">
        <f t="array" ref="D173">CALENDAR.FORMAT_TIMESPAN(A173,B173)</f>
        <v>+01.14:00</v>
      </c>
      <c r="F173" s="160">
        <v>1.5416666666666665</v>
      </c>
      <c r="G173" s="36" t="s">
        <v>588</v>
      </c>
      <c r="H173" s="180" t="s">
        <v>453</v>
      </c>
      <c r="I173" s="180" t="str" cm="1">
        <f t="array" ref="I173">CALENDAR.FORMAT_TIMESPAN(F173,G173)</f>
        <v>1d14h</v>
      </c>
      <c r="K173" s="160">
        <v>1.5416666666666665</v>
      </c>
      <c r="L173" s="36" t="s">
        <v>609</v>
      </c>
      <c r="M173" s="180" t="s">
        <v>453</v>
      </c>
      <c r="N173" s="180" t="str" cm="1">
        <f t="array" ref="N173">CALENDAR.FORMAT_TIMESPAN(K173,L173)</f>
        <v>+370000</v>
      </c>
    </row>
    <row r="174" spans="1:14" x14ac:dyDescent="0.25">
      <c r="A174" s="158">
        <v>1.5729166666666665</v>
      </c>
      <c r="B174" s="8" t="s">
        <v>586</v>
      </c>
      <c r="C174" s="179" t="s">
        <v>454</v>
      </c>
      <c r="D174" s="179" t="str" cm="1">
        <f t="array" ref="D174">CALENDAR.FORMAT_TIMESPAN(A174,B174)</f>
        <v>+01.13:45</v>
      </c>
      <c r="F174" s="158">
        <v>1.5729166666666665</v>
      </c>
      <c r="G174" s="8" t="s">
        <v>588</v>
      </c>
      <c r="H174" s="179" t="s">
        <v>454</v>
      </c>
      <c r="I174" s="179" t="str" cm="1">
        <f t="array" ref="I174">CALENDAR.FORMAT_TIMESPAN(F174,G174)</f>
        <v>1d13h45'</v>
      </c>
      <c r="K174" s="158">
        <v>1.5729166666666665</v>
      </c>
      <c r="L174" s="8" t="s">
        <v>609</v>
      </c>
      <c r="M174" s="179" t="s">
        <v>454</v>
      </c>
      <c r="N174" s="179" t="str" cm="1">
        <f t="array" ref="N174">CALENDAR.FORMAT_TIMESPAN(K174,L174)</f>
        <v>+374500</v>
      </c>
    </row>
    <row r="175" spans="1:14" x14ac:dyDescent="0.25">
      <c r="A175" s="159">
        <v>1.5735648148148147</v>
      </c>
      <c r="B175" s="43" t="s">
        <v>586</v>
      </c>
      <c r="C175" s="180" t="s">
        <v>455</v>
      </c>
      <c r="D175" s="180" t="str" cm="1">
        <f t="array" ref="D175">CALENDAR.FORMAT_TIMESPAN(A175,B175)</f>
        <v>+01.13:45:56</v>
      </c>
      <c r="F175" s="159">
        <v>1.5735648148148147</v>
      </c>
      <c r="G175" s="43" t="s">
        <v>588</v>
      </c>
      <c r="H175" s="180" t="s">
        <v>455</v>
      </c>
      <c r="I175" s="180" t="str" cm="1">
        <f t="array" ref="I175">CALENDAR.FORMAT_TIMESPAN(F175,G175)</f>
        <v>1d13h45'56"</v>
      </c>
      <c r="K175" s="159">
        <v>1.5735648148148147</v>
      </c>
      <c r="L175" s="43" t="s">
        <v>609</v>
      </c>
      <c r="M175" s="180" t="s">
        <v>455</v>
      </c>
      <c r="N175" s="180" t="str" cm="1">
        <f t="array" ref="N175">CALENDAR.FORMAT_TIMESPAN(K175,L175)</f>
        <v>+374556</v>
      </c>
    </row>
    <row r="176" spans="1:14" x14ac:dyDescent="0.25">
      <c r="A176" s="158">
        <v>1.5735739467592591</v>
      </c>
      <c r="B176" s="65" t="s">
        <v>586</v>
      </c>
      <c r="C176" s="179" t="s">
        <v>456</v>
      </c>
      <c r="D176" s="179" t="str" cm="1">
        <f t="array" ref="D176">CALENDAR.FORMAT_TIMESPAN(A176,B176)</f>
        <v>+01.13:45:56.789</v>
      </c>
      <c r="F176" s="158">
        <v>1.5735739467592591</v>
      </c>
      <c r="G176" s="65" t="s">
        <v>588</v>
      </c>
      <c r="H176" s="179" t="s">
        <v>456</v>
      </c>
      <c r="I176" s="179" t="str" cm="1">
        <f t="array" ref="I176">CALENDAR.FORMAT_TIMESPAN(F176,G176)</f>
        <v>1d13h45'56.789"</v>
      </c>
      <c r="K176" s="158">
        <v>1.5735739467592591</v>
      </c>
      <c r="L176" s="65" t="s">
        <v>609</v>
      </c>
      <c r="M176" s="179" t="s">
        <v>456</v>
      </c>
      <c r="N176" s="179" t="str" cm="1">
        <f t="array" ref="N176">CALENDAR.FORMAT_TIMESPAN(K176,L176)</f>
        <v>+374557</v>
      </c>
    </row>
    <row r="177" spans="1:14" x14ac:dyDescent="0.25">
      <c r="A177" s="160">
        <v>0.54166666666666996</v>
      </c>
      <c r="B177" s="174" t="s">
        <v>586</v>
      </c>
      <c r="C177" s="180" t="s">
        <v>375</v>
      </c>
      <c r="D177" s="180" t="str" cm="1">
        <f t="array" ref="D177">CALENDAR.FORMAT_TIMESPAN(A177,B177)</f>
        <v>+13:00</v>
      </c>
      <c r="F177" s="160">
        <v>0.54166666666666996</v>
      </c>
      <c r="G177" s="174" t="s">
        <v>588</v>
      </c>
      <c r="H177" s="180" t="s">
        <v>375</v>
      </c>
      <c r="I177" s="180" t="str" cm="1">
        <f t="array" ref="I177">CALENDAR.FORMAT_TIMESPAN(F177,G177)</f>
        <v>13h</v>
      </c>
      <c r="K177" s="160">
        <v>0.54166666666666996</v>
      </c>
      <c r="L177" s="174" t="s">
        <v>609</v>
      </c>
      <c r="M177" s="180" t="s">
        <v>375</v>
      </c>
      <c r="N177" s="180" t="str" cm="1">
        <f t="array" ref="N177">CALENDAR.FORMAT_TIMESPAN(K177,L177)</f>
        <v>+130000</v>
      </c>
    </row>
    <row r="178" spans="1:14" x14ac:dyDescent="0.25">
      <c r="A178" s="161">
        <v>0.57291666666666996</v>
      </c>
      <c r="B178" s="69" t="s">
        <v>586</v>
      </c>
      <c r="C178" s="179" t="s">
        <v>457</v>
      </c>
      <c r="D178" s="179" t="str" cm="1">
        <f t="array" ref="D178">CALENDAR.FORMAT_TIMESPAN(A178,B178)</f>
        <v>+13:45</v>
      </c>
      <c r="F178" s="161">
        <v>0.57291666666666996</v>
      </c>
      <c r="G178" s="69" t="s">
        <v>588</v>
      </c>
      <c r="H178" s="179" t="s">
        <v>457</v>
      </c>
      <c r="I178" s="179" t="str" cm="1">
        <f t="array" ref="I178">CALENDAR.FORMAT_TIMESPAN(F178,G178)</f>
        <v>13h45'</v>
      </c>
      <c r="K178" s="161">
        <v>0.57291666666666996</v>
      </c>
      <c r="L178" s="69" t="s">
        <v>609</v>
      </c>
      <c r="M178" s="179" t="s">
        <v>457</v>
      </c>
      <c r="N178" s="179" t="str" cm="1">
        <f t="array" ref="N178">CALENDAR.FORMAT_TIMESPAN(K178,L178)</f>
        <v>+134500</v>
      </c>
    </row>
    <row r="179" spans="1:14" x14ac:dyDescent="0.25">
      <c r="A179" s="159">
        <v>0.57356481481481003</v>
      </c>
      <c r="B179" s="43" t="s">
        <v>586</v>
      </c>
      <c r="C179" s="180" t="s">
        <v>458</v>
      </c>
      <c r="D179" s="180" t="str" cm="1">
        <f t="array" ref="D179">CALENDAR.FORMAT_TIMESPAN(A179,B179)</f>
        <v>+13:45:56</v>
      </c>
      <c r="F179" s="159">
        <v>0.57356481481481003</v>
      </c>
      <c r="G179" s="43" t="s">
        <v>588</v>
      </c>
      <c r="H179" s="180" t="s">
        <v>458</v>
      </c>
      <c r="I179" s="180" t="str" cm="1">
        <f t="array" ref="I179">CALENDAR.FORMAT_TIMESPAN(F179,G179)</f>
        <v>13h45'56"</v>
      </c>
      <c r="K179" s="159">
        <v>0.57356481481481003</v>
      </c>
      <c r="L179" s="43" t="s">
        <v>609</v>
      </c>
      <c r="M179" s="180" t="s">
        <v>458</v>
      </c>
      <c r="N179" s="180" t="str" cm="1">
        <f t="array" ref="N179">CALENDAR.FORMAT_TIMESPAN(K179,L179)</f>
        <v>+134556</v>
      </c>
    </row>
    <row r="180" spans="1:14" x14ac:dyDescent="0.25">
      <c r="A180" s="158">
        <v>0.57357394675925999</v>
      </c>
      <c r="B180" s="8" t="s">
        <v>586</v>
      </c>
      <c r="C180" s="179" t="s">
        <v>459</v>
      </c>
      <c r="D180" s="179" t="str" cm="1">
        <f t="array" ref="D180">CALENDAR.FORMAT_TIMESPAN(A180,B180)</f>
        <v>+13:45:56.789</v>
      </c>
      <c r="F180" s="158">
        <v>0.57357394675925999</v>
      </c>
      <c r="G180" s="8" t="s">
        <v>588</v>
      </c>
      <c r="H180" s="179" t="s">
        <v>459</v>
      </c>
      <c r="I180" s="179" t="str" cm="1">
        <f t="array" ref="I180">CALENDAR.FORMAT_TIMESPAN(F180,G180)</f>
        <v>13h45'56.789"</v>
      </c>
      <c r="K180" s="158">
        <v>0.57357394675925999</v>
      </c>
      <c r="L180" s="8" t="s">
        <v>609</v>
      </c>
      <c r="M180" s="179" t="s">
        <v>459</v>
      </c>
      <c r="N180" s="179" t="str" cm="1">
        <f t="array" ref="N180">CALENDAR.FORMAT_TIMESPAN(K180,L180)</f>
        <v>+134557</v>
      </c>
    </row>
    <row r="181" spans="1:14" x14ac:dyDescent="0.25">
      <c r="A181" s="160">
        <v>3.125E-2</v>
      </c>
      <c r="B181" s="36" t="s">
        <v>586</v>
      </c>
      <c r="C181" s="180" t="s">
        <v>376</v>
      </c>
      <c r="D181" s="180" t="str" cm="1">
        <f t="array" ref="D181">CALENDAR.FORMAT_TIMESPAN(A181,B181)</f>
        <v>+00:45</v>
      </c>
      <c r="F181" s="160">
        <v>3.125E-2</v>
      </c>
      <c r="G181" s="36" t="s">
        <v>588</v>
      </c>
      <c r="H181" s="180" t="s">
        <v>376</v>
      </c>
      <c r="I181" s="180" t="str" cm="1">
        <f t="array" ref="I181">CALENDAR.FORMAT_TIMESPAN(F181,G181)</f>
        <v>45'</v>
      </c>
      <c r="K181" s="160">
        <v>3.125E-2</v>
      </c>
      <c r="L181" s="36" t="s">
        <v>609</v>
      </c>
      <c r="M181" s="180" t="s">
        <v>376</v>
      </c>
      <c r="N181" s="180" t="str" cm="1">
        <f t="array" ref="N181">CALENDAR.FORMAT_TIMESPAN(K181,L181)</f>
        <v>+004500</v>
      </c>
    </row>
    <row r="182" spans="1:14" x14ac:dyDescent="0.25">
      <c r="A182" s="161">
        <v>3.1898148148148148E-2</v>
      </c>
      <c r="B182" s="38" t="s">
        <v>586</v>
      </c>
      <c r="C182" s="179" t="s">
        <v>460</v>
      </c>
      <c r="D182" s="179" t="str" cm="1">
        <f t="array" ref="D182">CALENDAR.FORMAT_TIMESPAN(A182,B182)</f>
        <v>+00:45:56</v>
      </c>
      <c r="F182" s="161">
        <v>3.1898148148148148E-2</v>
      </c>
      <c r="G182" s="38" t="s">
        <v>588</v>
      </c>
      <c r="H182" s="179" t="s">
        <v>460</v>
      </c>
      <c r="I182" s="179" t="str" cm="1">
        <f t="array" ref="I182">CALENDAR.FORMAT_TIMESPAN(F182,G182)</f>
        <v>45'56"</v>
      </c>
      <c r="K182" s="161">
        <v>3.1898148148148148E-2</v>
      </c>
      <c r="L182" s="38" t="s">
        <v>609</v>
      </c>
      <c r="M182" s="179" t="s">
        <v>460</v>
      </c>
      <c r="N182" s="179" t="str" cm="1">
        <f t="array" ref="N182">CALENDAR.FORMAT_TIMESPAN(K182,L182)</f>
        <v>+004556</v>
      </c>
    </row>
    <row r="183" spans="1:14" x14ac:dyDescent="0.25">
      <c r="A183" s="160">
        <v>3.190728009259259E-2</v>
      </c>
      <c r="B183" s="36" t="s">
        <v>586</v>
      </c>
      <c r="C183" s="180" t="s">
        <v>461</v>
      </c>
      <c r="D183" s="180" t="str" cm="1">
        <f t="array" ref="D183">CALENDAR.FORMAT_TIMESPAN(A183,B183)</f>
        <v>+00:45:56.789</v>
      </c>
      <c r="F183" s="160">
        <v>3.190728009259259E-2</v>
      </c>
      <c r="G183" s="36" t="s">
        <v>588</v>
      </c>
      <c r="H183" s="180" t="s">
        <v>461</v>
      </c>
      <c r="I183" s="180" t="str" cm="1">
        <f t="array" ref="I183">CALENDAR.FORMAT_TIMESPAN(F183,G183)</f>
        <v>45'56.789"</v>
      </c>
      <c r="K183" s="160">
        <v>3.190728009259259E-2</v>
      </c>
      <c r="L183" s="36" t="s">
        <v>609</v>
      </c>
      <c r="M183" s="180" t="s">
        <v>461</v>
      </c>
      <c r="N183" s="180" t="str" cm="1">
        <f t="array" ref="N183">CALENDAR.FORMAT_TIMESPAN(K183,L183)</f>
        <v>+004557</v>
      </c>
    </row>
    <row r="184" spans="1:14" x14ac:dyDescent="0.25">
      <c r="A184" s="158">
        <v>6.4814814814814813E-4</v>
      </c>
      <c r="B184" s="8" t="s">
        <v>586</v>
      </c>
      <c r="C184" s="179" t="s">
        <v>388</v>
      </c>
      <c r="D184" s="179" t="str" cm="1">
        <f t="array" ref="D184">CALENDAR.FORMAT_TIMESPAN(A184,B184)</f>
        <v>+00:00:56</v>
      </c>
      <c r="F184" s="158">
        <v>6.4814814814814813E-4</v>
      </c>
      <c r="G184" s="8" t="s">
        <v>588</v>
      </c>
      <c r="H184" s="179" t="s">
        <v>388</v>
      </c>
      <c r="I184" s="179" t="str" cm="1">
        <f t="array" ref="I184">CALENDAR.FORMAT_TIMESPAN(F184,G184)</f>
        <v>56"</v>
      </c>
      <c r="K184" s="158">
        <v>6.4814814814814813E-4</v>
      </c>
      <c r="L184" s="8" t="s">
        <v>609</v>
      </c>
      <c r="M184" s="179" t="s">
        <v>388</v>
      </c>
      <c r="N184" s="179" t="str" cm="1">
        <f t="array" ref="N184">CALENDAR.FORMAT_TIMESPAN(K184,L184)</f>
        <v>+000056</v>
      </c>
    </row>
    <row r="185" spans="1:14" x14ac:dyDescent="0.25">
      <c r="A185" s="159">
        <v>6.5728009259259266E-4</v>
      </c>
      <c r="B185" s="43" t="s">
        <v>586</v>
      </c>
      <c r="C185" s="180" t="s">
        <v>462</v>
      </c>
      <c r="D185" s="180" t="str" cm="1">
        <f t="array" ref="D185">CALENDAR.FORMAT_TIMESPAN(A185,B185)</f>
        <v>+00:00:56.789</v>
      </c>
      <c r="F185" s="159">
        <v>6.5728009259259266E-4</v>
      </c>
      <c r="G185" s="43" t="s">
        <v>588</v>
      </c>
      <c r="H185" s="180" t="s">
        <v>462</v>
      </c>
      <c r="I185" s="180" t="str" cm="1">
        <f t="array" ref="I185">CALENDAR.FORMAT_TIMESPAN(F185,G185)</f>
        <v>56.789"</v>
      </c>
      <c r="K185" s="159">
        <v>6.5728009259259266E-4</v>
      </c>
      <c r="L185" s="43" t="s">
        <v>609</v>
      </c>
      <c r="M185" s="180" t="s">
        <v>462</v>
      </c>
      <c r="N185" s="180" t="str" cm="1">
        <f t="array" ref="N185">CALENDAR.FORMAT_TIMESPAN(K185,L185)</f>
        <v>+000057</v>
      </c>
    </row>
    <row r="186" spans="1:14" x14ac:dyDescent="0.25">
      <c r="A186" s="158">
        <v>0</v>
      </c>
      <c r="B186" s="65" t="s">
        <v>587</v>
      </c>
      <c r="C186" s="179" t="s">
        <v>451</v>
      </c>
      <c r="D186" s="179" t="str" cm="1">
        <f t="array" ref="D186">CALENDAR.FORMAT_TIMESPAN(A186,B186)</f>
        <v>0:00</v>
      </c>
      <c r="F186" s="158">
        <v>0</v>
      </c>
      <c r="G186" s="65" t="s">
        <v>589</v>
      </c>
      <c r="H186" s="179" t="s">
        <v>451</v>
      </c>
      <c r="I186" s="179" t="str" cm="1">
        <f t="array" ref="I186">CALENDAR.FORMAT_TIMESPAN(F186,G186)</f>
        <v>+ 0"</v>
      </c>
      <c r="K186" s="158">
        <v>0</v>
      </c>
      <c r="L186" s="65" t="s">
        <v>610</v>
      </c>
      <c r="M186" s="179" t="s">
        <v>451</v>
      </c>
      <c r="N186" s="179" t="str" cm="1">
        <f t="array" ref="N186">CALENDAR.FORMAT_TIMESPAN(K186,L186)</f>
        <v>+000000</v>
      </c>
    </row>
    <row r="187" spans="1:14" x14ac:dyDescent="0.25">
      <c r="A187" s="160">
        <v>-1</v>
      </c>
      <c r="B187" s="174" t="s">
        <v>587</v>
      </c>
      <c r="C187" s="180" t="s">
        <v>452</v>
      </c>
      <c r="D187" s="180" t="str" cm="1">
        <f t="array" ref="D187">CALENDAR.FORMAT_TIMESPAN(A187,B187)</f>
        <v>−1.00:00</v>
      </c>
      <c r="F187" s="160">
        <v>-1</v>
      </c>
      <c r="G187" s="174" t="s">
        <v>589</v>
      </c>
      <c r="H187" s="180" t="s">
        <v>452</v>
      </c>
      <c r="I187" s="180" t="str" cm="1">
        <f t="array" ref="I187">CALENDAR.FORMAT_TIMESPAN(F187,G187)</f>
        <v>− 1d</v>
      </c>
      <c r="K187" s="160">
        <v>-1</v>
      </c>
      <c r="L187" s="174" t="s">
        <v>610</v>
      </c>
      <c r="M187" s="180" t="s">
        <v>452</v>
      </c>
      <c r="N187" s="180" t="str" cm="1">
        <f t="array" ref="N187">CALENDAR.FORMAT_TIMESPAN(K187,L187)</f>
        <v>−240000</v>
      </c>
    </row>
    <row r="188" spans="1:14" x14ac:dyDescent="0.25">
      <c r="A188" s="161">
        <v>1</v>
      </c>
      <c r="B188" s="69" t="s">
        <v>587</v>
      </c>
      <c r="C188" s="179" t="s">
        <v>374</v>
      </c>
      <c r="D188" s="179" t="str" cm="1">
        <f t="array" ref="D188">CALENDAR.FORMAT_TIMESPAN(A188,B188)</f>
        <v>1.00:00</v>
      </c>
      <c r="F188" s="161">
        <v>1</v>
      </c>
      <c r="G188" s="69" t="s">
        <v>589</v>
      </c>
      <c r="H188" s="179" t="s">
        <v>374</v>
      </c>
      <c r="I188" s="179" t="str" cm="1">
        <f t="array" ref="I188">CALENDAR.FORMAT_TIMESPAN(F188,G188)</f>
        <v>+ 1d</v>
      </c>
      <c r="K188" s="161">
        <v>1</v>
      </c>
      <c r="L188" s="69" t="s">
        <v>610</v>
      </c>
      <c r="M188" s="179" t="s">
        <v>374</v>
      </c>
      <c r="N188" s="179" t="str" cm="1">
        <f t="array" ref="N188">CALENDAR.FORMAT_TIMESPAN(K188,L188)</f>
        <v>+240000</v>
      </c>
    </row>
    <row r="189" spans="1:14" x14ac:dyDescent="0.25">
      <c r="A189" s="159">
        <v>1.5416666666666665</v>
      </c>
      <c r="B189" s="43" t="s">
        <v>587</v>
      </c>
      <c r="C189" s="180" t="s">
        <v>453</v>
      </c>
      <c r="D189" s="180" t="str" cm="1">
        <f t="array" ref="D189">CALENDAR.FORMAT_TIMESPAN(A189,B189)</f>
        <v>1.14:00</v>
      </c>
      <c r="F189" s="159">
        <v>1.5416666666666665</v>
      </c>
      <c r="G189" s="43" t="s">
        <v>589</v>
      </c>
      <c r="H189" s="180" t="s">
        <v>453</v>
      </c>
      <c r="I189" s="180" t="str" cm="1">
        <f t="array" ref="I189">CALENDAR.FORMAT_TIMESPAN(F189,G189)</f>
        <v>+ 1d 14h</v>
      </c>
      <c r="K189" s="159">
        <v>1.5416666666666665</v>
      </c>
      <c r="L189" s="43" t="s">
        <v>610</v>
      </c>
      <c r="M189" s="180" t="s">
        <v>453</v>
      </c>
      <c r="N189" s="180" t="str" cm="1">
        <f t="array" ref="N189">CALENDAR.FORMAT_TIMESPAN(K189,L189)</f>
        <v>+370000</v>
      </c>
    </row>
    <row r="190" spans="1:14" x14ac:dyDescent="0.25">
      <c r="A190" s="158">
        <v>1.5729166666666665</v>
      </c>
      <c r="B190" s="8" t="s">
        <v>587</v>
      </c>
      <c r="C190" s="179" t="s">
        <v>454</v>
      </c>
      <c r="D190" s="179" t="str" cm="1">
        <f t="array" ref="D190">CALENDAR.FORMAT_TIMESPAN(A190,B190)</f>
        <v>1.13:45</v>
      </c>
      <c r="F190" s="158">
        <v>1.5729166666666665</v>
      </c>
      <c r="G190" s="8" t="s">
        <v>589</v>
      </c>
      <c r="H190" s="179" t="s">
        <v>454</v>
      </c>
      <c r="I190" s="179" t="str" cm="1">
        <f t="array" ref="I190">CALENDAR.FORMAT_TIMESPAN(F190,G190)</f>
        <v>+ 1d 13h 45'</v>
      </c>
      <c r="K190" s="158">
        <v>1.5729166666666665</v>
      </c>
      <c r="L190" s="8" t="s">
        <v>610</v>
      </c>
      <c r="M190" s="179" t="s">
        <v>454</v>
      </c>
      <c r="N190" s="179" t="str" cm="1">
        <f t="array" ref="N190">CALENDAR.FORMAT_TIMESPAN(K190,L190)</f>
        <v>+374500</v>
      </c>
    </row>
    <row r="191" spans="1:14" x14ac:dyDescent="0.25">
      <c r="A191" s="160">
        <v>1.5735648148148147</v>
      </c>
      <c r="B191" s="36" t="s">
        <v>587</v>
      </c>
      <c r="C191" s="180" t="s">
        <v>455</v>
      </c>
      <c r="D191" s="180" t="str" cm="1">
        <f t="array" ref="D191">CALENDAR.FORMAT_TIMESPAN(A191,B191)</f>
        <v>1.13:45:56</v>
      </c>
      <c r="F191" s="160">
        <v>1.5735648148148147</v>
      </c>
      <c r="G191" s="36" t="s">
        <v>589</v>
      </c>
      <c r="H191" s="180" t="s">
        <v>455</v>
      </c>
      <c r="I191" s="180" t="str" cm="1">
        <f t="array" ref="I191">CALENDAR.FORMAT_TIMESPAN(F191,G191)</f>
        <v>+ 1d 13h 45' 56"</v>
      </c>
      <c r="K191" s="160">
        <v>1.5735648148148147</v>
      </c>
      <c r="L191" s="36" t="s">
        <v>610</v>
      </c>
      <c r="M191" s="180" t="s">
        <v>455</v>
      </c>
      <c r="N191" s="180" t="str" cm="1">
        <f t="array" ref="N191">CALENDAR.FORMAT_TIMESPAN(K191,L191)</f>
        <v>+374555</v>
      </c>
    </row>
    <row r="192" spans="1:14" x14ac:dyDescent="0.25">
      <c r="A192" s="161">
        <v>1.5735739467592591</v>
      </c>
      <c r="B192" s="38" t="s">
        <v>587</v>
      </c>
      <c r="C192" s="179" t="s">
        <v>456</v>
      </c>
      <c r="D192" s="179" t="str" cm="1">
        <f t="array" ref="D192">CALENDAR.FORMAT_TIMESPAN(A192,B192)</f>
        <v>1.13:45:56.79</v>
      </c>
      <c r="F192" s="161">
        <v>1.5735739467592591</v>
      </c>
      <c r="G192" s="38" t="s">
        <v>589</v>
      </c>
      <c r="H192" s="179" t="s">
        <v>456</v>
      </c>
      <c r="I192" s="179" t="str" cm="1">
        <f t="array" ref="I192">CALENDAR.FORMAT_TIMESPAN(F192,G192)</f>
        <v>+ 1d 13h 45' 56.789"</v>
      </c>
      <c r="K192" s="161">
        <v>1.5735739467592591</v>
      </c>
      <c r="L192" s="38" t="s">
        <v>610</v>
      </c>
      <c r="M192" s="179" t="s">
        <v>456</v>
      </c>
      <c r="N192" s="179" t="str" cm="1">
        <f t="array" ref="N192">CALENDAR.FORMAT_TIMESPAN(K192,L192)</f>
        <v>+374556</v>
      </c>
    </row>
    <row r="193" spans="1:14" x14ac:dyDescent="0.25">
      <c r="A193" s="160">
        <v>0.54166666666666996</v>
      </c>
      <c r="B193" s="36" t="s">
        <v>587</v>
      </c>
      <c r="C193" s="180" t="s">
        <v>375</v>
      </c>
      <c r="D193" s="180" t="str" cm="1">
        <f t="array" ref="D193">CALENDAR.FORMAT_TIMESPAN(A193,B193)</f>
        <v>13:00</v>
      </c>
      <c r="F193" s="160">
        <v>0.54166666666666996</v>
      </c>
      <c r="G193" s="36" t="s">
        <v>589</v>
      </c>
      <c r="H193" s="180" t="s">
        <v>375</v>
      </c>
      <c r="I193" s="180" t="str" cm="1">
        <f t="array" ref="I193">CALENDAR.FORMAT_TIMESPAN(F193,G193)</f>
        <v>+ 13h</v>
      </c>
      <c r="K193" s="160">
        <v>0.54166666666666996</v>
      </c>
      <c r="L193" s="36" t="s">
        <v>610</v>
      </c>
      <c r="M193" s="180" t="s">
        <v>375</v>
      </c>
      <c r="N193" s="180" t="str" cm="1">
        <f t="array" ref="N193">CALENDAR.FORMAT_TIMESPAN(K193,L193)</f>
        <v>+130000</v>
      </c>
    </row>
    <row r="194" spans="1:14" x14ac:dyDescent="0.25">
      <c r="A194" s="158">
        <v>0.57291666666666996</v>
      </c>
      <c r="B194" s="8" t="s">
        <v>587</v>
      </c>
      <c r="C194" s="179" t="s">
        <v>457</v>
      </c>
      <c r="D194" s="179" t="str" cm="1">
        <f t="array" ref="D194">CALENDAR.FORMAT_TIMESPAN(A194,B194)</f>
        <v>13:45</v>
      </c>
      <c r="F194" s="158">
        <v>0.57291666666666996</v>
      </c>
      <c r="G194" s="8" t="s">
        <v>589</v>
      </c>
      <c r="H194" s="179" t="s">
        <v>457</v>
      </c>
      <c r="I194" s="179" t="str" cm="1">
        <f t="array" ref="I194">CALENDAR.FORMAT_TIMESPAN(F194,G194)</f>
        <v>+ 13h 45'</v>
      </c>
      <c r="K194" s="158">
        <v>0.57291666666666996</v>
      </c>
      <c r="L194" s="8" t="s">
        <v>610</v>
      </c>
      <c r="M194" s="179" t="s">
        <v>457</v>
      </c>
      <c r="N194" s="179" t="str" cm="1">
        <f t="array" ref="N194">CALENDAR.FORMAT_TIMESPAN(K194,L194)</f>
        <v>+134500</v>
      </c>
    </row>
    <row r="195" spans="1:14" x14ac:dyDescent="0.25">
      <c r="A195" s="160">
        <v>0.57356481481481003</v>
      </c>
      <c r="B195" s="36" t="s">
        <v>587</v>
      </c>
      <c r="C195" s="180" t="s">
        <v>458</v>
      </c>
      <c r="D195" s="180" t="str" cm="1">
        <f t="array" ref="D195">CALENDAR.FORMAT_TIMESPAN(A195,B195)</f>
        <v>13:45:56</v>
      </c>
      <c r="F195" s="160">
        <v>0.57356481481481003</v>
      </c>
      <c r="G195" s="36" t="s">
        <v>589</v>
      </c>
      <c r="H195" s="180" t="s">
        <v>458</v>
      </c>
      <c r="I195" s="180" t="str" cm="1">
        <f t="array" ref="I195">CALENDAR.FORMAT_TIMESPAN(F195,G195)</f>
        <v>+ 13h 45' 56"</v>
      </c>
      <c r="K195" s="160">
        <v>0.57356481481481003</v>
      </c>
      <c r="L195" s="36" t="s">
        <v>610</v>
      </c>
      <c r="M195" s="180" t="s">
        <v>458</v>
      </c>
      <c r="N195" s="180" t="str" cm="1">
        <f t="array" ref="N195">CALENDAR.FORMAT_TIMESPAN(K195,L195)</f>
        <v>+134555</v>
      </c>
    </row>
    <row r="196" spans="1:14" x14ac:dyDescent="0.25">
      <c r="A196" s="161">
        <v>0.57357394675925999</v>
      </c>
      <c r="B196" s="69" t="s">
        <v>587</v>
      </c>
      <c r="C196" s="179" t="s">
        <v>459</v>
      </c>
      <c r="D196" s="179" t="str" cm="1">
        <f t="array" ref="D196">CALENDAR.FORMAT_TIMESPAN(A196,B196)</f>
        <v>13:45:56.79</v>
      </c>
      <c r="F196" s="161">
        <v>0.57357394675925999</v>
      </c>
      <c r="G196" s="38" t="s">
        <v>589</v>
      </c>
      <c r="H196" s="179" t="s">
        <v>459</v>
      </c>
      <c r="I196" s="179" t="str" cm="1">
        <f t="array" ref="I196">CALENDAR.FORMAT_TIMESPAN(F196,G196)</f>
        <v>+ 13h 45' 56.789"</v>
      </c>
      <c r="K196" s="161">
        <v>0.57357394675925999</v>
      </c>
      <c r="L196" s="38" t="s">
        <v>610</v>
      </c>
      <c r="M196" s="179" t="s">
        <v>459</v>
      </c>
      <c r="N196" s="179" t="str" cm="1">
        <f t="array" ref="N196">CALENDAR.FORMAT_TIMESPAN(K196,L196)</f>
        <v>+134556</v>
      </c>
    </row>
    <row r="197" spans="1:14" x14ac:dyDescent="0.25">
      <c r="A197" s="160">
        <v>3.125E-2</v>
      </c>
      <c r="B197" s="36" t="s">
        <v>587</v>
      </c>
      <c r="C197" s="180" t="s">
        <v>376</v>
      </c>
      <c r="D197" s="180" t="str" cm="1">
        <f t="array" ref="D197">CALENDAR.FORMAT_TIMESPAN(A197,B197)</f>
        <v>0:45</v>
      </c>
      <c r="F197" s="160">
        <v>3.125E-2</v>
      </c>
      <c r="G197" s="36" t="s">
        <v>589</v>
      </c>
      <c r="H197" s="180" t="s">
        <v>376</v>
      </c>
      <c r="I197" s="180" t="str" cm="1">
        <f t="array" ref="I197">CALENDAR.FORMAT_TIMESPAN(F197,G197)</f>
        <v>+ 45'</v>
      </c>
      <c r="K197" s="160">
        <v>3.125E-2</v>
      </c>
      <c r="L197" s="36" t="s">
        <v>610</v>
      </c>
      <c r="M197" s="180" t="s">
        <v>376</v>
      </c>
      <c r="N197" s="180" t="str" cm="1">
        <f t="array" ref="N197">CALENDAR.FORMAT_TIMESPAN(K197,L197)</f>
        <v>+004500</v>
      </c>
    </row>
    <row r="198" spans="1:14" x14ac:dyDescent="0.25">
      <c r="A198" s="158">
        <v>3.1898148148148148E-2</v>
      </c>
      <c r="B198" s="8" t="s">
        <v>587</v>
      </c>
      <c r="C198" s="179" t="s">
        <v>460</v>
      </c>
      <c r="D198" s="179" t="str" cm="1">
        <f t="array" ref="D198">CALENDAR.FORMAT_TIMESPAN(A198,B198)</f>
        <v>0:45:56</v>
      </c>
      <c r="F198" s="158">
        <v>3.1898148148148148E-2</v>
      </c>
      <c r="G198" s="8" t="s">
        <v>589</v>
      </c>
      <c r="H198" s="179" t="s">
        <v>460</v>
      </c>
      <c r="I198" s="179" t="str" cm="1">
        <f t="array" ref="I198">CALENDAR.FORMAT_TIMESPAN(F198,G198)</f>
        <v>+ 45' 56"</v>
      </c>
      <c r="K198" s="158">
        <v>3.1898148148148148E-2</v>
      </c>
      <c r="L198" s="8" t="s">
        <v>610</v>
      </c>
      <c r="M198" s="179" t="s">
        <v>460</v>
      </c>
      <c r="N198" s="179" t="str" cm="1">
        <f t="array" ref="N198">CALENDAR.FORMAT_TIMESPAN(K198,L198)</f>
        <v>+004555</v>
      </c>
    </row>
    <row r="199" spans="1:14" x14ac:dyDescent="0.25">
      <c r="A199" s="160">
        <v>3.190728009259259E-2</v>
      </c>
      <c r="B199" s="36" t="s">
        <v>587</v>
      </c>
      <c r="C199" s="180" t="s">
        <v>461</v>
      </c>
      <c r="D199" s="180" t="str" cm="1">
        <f t="array" ref="D199">CALENDAR.FORMAT_TIMESPAN(A199,B199)</f>
        <v>0:45:56.79</v>
      </c>
      <c r="F199" s="160">
        <v>3.190728009259259E-2</v>
      </c>
      <c r="G199" s="36" t="s">
        <v>589</v>
      </c>
      <c r="H199" s="180" t="s">
        <v>461</v>
      </c>
      <c r="I199" s="180" t="str" cm="1">
        <f t="array" ref="I199">CALENDAR.FORMAT_TIMESPAN(F199,G199)</f>
        <v>+ 45' 56.789"</v>
      </c>
      <c r="K199" s="160">
        <v>3.190728009259259E-2</v>
      </c>
      <c r="L199" s="36" t="s">
        <v>610</v>
      </c>
      <c r="M199" s="180" t="s">
        <v>461</v>
      </c>
      <c r="N199" s="180" t="str" cm="1">
        <f t="array" ref="N199">CALENDAR.FORMAT_TIMESPAN(K199,L199)</f>
        <v>+004556</v>
      </c>
    </row>
    <row r="200" spans="1:14" x14ac:dyDescent="0.25">
      <c r="A200" s="161">
        <v>6.4814814814814813E-4</v>
      </c>
      <c r="B200" s="38" t="s">
        <v>587</v>
      </c>
      <c r="C200" s="179" t="s">
        <v>388</v>
      </c>
      <c r="D200" s="179" t="str" cm="1">
        <f t="array" ref="D200">CALENDAR.FORMAT_TIMESPAN(A200,B200)</f>
        <v>0:00:56</v>
      </c>
      <c r="F200" s="161">
        <v>6.4814814814814813E-4</v>
      </c>
      <c r="G200" s="38" t="s">
        <v>589</v>
      </c>
      <c r="H200" s="179" t="s">
        <v>388</v>
      </c>
      <c r="I200" s="179" t="str" cm="1">
        <f t="array" ref="I200">CALENDAR.FORMAT_TIMESPAN(F200,G200)</f>
        <v>+ 56"</v>
      </c>
      <c r="K200" s="161">
        <v>6.4814814814814813E-4</v>
      </c>
      <c r="L200" s="38" t="s">
        <v>610</v>
      </c>
      <c r="M200" s="179" t="s">
        <v>388</v>
      </c>
      <c r="N200" s="179" t="str" cm="1">
        <f t="array" ref="N200">CALENDAR.FORMAT_TIMESPAN(K200,L200)</f>
        <v>+000056</v>
      </c>
    </row>
    <row r="201" spans="1:14" x14ac:dyDescent="0.25">
      <c r="A201" s="160">
        <v>6.5728009259259266E-4</v>
      </c>
      <c r="B201" s="36" t="s">
        <v>587</v>
      </c>
      <c r="C201" s="180" t="s">
        <v>462</v>
      </c>
      <c r="D201" s="180" t="str" cm="1">
        <f t="array" ref="D201">CALENDAR.FORMAT_TIMESPAN(A201,B201)</f>
        <v>0:00:56.79</v>
      </c>
      <c r="F201" s="160">
        <v>6.5728009259259266E-4</v>
      </c>
      <c r="G201" s="36" t="s">
        <v>589</v>
      </c>
      <c r="H201" s="180" t="s">
        <v>462</v>
      </c>
      <c r="I201" s="180" t="str" cm="1">
        <f t="array" ref="I201">CALENDAR.FORMAT_TIMESPAN(F201,G201)</f>
        <v>+ 56.789"</v>
      </c>
      <c r="K201" s="160">
        <v>6.5728009259259266E-4</v>
      </c>
      <c r="L201" s="36" t="s">
        <v>610</v>
      </c>
      <c r="M201" s="180" t="s">
        <v>462</v>
      </c>
      <c r="N201" s="180" t="str" cm="1">
        <f t="array" ref="N201">CALENDAR.FORMAT_TIMESPAN(K201,L201)</f>
        <v>+000056</v>
      </c>
    </row>
    <row r="202" spans="1:14" x14ac:dyDescent="0.25">
      <c r="A202" s="158">
        <v>0</v>
      </c>
      <c r="B202" s="65" t="s">
        <v>138</v>
      </c>
      <c r="C202" s="179" t="s">
        <v>451</v>
      </c>
      <c r="D202" s="179" t="str" cm="1">
        <f t="array" ref="D202">CALENDAR.FORMAT_TIMESPAN(A202,B202)</f>
        <v>0:00</v>
      </c>
      <c r="F202" s="158">
        <v>0</v>
      </c>
      <c r="G202" s="65" t="s">
        <v>590</v>
      </c>
      <c r="H202" s="179" t="s">
        <v>451</v>
      </c>
      <c r="I202" s="179" t="str" cm="1">
        <f t="array" ref="I202">CALENDAR.FORMAT_TIMESPAN(F202,G202)</f>
        <v>0h0m</v>
      </c>
      <c r="K202" s="158">
        <v>0</v>
      </c>
      <c r="L202" s="65" t="s">
        <v>612</v>
      </c>
      <c r="M202" s="179" t="s">
        <v>451</v>
      </c>
      <c r="N202" s="179" t="str" cm="1">
        <f t="array" ref="N202">CALENDAR.FORMAT_TIMESPAN(K202,L202)</f>
        <v>0000</v>
      </c>
    </row>
    <row r="203" spans="1:14" x14ac:dyDescent="0.25">
      <c r="A203" s="160">
        <v>-1</v>
      </c>
      <c r="B203" s="174" t="s">
        <v>597</v>
      </c>
      <c r="C203" s="180" t="s">
        <v>452</v>
      </c>
      <c r="D203" s="180" t="str" cm="1">
        <f t="array" ref="D203">CALENDAR.FORMAT_TIMESPAN(A203,B203)</f>
        <v>−1.00:00</v>
      </c>
      <c r="F203" s="160">
        <v>-1</v>
      </c>
      <c r="G203" s="174" t="s">
        <v>590</v>
      </c>
      <c r="H203" s="180" t="s">
        <v>452</v>
      </c>
      <c r="I203" s="180" t="str" cm="1">
        <f t="array" ref="I203">CALENDAR.FORMAT_TIMESPAN(F203,G203)</f>
        <v>−24h0m</v>
      </c>
      <c r="K203" s="160">
        <v>-1</v>
      </c>
      <c r="L203" s="174" t="s">
        <v>612</v>
      </c>
      <c r="M203" s="180" t="s">
        <v>452</v>
      </c>
      <c r="N203" s="180" t="str" cm="1">
        <f t="array" ref="N203">CALENDAR.FORMAT_TIMESPAN(K203,L203)</f>
        <v>−2400</v>
      </c>
    </row>
    <row r="204" spans="1:14" x14ac:dyDescent="0.25">
      <c r="A204" s="161">
        <v>1</v>
      </c>
      <c r="B204" s="69" t="s">
        <v>597</v>
      </c>
      <c r="C204" s="179" t="s">
        <v>374</v>
      </c>
      <c r="D204" s="179" t="str" cm="1">
        <f t="array" ref="D204">CALENDAR.FORMAT_TIMESPAN(A204,B204)</f>
        <v>1.00:00</v>
      </c>
      <c r="F204" s="161">
        <v>1</v>
      </c>
      <c r="G204" s="69" t="s">
        <v>590</v>
      </c>
      <c r="H204" s="179" t="s">
        <v>374</v>
      </c>
      <c r="I204" s="179" t="str" cm="1">
        <f t="array" ref="I204">CALENDAR.FORMAT_TIMESPAN(F204,G204)</f>
        <v>24h0m</v>
      </c>
      <c r="K204" s="161">
        <v>1</v>
      </c>
      <c r="L204" s="69" t="s">
        <v>612</v>
      </c>
      <c r="M204" s="179" t="s">
        <v>374</v>
      </c>
      <c r="N204" s="179" t="str" cm="1">
        <f t="array" ref="N204">CALENDAR.FORMAT_TIMESPAN(K204,L204)</f>
        <v>2400</v>
      </c>
    </row>
    <row r="205" spans="1:14" x14ac:dyDescent="0.25">
      <c r="A205" s="159">
        <v>1.5416666666666665</v>
      </c>
      <c r="B205" s="43" t="s">
        <v>597</v>
      </c>
      <c r="C205" s="180" t="s">
        <v>453</v>
      </c>
      <c r="D205" s="180" t="str" cm="1">
        <f t="array" ref="D205">CALENDAR.FORMAT_TIMESPAN(A205,B205)</f>
        <v>1.14:00</v>
      </c>
      <c r="F205" s="159">
        <v>1.5416666666666665</v>
      </c>
      <c r="G205" s="43" t="s">
        <v>590</v>
      </c>
      <c r="H205" s="180" t="s">
        <v>453</v>
      </c>
      <c r="I205" s="180" t="str" cm="1">
        <f t="array" ref="I205">CALENDAR.FORMAT_TIMESPAN(F205,G205)</f>
        <v>37h0m</v>
      </c>
      <c r="K205" s="159">
        <v>1.5416666666666665</v>
      </c>
      <c r="L205" s="43" t="s">
        <v>612</v>
      </c>
      <c r="M205" s="180" t="s">
        <v>453</v>
      </c>
      <c r="N205" s="180" t="str" cm="1">
        <f t="array" ref="N205">CALENDAR.FORMAT_TIMESPAN(K205,L205)</f>
        <v>3700</v>
      </c>
    </row>
    <row r="206" spans="1:14" x14ac:dyDescent="0.25">
      <c r="A206" s="158">
        <v>1.5729166666666665</v>
      </c>
      <c r="B206" s="8" t="s">
        <v>597</v>
      </c>
      <c r="C206" s="179" t="s">
        <v>454</v>
      </c>
      <c r="D206" s="179" t="str" cm="1">
        <f t="array" ref="D206">CALENDAR.FORMAT_TIMESPAN(A206,B206)</f>
        <v>1.13:45</v>
      </c>
      <c r="F206" s="158">
        <v>1.5729166666666665</v>
      </c>
      <c r="G206" s="8" t="s">
        <v>590</v>
      </c>
      <c r="H206" s="179" t="s">
        <v>454</v>
      </c>
      <c r="I206" s="179" t="str" cm="1">
        <f t="array" ref="I206">CALENDAR.FORMAT_TIMESPAN(F206,G206)</f>
        <v>37h45m</v>
      </c>
      <c r="K206" s="158">
        <v>1.5729166666666665</v>
      </c>
      <c r="L206" s="8" t="s">
        <v>612</v>
      </c>
      <c r="M206" s="179" t="s">
        <v>454</v>
      </c>
      <c r="N206" s="179" t="str" cm="1">
        <f t="array" ref="N206">CALENDAR.FORMAT_TIMESPAN(K206,L206)</f>
        <v>3745</v>
      </c>
    </row>
    <row r="207" spans="1:14" x14ac:dyDescent="0.25">
      <c r="A207" s="160">
        <v>1.5735648148148147</v>
      </c>
      <c r="B207" s="36" t="s">
        <v>597</v>
      </c>
      <c r="C207" s="180" t="s">
        <v>455</v>
      </c>
      <c r="D207" s="180" t="str" cm="1">
        <f t="array" ref="D207">CALENDAR.FORMAT_TIMESPAN(A207,B207)</f>
        <v>1.13:46</v>
      </c>
      <c r="F207" s="160">
        <v>1.5735648148148147</v>
      </c>
      <c r="G207" s="36" t="s">
        <v>590</v>
      </c>
      <c r="H207" s="180" t="s">
        <v>455</v>
      </c>
      <c r="I207" s="180" t="str" cm="1">
        <f t="array" ref="I207">CALENDAR.FORMAT_TIMESPAN(F207,G207)</f>
        <v>37h45m56s</v>
      </c>
      <c r="K207" s="160">
        <v>1.5735648148148147</v>
      </c>
      <c r="L207" s="36" t="s">
        <v>612</v>
      </c>
      <c r="M207" s="180" t="s">
        <v>455</v>
      </c>
      <c r="N207" s="180" t="str" cm="1">
        <f t="array" ref="N207">CALENDAR.FORMAT_TIMESPAN(K207,L207)</f>
        <v>374556</v>
      </c>
    </row>
    <row r="208" spans="1:14" x14ac:dyDescent="0.25">
      <c r="A208" s="161">
        <v>1.5735739467592591</v>
      </c>
      <c r="B208" s="38" t="s">
        <v>597</v>
      </c>
      <c r="C208" s="179" t="s">
        <v>456</v>
      </c>
      <c r="D208" s="179" t="str" cm="1">
        <f t="array" ref="D208">CALENDAR.FORMAT_TIMESPAN(A208,B208)</f>
        <v>1.13:46</v>
      </c>
      <c r="F208" s="161">
        <v>1.5735739467592591</v>
      </c>
      <c r="G208" s="38" t="s">
        <v>590</v>
      </c>
      <c r="H208" s="179" t="s">
        <v>456</v>
      </c>
      <c r="I208" s="179" t="str" cm="1">
        <f t="array" ref="I208">CALENDAR.FORMAT_TIMESPAN(F208,G208)</f>
        <v>37h45m56.789s</v>
      </c>
      <c r="K208" s="161">
        <v>1.5735739467592591</v>
      </c>
      <c r="L208" s="38" t="s">
        <v>612</v>
      </c>
      <c r="M208" s="179" t="s">
        <v>456</v>
      </c>
      <c r="N208" s="179" t="str" cm="1">
        <f t="array" ref="N208">CALENDAR.FORMAT_TIMESPAN(K208,L208)</f>
        <v>374556.789</v>
      </c>
    </row>
    <row r="209" spans="1:14" x14ac:dyDescent="0.25">
      <c r="A209" s="160">
        <v>0.54166666666666996</v>
      </c>
      <c r="B209" s="36" t="s">
        <v>597</v>
      </c>
      <c r="C209" s="180" t="s">
        <v>375</v>
      </c>
      <c r="D209" s="180" t="str" cm="1">
        <f t="array" ref="D209">CALENDAR.FORMAT_TIMESPAN(A209,B209)</f>
        <v>13:00</v>
      </c>
      <c r="F209" s="160">
        <v>0.54166666666666996</v>
      </c>
      <c r="G209" s="36" t="s">
        <v>590</v>
      </c>
      <c r="H209" s="180" t="s">
        <v>375</v>
      </c>
      <c r="I209" s="180" t="str" cm="1">
        <f t="array" ref="I209">CALENDAR.FORMAT_TIMESPAN(F209,G209)</f>
        <v>13h0m</v>
      </c>
      <c r="K209" s="160">
        <v>0.54166666666666996</v>
      </c>
      <c r="L209" s="36" t="s">
        <v>612</v>
      </c>
      <c r="M209" s="180" t="s">
        <v>375</v>
      </c>
      <c r="N209" s="180" t="str" cm="1">
        <f t="array" ref="N209">CALENDAR.FORMAT_TIMESPAN(K209,L209)</f>
        <v>1300</v>
      </c>
    </row>
    <row r="210" spans="1:14" x14ac:dyDescent="0.25">
      <c r="A210" s="158">
        <v>0.57291666666666996</v>
      </c>
      <c r="B210" s="8" t="s">
        <v>597</v>
      </c>
      <c r="C210" s="179" t="s">
        <v>457</v>
      </c>
      <c r="D210" s="179" t="str" cm="1">
        <f t="array" ref="D210">CALENDAR.FORMAT_TIMESPAN(A210,B210)</f>
        <v>13:45</v>
      </c>
      <c r="F210" s="158">
        <v>0.57291666666666996</v>
      </c>
      <c r="G210" s="8" t="s">
        <v>590</v>
      </c>
      <c r="H210" s="179" t="s">
        <v>457</v>
      </c>
      <c r="I210" s="179" t="str" cm="1">
        <f t="array" ref="I210">CALENDAR.FORMAT_TIMESPAN(F210,G210)</f>
        <v>13h45m</v>
      </c>
      <c r="K210" s="158">
        <v>0.57291666666666996</v>
      </c>
      <c r="L210" s="8" t="s">
        <v>612</v>
      </c>
      <c r="M210" s="179" t="s">
        <v>457</v>
      </c>
      <c r="N210" s="179" t="str" cm="1">
        <f t="array" ref="N210">CALENDAR.FORMAT_TIMESPAN(K210,L210)</f>
        <v>1345</v>
      </c>
    </row>
    <row r="211" spans="1:14" x14ac:dyDescent="0.25">
      <c r="A211" s="160">
        <v>0.57356481481481003</v>
      </c>
      <c r="B211" s="36" t="s">
        <v>597</v>
      </c>
      <c r="C211" s="180" t="s">
        <v>458</v>
      </c>
      <c r="D211" s="180" t="str" cm="1">
        <f t="array" ref="D211">CALENDAR.FORMAT_TIMESPAN(A211,B211)</f>
        <v>13:46</v>
      </c>
      <c r="F211" s="160">
        <v>0.57356481481481003</v>
      </c>
      <c r="G211" s="36" t="s">
        <v>590</v>
      </c>
      <c r="H211" s="180" t="s">
        <v>458</v>
      </c>
      <c r="I211" s="180" t="str" cm="1">
        <f t="array" ref="I211">CALENDAR.FORMAT_TIMESPAN(F211,G211)</f>
        <v>13h45m56s</v>
      </c>
      <c r="K211" s="160">
        <v>0.57356481481481003</v>
      </c>
      <c r="L211" s="36" t="s">
        <v>612</v>
      </c>
      <c r="M211" s="180" t="s">
        <v>458</v>
      </c>
      <c r="N211" s="180" t="str" cm="1">
        <f t="array" ref="N211">CALENDAR.FORMAT_TIMESPAN(K211,L211)</f>
        <v>134556</v>
      </c>
    </row>
    <row r="212" spans="1:14" x14ac:dyDescent="0.25">
      <c r="A212" s="161">
        <v>0.57357394675925999</v>
      </c>
      <c r="B212" s="38" t="s">
        <v>597</v>
      </c>
      <c r="C212" s="179" t="s">
        <v>459</v>
      </c>
      <c r="D212" s="179" t="str" cm="1">
        <f t="array" ref="D212">CALENDAR.FORMAT_TIMESPAN(A212,B212)</f>
        <v>13:46</v>
      </c>
      <c r="F212" s="161">
        <v>0.57357394675925999</v>
      </c>
      <c r="G212" s="38" t="s">
        <v>590</v>
      </c>
      <c r="H212" s="179" t="s">
        <v>459</v>
      </c>
      <c r="I212" s="179" t="str" cm="1">
        <f t="array" ref="I212">CALENDAR.FORMAT_TIMESPAN(F212,G212)</f>
        <v>13h45m56.789s</v>
      </c>
      <c r="K212" s="161">
        <v>0.57357394675925999</v>
      </c>
      <c r="L212" s="38" t="s">
        <v>612</v>
      </c>
      <c r="M212" s="179" t="s">
        <v>459</v>
      </c>
      <c r="N212" s="179" t="str" cm="1">
        <f t="array" ref="N212">CALENDAR.FORMAT_TIMESPAN(K212,L212)</f>
        <v>134556.789</v>
      </c>
    </row>
    <row r="213" spans="1:14" x14ac:dyDescent="0.25">
      <c r="A213" s="160">
        <v>3.125E-2</v>
      </c>
      <c r="B213" s="36" t="s">
        <v>597</v>
      </c>
      <c r="C213" s="180" t="s">
        <v>376</v>
      </c>
      <c r="D213" s="180" t="str" cm="1">
        <f t="array" ref="D213">CALENDAR.FORMAT_TIMESPAN(A213,B213)</f>
        <v>0:45</v>
      </c>
      <c r="F213" s="160">
        <v>3.125E-2</v>
      </c>
      <c r="G213" s="36" t="s">
        <v>590</v>
      </c>
      <c r="H213" s="180" t="s">
        <v>376</v>
      </c>
      <c r="I213" s="180" t="str" cm="1">
        <f t="array" ref="I213">CALENDAR.FORMAT_TIMESPAN(F213,G213)</f>
        <v>0h45m</v>
      </c>
      <c r="K213" s="160">
        <v>3.125E-2</v>
      </c>
      <c r="L213" s="36" t="s">
        <v>612</v>
      </c>
      <c r="M213" s="180" t="s">
        <v>376</v>
      </c>
      <c r="N213" s="180" t="str" cm="1">
        <f t="array" ref="N213">CALENDAR.FORMAT_TIMESPAN(K213,L213)</f>
        <v>0045</v>
      </c>
    </row>
    <row r="214" spans="1:14" x14ac:dyDescent="0.25">
      <c r="A214" s="158">
        <v>3.1898148148148148E-2</v>
      </c>
      <c r="B214" s="8" t="s">
        <v>597</v>
      </c>
      <c r="C214" s="179" t="s">
        <v>460</v>
      </c>
      <c r="D214" s="179" t="str" cm="1">
        <f t="array" ref="D214">CALENDAR.FORMAT_TIMESPAN(A214,B214)</f>
        <v>0:46</v>
      </c>
      <c r="F214" s="158">
        <v>3.1898148148148148E-2</v>
      </c>
      <c r="G214" s="8" t="s">
        <v>590</v>
      </c>
      <c r="H214" s="179" t="s">
        <v>460</v>
      </c>
      <c r="I214" s="179" t="str" cm="1">
        <f t="array" ref="I214">CALENDAR.FORMAT_TIMESPAN(F214,G214)</f>
        <v>0h45m56s</v>
      </c>
      <c r="K214" s="158">
        <v>3.1898148148148148E-2</v>
      </c>
      <c r="L214" s="8" t="s">
        <v>612</v>
      </c>
      <c r="M214" s="179" t="s">
        <v>460</v>
      </c>
      <c r="N214" s="179" t="str" cm="1">
        <f t="array" ref="N214">CALENDAR.FORMAT_TIMESPAN(K214,L214)</f>
        <v>004556</v>
      </c>
    </row>
    <row r="215" spans="1:14" x14ac:dyDescent="0.25">
      <c r="A215" s="160">
        <v>3.190728009259259E-2</v>
      </c>
      <c r="B215" s="36" t="s">
        <v>597</v>
      </c>
      <c r="C215" s="180" t="s">
        <v>461</v>
      </c>
      <c r="D215" s="180" t="str" cm="1">
        <f t="array" ref="D215">CALENDAR.FORMAT_TIMESPAN(A215,B215)</f>
        <v>0:46</v>
      </c>
      <c r="F215" s="160">
        <v>3.190728009259259E-2</v>
      </c>
      <c r="G215" s="36" t="s">
        <v>590</v>
      </c>
      <c r="H215" s="180" t="s">
        <v>461</v>
      </c>
      <c r="I215" s="180" t="str" cm="1">
        <f t="array" ref="I215">CALENDAR.FORMAT_TIMESPAN(F215,G215)</f>
        <v>0h45m56.789s</v>
      </c>
      <c r="K215" s="160">
        <v>3.190728009259259E-2</v>
      </c>
      <c r="L215" s="36" t="s">
        <v>612</v>
      </c>
      <c r="M215" s="180" t="s">
        <v>461</v>
      </c>
      <c r="N215" s="180" t="str" cm="1">
        <f t="array" ref="N215">CALENDAR.FORMAT_TIMESPAN(K215,L215)</f>
        <v>004556.789</v>
      </c>
    </row>
    <row r="216" spans="1:14" x14ac:dyDescent="0.25">
      <c r="A216" s="161">
        <v>6.4814814814814813E-4</v>
      </c>
      <c r="B216" s="38" t="s">
        <v>597</v>
      </c>
      <c r="C216" s="179" t="s">
        <v>388</v>
      </c>
      <c r="D216" s="179" t="str" cm="1">
        <f t="array" ref="D216">CALENDAR.FORMAT_TIMESPAN(A216,B216)</f>
        <v>0:01</v>
      </c>
      <c r="F216" s="161">
        <v>6.4814814814814813E-4</v>
      </c>
      <c r="G216" s="38" t="s">
        <v>590</v>
      </c>
      <c r="H216" s="179" t="s">
        <v>388</v>
      </c>
      <c r="I216" s="179" t="str" cm="1">
        <f t="array" ref="I216">CALENDAR.FORMAT_TIMESPAN(F216,G216)</f>
        <v>0h0m56s</v>
      </c>
      <c r="K216" s="161">
        <v>6.4814814814814813E-4</v>
      </c>
      <c r="L216" s="38" t="s">
        <v>612</v>
      </c>
      <c r="M216" s="179" t="s">
        <v>388</v>
      </c>
      <c r="N216" s="179" t="str" cm="1">
        <f t="array" ref="N216">CALENDAR.FORMAT_TIMESPAN(K216,L216)</f>
        <v>000056</v>
      </c>
    </row>
    <row r="217" spans="1:14" x14ac:dyDescent="0.25">
      <c r="A217" s="160">
        <v>6.5728009259259266E-4</v>
      </c>
      <c r="B217" s="36" t="s">
        <v>597</v>
      </c>
      <c r="C217" s="180" t="s">
        <v>462</v>
      </c>
      <c r="D217" s="180" t="str" cm="1">
        <f t="array" ref="D217">CALENDAR.FORMAT_TIMESPAN(A217,B217)</f>
        <v>0:01</v>
      </c>
      <c r="F217" s="160">
        <v>6.5728009259259266E-4</v>
      </c>
      <c r="G217" s="36" t="s">
        <v>590</v>
      </c>
      <c r="H217" s="180" t="s">
        <v>462</v>
      </c>
      <c r="I217" s="180" t="str" cm="1">
        <f t="array" ref="I217">CALENDAR.FORMAT_TIMESPAN(F217,G217)</f>
        <v>0h0m56.789s</v>
      </c>
      <c r="K217" s="160">
        <v>6.5728009259259266E-4</v>
      </c>
      <c r="L217" s="36" t="s">
        <v>612</v>
      </c>
      <c r="M217" s="180" t="s">
        <v>462</v>
      </c>
      <c r="N217" s="180" t="str" cm="1">
        <f t="array" ref="N217">CALENDAR.FORMAT_TIMESPAN(K217,L217)</f>
        <v>000056.789</v>
      </c>
    </row>
    <row r="218" spans="1:14" x14ac:dyDescent="0.25">
      <c r="A218" s="158">
        <v>0</v>
      </c>
      <c r="B218" s="65" t="s">
        <v>465</v>
      </c>
      <c r="C218" s="179" t="s">
        <v>451</v>
      </c>
      <c r="D218" s="179" t="str" cm="1">
        <f t="array" ref="D218">CALENDAR.FORMAT_TIMESPAN(A218,B218)</f>
        <v>0:00</v>
      </c>
      <c r="F218" s="158">
        <v>0</v>
      </c>
      <c r="G218" s="65" t="s">
        <v>591</v>
      </c>
      <c r="H218" s="179" t="s">
        <v>451</v>
      </c>
      <c r="I218" s="179" t="str" cm="1">
        <f t="array" ref="I218">CALENDAR.FORMAT_TIMESPAN(F218,G218)</f>
        <v>0h 00m 00.00s</v>
      </c>
      <c r="K218" s="158">
        <v>0</v>
      </c>
      <c r="L218" s="65" t="s">
        <v>611</v>
      </c>
      <c r="M218" s="179" t="s">
        <v>451</v>
      </c>
      <c r="N218" s="179" t="str" cm="1">
        <f t="array" ref="N218">CALENDAR.FORMAT_TIMESPAN(K218,L218)</f>
        <v>0000</v>
      </c>
    </row>
    <row r="219" spans="1:14" x14ac:dyDescent="0.25">
      <c r="A219" s="160">
        <v>-1</v>
      </c>
      <c r="B219" s="174" t="s">
        <v>465</v>
      </c>
      <c r="C219" s="180" t="s">
        <v>452</v>
      </c>
      <c r="D219" s="180" t="str" cm="1">
        <f t="array" ref="D219">CALENDAR.FORMAT_TIMESPAN(A219,B219)</f>
        <v>−24:00</v>
      </c>
      <c r="F219" s="160">
        <v>-1</v>
      </c>
      <c r="G219" s="174" t="s">
        <v>591</v>
      </c>
      <c r="H219" s="180" t="s">
        <v>452</v>
      </c>
      <c r="I219" s="180" t="str" cm="1">
        <f t="array" ref="I219">CALENDAR.FORMAT_TIMESPAN(F219,G219)</f>
        <v>− 24h 00m 00.00s</v>
      </c>
      <c r="K219" s="160">
        <v>-1</v>
      </c>
      <c r="L219" s="174" t="s">
        <v>611</v>
      </c>
      <c r="M219" s="180" t="s">
        <v>452</v>
      </c>
      <c r="N219" s="180" t="str" cm="1">
        <f t="array" ref="N219">CALENDAR.FORMAT_TIMESPAN(K219,L219)</f>
        <v>−2400</v>
      </c>
    </row>
    <row r="220" spans="1:14" x14ac:dyDescent="0.25">
      <c r="A220" s="161">
        <v>1</v>
      </c>
      <c r="B220" s="69" t="s">
        <v>465</v>
      </c>
      <c r="C220" s="179" t="s">
        <v>374</v>
      </c>
      <c r="D220" s="179" t="str" cm="1">
        <f t="array" ref="D220">CALENDAR.FORMAT_TIMESPAN(A220,B220)</f>
        <v>24:00</v>
      </c>
      <c r="F220" s="161">
        <v>1</v>
      </c>
      <c r="G220" s="69" t="s">
        <v>591</v>
      </c>
      <c r="H220" s="179" t="s">
        <v>374</v>
      </c>
      <c r="I220" s="179" t="str" cm="1">
        <f t="array" ref="I220">CALENDAR.FORMAT_TIMESPAN(F220,G220)</f>
        <v>24h 00m 00.00s</v>
      </c>
      <c r="K220" s="161">
        <v>1</v>
      </c>
      <c r="L220" s="69" t="s">
        <v>611</v>
      </c>
      <c r="M220" s="179" t="s">
        <v>374</v>
      </c>
      <c r="N220" s="179" t="str" cm="1">
        <f t="array" ref="N220">CALENDAR.FORMAT_TIMESPAN(K220,L220)</f>
        <v>2400</v>
      </c>
    </row>
    <row r="221" spans="1:14" x14ac:dyDescent="0.25">
      <c r="A221" s="159">
        <v>1.5416666666666665</v>
      </c>
      <c r="B221" s="43" t="s">
        <v>465</v>
      </c>
      <c r="C221" s="180" t="s">
        <v>453</v>
      </c>
      <c r="D221" s="180" t="str" cm="1">
        <f t="array" ref="D221">CALENDAR.FORMAT_TIMESPAN(A221,B221)</f>
        <v>37:00</v>
      </c>
      <c r="F221" s="159">
        <v>1.5416666666666665</v>
      </c>
      <c r="G221" s="43" t="s">
        <v>591</v>
      </c>
      <c r="H221" s="180" t="s">
        <v>453</v>
      </c>
      <c r="I221" s="180" t="str" cm="1">
        <f t="array" ref="I221">CALENDAR.FORMAT_TIMESPAN(F221,G221)</f>
        <v>37h 00m 00.00s</v>
      </c>
      <c r="K221" s="159">
        <v>1.5416666666666665</v>
      </c>
      <c r="L221" s="43" t="s">
        <v>611</v>
      </c>
      <c r="M221" s="180" t="s">
        <v>453</v>
      </c>
      <c r="N221" s="180" t="str" cm="1">
        <f t="array" ref="N221">CALENDAR.FORMAT_TIMESPAN(K221,L221)</f>
        <v>3700</v>
      </c>
    </row>
    <row r="222" spans="1:14" x14ac:dyDescent="0.25">
      <c r="A222" s="158">
        <v>1.5729166666666665</v>
      </c>
      <c r="B222" s="8" t="s">
        <v>465</v>
      </c>
      <c r="C222" s="179" t="s">
        <v>454</v>
      </c>
      <c r="D222" s="179" t="str" cm="1">
        <f t="array" ref="D222">CALENDAR.FORMAT_TIMESPAN(A222,B222)</f>
        <v>37:45</v>
      </c>
      <c r="F222" s="158">
        <v>1.5729166666666665</v>
      </c>
      <c r="G222" s="8" t="s">
        <v>591</v>
      </c>
      <c r="H222" s="179" t="s">
        <v>454</v>
      </c>
      <c r="I222" s="179" t="str" cm="1">
        <f t="array" ref="I222">CALENDAR.FORMAT_TIMESPAN(F222,G222)</f>
        <v>37h 45m 00.00s</v>
      </c>
      <c r="K222" s="158">
        <v>1.5729166666666665</v>
      </c>
      <c r="L222" s="8" t="s">
        <v>611</v>
      </c>
      <c r="M222" s="179" t="s">
        <v>454</v>
      </c>
      <c r="N222" s="179" t="str" cm="1">
        <f t="array" ref="N222">CALENDAR.FORMAT_TIMESPAN(K222,L222)</f>
        <v>3745</v>
      </c>
    </row>
    <row r="223" spans="1:14" x14ac:dyDescent="0.25">
      <c r="A223" s="160">
        <v>1.5735648148148147</v>
      </c>
      <c r="B223" s="36" t="s">
        <v>465</v>
      </c>
      <c r="C223" s="180" t="s">
        <v>455</v>
      </c>
      <c r="D223" s="180" t="str" cm="1">
        <f t="array" ref="D223">CALENDAR.FORMAT_TIMESPAN(A223,B223)</f>
        <v>37:45</v>
      </c>
      <c r="F223" s="160">
        <v>1.5735648148148147</v>
      </c>
      <c r="G223" s="36" t="s">
        <v>591</v>
      </c>
      <c r="H223" s="180" t="s">
        <v>455</v>
      </c>
      <c r="I223" s="180" t="str" cm="1">
        <f t="array" ref="I223">CALENDAR.FORMAT_TIMESPAN(F223,G223)</f>
        <v>37h 45m 56.00s</v>
      </c>
      <c r="K223" s="160">
        <v>1.5735648148148147</v>
      </c>
      <c r="L223" s="36" t="s">
        <v>611</v>
      </c>
      <c r="M223" s="180" t="s">
        <v>455</v>
      </c>
      <c r="N223" s="180" t="str" cm="1">
        <f t="array" ref="N223">CALENDAR.FORMAT_TIMESPAN(K223,L223)</f>
        <v>3745</v>
      </c>
    </row>
    <row r="224" spans="1:14" x14ac:dyDescent="0.25">
      <c r="A224" s="161">
        <v>1.5735739467592591</v>
      </c>
      <c r="B224" s="38" t="s">
        <v>465</v>
      </c>
      <c r="C224" s="179" t="s">
        <v>456</v>
      </c>
      <c r="D224" s="179" t="str" cm="1">
        <f t="array" ref="D224">CALENDAR.FORMAT_TIMESPAN(A224,B224)</f>
        <v>37:45</v>
      </c>
      <c r="F224" s="161">
        <v>1.5735739467592591</v>
      </c>
      <c r="G224" s="38" t="s">
        <v>591</v>
      </c>
      <c r="H224" s="179" t="s">
        <v>456</v>
      </c>
      <c r="I224" s="179" t="str" cm="1">
        <f t="array" ref="I224">CALENDAR.FORMAT_TIMESPAN(F224,G224)</f>
        <v>37h 45m 56.79s</v>
      </c>
      <c r="K224" s="161">
        <v>1.5735739467592591</v>
      </c>
      <c r="L224" s="38" t="s">
        <v>611</v>
      </c>
      <c r="M224" s="179" t="s">
        <v>456</v>
      </c>
      <c r="N224" s="179" t="str" cm="1">
        <f t="array" ref="N224">CALENDAR.FORMAT_TIMESPAN(K224,L224)</f>
        <v>3745</v>
      </c>
    </row>
    <row r="225" spans="1:14" x14ac:dyDescent="0.25">
      <c r="A225" s="160">
        <v>0.54166666666666996</v>
      </c>
      <c r="B225" s="36" t="s">
        <v>465</v>
      </c>
      <c r="C225" s="180" t="s">
        <v>375</v>
      </c>
      <c r="D225" s="180" t="str" cm="1">
        <f t="array" ref="D225">CALENDAR.FORMAT_TIMESPAN(A225,B225)</f>
        <v>13:00</v>
      </c>
      <c r="F225" s="160">
        <v>0.54166666666666996</v>
      </c>
      <c r="G225" s="36" t="s">
        <v>591</v>
      </c>
      <c r="H225" s="180" t="s">
        <v>375</v>
      </c>
      <c r="I225" s="180" t="str" cm="1">
        <f t="array" ref="I225">CALENDAR.FORMAT_TIMESPAN(F225,G225)</f>
        <v>13h 00m 00.00s</v>
      </c>
      <c r="K225" s="160">
        <v>0.54166666666666996</v>
      </c>
      <c r="L225" s="36" t="s">
        <v>611</v>
      </c>
      <c r="M225" s="180" t="s">
        <v>375</v>
      </c>
      <c r="N225" s="180" t="str" cm="1">
        <f t="array" ref="N225">CALENDAR.FORMAT_TIMESPAN(K225,L225)</f>
        <v>1300</v>
      </c>
    </row>
    <row r="226" spans="1:14" x14ac:dyDescent="0.25">
      <c r="A226" s="158">
        <v>0.57291666666666996</v>
      </c>
      <c r="B226" s="8" t="s">
        <v>465</v>
      </c>
      <c r="C226" s="179" t="s">
        <v>457</v>
      </c>
      <c r="D226" s="179" t="str" cm="1">
        <f t="array" ref="D226">CALENDAR.FORMAT_TIMESPAN(A226,B226)</f>
        <v>13:45</v>
      </c>
      <c r="F226" s="158">
        <v>0.57291666666666996</v>
      </c>
      <c r="G226" s="8" t="s">
        <v>591</v>
      </c>
      <c r="H226" s="179" t="s">
        <v>457</v>
      </c>
      <c r="I226" s="179" t="str" cm="1">
        <f t="array" ref="I226">CALENDAR.FORMAT_TIMESPAN(F226,G226)</f>
        <v>13h 45m 00.00s</v>
      </c>
      <c r="K226" s="158">
        <v>0.57291666666666996</v>
      </c>
      <c r="L226" s="8" t="s">
        <v>611</v>
      </c>
      <c r="M226" s="179" t="s">
        <v>457</v>
      </c>
      <c r="N226" s="179" t="str" cm="1">
        <f t="array" ref="N226">CALENDAR.FORMAT_TIMESPAN(K226,L226)</f>
        <v>1345</v>
      </c>
    </row>
    <row r="227" spans="1:14" x14ac:dyDescent="0.25">
      <c r="A227" s="160">
        <v>0.57356481481481003</v>
      </c>
      <c r="B227" s="36" t="s">
        <v>465</v>
      </c>
      <c r="C227" s="180" t="s">
        <v>458</v>
      </c>
      <c r="D227" s="180" t="str" cm="1">
        <f t="array" ref="D227">CALENDAR.FORMAT_TIMESPAN(A227,B227)</f>
        <v>13:45</v>
      </c>
      <c r="F227" s="160">
        <v>0.57356481481481003</v>
      </c>
      <c r="G227" s="36" t="s">
        <v>591</v>
      </c>
      <c r="H227" s="180" t="s">
        <v>458</v>
      </c>
      <c r="I227" s="180" t="str" cm="1">
        <f t="array" ref="I227">CALENDAR.FORMAT_TIMESPAN(F227,G227)</f>
        <v>13h 45m 56.00s</v>
      </c>
      <c r="K227" s="160">
        <v>0.57356481481481003</v>
      </c>
      <c r="L227" s="36" t="s">
        <v>611</v>
      </c>
      <c r="M227" s="180" t="s">
        <v>458</v>
      </c>
      <c r="N227" s="180" t="str" cm="1">
        <f t="array" ref="N227">CALENDAR.FORMAT_TIMESPAN(K227,L227)</f>
        <v>1345</v>
      </c>
    </row>
    <row r="228" spans="1:14" x14ac:dyDescent="0.25">
      <c r="A228" s="161">
        <v>0.57357394675925999</v>
      </c>
      <c r="B228" s="38" t="s">
        <v>465</v>
      </c>
      <c r="C228" s="179" t="s">
        <v>459</v>
      </c>
      <c r="D228" s="179" t="str" cm="1">
        <f t="array" ref="D228">CALENDAR.FORMAT_TIMESPAN(A228,B228)</f>
        <v>13:45</v>
      </c>
      <c r="F228" s="161">
        <v>0.57357394675925999</v>
      </c>
      <c r="G228" s="38" t="s">
        <v>591</v>
      </c>
      <c r="H228" s="179" t="s">
        <v>459</v>
      </c>
      <c r="I228" s="179" t="str" cm="1">
        <f t="array" ref="I228">CALENDAR.FORMAT_TIMESPAN(F228,G228)</f>
        <v>13h 45m 56.79s</v>
      </c>
      <c r="K228" s="161">
        <v>0.57357394675925999</v>
      </c>
      <c r="L228" s="38" t="s">
        <v>611</v>
      </c>
      <c r="M228" s="179" t="s">
        <v>459</v>
      </c>
      <c r="N228" s="179" t="str" cm="1">
        <f t="array" ref="N228">CALENDAR.FORMAT_TIMESPAN(K228,L228)</f>
        <v>1345</v>
      </c>
    </row>
    <row r="229" spans="1:14" x14ac:dyDescent="0.25">
      <c r="A229" s="160">
        <v>3.125E-2</v>
      </c>
      <c r="B229" s="36" t="s">
        <v>465</v>
      </c>
      <c r="C229" s="180" t="s">
        <v>376</v>
      </c>
      <c r="D229" s="180" t="str" cm="1">
        <f t="array" ref="D229">CALENDAR.FORMAT_TIMESPAN(A229,B229)</f>
        <v>0:45</v>
      </c>
      <c r="F229" s="160">
        <v>3.125E-2</v>
      </c>
      <c r="G229" s="36" t="s">
        <v>591</v>
      </c>
      <c r="H229" s="180" t="s">
        <v>376</v>
      </c>
      <c r="I229" s="180" t="str" cm="1">
        <f t="array" ref="I229">CALENDAR.FORMAT_TIMESPAN(F229,G229)</f>
        <v>0h 45m 00.00s</v>
      </c>
      <c r="K229" s="160">
        <v>3.125E-2</v>
      </c>
      <c r="L229" s="36" t="s">
        <v>611</v>
      </c>
      <c r="M229" s="180" t="s">
        <v>376</v>
      </c>
      <c r="N229" s="180" t="str" cm="1">
        <f t="array" ref="N229">CALENDAR.FORMAT_TIMESPAN(K229,L229)</f>
        <v>0045</v>
      </c>
    </row>
    <row r="230" spans="1:14" x14ac:dyDescent="0.25">
      <c r="A230" s="158">
        <v>3.1898148148148148E-2</v>
      </c>
      <c r="B230" s="8" t="s">
        <v>465</v>
      </c>
      <c r="C230" s="179" t="s">
        <v>460</v>
      </c>
      <c r="D230" s="179" t="str" cm="1">
        <f t="array" ref="D230">CALENDAR.FORMAT_TIMESPAN(A230,B230)</f>
        <v>0:45</v>
      </c>
      <c r="F230" s="158">
        <v>3.1898148148148148E-2</v>
      </c>
      <c r="G230" s="8" t="s">
        <v>591</v>
      </c>
      <c r="H230" s="179" t="s">
        <v>460</v>
      </c>
      <c r="I230" s="179" t="str" cm="1">
        <f t="array" ref="I230">CALENDAR.FORMAT_TIMESPAN(F230,G230)</f>
        <v>0h 45m 56.00s</v>
      </c>
      <c r="K230" s="158">
        <v>3.1898148148148148E-2</v>
      </c>
      <c r="L230" s="8" t="s">
        <v>611</v>
      </c>
      <c r="M230" s="179" t="s">
        <v>460</v>
      </c>
      <c r="N230" s="179" t="str" cm="1">
        <f t="array" ref="N230">CALENDAR.FORMAT_TIMESPAN(K230,L230)</f>
        <v>0045</v>
      </c>
    </row>
    <row r="231" spans="1:14" x14ac:dyDescent="0.25">
      <c r="A231" s="160">
        <v>3.190728009259259E-2</v>
      </c>
      <c r="B231" s="36" t="s">
        <v>465</v>
      </c>
      <c r="C231" s="180" t="s">
        <v>461</v>
      </c>
      <c r="D231" s="180" t="str" cm="1">
        <f t="array" ref="D231">CALENDAR.FORMAT_TIMESPAN(A231,B231)</f>
        <v>0:45</v>
      </c>
      <c r="F231" s="160">
        <v>3.190728009259259E-2</v>
      </c>
      <c r="G231" s="36" t="s">
        <v>591</v>
      </c>
      <c r="H231" s="180" t="s">
        <v>461</v>
      </c>
      <c r="I231" s="180" t="str" cm="1">
        <f t="array" ref="I231">CALENDAR.FORMAT_TIMESPAN(F231,G231)</f>
        <v>0h 45m 56.79s</v>
      </c>
      <c r="K231" s="160">
        <v>3.190728009259259E-2</v>
      </c>
      <c r="L231" s="36" t="s">
        <v>611</v>
      </c>
      <c r="M231" s="180" t="s">
        <v>461</v>
      </c>
      <c r="N231" s="180" t="str" cm="1">
        <f t="array" ref="N231">CALENDAR.FORMAT_TIMESPAN(K231,L231)</f>
        <v>0045</v>
      </c>
    </row>
    <row r="232" spans="1:14" x14ac:dyDescent="0.25">
      <c r="A232" s="161">
        <v>6.4814814814814813E-4</v>
      </c>
      <c r="B232" s="38" t="s">
        <v>465</v>
      </c>
      <c r="C232" s="179" t="s">
        <v>388</v>
      </c>
      <c r="D232" s="179" t="str" cm="1">
        <f t="array" ref="D232">CALENDAR.FORMAT_TIMESPAN(A232,B232)</f>
        <v>0:00</v>
      </c>
      <c r="F232" s="161">
        <v>6.4814814814814813E-4</v>
      </c>
      <c r="G232" s="38" t="s">
        <v>591</v>
      </c>
      <c r="H232" s="179" t="s">
        <v>388</v>
      </c>
      <c r="I232" s="179" t="str" cm="1">
        <f t="array" ref="I232">CALENDAR.FORMAT_TIMESPAN(F232,G232)</f>
        <v>0h 00m 56.00s</v>
      </c>
      <c r="K232" s="161">
        <v>6.4814814814814813E-4</v>
      </c>
      <c r="L232" s="38" t="s">
        <v>611</v>
      </c>
      <c r="M232" s="179" t="s">
        <v>388</v>
      </c>
      <c r="N232" s="179" t="str" cm="1">
        <f t="array" ref="N232">CALENDAR.FORMAT_TIMESPAN(K232,L232)</f>
        <v>0000</v>
      </c>
    </row>
    <row r="233" spans="1:14" x14ac:dyDescent="0.25">
      <c r="A233" s="160">
        <v>6.5728009259259298E-4</v>
      </c>
      <c r="B233" s="36" t="s">
        <v>465</v>
      </c>
      <c r="C233" s="180" t="s">
        <v>462</v>
      </c>
      <c r="D233" s="180" t="str" cm="1">
        <f t="array" ref="D233">CALENDAR.FORMAT_TIMESPAN(A233,B233)</f>
        <v>0:00</v>
      </c>
      <c r="F233" s="160">
        <v>6.5728009259259266E-4</v>
      </c>
      <c r="G233" s="36" t="s">
        <v>591</v>
      </c>
      <c r="H233" s="180" t="s">
        <v>462</v>
      </c>
      <c r="I233" s="180" t="str" cm="1">
        <f t="array" ref="I233">CALENDAR.FORMAT_TIMESPAN(F233,G233)</f>
        <v>0h 00m 56.79s</v>
      </c>
      <c r="K233" s="160">
        <v>6.5728009259259266E-4</v>
      </c>
      <c r="L233" s="36" t="s">
        <v>611</v>
      </c>
      <c r="M233" s="180" t="s">
        <v>462</v>
      </c>
      <c r="N233" s="180" t="str" cm="1">
        <f t="array" ref="N233">CALENDAR.FORMAT_TIMESPAN(K233,L233)</f>
        <v>0000</v>
      </c>
    </row>
    <row r="234" spans="1:14" x14ac:dyDescent="0.25">
      <c r="A234" s="158">
        <v>0</v>
      </c>
      <c r="B234" s="65" t="s">
        <v>585</v>
      </c>
      <c r="C234" s="179" t="s">
        <v>451</v>
      </c>
      <c r="D234" s="179" t="str" cm="1">
        <f t="array" ref="D234">CALENDAR.FORMAT_TIMESPAN(A234,B234)</f>
        <v>0:00</v>
      </c>
      <c r="F234" s="158">
        <v>0</v>
      </c>
      <c r="G234" s="65" t="s">
        <v>592</v>
      </c>
      <c r="H234" s="179" t="s">
        <v>451</v>
      </c>
      <c r="I234" s="179" t="str" cm="1">
        <f t="array" ref="I234">CALENDAR.FORMAT_TIMESPAN(F234,G234)</f>
        <v>0h0m</v>
      </c>
      <c r="K234" s="161">
        <v>4.1666666666666581</v>
      </c>
      <c r="L234" s="38" t="s">
        <v>324</v>
      </c>
      <c r="M234" s="179" t="s">
        <v>673</v>
      </c>
      <c r="N234" s="179" t="str" cm="1">
        <f t="array" ref="N234">CALENDAR.FORMAT_TIMESPAN(K234,L234)</f>
        <v>995959.999999999</v>
      </c>
    </row>
    <row r="235" spans="1:14" x14ac:dyDescent="0.25">
      <c r="A235" s="160">
        <v>-1</v>
      </c>
      <c r="B235" s="174" t="s">
        <v>585</v>
      </c>
      <c r="C235" s="180" t="s">
        <v>452</v>
      </c>
      <c r="D235" s="180" t="str" cm="1">
        <f t="array" ref="D235">CALENDAR.FORMAT_TIMESPAN(A235,B235)</f>
        <v>−1.00:00</v>
      </c>
      <c r="F235" s="160">
        <v>-1</v>
      </c>
      <c r="G235" s="174" t="s">
        <v>592</v>
      </c>
      <c r="H235" s="180" t="s">
        <v>452</v>
      </c>
      <c r="I235" s="180" t="str" cm="1">
        <f t="array" ref="I235">CALENDAR.FORMAT_TIMESPAN(F235,G235)</f>
        <v>−1d0h0m</v>
      </c>
      <c r="K235" s="160">
        <v>4.1666666666666581</v>
      </c>
      <c r="L235" s="36" t="s">
        <v>674</v>
      </c>
      <c r="M235" s="180" t="s">
        <v>673</v>
      </c>
      <c r="N235" s="180" t="str" cm="1">
        <f t="array" ref="N235">CALENDAR.FORMAT_TIMESPAN(K235,L235)</f>
        <v>#TIMESPAN!</v>
      </c>
    </row>
    <row r="236" spans="1:14" x14ac:dyDescent="0.25">
      <c r="A236" s="161">
        <v>1</v>
      </c>
      <c r="B236" s="69" t="s">
        <v>585</v>
      </c>
      <c r="C236" s="179" t="s">
        <v>374</v>
      </c>
      <c r="D236" s="179" t="str" cm="1">
        <f t="array" ref="D236">CALENDAR.FORMAT_TIMESPAN(A236,B236)</f>
        <v>1.00:00</v>
      </c>
      <c r="F236" s="161">
        <v>1</v>
      </c>
      <c r="G236" s="69" t="s">
        <v>592</v>
      </c>
      <c r="H236" s="179" t="s">
        <v>374</v>
      </c>
      <c r="I236" s="179" t="str" cm="1">
        <f t="array" ref="I236">CALENDAR.FORMAT_TIMESPAN(F236,G236)</f>
        <v>1d0h0m</v>
      </c>
    </row>
    <row r="237" spans="1:14" x14ac:dyDescent="0.25">
      <c r="A237" s="159">
        <v>1.5416666666666665</v>
      </c>
      <c r="B237" s="43" t="s">
        <v>585</v>
      </c>
      <c r="C237" s="180" t="s">
        <v>453</v>
      </c>
      <c r="D237" s="180" t="str" cm="1">
        <f t="array" ref="D237">CALENDAR.FORMAT_TIMESPAN(A237,B237)</f>
        <v>1.14:00</v>
      </c>
      <c r="F237" s="159">
        <v>1.5416666666666665</v>
      </c>
      <c r="G237" s="43" t="s">
        <v>592</v>
      </c>
      <c r="H237" s="180" t="s">
        <v>453</v>
      </c>
      <c r="I237" s="180" t="str" cm="1">
        <f t="array" ref="I237">CALENDAR.FORMAT_TIMESPAN(F237,G237)</f>
        <v>1d14h0m</v>
      </c>
    </row>
    <row r="238" spans="1:14" x14ac:dyDescent="0.25">
      <c r="A238" s="158">
        <v>1.5729166666666665</v>
      </c>
      <c r="B238" s="8" t="s">
        <v>585</v>
      </c>
      <c r="C238" s="179" t="s">
        <v>454</v>
      </c>
      <c r="D238" s="179" t="str" cm="1">
        <f t="array" ref="D238">CALENDAR.FORMAT_TIMESPAN(A238,B238)</f>
        <v>1.13:45</v>
      </c>
      <c r="F238" s="158">
        <v>1.5729166666666665</v>
      </c>
      <c r="G238" s="8" t="s">
        <v>592</v>
      </c>
      <c r="H238" s="179" t="s">
        <v>454</v>
      </c>
      <c r="I238" s="179" t="str" cm="1">
        <f t="array" ref="I238">CALENDAR.FORMAT_TIMESPAN(F238,G238)</f>
        <v>1d13h45m</v>
      </c>
    </row>
    <row r="239" spans="1:14" x14ac:dyDescent="0.25">
      <c r="A239" s="160">
        <v>1.5735648148148147</v>
      </c>
      <c r="B239" s="36" t="s">
        <v>585</v>
      </c>
      <c r="C239" s="180" t="s">
        <v>455</v>
      </c>
      <c r="D239" s="180" t="str" cm="1">
        <f t="array" ref="D239">CALENDAR.FORMAT_TIMESPAN(A239,B239)</f>
        <v>1.13:45:56</v>
      </c>
      <c r="F239" s="160">
        <v>1.5735648148148147</v>
      </c>
      <c r="G239" s="36" t="s">
        <v>592</v>
      </c>
      <c r="H239" s="180" t="s">
        <v>455</v>
      </c>
      <c r="I239" s="180" t="str" cm="1">
        <f t="array" ref="I239">CALENDAR.FORMAT_TIMESPAN(F239,G239)</f>
        <v>1d13h45m56s</v>
      </c>
    </row>
    <row r="240" spans="1:14" x14ac:dyDescent="0.25">
      <c r="A240" s="161">
        <v>1.5735739467592591</v>
      </c>
      <c r="B240" s="38" t="s">
        <v>585</v>
      </c>
      <c r="C240" s="179" t="s">
        <v>456</v>
      </c>
      <c r="D240" s="179" t="str" cm="1">
        <f t="array" ref="D240">CALENDAR.FORMAT_TIMESPAN(A240,B240)</f>
        <v>1.13:45:56.79</v>
      </c>
      <c r="F240" s="161">
        <v>1.5735739467592591</v>
      </c>
      <c r="G240" s="38" t="s">
        <v>592</v>
      </c>
      <c r="H240" s="179" t="s">
        <v>456</v>
      </c>
      <c r="I240" s="179" t="str" cm="1">
        <f t="array" ref="I240">CALENDAR.FORMAT_TIMESPAN(F240,G240)</f>
        <v>1d13h45m56.789s</v>
      </c>
    </row>
    <row r="241" spans="1:9" x14ac:dyDescent="0.25">
      <c r="A241" s="160">
        <v>0.54166666666666996</v>
      </c>
      <c r="B241" s="36" t="s">
        <v>585</v>
      </c>
      <c r="C241" s="180" t="s">
        <v>375</v>
      </c>
      <c r="D241" s="180" t="str" cm="1">
        <f t="array" ref="D241">CALENDAR.FORMAT_TIMESPAN(A241,B241)</f>
        <v>13:00</v>
      </c>
      <c r="F241" s="160">
        <v>0.54166666666666996</v>
      </c>
      <c r="G241" s="36" t="s">
        <v>592</v>
      </c>
      <c r="H241" s="180" t="s">
        <v>375</v>
      </c>
      <c r="I241" s="180" t="str" cm="1">
        <f t="array" ref="I241">CALENDAR.FORMAT_TIMESPAN(F241,G241)</f>
        <v>13h0m</v>
      </c>
    </row>
    <row r="242" spans="1:9" x14ac:dyDescent="0.25">
      <c r="A242" s="158">
        <v>0.57291666666666996</v>
      </c>
      <c r="B242" s="8" t="s">
        <v>585</v>
      </c>
      <c r="C242" s="179" t="s">
        <v>457</v>
      </c>
      <c r="D242" s="179" t="str" cm="1">
        <f t="array" ref="D242">CALENDAR.FORMAT_TIMESPAN(A242,B242)</f>
        <v>13:45</v>
      </c>
      <c r="F242" s="158">
        <v>0.57291666666666996</v>
      </c>
      <c r="G242" s="8" t="s">
        <v>592</v>
      </c>
      <c r="H242" s="179" t="s">
        <v>457</v>
      </c>
      <c r="I242" s="179" t="str" cm="1">
        <f t="array" ref="I242">CALENDAR.FORMAT_TIMESPAN(F242,G242)</f>
        <v>13h45m</v>
      </c>
    </row>
    <row r="243" spans="1:9" x14ac:dyDescent="0.25">
      <c r="A243" s="160">
        <v>0.57356481481481003</v>
      </c>
      <c r="B243" s="36" t="s">
        <v>585</v>
      </c>
      <c r="C243" s="180" t="s">
        <v>458</v>
      </c>
      <c r="D243" s="180" t="str" cm="1">
        <f t="array" ref="D243">CALENDAR.FORMAT_TIMESPAN(A243,B243)</f>
        <v>13:45:56</v>
      </c>
      <c r="F243" s="160">
        <v>0.57356481481481003</v>
      </c>
      <c r="G243" s="36" t="s">
        <v>592</v>
      </c>
      <c r="H243" s="180" t="s">
        <v>458</v>
      </c>
      <c r="I243" s="180" t="str" cm="1">
        <f t="array" ref="I243">CALENDAR.FORMAT_TIMESPAN(F243,G243)</f>
        <v>13h45m56s</v>
      </c>
    </row>
    <row r="244" spans="1:9" x14ac:dyDescent="0.25">
      <c r="A244" s="161">
        <v>0.57357394675925999</v>
      </c>
      <c r="B244" s="38" t="s">
        <v>585</v>
      </c>
      <c r="C244" s="179" t="s">
        <v>459</v>
      </c>
      <c r="D244" s="179" t="str" cm="1">
        <f t="array" ref="D244">CALENDAR.FORMAT_TIMESPAN(A244,B244)</f>
        <v>13:45:56.79</v>
      </c>
      <c r="F244" s="161">
        <v>0.57357394675925999</v>
      </c>
      <c r="G244" s="38" t="s">
        <v>592</v>
      </c>
      <c r="H244" s="179" t="s">
        <v>459</v>
      </c>
      <c r="I244" s="179" t="str" cm="1">
        <f t="array" ref="I244">CALENDAR.FORMAT_TIMESPAN(F244,G244)</f>
        <v>13h45m56.789s</v>
      </c>
    </row>
    <row r="245" spans="1:9" x14ac:dyDescent="0.25">
      <c r="A245" s="160">
        <v>3.125E-2</v>
      </c>
      <c r="B245" s="36" t="s">
        <v>585</v>
      </c>
      <c r="C245" s="180" t="s">
        <v>376</v>
      </c>
      <c r="D245" s="180" t="str" cm="1">
        <f t="array" ref="D245">CALENDAR.FORMAT_TIMESPAN(A245,B245)</f>
        <v>0:45</v>
      </c>
      <c r="F245" s="160">
        <v>3.125E-2</v>
      </c>
      <c r="G245" s="36" t="s">
        <v>592</v>
      </c>
      <c r="H245" s="180" t="s">
        <v>376</v>
      </c>
      <c r="I245" s="180" t="str" cm="1">
        <f t="array" ref="I245">CALENDAR.FORMAT_TIMESPAN(F245,G245)</f>
        <v>0h45m</v>
      </c>
    </row>
    <row r="246" spans="1:9" x14ac:dyDescent="0.25">
      <c r="A246" s="158">
        <v>3.1898148148148148E-2</v>
      </c>
      <c r="B246" s="8" t="s">
        <v>585</v>
      </c>
      <c r="C246" s="179" t="s">
        <v>460</v>
      </c>
      <c r="D246" s="179" t="str" cm="1">
        <f t="array" ref="D246">CALENDAR.FORMAT_TIMESPAN(A246,B246)</f>
        <v>0:45:56</v>
      </c>
      <c r="F246" s="158">
        <v>3.1898148148148148E-2</v>
      </c>
      <c r="G246" s="8" t="s">
        <v>592</v>
      </c>
      <c r="H246" s="179" t="s">
        <v>460</v>
      </c>
      <c r="I246" s="179" t="str" cm="1">
        <f t="array" ref="I246">CALENDAR.FORMAT_TIMESPAN(F246,G246)</f>
        <v>0h45m56s</v>
      </c>
    </row>
    <row r="247" spans="1:9" x14ac:dyDescent="0.25">
      <c r="A247" s="160">
        <v>3.190728009259259E-2</v>
      </c>
      <c r="B247" s="36" t="s">
        <v>585</v>
      </c>
      <c r="C247" s="180" t="s">
        <v>461</v>
      </c>
      <c r="D247" s="180" t="str" cm="1">
        <f t="array" ref="D247">CALENDAR.FORMAT_TIMESPAN(A247,B247)</f>
        <v>0:45:56.79</v>
      </c>
      <c r="F247" s="160">
        <v>3.190728009259259E-2</v>
      </c>
      <c r="G247" s="36" t="s">
        <v>592</v>
      </c>
      <c r="H247" s="180" t="s">
        <v>461</v>
      </c>
      <c r="I247" s="180" t="str" cm="1">
        <f t="array" ref="I247">CALENDAR.FORMAT_TIMESPAN(F247,G247)</f>
        <v>0h45m56.789s</v>
      </c>
    </row>
    <row r="248" spans="1:9" x14ac:dyDescent="0.25">
      <c r="A248" s="161">
        <v>6.4814814814814813E-4</v>
      </c>
      <c r="B248" s="38" t="s">
        <v>585</v>
      </c>
      <c r="C248" s="179" t="s">
        <v>388</v>
      </c>
      <c r="D248" s="179" t="str" cm="1">
        <f t="array" ref="D248">CALENDAR.FORMAT_TIMESPAN(A248,B248)</f>
        <v>0:00:56</v>
      </c>
      <c r="F248" s="161">
        <v>6.4814814814814813E-4</v>
      </c>
      <c r="G248" s="38" t="s">
        <v>592</v>
      </c>
      <c r="H248" s="179" t="s">
        <v>388</v>
      </c>
      <c r="I248" s="179" t="str" cm="1">
        <f t="array" ref="I248">CALENDAR.FORMAT_TIMESPAN(F248,G248)</f>
        <v>0h0m56s</v>
      </c>
    </row>
    <row r="249" spans="1:9" x14ac:dyDescent="0.25">
      <c r="A249" s="160">
        <v>6.5728009259259266E-4</v>
      </c>
      <c r="B249" s="36" t="s">
        <v>585</v>
      </c>
      <c r="C249" s="180" t="s">
        <v>462</v>
      </c>
      <c r="D249" s="180" t="str" cm="1">
        <f t="array" ref="D249">CALENDAR.FORMAT_TIMESPAN(A249,B249)</f>
        <v>0:00:56.79</v>
      </c>
      <c r="F249" s="160">
        <v>6.5728009259259266E-4</v>
      </c>
      <c r="G249" s="36" t="s">
        <v>592</v>
      </c>
      <c r="H249" s="180" t="s">
        <v>462</v>
      </c>
      <c r="I249" s="180" t="str" cm="1">
        <f t="array" ref="I249">CALENDAR.FORMAT_TIMESPAN(F249,G249)</f>
        <v>0h0m56.789s</v>
      </c>
    </row>
    <row r="250" spans="1:9" x14ac:dyDescent="0.25">
      <c r="A250" s="158">
        <v>0</v>
      </c>
      <c r="B250" s="65" t="s">
        <v>593</v>
      </c>
      <c r="C250" s="179" t="s">
        <v>451</v>
      </c>
      <c r="D250" s="179" t="str" cm="1">
        <f t="array" ref="D250">CALENDAR.FORMAT_TIMESPAN(A250,B250)</f>
        <v>0:00:00</v>
      </c>
      <c r="F250" s="158">
        <v>0</v>
      </c>
      <c r="G250" s="65" t="s">
        <v>478</v>
      </c>
      <c r="H250" s="179" t="s">
        <v>451</v>
      </c>
      <c r="I250" s="179" t="str" cm="1">
        <f t="array" ref="I250">CALENDAR.FORMAT_TIMESPAN(F250,G250)</f>
        <v>0h0m0s</v>
      </c>
    </row>
    <row r="251" spans="1:9" x14ac:dyDescent="0.25">
      <c r="A251" s="160">
        <v>-1</v>
      </c>
      <c r="B251" s="174" t="s">
        <v>593</v>
      </c>
      <c r="C251" s="180" t="s">
        <v>452</v>
      </c>
      <c r="D251" s="180" t="str" cm="1">
        <f t="array" ref="D251">CALENDAR.FORMAT_TIMESPAN(A251,B251)</f>
        <v>−1.00:00:00</v>
      </c>
      <c r="F251" s="160">
        <v>-1</v>
      </c>
      <c r="G251" s="174" t="s">
        <v>478</v>
      </c>
      <c r="H251" s="180" t="s">
        <v>452</v>
      </c>
      <c r="I251" s="180" t="str" cm="1">
        <f t="array" ref="I251">CALENDAR.FORMAT_TIMESPAN(F251,G251)</f>
        <v>−24h0m0s</v>
      </c>
    </row>
    <row r="252" spans="1:9" x14ac:dyDescent="0.25">
      <c r="A252" s="161">
        <v>1</v>
      </c>
      <c r="B252" s="69" t="s">
        <v>593</v>
      </c>
      <c r="C252" s="179" t="s">
        <v>374</v>
      </c>
      <c r="D252" s="179" t="str" cm="1">
        <f t="array" ref="D252">CALENDAR.FORMAT_TIMESPAN(A252,B252)</f>
        <v>1.00:00:00</v>
      </c>
      <c r="F252" s="161">
        <v>1</v>
      </c>
      <c r="G252" s="69" t="s">
        <v>478</v>
      </c>
      <c r="H252" s="179" t="s">
        <v>374</v>
      </c>
      <c r="I252" s="179" t="str" cm="1">
        <f t="array" ref="I252">CALENDAR.FORMAT_TIMESPAN(F252,G252)</f>
        <v>24h0m0s</v>
      </c>
    </row>
    <row r="253" spans="1:9" x14ac:dyDescent="0.25">
      <c r="A253" s="159">
        <v>1.5416666666666665</v>
      </c>
      <c r="B253" s="43" t="s">
        <v>593</v>
      </c>
      <c r="C253" s="180" t="s">
        <v>453</v>
      </c>
      <c r="D253" s="180" t="str" cm="1">
        <f t="array" ref="D253">CALENDAR.FORMAT_TIMESPAN(A253,B253)</f>
        <v>1.14:00:00</v>
      </c>
      <c r="F253" s="159">
        <v>1.5416666666666665</v>
      </c>
      <c r="G253" s="43" t="s">
        <v>478</v>
      </c>
      <c r="H253" s="180" t="s">
        <v>453</v>
      </c>
      <c r="I253" s="180" t="str" cm="1">
        <f t="array" ref="I253">CALENDAR.FORMAT_TIMESPAN(F253,G253)</f>
        <v>37h0m0s</v>
      </c>
    </row>
    <row r="254" spans="1:9" x14ac:dyDescent="0.25">
      <c r="A254" s="158">
        <v>1.5729166666666665</v>
      </c>
      <c r="B254" s="8" t="s">
        <v>593</v>
      </c>
      <c r="C254" s="179" t="s">
        <v>454</v>
      </c>
      <c r="D254" s="179" t="str" cm="1">
        <f t="array" ref="D254">CALENDAR.FORMAT_TIMESPAN(A254,B254)</f>
        <v>1.13:45:00</v>
      </c>
      <c r="F254" s="158">
        <v>1.5729166666666665</v>
      </c>
      <c r="G254" s="8" t="s">
        <v>478</v>
      </c>
      <c r="H254" s="179" t="s">
        <v>454</v>
      </c>
      <c r="I254" s="179" t="str" cm="1">
        <f t="array" ref="I254">CALENDAR.FORMAT_TIMESPAN(F254,G254)</f>
        <v>37h45m0s</v>
      </c>
    </row>
    <row r="255" spans="1:9" x14ac:dyDescent="0.25">
      <c r="A255" s="160">
        <v>1.5735648148148147</v>
      </c>
      <c r="B255" s="36" t="s">
        <v>593</v>
      </c>
      <c r="C255" s="180" t="s">
        <v>455</v>
      </c>
      <c r="D255" s="180" t="str" cm="1">
        <f t="array" ref="D255">CALENDAR.FORMAT_TIMESPAN(A255,B255)</f>
        <v>1.13:45:56</v>
      </c>
      <c r="F255" s="160">
        <v>1.5735648148148147</v>
      </c>
      <c r="G255" s="36" t="s">
        <v>478</v>
      </c>
      <c r="H255" s="180" t="s">
        <v>455</v>
      </c>
      <c r="I255" s="180" t="str" cm="1">
        <f t="array" ref="I255">CALENDAR.FORMAT_TIMESPAN(F255,G255)</f>
        <v>37h45m55s</v>
      </c>
    </row>
    <row r="256" spans="1:9" x14ac:dyDescent="0.25">
      <c r="A256" s="161">
        <v>1.5735739467592591</v>
      </c>
      <c r="B256" s="38" t="s">
        <v>593</v>
      </c>
      <c r="C256" s="179" t="s">
        <v>456</v>
      </c>
      <c r="D256" s="179" t="str" cm="1">
        <f t="array" ref="D256">CALENDAR.FORMAT_TIMESPAN(A256,B256)</f>
        <v>1.13:45:56.79</v>
      </c>
      <c r="F256" s="161">
        <v>1.5735739467592591</v>
      </c>
      <c r="G256" s="38" t="s">
        <v>478</v>
      </c>
      <c r="H256" s="179" t="s">
        <v>456</v>
      </c>
      <c r="I256" s="179" t="str" cm="1">
        <f t="array" ref="I256">CALENDAR.FORMAT_TIMESPAN(F256,G256)</f>
        <v>37h45m56s</v>
      </c>
    </row>
    <row r="257" spans="1:9" x14ac:dyDescent="0.25">
      <c r="A257" s="160">
        <v>0.54166666666666996</v>
      </c>
      <c r="B257" s="36" t="s">
        <v>593</v>
      </c>
      <c r="C257" s="180" t="s">
        <v>375</v>
      </c>
      <c r="D257" s="180" t="str" cm="1">
        <f t="array" ref="D257">CALENDAR.FORMAT_TIMESPAN(A257,B257)</f>
        <v>13:00:00</v>
      </c>
      <c r="F257" s="160">
        <v>0.54166666666666996</v>
      </c>
      <c r="G257" s="36" t="s">
        <v>478</v>
      </c>
      <c r="H257" s="180" t="s">
        <v>375</v>
      </c>
      <c r="I257" s="180" t="str" cm="1">
        <f t="array" ref="I257">CALENDAR.FORMAT_TIMESPAN(F257,G257)</f>
        <v>13h0m0s</v>
      </c>
    </row>
    <row r="258" spans="1:9" x14ac:dyDescent="0.25">
      <c r="A258" s="158">
        <v>0.57291666666666996</v>
      </c>
      <c r="B258" s="8" t="s">
        <v>593</v>
      </c>
      <c r="C258" s="179" t="s">
        <v>457</v>
      </c>
      <c r="D258" s="179" t="str" cm="1">
        <f t="array" ref="D258">CALENDAR.FORMAT_TIMESPAN(A258,B258)</f>
        <v>13:45:00</v>
      </c>
      <c r="F258" s="158">
        <v>0.57291666666666996</v>
      </c>
      <c r="G258" s="8" t="s">
        <v>478</v>
      </c>
      <c r="H258" s="179" t="s">
        <v>457</v>
      </c>
      <c r="I258" s="179" t="str" cm="1">
        <f t="array" ref="I258">CALENDAR.FORMAT_TIMESPAN(F258,G258)</f>
        <v>13h45m0s</v>
      </c>
    </row>
    <row r="259" spans="1:9" x14ac:dyDescent="0.25">
      <c r="A259" s="160">
        <v>0.57356481481481003</v>
      </c>
      <c r="B259" s="36" t="s">
        <v>593</v>
      </c>
      <c r="C259" s="180" t="s">
        <v>458</v>
      </c>
      <c r="D259" s="180" t="str" cm="1">
        <f t="array" ref="D259">CALENDAR.FORMAT_TIMESPAN(A259,B259)</f>
        <v>13:45:56</v>
      </c>
      <c r="F259" s="160">
        <v>0.57356481481481003</v>
      </c>
      <c r="G259" s="36" t="s">
        <v>478</v>
      </c>
      <c r="H259" s="180" t="s">
        <v>458</v>
      </c>
      <c r="I259" s="180" t="str" cm="1">
        <f t="array" ref="I259">CALENDAR.FORMAT_TIMESPAN(F259,G259)</f>
        <v>13h45m55s</v>
      </c>
    </row>
    <row r="260" spans="1:9" x14ac:dyDescent="0.25">
      <c r="A260" s="161">
        <v>0.57357394675925999</v>
      </c>
      <c r="B260" s="38" t="s">
        <v>593</v>
      </c>
      <c r="C260" s="179" t="s">
        <v>459</v>
      </c>
      <c r="D260" s="179" t="str" cm="1">
        <f t="array" ref="D260">CALENDAR.FORMAT_TIMESPAN(A260,B260)</f>
        <v>13:45:56.79</v>
      </c>
      <c r="F260" s="161">
        <v>0.57357394675925999</v>
      </c>
      <c r="G260" s="38" t="s">
        <v>478</v>
      </c>
      <c r="H260" s="179" t="s">
        <v>459</v>
      </c>
      <c r="I260" s="179" t="str" cm="1">
        <f t="array" ref="I260">CALENDAR.FORMAT_TIMESPAN(F260,G260)</f>
        <v>13h45m56s</v>
      </c>
    </row>
    <row r="261" spans="1:9" x14ac:dyDescent="0.25">
      <c r="A261" s="160">
        <v>3.125E-2</v>
      </c>
      <c r="B261" s="36" t="s">
        <v>593</v>
      </c>
      <c r="C261" s="180" t="s">
        <v>376</v>
      </c>
      <c r="D261" s="180" t="str" cm="1">
        <f t="array" ref="D261">CALENDAR.FORMAT_TIMESPAN(A261,B261)</f>
        <v>0:45:00</v>
      </c>
      <c r="F261" s="160">
        <v>3.125E-2</v>
      </c>
      <c r="G261" s="36" t="s">
        <v>478</v>
      </c>
      <c r="H261" s="180" t="s">
        <v>376</v>
      </c>
      <c r="I261" s="180" t="str" cm="1">
        <f t="array" ref="I261">CALENDAR.FORMAT_TIMESPAN(F261,G261)</f>
        <v>0h45m0s</v>
      </c>
    </row>
    <row r="262" spans="1:9" x14ac:dyDescent="0.25">
      <c r="A262" s="158">
        <v>3.1898148148148148E-2</v>
      </c>
      <c r="B262" s="8" t="s">
        <v>593</v>
      </c>
      <c r="C262" s="179" t="s">
        <v>460</v>
      </c>
      <c r="D262" s="179" t="str" cm="1">
        <f t="array" ref="D262">CALENDAR.FORMAT_TIMESPAN(A262,B262)</f>
        <v>0:45:56</v>
      </c>
      <c r="F262" s="158">
        <v>3.1898148148148148E-2</v>
      </c>
      <c r="G262" s="8" t="s">
        <v>478</v>
      </c>
      <c r="H262" s="179" t="s">
        <v>460</v>
      </c>
      <c r="I262" s="179" t="str" cm="1">
        <f t="array" ref="I262">CALENDAR.FORMAT_TIMESPAN(F262,G262)</f>
        <v>0h45m55s</v>
      </c>
    </row>
    <row r="263" spans="1:9" x14ac:dyDescent="0.25">
      <c r="A263" s="160">
        <v>3.190728009259259E-2</v>
      </c>
      <c r="B263" s="36" t="s">
        <v>593</v>
      </c>
      <c r="C263" s="180" t="s">
        <v>461</v>
      </c>
      <c r="D263" s="180" t="str" cm="1">
        <f t="array" ref="D263">CALENDAR.FORMAT_TIMESPAN(A263,B263)</f>
        <v>0:45:56.79</v>
      </c>
      <c r="F263" s="160">
        <v>3.190728009259259E-2</v>
      </c>
      <c r="G263" s="36" t="s">
        <v>478</v>
      </c>
      <c r="H263" s="180" t="s">
        <v>461</v>
      </c>
      <c r="I263" s="180" t="str" cm="1">
        <f t="array" ref="I263">CALENDAR.FORMAT_TIMESPAN(F263,G263)</f>
        <v>0h45m56s</v>
      </c>
    </row>
    <row r="264" spans="1:9" x14ac:dyDescent="0.25">
      <c r="A264" s="161">
        <v>6.4814814814814813E-4</v>
      </c>
      <c r="B264" s="38" t="s">
        <v>593</v>
      </c>
      <c r="C264" s="179" t="s">
        <v>388</v>
      </c>
      <c r="D264" s="179" t="str" cm="1">
        <f t="array" ref="D264">CALENDAR.FORMAT_TIMESPAN(A264,B264)</f>
        <v>0:00:56</v>
      </c>
      <c r="F264" s="161">
        <v>6.4814814814814813E-4</v>
      </c>
      <c r="G264" s="38" t="s">
        <v>478</v>
      </c>
      <c r="H264" s="179" t="s">
        <v>388</v>
      </c>
      <c r="I264" s="179" t="str" cm="1">
        <f t="array" ref="I264">CALENDAR.FORMAT_TIMESPAN(F264,G264)</f>
        <v>0h0m56s</v>
      </c>
    </row>
    <row r="265" spans="1:9" x14ac:dyDescent="0.25">
      <c r="A265" s="160">
        <v>6.5728009259259266E-4</v>
      </c>
      <c r="B265" s="36" t="s">
        <v>593</v>
      </c>
      <c r="C265" s="180" t="s">
        <v>462</v>
      </c>
      <c r="D265" s="180" t="str" cm="1">
        <f t="array" ref="D265">CALENDAR.FORMAT_TIMESPAN(A265,B265)</f>
        <v>0:00:56.79</v>
      </c>
      <c r="F265" s="160">
        <v>6.5728009259259266E-4</v>
      </c>
      <c r="G265" s="36" t="s">
        <v>478</v>
      </c>
      <c r="H265" s="180" t="s">
        <v>462</v>
      </c>
      <c r="I265" s="180" t="str" cm="1">
        <f t="array" ref="I265">CALENDAR.FORMAT_TIMESPAN(F265,G265)</f>
        <v>0h0m56s</v>
      </c>
    </row>
    <row r="266" spans="1:9" x14ac:dyDescent="0.25">
      <c r="A266" s="158">
        <v>0</v>
      </c>
      <c r="B266" s="65" t="s">
        <v>594</v>
      </c>
      <c r="C266" s="179" t="s">
        <v>451</v>
      </c>
      <c r="D266" s="179" t="str" cm="1">
        <f t="array" ref="D266">CALENDAR.FORMAT_TIMESPAN(A266,B266)</f>
        <v>0:00:00</v>
      </c>
      <c r="F266" s="158">
        <v>0</v>
      </c>
      <c r="G266" s="65" t="s">
        <v>467</v>
      </c>
      <c r="H266" s="179" t="s">
        <v>451</v>
      </c>
      <c r="I266" s="179" t="str" cm="1">
        <f t="array" ref="I266">CALENDAR.FORMAT_TIMESPAN(F266,G266)</f>
        <v>0d0h0m</v>
      </c>
    </row>
    <row r="267" spans="1:9" x14ac:dyDescent="0.25">
      <c r="A267" s="160">
        <v>-1</v>
      </c>
      <c r="B267" s="174" t="s">
        <v>594</v>
      </c>
      <c r="C267" s="180" t="s">
        <v>452</v>
      </c>
      <c r="D267" s="180" t="str" cm="1">
        <f t="array" ref="D267">CALENDAR.FORMAT_TIMESPAN(A267,B267)</f>
        <v>−1.00:00:00</v>
      </c>
      <c r="F267" s="160">
        <v>-1</v>
      </c>
      <c r="G267" s="174" t="s">
        <v>467</v>
      </c>
      <c r="H267" s="180" t="s">
        <v>452</v>
      </c>
      <c r="I267" s="180" t="str" cm="1">
        <f t="array" ref="I267">CALENDAR.FORMAT_TIMESPAN(F267,G267)</f>
        <v>−1d0h0m</v>
      </c>
    </row>
    <row r="268" spans="1:9" x14ac:dyDescent="0.25">
      <c r="A268" s="161">
        <v>1</v>
      </c>
      <c r="B268" s="69" t="s">
        <v>594</v>
      </c>
      <c r="C268" s="179" t="s">
        <v>374</v>
      </c>
      <c r="D268" s="179" t="str" cm="1">
        <f t="array" ref="D268">CALENDAR.FORMAT_TIMESPAN(A268,B268)</f>
        <v>1.00:00:00</v>
      </c>
      <c r="F268" s="161">
        <v>1</v>
      </c>
      <c r="G268" s="69" t="s">
        <v>467</v>
      </c>
      <c r="H268" s="179" t="s">
        <v>374</v>
      </c>
      <c r="I268" s="179" t="str" cm="1">
        <f t="array" ref="I268">CALENDAR.FORMAT_TIMESPAN(F268,G268)</f>
        <v>1d0h0m</v>
      </c>
    </row>
    <row r="269" spans="1:9" x14ac:dyDescent="0.25">
      <c r="A269" s="159">
        <v>1.5416666666666665</v>
      </c>
      <c r="B269" s="43" t="s">
        <v>594</v>
      </c>
      <c r="C269" s="180" t="s">
        <v>453</v>
      </c>
      <c r="D269" s="180" t="str" cm="1">
        <f t="array" ref="D269">CALENDAR.FORMAT_TIMESPAN(A269,B269)</f>
        <v>1.14:00:00</v>
      </c>
      <c r="F269" s="159">
        <v>1.5416666666666665</v>
      </c>
      <c r="G269" s="43" t="s">
        <v>467</v>
      </c>
      <c r="H269" s="180" t="s">
        <v>453</v>
      </c>
      <c r="I269" s="180" t="str" cm="1">
        <f t="array" ref="I269">CALENDAR.FORMAT_TIMESPAN(F269,G269)</f>
        <v>1d13h59m</v>
      </c>
    </row>
    <row r="270" spans="1:9" x14ac:dyDescent="0.25">
      <c r="A270" s="158">
        <v>1.5729166666666665</v>
      </c>
      <c r="B270" s="8" t="s">
        <v>594</v>
      </c>
      <c r="C270" s="179" t="s">
        <v>454</v>
      </c>
      <c r="D270" s="179" t="str" cm="1">
        <f t="array" ref="D270">CALENDAR.FORMAT_TIMESPAN(A270,B270)</f>
        <v>1.13:45:00</v>
      </c>
      <c r="F270" s="158">
        <v>1.5729166666666665</v>
      </c>
      <c r="G270" s="8" t="s">
        <v>467</v>
      </c>
      <c r="H270" s="179" t="s">
        <v>454</v>
      </c>
      <c r="I270" s="179" t="str" cm="1">
        <f t="array" ref="I270">CALENDAR.FORMAT_TIMESPAN(F270,G270)</f>
        <v>1d13h44m</v>
      </c>
    </row>
    <row r="271" spans="1:9" x14ac:dyDescent="0.25">
      <c r="A271" s="160">
        <v>1.5735648148148147</v>
      </c>
      <c r="B271" s="36" t="s">
        <v>594</v>
      </c>
      <c r="C271" s="180" t="s">
        <v>455</v>
      </c>
      <c r="D271" s="180" t="str" cm="1">
        <f t="array" ref="D271">CALENDAR.FORMAT_TIMESPAN(A271,B271)</f>
        <v>1.13:45:56</v>
      </c>
      <c r="F271" s="160">
        <v>1.5735648148148147</v>
      </c>
      <c r="G271" s="36" t="s">
        <v>467</v>
      </c>
      <c r="H271" s="180" t="s">
        <v>455</v>
      </c>
      <c r="I271" s="180" t="str" cm="1">
        <f t="array" ref="I271">CALENDAR.FORMAT_TIMESPAN(F271,G271)</f>
        <v>1d13h45m</v>
      </c>
    </row>
    <row r="272" spans="1:9" x14ac:dyDescent="0.25">
      <c r="A272" s="161">
        <v>1.5735739467592591</v>
      </c>
      <c r="B272" s="38" t="s">
        <v>594</v>
      </c>
      <c r="C272" s="179" t="s">
        <v>456</v>
      </c>
      <c r="D272" s="179" t="str" cm="1">
        <f t="array" ref="D272">CALENDAR.FORMAT_TIMESPAN(A272,B272)</f>
        <v>1.13:45:56.789</v>
      </c>
      <c r="F272" s="161">
        <v>1.5735739467592591</v>
      </c>
      <c r="G272" s="38" t="s">
        <v>467</v>
      </c>
      <c r="H272" s="179" t="s">
        <v>456</v>
      </c>
      <c r="I272" s="179" t="str" cm="1">
        <f t="array" ref="I272">CALENDAR.FORMAT_TIMESPAN(F272,G272)</f>
        <v>1d13h45m</v>
      </c>
    </row>
    <row r="273" spans="1:9" x14ac:dyDescent="0.25">
      <c r="A273" s="160">
        <v>0.54166666666666996</v>
      </c>
      <c r="B273" s="36" t="s">
        <v>594</v>
      </c>
      <c r="C273" s="180" t="s">
        <v>375</v>
      </c>
      <c r="D273" s="180" t="str" cm="1">
        <f t="array" ref="D273">CALENDAR.FORMAT_TIMESPAN(A273,B273)</f>
        <v>13:00:00</v>
      </c>
      <c r="F273" s="160">
        <v>0.54166666666666996</v>
      </c>
      <c r="G273" s="36" t="s">
        <v>572</v>
      </c>
      <c r="H273" s="180" t="s">
        <v>375</v>
      </c>
      <c r="I273" s="180" t="str" cm="1">
        <f t="array" ref="I273">CALENDAR.FORMAT_TIMESPAN(F273,G273)</f>
        <v>0d13h00m</v>
      </c>
    </row>
    <row r="274" spans="1:9" x14ac:dyDescent="0.25">
      <c r="A274" s="158">
        <v>0.57291666666666996</v>
      </c>
      <c r="B274" s="8" t="s">
        <v>594</v>
      </c>
      <c r="C274" s="179" t="s">
        <v>457</v>
      </c>
      <c r="D274" s="179" t="str" cm="1">
        <f t="array" ref="D274">CALENDAR.FORMAT_TIMESPAN(A274,B274)</f>
        <v>13:45:00</v>
      </c>
      <c r="F274" s="158">
        <v>0.57291666666666996</v>
      </c>
      <c r="G274" s="8" t="s">
        <v>467</v>
      </c>
      <c r="H274" s="179" t="s">
        <v>457</v>
      </c>
      <c r="I274" s="179" t="str" cm="1">
        <f t="array" ref="I274">CALENDAR.FORMAT_TIMESPAN(F274,G274)</f>
        <v>0d13h45m</v>
      </c>
    </row>
    <row r="275" spans="1:9" x14ac:dyDescent="0.25">
      <c r="A275" s="160">
        <v>0.57356481481481003</v>
      </c>
      <c r="B275" s="36" t="s">
        <v>594</v>
      </c>
      <c r="C275" s="180" t="s">
        <v>458</v>
      </c>
      <c r="D275" s="180" t="str" cm="1">
        <f t="array" ref="D275">CALENDAR.FORMAT_TIMESPAN(A275,B275)</f>
        <v>13:45:56</v>
      </c>
      <c r="F275" s="160">
        <v>0.57356481481481003</v>
      </c>
      <c r="G275" s="36" t="s">
        <v>467</v>
      </c>
      <c r="H275" s="180" t="s">
        <v>458</v>
      </c>
      <c r="I275" s="180" t="str" cm="1">
        <f t="array" ref="I275">CALENDAR.FORMAT_TIMESPAN(F275,G275)</f>
        <v>0d13h45m</v>
      </c>
    </row>
    <row r="276" spans="1:9" x14ac:dyDescent="0.25">
      <c r="A276" s="161">
        <v>0.57357394675925999</v>
      </c>
      <c r="B276" s="38" t="s">
        <v>594</v>
      </c>
      <c r="C276" s="179" t="s">
        <v>459</v>
      </c>
      <c r="D276" s="179" t="str" cm="1">
        <f t="array" ref="D276">CALENDAR.FORMAT_TIMESPAN(A276,B276)</f>
        <v>13:45:56.789</v>
      </c>
      <c r="F276" s="161">
        <v>0.57357394675925999</v>
      </c>
      <c r="G276" s="38" t="s">
        <v>467</v>
      </c>
      <c r="H276" s="179" t="s">
        <v>459</v>
      </c>
      <c r="I276" s="179" t="str" cm="1">
        <f t="array" ref="I276">CALENDAR.FORMAT_TIMESPAN(F276,G276)</f>
        <v>0d13h45m</v>
      </c>
    </row>
    <row r="277" spans="1:9" x14ac:dyDescent="0.25">
      <c r="A277" s="160">
        <v>3.125E-2</v>
      </c>
      <c r="B277" s="36" t="s">
        <v>594</v>
      </c>
      <c r="C277" s="180" t="s">
        <v>376</v>
      </c>
      <c r="D277" s="180" t="str" cm="1">
        <f t="array" ref="D277">CALENDAR.FORMAT_TIMESPAN(A277,B277)</f>
        <v>0:45:00</v>
      </c>
      <c r="F277" s="160">
        <v>3.125E-2</v>
      </c>
      <c r="G277" s="36" t="s">
        <v>467</v>
      </c>
      <c r="H277" s="180" t="s">
        <v>376</v>
      </c>
      <c r="I277" s="180" t="str" cm="1">
        <f t="array" ref="I277">CALENDAR.FORMAT_TIMESPAN(F277,G277)</f>
        <v>0d0h45m</v>
      </c>
    </row>
    <row r="278" spans="1:9" x14ac:dyDescent="0.25">
      <c r="A278" s="158">
        <v>3.1898148148148148E-2</v>
      </c>
      <c r="B278" s="8" t="s">
        <v>594</v>
      </c>
      <c r="C278" s="179" t="s">
        <v>460</v>
      </c>
      <c r="D278" s="179" t="str" cm="1">
        <f t="array" ref="D278">CALENDAR.FORMAT_TIMESPAN(A278,B278)</f>
        <v>0:45:56</v>
      </c>
      <c r="F278" s="158">
        <v>3.1898148148148148E-2</v>
      </c>
      <c r="G278" s="8" t="s">
        <v>467</v>
      </c>
      <c r="H278" s="179" t="s">
        <v>460</v>
      </c>
      <c r="I278" s="179" t="str" cm="1">
        <f t="array" ref="I278">CALENDAR.FORMAT_TIMESPAN(F278,G278)</f>
        <v>0d0h45m</v>
      </c>
    </row>
    <row r="279" spans="1:9" x14ac:dyDescent="0.25">
      <c r="A279" s="160">
        <v>3.190728009259259E-2</v>
      </c>
      <c r="B279" s="174" t="s">
        <v>596</v>
      </c>
      <c r="C279" s="180" t="s">
        <v>461</v>
      </c>
      <c r="D279" s="180" t="str" cm="1">
        <f t="array" ref="D279">CALENDAR.FORMAT_TIMESPAN(A279,B279)</f>
        <v>45:56.8</v>
      </c>
      <c r="F279" s="160">
        <v>3.190728009259259E-2</v>
      </c>
      <c r="G279" s="36" t="s">
        <v>573</v>
      </c>
      <c r="H279" s="180" t="s">
        <v>461</v>
      </c>
      <c r="I279" s="180" t="str" cm="1">
        <f t="array" ref="I279">CALENDAR.FORMAT_TIMESPAN(F279,G279)</f>
        <v>0d 00h 45m</v>
      </c>
    </row>
    <row r="280" spans="1:9" x14ac:dyDescent="0.25">
      <c r="A280" s="161">
        <v>6.4814814814814813E-4</v>
      </c>
      <c r="B280" s="38" t="s">
        <v>594</v>
      </c>
      <c r="C280" s="179" t="s">
        <v>388</v>
      </c>
      <c r="D280" s="179" t="str" cm="1">
        <f t="array" ref="D280">CALENDAR.FORMAT_TIMESPAN(A280,B280)</f>
        <v>0:00:56</v>
      </c>
      <c r="F280" s="161">
        <v>6.4814814814814813E-4</v>
      </c>
      <c r="G280" s="38" t="s">
        <v>573</v>
      </c>
      <c r="H280" s="179" t="s">
        <v>388</v>
      </c>
      <c r="I280" s="179" t="str" cm="1">
        <f t="array" ref="I280">CALENDAR.FORMAT_TIMESPAN(F280,G280)</f>
        <v>0d 00h 00m</v>
      </c>
    </row>
    <row r="281" spans="1:9" x14ac:dyDescent="0.25">
      <c r="A281" s="160">
        <v>6.5728009259259266E-4</v>
      </c>
      <c r="B281" s="36" t="s">
        <v>594</v>
      </c>
      <c r="C281" s="180" t="s">
        <v>462</v>
      </c>
      <c r="D281" s="180" t="str" cm="1">
        <f t="array" ref="D281">CALENDAR.FORMAT_TIMESPAN(A281,B281)</f>
        <v>0:00:56.789</v>
      </c>
      <c r="F281" s="160">
        <v>6.5728009259259266E-4</v>
      </c>
      <c r="G281" s="36" t="s">
        <v>573</v>
      </c>
      <c r="H281" s="180" t="s">
        <v>462</v>
      </c>
      <c r="I281" s="180" t="str" cm="1">
        <f t="array" ref="I281">CALENDAR.FORMAT_TIMESPAN(F281,G281)</f>
        <v>0d 00h 00m</v>
      </c>
    </row>
    <row r="282" spans="1:9" x14ac:dyDescent="0.25">
      <c r="A282" s="158">
        <v>0</v>
      </c>
      <c r="B282" s="65" t="s">
        <v>595</v>
      </c>
      <c r="C282" s="179" t="s">
        <v>451</v>
      </c>
      <c r="D282" s="179" t="str" cm="1">
        <f t="array" ref="D282">CALENDAR.FORMAT_TIMESPAN(A282,B282)</f>
        <v>0:00.000</v>
      </c>
      <c r="F282" s="158">
        <v>0</v>
      </c>
      <c r="G282" s="65" t="s">
        <v>466</v>
      </c>
      <c r="H282" s="179" t="s">
        <v>451</v>
      </c>
      <c r="I282" s="179" t="str" cm="1">
        <f t="array" ref="I282">CALENDAR.FORMAT_TIMESPAN(F282,G282)</f>
        <v>0h0m</v>
      </c>
    </row>
    <row r="283" spans="1:9" x14ac:dyDescent="0.25">
      <c r="A283" s="160">
        <v>-1</v>
      </c>
      <c r="B283" s="174" t="s">
        <v>595</v>
      </c>
      <c r="C283" s="180" t="s">
        <v>452</v>
      </c>
      <c r="D283" s="180" t="str" cm="1">
        <f t="array" ref="D283">CALENDAR.FORMAT_TIMESPAN(A283,B283)</f>
        <v>−1440:00.000</v>
      </c>
      <c r="F283" s="160">
        <v>-1</v>
      </c>
      <c r="G283" s="174" t="s">
        <v>571</v>
      </c>
      <c r="H283" s="180" t="s">
        <v>452</v>
      </c>
      <c r="I283" s="180" t="str" cm="1">
        <f t="array" ref="I283">CALENDAR.FORMAT_TIMESPAN(F283,G283)</f>
        <v>−24h00m</v>
      </c>
    </row>
    <row r="284" spans="1:9" x14ac:dyDescent="0.25">
      <c r="A284" s="161">
        <v>1</v>
      </c>
      <c r="B284" s="69" t="s">
        <v>595</v>
      </c>
      <c r="C284" s="179" t="s">
        <v>374</v>
      </c>
      <c r="D284" s="179" t="str" cm="1">
        <f t="array" ref="D284">CALENDAR.FORMAT_TIMESPAN(A284,B284)</f>
        <v>1440:00.000</v>
      </c>
      <c r="F284" s="161">
        <v>1</v>
      </c>
      <c r="G284" s="69" t="s">
        <v>466</v>
      </c>
      <c r="H284" s="179" t="s">
        <v>374</v>
      </c>
      <c r="I284" s="179" t="str" cm="1">
        <f t="array" ref="I284">CALENDAR.FORMAT_TIMESPAN(F284,G284)</f>
        <v>24h0m</v>
      </c>
    </row>
    <row r="285" spans="1:9" x14ac:dyDescent="0.25">
      <c r="A285" s="159">
        <v>1.5416666666666665</v>
      </c>
      <c r="B285" s="43" t="s">
        <v>595</v>
      </c>
      <c r="C285" s="180" t="s">
        <v>453</v>
      </c>
      <c r="D285" s="180" t="str" cm="1">
        <f t="array" ref="D285">CALENDAR.FORMAT_TIMESPAN(A285,B285)</f>
        <v>2220:00.000</v>
      </c>
      <c r="F285" s="159">
        <v>1.5416666666666665</v>
      </c>
      <c r="G285" s="43" t="s">
        <v>466</v>
      </c>
      <c r="H285" s="180" t="s">
        <v>453</v>
      </c>
      <c r="I285" s="180" t="str" cm="1">
        <f t="array" ref="I285">CALENDAR.FORMAT_TIMESPAN(F285,G285)</f>
        <v>37h0m</v>
      </c>
    </row>
    <row r="286" spans="1:9" x14ac:dyDescent="0.25">
      <c r="A286" s="158">
        <v>1.5729166666666665</v>
      </c>
      <c r="B286" s="8" t="s">
        <v>595</v>
      </c>
      <c r="C286" s="179" t="s">
        <v>454</v>
      </c>
      <c r="D286" s="179" t="str" cm="1">
        <f t="array" ref="D286">CALENDAR.FORMAT_TIMESPAN(A286,B286)</f>
        <v>2265:00.000</v>
      </c>
      <c r="F286" s="158">
        <v>1.5729166666666665</v>
      </c>
      <c r="G286" s="8" t="s">
        <v>598</v>
      </c>
      <c r="H286" s="179" t="s">
        <v>454</v>
      </c>
      <c r="I286" s="179" t="str" cm="1">
        <f t="array" ref="I286">CALENDAR.FORMAT_TIMESPAN(F286,G286)</f>
        <v>37.75h</v>
      </c>
    </row>
    <row r="287" spans="1:9" x14ac:dyDescent="0.25">
      <c r="A287" s="160">
        <v>1.5735648148148147</v>
      </c>
      <c r="B287" s="36" t="s">
        <v>595</v>
      </c>
      <c r="C287" s="180" t="s">
        <v>455</v>
      </c>
      <c r="D287" s="180" t="str" cm="1">
        <f t="array" ref="D287">CALENDAR.FORMAT_TIMESPAN(A287,B287)</f>
        <v>2265:56.000</v>
      </c>
      <c r="F287" s="160">
        <v>1.5735648148148147</v>
      </c>
      <c r="G287" s="36" t="s">
        <v>466</v>
      </c>
      <c r="H287" s="180" t="s">
        <v>455</v>
      </c>
      <c r="I287" s="180" t="str" cm="1">
        <f t="array" ref="I287">CALENDAR.FORMAT_TIMESPAN(F287,G287)</f>
        <v>37h45m</v>
      </c>
    </row>
    <row r="288" spans="1:9" x14ac:dyDescent="0.25">
      <c r="A288" s="161">
        <v>1.5735739467592591</v>
      </c>
      <c r="B288" s="38" t="s">
        <v>595</v>
      </c>
      <c r="C288" s="179" t="s">
        <v>456</v>
      </c>
      <c r="D288" s="179" t="str" cm="1">
        <f t="array" ref="D288">CALENDAR.FORMAT_TIMESPAN(A288,B288)</f>
        <v>2265:56.789</v>
      </c>
      <c r="F288" s="161">
        <v>1.5735739467592591</v>
      </c>
      <c r="G288" s="38" t="s">
        <v>466</v>
      </c>
      <c r="H288" s="179" t="s">
        <v>456</v>
      </c>
      <c r="I288" s="179" t="str" cm="1">
        <f t="array" ref="I288">CALENDAR.FORMAT_TIMESPAN(F288,G288)</f>
        <v>37h45m</v>
      </c>
    </row>
    <row r="289" spans="1:15" x14ac:dyDescent="0.25">
      <c r="A289" s="160">
        <v>0.54166666666666996</v>
      </c>
      <c r="B289" s="36" t="s">
        <v>595</v>
      </c>
      <c r="C289" s="180" t="s">
        <v>375</v>
      </c>
      <c r="D289" s="180" t="str" cm="1">
        <f t="array" ref="D289">CALENDAR.FORMAT_TIMESPAN(A289,B289)</f>
        <v>780:00.000</v>
      </c>
      <c r="F289" s="160">
        <v>0.54166666666666996</v>
      </c>
      <c r="G289" s="36" t="s">
        <v>466</v>
      </c>
      <c r="H289" s="180" t="s">
        <v>375</v>
      </c>
      <c r="I289" s="180" t="str" cm="1">
        <f t="array" ref="I289">CALENDAR.FORMAT_TIMESPAN(F289,G289)</f>
        <v>13h0m</v>
      </c>
    </row>
    <row r="290" spans="1:15" x14ac:dyDescent="0.25">
      <c r="A290" s="158">
        <v>0.57291666666666996</v>
      </c>
      <c r="B290" s="8" t="s">
        <v>595</v>
      </c>
      <c r="C290" s="179" t="s">
        <v>457</v>
      </c>
      <c r="D290" s="179" t="str" cm="1">
        <f t="array" ref="D290">CALENDAR.FORMAT_TIMESPAN(A290,B290)</f>
        <v>825:00.000</v>
      </c>
      <c r="F290" s="158">
        <v>0.57291666666666996</v>
      </c>
      <c r="G290" s="8" t="s">
        <v>466</v>
      </c>
      <c r="H290" s="179" t="s">
        <v>457</v>
      </c>
      <c r="I290" s="179" t="str" cm="1">
        <f t="array" ref="I290">CALENDAR.FORMAT_TIMESPAN(F290,G290)</f>
        <v>13h45m</v>
      </c>
    </row>
    <row r="291" spans="1:15" x14ac:dyDescent="0.25">
      <c r="A291" s="160">
        <v>0.57356481481481003</v>
      </c>
      <c r="B291" s="36" t="s">
        <v>595</v>
      </c>
      <c r="C291" s="180" t="s">
        <v>458</v>
      </c>
      <c r="D291" s="180" t="str" cm="1">
        <f t="array" ref="D291">CALENDAR.FORMAT_TIMESPAN(A291,B291)</f>
        <v>825:56.000</v>
      </c>
      <c r="F291" s="160">
        <v>0.57356481481481003</v>
      </c>
      <c r="G291" s="36" t="s">
        <v>466</v>
      </c>
      <c r="H291" s="180" t="s">
        <v>458</v>
      </c>
      <c r="I291" s="180" t="str" cm="1">
        <f t="array" ref="I291">CALENDAR.FORMAT_TIMESPAN(F291,G291)</f>
        <v>13h45m</v>
      </c>
    </row>
    <row r="292" spans="1:15" x14ac:dyDescent="0.25">
      <c r="A292" s="161">
        <v>0.57357394675925999</v>
      </c>
      <c r="B292" s="38" t="s">
        <v>595</v>
      </c>
      <c r="C292" s="179" t="s">
        <v>459</v>
      </c>
      <c r="D292" s="179" t="str" cm="1">
        <f t="array" ref="D292">CALENDAR.FORMAT_TIMESPAN(A292,B292)</f>
        <v>825:56.789</v>
      </c>
      <c r="F292" s="161">
        <v>0.57357394675925999</v>
      </c>
      <c r="G292" s="38" t="s">
        <v>466</v>
      </c>
      <c r="H292" s="179" t="s">
        <v>459</v>
      </c>
      <c r="I292" s="179" t="str" cm="1">
        <f t="array" ref="I292">CALENDAR.FORMAT_TIMESPAN(F292,G292)</f>
        <v>13h45m</v>
      </c>
    </row>
    <row r="293" spans="1:15" x14ac:dyDescent="0.25">
      <c r="A293" s="160">
        <v>3.125E-2</v>
      </c>
      <c r="B293" s="36" t="s">
        <v>595</v>
      </c>
      <c r="C293" s="180" t="s">
        <v>376</v>
      </c>
      <c r="D293" s="180" t="str" cm="1">
        <f t="array" ref="D293">CALENDAR.FORMAT_TIMESPAN(A293,B293)</f>
        <v>45:00.000</v>
      </c>
      <c r="F293" s="160">
        <v>3.125E-2</v>
      </c>
      <c r="G293" s="36" t="s">
        <v>466</v>
      </c>
      <c r="H293" s="180" t="s">
        <v>376</v>
      </c>
      <c r="I293" s="180" t="str" cm="1">
        <f t="array" ref="I293">CALENDAR.FORMAT_TIMESPAN(F293,G293)</f>
        <v>0h45m</v>
      </c>
    </row>
    <row r="294" spans="1:15" x14ac:dyDescent="0.25">
      <c r="A294" s="158">
        <v>3.1898148148148148E-2</v>
      </c>
      <c r="B294" s="8" t="s">
        <v>595</v>
      </c>
      <c r="C294" s="179" t="s">
        <v>460</v>
      </c>
      <c r="D294" s="179" t="str" cm="1">
        <f t="array" ref="D294">CALENDAR.FORMAT_TIMESPAN(A294,B294)</f>
        <v>45:56.000</v>
      </c>
      <c r="F294" s="158">
        <v>3.1898148148148148E-2</v>
      </c>
      <c r="G294" s="8" t="s">
        <v>466</v>
      </c>
      <c r="H294" s="179" t="s">
        <v>460</v>
      </c>
      <c r="I294" s="179" t="str" cm="1">
        <f t="array" ref="I294">CALENDAR.FORMAT_TIMESPAN(F294,G294)</f>
        <v>0h45m</v>
      </c>
    </row>
    <row r="295" spans="1:15" x14ac:dyDescent="0.25">
      <c r="A295" s="160">
        <v>3.190728009259259E-2</v>
      </c>
      <c r="B295" s="36" t="s">
        <v>595</v>
      </c>
      <c r="C295" s="180" t="s">
        <v>461</v>
      </c>
      <c r="D295" s="180" t="str" cm="1">
        <f t="array" ref="D295">CALENDAR.FORMAT_TIMESPAN(A295,B295)</f>
        <v>45:56.789</v>
      </c>
      <c r="F295" s="160">
        <v>3.190728009259259E-2</v>
      </c>
      <c r="G295" s="36" t="s">
        <v>466</v>
      </c>
      <c r="H295" s="180" t="s">
        <v>461</v>
      </c>
      <c r="I295" s="180" t="str" cm="1">
        <f t="array" ref="I295">CALENDAR.FORMAT_TIMESPAN(F295,G295)</f>
        <v>0h45m</v>
      </c>
    </row>
    <row r="296" spans="1:15" x14ac:dyDescent="0.25">
      <c r="A296" s="161">
        <v>6.4814814814814813E-4</v>
      </c>
      <c r="B296" s="38" t="s">
        <v>595</v>
      </c>
      <c r="C296" s="179" t="s">
        <v>388</v>
      </c>
      <c r="D296" s="179" t="str" cm="1">
        <f t="array" ref="D296">CALENDAR.FORMAT_TIMESPAN(A296,B296)</f>
        <v>0:56.000</v>
      </c>
      <c r="F296" s="161">
        <v>6.4814814814814813E-4</v>
      </c>
      <c r="G296" s="38" t="s">
        <v>466</v>
      </c>
      <c r="H296" s="179" t="s">
        <v>388</v>
      </c>
      <c r="I296" s="179" t="str" cm="1">
        <f t="array" ref="I296">CALENDAR.FORMAT_TIMESPAN(F296,G296)</f>
        <v>0h0m</v>
      </c>
    </row>
    <row r="297" spans="1:15" x14ac:dyDescent="0.25">
      <c r="A297" s="160">
        <v>6.5728009259259266E-4</v>
      </c>
      <c r="B297" s="36" t="s">
        <v>595</v>
      </c>
      <c r="C297" s="180" t="s">
        <v>462</v>
      </c>
      <c r="D297" s="180" t="str" cm="1">
        <f t="array" ref="D297">CALENDAR.FORMAT_TIMESPAN(A297,B297)</f>
        <v>0:56.789</v>
      </c>
      <c r="F297" s="160">
        <v>6.5728009259259266E-4</v>
      </c>
      <c r="G297" s="36" t="s">
        <v>466</v>
      </c>
      <c r="H297" s="180" t="s">
        <v>462</v>
      </c>
      <c r="I297" s="180" t="str" cm="1">
        <f t="array" ref="I297">CALENDAR.FORMAT_TIMESPAN(F297,G297)</f>
        <v>0h0m</v>
      </c>
    </row>
    <row r="301" spans="1:15" x14ac:dyDescent="0.25">
      <c r="C301" s="324"/>
    </row>
    <row r="302" spans="1:15" x14ac:dyDescent="0.25">
      <c r="C302" s="324"/>
    </row>
    <row r="303" spans="1:15" x14ac:dyDescent="0.25">
      <c r="I303" s="59"/>
    </row>
    <row r="304" spans="1:15" x14ac:dyDescent="0.25">
      <c r="I304" s="162"/>
      <c r="O304" s="151"/>
    </row>
    <row r="308" spans="2:2" x14ac:dyDescent="0.25">
      <c r="B308" t="str">
        <f>MID(B307,2,1)</f>
        <v/>
      </c>
    </row>
  </sheetData>
  <phoneticPr fontId="2" type="noConversion"/>
  <pageMargins left="0.7" right="0.7" top="0.75" bottom="0.75" header="0.3" footer="0.3"/>
  <pageSetup paperSize="9" orientation="portrait" copies="0" r:id="rId1"/>
  <ignoredErrors>
    <ignoredError sqref="B187:B195 B197:B20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G217"/>
  <sheetViews>
    <sheetView workbookViewId="0">
      <selection activeCell="A24" sqref="A24"/>
    </sheetView>
  </sheetViews>
  <sheetFormatPr defaultRowHeight="15" x14ac:dyDescent="0.25"/>
  <cols>
    <col min="1" max="1" width="23.28515625" customWidth="1"/>
    <col min="2" max="2" width="15.5703125" customWidth="1"/>
    <col min="3" max="3" width="21" customWidth="1"/>
    <col min="4" max="4" width="14" customWidth="1"/>
    <col min="5" max="5" width="12.42578125" customWidth="1"/>
    <col min="6" max="6" width="55" customWidth="1"/>
    <col min="7" max="7" width="13.7109375" customWidth="1"/>
    <col min="8" max="8" width="16" customWidth="1"/>
    <col min="9" max="9" width="14.140625" bestFit="1" customWidth="1"/>
    <col min="11" max="11" width="35.5703125" customWidth="1"/>
  </cols>
  <sheetData>
    <row r="1" spans="1:5" ht="19.5" x14ac:dyDescent="0.3">
      <c r="A1" s="1" t="s">
        <v>687</v>
      </c>
    </row>
    <row r="3" spans="1:5" x14ac:dyDescent="0.25">
      <c r="A3" s="74" t="s">
        <v>688</v>
      </c>
      <c r="B3" s="183" t="s">
        <v>689</v>
      </c>
      <c r="C3" s="183" t="s">
        <v>690</v>
      </c>
    </row>
    <row r="4" spans="1:5" x14ac:dyDescent="0.25">
      <c r="A4" s="8"/>
      <c r="B4" s="9" t="str" cm="1">
        <f t="array" ref="B4">CALENDAR.YEAR_BCE_TO_CE(A4)</f>
        <v/>
      </c>
      <c r="C4" s="9" t="str" cm="1">
        <f t="array" ref="C4">CALENDAR.YEAR_BCE_TO_CE(B4)</f>
        <v/>
      </c>
    </row>
    <row r="5" spans="1:5" x14ac:dyDescent="0.25">
      <c r="A5" s="11" t="s">
        <v>2</v>
      </c>
      <c r="B5" s="12" t="e" cm="1">
        <f t="array" ref="B5">CALENDAR.YEAR_BCE_TO_CE(A5)</f>
        <v>#VALUE!</v>
      </c>
      <c r="C5" s="12" t="e" cm="1">
        <f t="array" ref="C5">CALENDAR.YEAR_BCE_TO_CE(B5)</f>
        <v>#VALUE!</v>
      </c>
    </row>
    <row r="6" spans="1:5" x14ac:dyDescent="0.25">
      <c r="A6" s="8">
        <v>2</v>
      </c>
      <c r="B6" s="9" cm="1">
        <f t="array" ref="B6">CALENDAR.YEAR_BCE_TO_CE(A6)</f>
        <v>-1</v>
      </c>
      <c r="C6" s="9" cm="1">
        <f t="array" ref="C6">CALENDAR.YEAR_BCE_TO_CE(B6)</f>
        <v>2</v>
      </c>
    </row>
    <row r="7" spans="1:5" x14ac:dyDescent="0.25">
      <c r="A7" s="11">
        <v>1</v>
      </c>
      <c r="B7" s="12" cm="1">
        <f t="array" ref="B7">CALENDAR.YEAR_BCE_TO_CE(A7)</f>
        <v>0</v>
      </c>
      <c r="C7" s="12" cm="1">
        <f t="array" ref="C7">CALENDAR.YEAR_BCE_TO_CE(B7)</f>
        <v>1</v>
      </c>
    </row>
    <row r="8" spans="1:5" x14ac:dyDescent="0.25">
      <c r="A8" s="8">
        <v>0</v>
      </c>
      <c r="B8" s="9" cm="1">
        <f t="array" ref="B8">CALENDAR.YEAR_BCE_TO_CE(A8)</f>
        <v>1</v>
      </c>
      <c r="C8" s="9" cm="1">
        <f t="array" ref="C8">CALENDAR.YEAR_BCE_TO_CE(B8)</f>
        <v>0</v>
      </c>
    </row>
    <row r="9" spans="1:5" x14ac:dyDescent="0.25">
      <c r="A9" s="11">
        <v>-1</v>
      </c>
      <c r="B9" s="12" cm="1">
        <f t="array" ref="B9">CALENDAR.YEAR_BCE_TO_CE(A9)</f>
        <v>2</v>
      </c>
      <c r="C9" s="12" cm="1">
        <f t="array" ref="C9">CALENDAR.YEAR_BCE_TO_CE(B9)</f>
        <v>-1</v>
      </c>
    </row>
    <row r="10" spans="1:5" x14ac:dyDescent="0.25">
      <c r="A10" s="14">
        <v>300</v>
      </c>
      <c r="B10" s="16" cm="1">
        <f t="array" ref="B10">CALENDAR.YEAR_BCE_TO_CE(A10)</f>
        <v>-299</v>
      </c>
      <c r="C10" s="16" cm="1">
        <f t="array" ref="C10">CALENDAR.YEAR_BCE_TO_CE(B10)</f>
        <v>300</v>
      </c>
    </row>
    <row r="11" spans="1:5" x14ac:dyDescent="0.25">
      <c r="A11" s="18">
        <v>-300</v>
      </c>
      <c r="B11" s="19" cm="1">
        <f t="array" ref="B11">CALENDAR.YEAR_BCE_TO_CE(A11)</f>
        <v>301</v>
      </c>
      <c r="C11" s="19" cm="1">
        <f t="array" ref="C11">CALENDAR.YEAR_BCE_TO_CE(B11)</f>
        <v>-300</v>
      </c>
    </row>
    <row r="14" spans="1:5" ht="19.5" x14ac:dyDescent="0.3">
      <c r="A14" s="1" t="s">
        <v>399</v>
      </c>
      <c r="C14" s="1" t="s">
        <v>173</v>
      </c>
    </row>
    <row r="16" spans="1:5" x14ac:dyDescent="0.25">
      <c r="A16" s="74" t="s">
        <v>400</v>
      </c>
      <c r="B16" s="183" t="s">
        <v>12</v>
      </c>
      <c r="C16" s="184" t="s">
        <v>17</v>
      </c>
      <c r="D16" s="75" t="s">
        <v>35</v>
      </c>
      <c r="E16" s="75" t="s">
        <v>316</v>
      </c>
    </row>
    <row r="17" spans="1:7" x14ac:dyDescent="0.25">
      <c r="A17" s="8"/>
      <c r="B17" s="9" t="str" cm="1">
        <f t="array" ref="B17">CALENDAR.PARSE_MONTH(Table18[[#This Row],[MonthText]])</f>
        <v/>
      </c>
      <c r="C17" s="7"/>
      <c r="D17" s="8"/>
      <c r="E17" s="8" t="str" cm="1">
        <f t="array" ref="E17">CALENDAR.MONTH_NAME(Table18[[#This Row],[Out: Month]],Table18[[#This Row],[Short]],Table18[[#This Row],[InternationalEnglish]])</f>
        <v/>
      </c>
    </row>
    <row r="18" spans="1:7" x14ac:dyDescent="0.25">
      <c r="A18" s="11" t="s">
        <v>2</v>
      </c>
      <c r="B18" s="12" t="e" cm="1">
        <f t="array" ref="B18">CALENDAR.PARSE_MONTH(Table18[[#This Row],[MonthText]])</f>
        <v>#VALUE!</v>
      </c>
      <c r="C18" s="10"/>
      <c r="D18" s="11"/>
      <c r="E18" s="11" t="e" cm="1">
        <f t="array" ref="E18">CALENDAR.MONTH_NAME(Table18[[#This Row],[Out: Month]],Table18[[#This Row],[Short]],Table18[[#This Row],[InternationalEnglish]])</f>
        <v>#VALUE!</v>
      </c>
    </row>
    <row r="19" spans="1:7" x14ac:dyDescent="0.25">
      <c r="A19" s="8" t="s">
        <v>36</v>
      </c>
      <c r="B19" s="9" cm="1">
        <f t="array" ref="B19">CALENDAR.PARSE_MONTH(Table18[[#This Row],[MonthText]])</f>
        <v>1</v>
      </c>
      <c r="C19" s="7"/>
      <c r="D19" s="8"/>
      <c r="E19" s="8" t="str" cm="1">
        <f t="array" ref="E19">CALENDAR.MONTH_NAME(Table18[[#This Row],[Out: Month]],Table18[[#This Row],[Short]],Table18[[#This Row],[InternationalEnglish]])</f>
        <v>January</v>
      </c>
    </row>
    <row r="20" spans="1:7" x14ac:dyDescent="0.25">
      <c r="A20" s="11" t="s">
        <v>37</v>
      </c>
      <c r="B20" s="12" cm="1">
        <f t="array" ref="B20">CALENDAR.PARSE_MONTH(Table18[[#This Row],[MonthText]])</f>
        <v>1</v>
      </c>
      <c r="C20" s="10">
        <v>1</v>
      </c>
      <c r="D20" s="11"/>
      <c r="E20" s="11" t="str" cm="1">
        <f t="array" ref="E20">CALENDAR.MONTH_NAME(Table18[[#This Row],[Out: Month]],Table18[[#This Row],[Short]],Table18[[#This Row],[InternationalEnglish]])</f>
        <v>Jan</v>
      </c>
    </row>
    <row r="21" spans="1:7" x14ac:dyDescent="0.25">
      <c r="A21" s="8" t="s">
        <v>38</v>
      </c>
      <c r="B21" s="9" cm="1">
        <f t="array" ref="B21">CALENDAR.PARSE_MONTH(Table18[[#This Row],[MonthText]])</f>
        <v>2</v>
      </c>
      <c r="C21" s="7"/>
      <c r="D21" s="8"/>
      <c r="E21" s="8" t="str" cm="1">
        <f t="array" ref="E21">CALENDAR.MONTH_NAME(Table18[[#This Row],[Out: Month]],Table18[[#This Row],[Short]],Table18[[#This Row],[InternationalEnglish]])</f>
        <v>February</v>
      </c>
      <c r="G21" s="314"/>
    </row>
    <row r="22" spans="1:7" x14ac:dyDescent="0.25">
      <c r="A22" s="11" t="s">
        <v>40</v>
      </c>
      <c r="B22" s="12" cm="1">
        <f t="array" ref="B22">CALENDAR.PARSE_MONTH(Table18[[#This Row],[MonthText]])</f>
        <v>1</v>
      </c>
      <c r="C22" s="10"/>
      <c r="D22" s="11"/>
      <c r="E22" s="11" t="str" cm="1">
        <f t="array" ref="E22">CALENDAR.MONTH_NAME(Table18[[#This Row],[Out: Month]],Table18[[#This Row],[Short]],Table18[[#This Row],[InternationalEnglish]])</f>
        <v>January</v>
      </c>
    </row>
    <row r="23" spans="1:7" x14ac:dyDescent="0.25">
      <c r="A23" s="14" t="s">
        <v>39</v>
      </c>
      <c r="B23" s="16" cm="1">
        <f t="array" ref="B23">CALENDAR.PARSE_MONTH(Table18[[#This Row],[MonthText]])</f>
        <v>5</v>
      </c>
      <c r="C23" s="182"/>
      <c r="D23" s="145"/>
      <c r="E23" s="145" t="str" cm="1">
        <f t="array" ref="E23">CALENDAR.MONTH_NAME(Table18[[#This Row],[Out: Month]],Table18[[#This Row],[Short]],Table18[[#This Row],[InternationalEnglish]])</f>
        <v>May</v>
      </c>
    </row>
    <row r="26" spans="1:7" ht="19.5" x14ac:dyDescent="0.3">
      <c r="A26" s="1" t="s">
        <v>600</v>
      </c>
      <c r="B26" s="1"/>
      <c r="C26" s="1"/>
    </row>
    <row r="28" spans="1:7" x14ac:dyDescent="0.25">
      <c r="A28" t="s">
        <v>0</v>
      </c>
      <c r="B28" t="s">
        <v>5</v>
      </c>
      <c r="C28" t="s">
        <v>175</v>
      </c>
    </row>
    <row r="29" spans="1:7" x14ac:dyDescent="0.25">
      <c r="C29" t="str" cm="1">
        <f t="array" ref="C29">CALENDAR.IS_LEAP_YEAR(Table2[[#This Row],[YearCE]],Table2[[#This Row],[JulianCalendar]])</f>
        <v/>
      </c>
    </row>
    <row r="30" spans="1:7" x14ac:dyDescent="0.25">
      <c r="A30" t="s">
        <v>2</v>
      </c>
      <c r="C30" t="e" cm="1">
        <f t="array" ref="C30">CALENDAR.IS_LEAP_YEAR(Table2[[#This Row],[YearCE]],Table2[[#This Row],[JulianCalendar]])</f>
        <v>#VALUE!</v>
      </c>
    </row>
    <row r="31" spans="1:7" x14ac:dyDescent="0.25">
      <c r="A31">
        <v>2023</v>
      </c>
      <c r="C31" t="b" cm="1">
        <f t="array" ref="C31">CALENDAR.IS_LEAP_YEAR(Table2[[#This Row],[YearCE]],Table2[[#This Row],[JulianCalendar]])</f>
        <v>0</v>
      </c>
    </row>
    <row r="32" spans="1:7" x14ac:dyDescent="0.25">
      <c r="A32">
        <v>2000</v>
      </c>
      <c r="C32" t="b" cm="1">
        <f t="array" ref="C32">CALENDAR.IS_LEAP_YEAR(Table2[[#This Row],[YearCE]],Table2[[#This Row],[JulianCalendar]])</f>
        <v>1</v>
      </c>
    </row>
    <row r="33" spans="1:3" x14ac:dyDescent="0.25">
      <c r="A33">
        <v>2100</v>
      </c>
      <c r="B33" s="2"/>
      <c r="C33" t="b" cm="1">
        <f t="array" ref="C33">CALENDAR.IS_LEAP_YEAR(Table2[[#This Row],[YearCE]],Table2[[#This Row],[JulianCalendar]])</f>
        <v>0</v>
      </c>
    </row>
    <row r="34" spans="1:3" x14ac:dyDescent="0.25">
      <c r="A34">
        <v>2100</v>
      </c>
      <c r="B34">
        <v>1</v>
      </c>
      <c r="C34" t="b" cm="1">
        <f t="array" ref="C34">CALENDAR.IS_LEAP_YEAR(Table2[[#This Row],[YearCE]],Table2[[#This Row],[JulianCalendar]])</f>
        <v>1</v>
      </c>
    </row>
    <row r="35" spans="1:3" x14ac:dyDescent="0.25">
      <c r="A35">
        <v>2400</v>
      </c>
      <c r="C35" t="b" cm="1">
        <f t="array" ref="C35">CALENDAR.IS_LEAP_YEAR(Table2[[#This Row],[YearCE]],Table2[[#This Row],[JulianCalendar]])</f>
        <v>1</v>
      </c>
    </row>
    <row r="36" spans="1:3" x14ac:dyDescent="0.25">
      <c r="A36">
        <v>2024</v>
      </c>
      <c r="C36" t="b" cm="1">
        <f t="array" ref="C36">CALENDAR.IS_LEAP_YEAR(Table2[[#This Row],[YearCE]],Table2[[#This Row],[JulianCalendar]])</f>
        <v>1</v>
      </c>
    </row>
    <row r="37" spans="1:3" x14ac:dyDescent="0.25">
      <c r="A37" s="2">
        <v>0</v>
      </c>
      <c r="B37" s="2"/>
      <c r="C37" t="b" cm="1">
        <f t="array" ref="C37">CALENDAR.IS_LEAP_YEAR(Table2[[#This Row],[YearCE]],Table2[[#This Row],[JulianCalendar]])</f>
        <v>1</v>
      </c>
    </row>
    <row r="38" spans="1:3" x14ac:dyDescent="0.25">
      <c r="A38" s="2">
        <v>-1</v>
      </c>
      <c r="B38" s="2"/>
      <c r="C38" t="b" cm="1">
        <f t="array" ref="C38">CALENDAR.IS_LEAP_YEAR(Table2[[#This Row],[YearCE]],Table2[[#This Row],[JulianCalendar]])</f>
        <v>0</v>
      </c>
    </row>
    <row r="39" spans="1:3" x14ac:dyDescent="0.25">
      <c r="A39" s="2">
        <v>-4</v>
      </c>
      <c r="B39" s="2"/>
      <c r="C39" t="b" cm="1">
        <f t="array" ref="C39">CALENDAR.IS_LEAP_YEAR(Table2[[#This Row],[YearCE]],Table2[[#This Row],[JulianCalendar]])</f>
        <v>1</v>
      </c>
    </row>
    <row r="40" spans="1:3" x14ac:dyDescent="0.25">
      <c r="A40" s="2"/>
      <c r="B40" s="2"/>
    </row>
    <row r="42" spans="1:3" ht="19.5" x14ac:dyDescent="0.3">
      <c r="A42" s="1" t="s">
        <v>90</v>
      </c>
      <c r="B42" s="1"/>
    </row>
    <row r="44" spans="1:3" x14ac:dyDescent="0.25">
      <c r="A44" t="s">
        <v>0</v>
      </c>
      <c r="B44" t="s">
        <v>5</v>
      </c>
      <c r="C44" t="s">
        <v>177</v>
      </c>
    </row>
    <row r="45" spans="1:3" x14ac:dyDescent="0.25">
      <c r="C45" t="str" cm="1">
        <f t="array" ref="C45">CALENDAR.DAYS_IN_YEAR(Table7[[#This Row],[YearCE]],Table7[[#This Row],[JulianCalendar]])</f>
        <v/>
      </c>
    </row>
    <row r="46" spans="1:3" x14ac:dyDescent="0.25">
      <c r="A46" t="s">
        <v>2</v>
      </c>
      <c r="C46" t="e" cm="1">
        <f t="array" ref="C46">CALENDAR.DAYS_IN_YEAR(Table7[[#This Row],[YearCE]],Table7[[#This Row],[JulianCalendar]])</f>
        <v>#VALUE!</v>
      </c>
    </row>
    <row r="47" spans="1:3" x14ac:dyDescent="0.25">
      <c r="A47">
        <v>2000</v>
      </c>
      <c r="C47" cm="1">
        <f t="array" ref="C47">CALENDAR.DAYS_IN_YEAR(Table7[[#This Row],[YearCE]],Table7[[#This Row],[JulianCalendar]])</f>
        <v>366</v>
      </c>
    </row>
    <row r="48" spans="1:3" x14ac:dyDescent="0.25">
      <c r="A48">
        <v>1900</v>
      </c>
      <c r="C48" cm="1">
        <f t="array" ref="C48">CALENDAR.DAYS_IN_YEAR(Table7[[#This Row],[YearCE]],Table7[[#This Row],[JulianCalendar]])</f>
        <v>365</v>
      </c>
    </row>
    <row r="49" spans="1:4" x14ac:dyDescent="0.25">
      <c r="A49">
        <v>1900</v>
      </c>
      <c r="B49">
        <v>1</v>
      </c>
      <c r="C49" cm="1">
        <f t="array" ref="C49">CALENDAR.DAYS_IN_YEAR(Table7[[#This Row],[YearCE]],Table7[[#This Row],[JulianCalendar]])</f>
        <v>366</v>
      </c>
    </row>
    <row r="52" spans="1:4" ht="19.5" x14ac:dyDescent="0.3">
      <c r="A52" s="1" t="s">
        <v>91</v>
      </c>
      <c r="B52" s="1"/>
    </row>
    <row r="54" spans="1:4" x14ac:dyDescent="0.25">
      <c r="A54" t="s">
        <v>3</v>
      </c>
      <c r="B54" t="s">
        <v>0</v>
      </c>
      <c r="C54" t="s">
        <v>5</v>
      </c>
      <c r="D54" t="s">
        <v>178</v>
      </c>
    </row>
    <row r="55" spans="1:4" x14ac:dyDescent="0.25">
      <c r="D55" t="str" cm="1">
        <f t="array" ref="D55">CALENDAR.DAYS_IN_MONTH(Table79[[#This Row],[Month]],Table79[[#This Row],[YearCE]],Table79[[#This Row],[JulianCalendar]])</f>
        <v/>
      </c>
    </row>
    <row r="56" spans="1:4" x14ac:dyDescent="0.25">
      <c r="A56" t="s">
        <v>2</v>
      </c>
      <c r="D56" t="e" cm="1">
        <f t="array" ref="D56">CALENDAR.DAYS_IN_MONTH(Table79[[#This Row],[Month]],Table79[[#This Row],[YearCE]],Table79[[#This Row],[JulianCalendar]])</f>
        <v>#VALUE!</v>
      </c>
    </row>
    <row r="57" spans="1:4" x14ac:dyDescent="0.25">
      <c r="A57">
        <v>2</v>
      </c>
      <c r="B57">
        <v>2020</v>
      </c>
      <c r="D57" cm="1">
        <f t="array" ref="D57">CALENDAR.DAYS_IN_MONTH(Table79[[#This Row],[Month]],Table79[[#This Row],[YearCE]],Table79[[#This Row],[JulianCalendar]])</f>
        <v>29</v>
      </c>
    </row>
    <row r="58" spans="1:4" x14ac:dyDescent="0.25">
      <c r="A58">
        <v>2</v>
      </c>
      <c r="B58">
        <v>1900</v>
      </c>
      <c r="D58" cm="1">
        <f t="array" ref="D58">CALENDAR.DAYS_IN_MONTH(Table79[[#This Row],[Month]],Table79[[#This Row],[YearCE]],Table79[[#This Row],[JulianCalendar]])</f>
        <v>28</v>
      </c>
    </row>
    <row r="59" spans="1:4" x14ac:dyDescent="0.25">
      <c r="A59">
        <v>2</v>
      </c>
      <c r="B59">
        <v>1900</v>
      </c>
      <c r="C59">
        <v>1</v>
      </c>
      <c r="D59" cm="1">
        <f t="array" ref="D59">CALENDAR.DAYS_IN_MONTH(Table79[[#This Row],[Month]],Table79[[#This Row],[YearCE]],Table79[[#This Row],[JulianCalendar]])</f>
        <v>29</v>
      </c>
    </row>
    <row r="60" spans="1:4" x14ac:dyDescent="0.25">
      <c r="A60">
        <v>6</v>
      </c>
      <c r="D60" cm="1">
        <f t="array" ref="D60">CALENDAR.DAYS_IN_MONTH(Table79[[#This Row],[Month]],Table79[[#This Row],[YearCE]],Table79[[#This Row],[JulianCalendar]])</f>
        <v>30</v>
      </c>
    </row>
    <row r="61" spans="1:4" x14ac:dyDescent="0.25">
      <c r="A61">
        <v>7</v>
      </c>
      <c r="D61" cm="1">
        <f t="array" ref="D61">CALENDAR.DAYS_IN_MONTH(Table79[[#This Row],[Month]],Table79[[#This Row],[YearCE]],Table79[[#This Row],[JulianCalendar]])</f>
        <v>31</v>
      </c>
    </row>
    <row r="62" spans="1:4" x14ac:dyDescent="0.25">
      <c r="A62">
        <v>8</v>
      </c>
      <c r="D62" cm="1">
        <f t="array" ref="D62">CALENDAR.DAYS_IN_MONTH(Table79[[#This Row],[Month]],Table79[[#This Row],[YearCE]],Table79[[#This Row],[JulianCalendar]])</f>
        <v>31</v>
      </c>
    </row>
    <row r="65" spans="1:7" ht="19.5" x14ac:dyDescent="0.3">
      <c r="A65" s="1" t="s">
        <v>619</v>
      </c>
      <c r="B65" s="1"/>
      <c r="C65" s="1"/>
      <c r="D65" s="1"/>
    </row>
    <row r="67" spans="1:7" x14ac:dyDescent="0.25">
      <c r="A67" s="4" t="s">
        <v>0</v>
      </c>
      <c r="B67" s="5" t="s">
        <v>3</v>
      </c>
      <c r="C67" s="5" t="s">
        <v>4</v>
      </c>
      <c r="D67" s="78" t="s">
        <v>5</v>
      </c>
      <c r="E67" s="5" t="s">
        <v>11</v>
      </c>
      <c r="F67" s="5" t="s">
        <v>12</v>
      </c>
      <c r="G67" s="6" t="s">
        <v>13</v>
      </c>
    </row>
    <row r="68" spans="1:7" x14ac:dyDescent="0.25">
      <c r="A68" s="7"/>
      <c r="B68" s="8"/>
      <c r="C68" s="8"/>
      <c r="D68" s="79"/>
      <c r="E68" s="8" t="str" cm="1">
        <f t="array" ref="E68:G68">CALENDAR.VALIDATE_CALENDAR_DATE(A68:C68,D68)</f>
        <v/>
      </c>
      <c r="F68" s="8" t="str">
        <v/>
      </c>
      <c r="G68" s="9" t="str">
        <v/>
      </c>
    </row>
    <row r="69" spans="1:7" x14ac:dyDescent="0.25">
      <c r="A69" s="10">
        <v>2023</v>
      </c>
      <c r="B69" s="11">
        <v>1</v>
      </c>
      <c r="C69" s="11">
        <v>1</v>
      </c>
      <c r="D69" s="80"/>
      <c r="E69" s="11" cm="1">
        <f t="array" ref="E69:G69">CALENDAR.VALIDATE_CALENDAR_DATE(A69:C69,D69)</f>
        <v>2023</v>
      </c>
      <c r="F69" s="11">
        <v>1</v>
      </c>
      <c r="G69" s="12">
        <v>1</v>
      </c>
    </row>
    <row r="70" spans="1:7" x14ac:dyDescent="0.25">
      <c r="A70" s="7">
        <v>2024</v>
      </c>
      <c r="B70" s="8">
        <v>2</v>
      </c>
      <c r="C70" s="8">
        <v>29</v>
      </c>
      <c r="D70" s="79"/>
      <c r="E70" s="8" cm="1">
        <f t="array" ref="E70:G70">CALENDAR.VALIDATE_CALENDAR_DATE(A70:C70,D70)</f>
        <v>2024</v>
      </c>
      <c r="F70" s="8">
        <v>2</v>
      </c>
      <c r="G70" s="9">
        <v>29</v>
      </c>
    </row>
    <row r="71" spans="1:7" x14ac:dyDescent="0.25">
      <c r="A71" s="10">
        <v>2100</v>
      </c>
      <c r="B71" s="11">
        <v>2</v>
      </c>
      <c r="C71" s="11">
        <v>29</v>
      </c>
      <c r="D71" s="80"/>
      <c r="E71" s="11" cm="1">
        <f t="array" ref="E71:G71">CALENDAR.VALIDATE_CALENDAR_DATE(A71:C71,D71)</f>
        <v>2100</v>
      </c>
      <c r="F71" s="11">
        <v>2</v>
      </c>
      <c r="G71" s="12" t="e">
        <v>#NUM!</v>
      </c>
    </row>
    <row r="72" spans="1:7" x14ac:dyDescent="0.25">
      <c r="A72" s="7">
        <v>2100</v>
      </c>
      <c r="B72" s="8">
        <v>2</v>
      </c>
      <c r="C72" s="8">
        <v>29</v>
      </c>
      <c r="D72" s="79">
        <v>1</v>
      </c>
      <c r="E72" s="8" cm="1">
        <f t="array" ref="E72:G72">CALENDAR.VALIDATE_CALENDAR_DATE(A72:C72,D72)</f>
        <v>2100</v>
      </c>
      <c r="F72" s="8">
        <v>2</v>
      </c>
      <c r="G72" s="9">
        <v>29</v>
      </c>
    </row>
    <row r="73" spans="1:7" x14ac:dyDescent="0.25">
      <c r="A73" s="10">
        <v>0</v>
      </c>
      <c r="B73" s="11">
        <v>1</v>
      </c>
      <c r="C73" s="11">
        <v>31</v>
      </c>
      <c r="D73" s="80"/>
      <c r="E73" s="11" cm="1">
        <f t="array" ref="E73:G73">CALENDAR.VALIDATE_CALENDAR_DATE(A73:C73,D73)</f>
        <v>0</v>
      </c>
      <c r="F73" s="11">
        <v>1</v>
      </c>
      <c r="G73" s="12">
        <v>31</v>
      </c>
    </row>
    <row r="74" spans="1:7" x14ac:dyDescent="0.25">
      <c r="A74" s="7">
        <v>2024</v>
      </c>
      <c r="B74" s="8"/>
      <c r="C74" s="8">
        <v>366.99</v>
      </c>
      <c r="D74" s="79"/>
      <c r="E74" s="8" cm="1">
        <f t="array" ref="E74:G74">CALENDAR.VALIDATE_CALENDAR_DATE(A74:C74,D74)</f>
        <v>2024</v>
      </c>
      <c r="F74" s="8" t="str">
        <v/>
      </c>
      <c r="G74" s="9">
        <v>366</v>
      </c>
    </row>
    <row r="75" spans="1:7" x14ac:dyDescent="0.25">
      <c r="A75" s="315">
        <v>2023.5</v>
      </c>
      <c r="B75" s="11">
        <v>1</v>
      </c>
      <c r="C75" s="11">
        <v>31</v>
      </c>
      <c r="D75" s="80"/>
      <c r="E75" s="11" t="e" cm="1">
        <f t="array" ref="E75:G75">CALENDAR.VALIDATE_CALENDAR_DATE(A75:C75,D75)</f>
        <v>#NUM!</v>
      </c>
      <c r="F75" s="11">
        <v>1</v>
      </c>
      <c r="G75" s="12">
        <v>31</v>
      </c>
    </row>
    <row r="76" spans="1:7" x14ac:dyDescent="0.25">
      <c r="A76" s="7">
        <v>2023</v>
      </c>
      <c r="B76" s="8">
        <v>1.5</v>
      </c>
      <c r="C76" s="8">
        <v>1</v>
      </c>
      <c r="D76" s="79"/>
      <c r="E76" s="8" cm="1">
        <f t="array" ref="E76:G76">CALENDAR.VALIDATE_CALENDAR_DATE(A76:C76,D76)</f>
        <v>2023</v>
      </c>
      <c r="F76" s="8" t="e">
        <v>#NUM!</v>
      </c>
      <c r="G76" s="9" t="e">
        <v>#NUM!</v>
      </c>
    </row>
    <row r="77" spans="1:7" x14ac:dyDescent="0.25">
      <c r="A77" s="175">
        <v>2023</v>
      </c>
      <c r="B77" s="176">
        <v>1</v>
      </c>
      <c r="C77" s="176">
        <v>31.99</v>
      </c>
      <c r="D77" s="197"/>
      <c r="E77" s="176" cm="1">
        <f t="array" ref="E77:G77">CALENDAR.VALIDATE_CALENDAR_DATE(A77:C77,D77)</f>
        <v>2023</v>
      </c>
      <c r="F77" s="176">
        <v>1</v>
      </c>
      <c r="G77" s="177">
        <v>31</v>
      </c>
    </row>
    <row r="80" spans="1:7" ht="19.5" x14ac:dyDescent="0.3">
      <c r="A80" s="1" t="s">
        <v>620</v>
      </c>
      <c r="B80" s="1"/>
      <c r="C80" s="1"/>
      <c r="D80" s="1"/>
    </row>
    <row r="82" spans="1:6" x14ac:dyDescent="0.25">
      <c r="A82" t="s">
        <v>0</v>
      </c>
      <c r="B82" t="s">
        <v>3</v>
      </c>
      <c r="C82" t="s">
        <v>4</v>
      </c>
      <c r="D82" t="s">
        <v>5</v>
      </c>
      <c r="E82" t="s">
        <v>176</v>
      </c>
    </row>
    <row r="83" spans="1:6" x14ac:dyDescent="0.25">
      <c r="E83" t="b" cm="1">
        <f t="array" ref="E83">CALENDAR.IS_VALID_CALENDAR_DATE(Table23[[#This Row],[YearCE]:[Day]],Table23[[#This Row],[JulianCalendar]])</f>
        <v>0</v>
      </c>
    </row>
    <row r="84" spans="1:6" x14ac:dyDescent="0.25">
      <c r="A84" t="s">
        <v>2</v>
      </c>
      <c r="E84" t="b" cm="1">
        <f t="array" ref="E84">CALENDAR.IS_VALID_CALENDAR_DATE(Table23[[#This Row],[YearCE]:[Day]],Table23[[#This Row],[JulianCalendar]])</f>
        <v>0</v>
      </c>
    </row>
    <row r="85" spans="1:6" x14ac:dyDescent="0.25">
      <c r="A85">
        <v>2024</v>
      </c>
      <c r="B85">
        <v>2</v>
      </c>
      <c r="C85">
        <v>29</v>
      </c>
      <c r="E85" t="b" cm="1">
        <f t="array" ref="E85">CALENDAR.IS_VALID_CALENDAR_DATE(Table23[[#This Row],[YearCE]:[Day]],Table23[[#This Row],[JulianCalendar]])</f>
        <v>1</v>
      </c>
    </row>
    <row r="86" spans="1:6" x14ac:dyDescent="0.25">
      <c r="A86">
        <v>2100</v>
      </c>
      <c r="B86">
        <v>2</v>
      </c>
      <c r="C86">
        <v>29</v>
      </c>
      <c r="E86" t="b" cm="1">
        <f t="array" ref="E86">CALENDAR.IS_VALID_CALENDAR_DATE(Table23[[#This Row],[YearCE]:[Day]],Table23[[#This Row],[JulianCalendar]])</f>
        <v>0</v>
      </c>
    </row>
    <row r="87" spans="1:6" x14ac:dyDescent="0.25">
      <c r="A87">
        <v>2100</v>
      </c>
      <c r="B87">
        <v>2</v>
      </c>
      <c r="C87">
        <v>29</v>
      </c>
      <c r="D87">
        <v>1</v>
      </c>
      <c r="E87" t="b" cm="1">
        <f t="array" ref="E87">CALENDAR.IS_VALID_CALENDAR_DATE(Table23[[#This Row],[YearCE]:[Day]],Table23[[#This Row],[JulianCalendar]])</f>
        <v>1</v>
      </c>
    </row>
    <row r="88" spans="1:6" x14ac:dyDescent="0.25">
      <c r="A88">
        <v>2023</v>
      </c>
      <c r="E88" t="b" cm="1">
        <f t="array" ref="E88">CALENDAR.IS_VALID_CALENDAR_DATE(Table23[[#This Row],[YearCE]:[Day]],Table23[[#This Row],[JulianCalendar]])</f>
        <v>1</v>
      </c>
    </row>
    <row r="89" spans="1:6" x14ac:dyDescent="0.25">
      <c r="A89">
        <v>2023</v>
      </c>
      <c r="B89">
        <v>12</v>
      </c>
      <c r="C89">
        <v>31</v>
      </c>
      <c r="E89" t="b" cm="1">
        <f t="array" ref="E89">CALENDAR.IS_VALID_CALENDAR_DATE(Table23[[#This Row],[YearCE]:[Day]],Table23[[#This Row],[JulianCalendar]])</f>
        <v>1</v>
      </c>
    </row>
    <row r="90" spans="1:6" x14ac:dyDescent="0.25">
      <c r="A90">
        <v>2023</v>
      </c>
      <c r="B90">
        <v>1.5</v>
      </c>
      <c r="E90" t="b" cm="1">
        <f t="array" ref="E90">CALENDAR.IS_VALID_CALENDAR_DATE(Table23[[#This Row],[YearCE]:[Day]],Table23[[#This Row],[JulianCalendar]])</f>
        <v>0</v>
      </c>
    </row>
    <row r="91" spans="1:6" x14ac:dyDescent="0.25">
      <c r="A91">
        <v>2023</v>
      </c>
      <c r="B91">
        <v>4</v>
      </c>
      <c r="E91" t="b" cm="1">
        <f t="array" ref="E91">CALENDAR.IS_VALID_CALENDAR_DATE(Table23[[#This Row],[YearCE]:[Day]],Table23[[#This Row],[JulianCalendar]])</f>
        <v>1</v>
      </c>
    </row>
    <row r="92" spans="1:6" x14ac:dyDescent="0.25">
      <c r="A92">
        <v>2023</v>
      </c>
      <c r="C92">
        <v>365</v>
      </c>
      <c r="E92" t="b" cm="1">
        <f t="array" ref="E92">CALENDAR.IS_VALID_CALENDAR_DATE(Table23[[#This Row],[YearCE]:[Day]],Table23[[#This Row],[JulianCalendar]])</f>
        <v>1</v>
      </c>
    </row>
    <row r="95" spans="1:6" ht="19.5" x14ac:dyDescent="0.3">
      <c r="A95" s="1" t="s">
        <v>601</v>
      </c>
      <c r="F95" s="1" t="s">
        <v>604</v>
      </c>
    </row>
    <row r="97" spans="1:7" x14ac:dyDescent="0.25">
      <c r="A97" s="21" t="s">
        <v>602</v>
      </c>
      <c r="B97" s="41" t="s">
        <v>5</v>
      </c>
      <c r="C97" s="41" t="s">
        <v>42</v>
      </c>
      <c r="D97" s="41" t="s">
        <v>12</v>
      </c>
      <c r="E97" s="23" t="s">
        <v>13</v>
      </c>
      <c r="F97" s="41" t="s">
        <v>339</v>
      </c>
      <c r="G97" s="23" t="s">
        <v>289</v>
      </c>
    </row>
    <row r="98" spans="1:7" x14ac:dyDescent="0.25">
      <c r="A98" s="7"/>
      <c r="B98" s="8"/>
      <c r="C98" s="8" t="str" cm="1">
        <f t="array" ref="C98:E98">CALENDAR.PARSE_ISO_CALENDAR_DATE(A98,B98)</f>
        <v/>
      </c>
      <c r="D98" s="8" t="str">
        <v/>
      </c>
      <c r="E98" s="9" t="str">
        <v/>
      </c>
      <c r="F98" s="8"/>
      <c r="G98" s="9" t="str" cm="1">
        <f t="array" ref="G98">CALENDAR.FORMAT_ISO_CALENDAR_DATE(_xlfn.ANCHORARRAY(C98),F98,B98)</f>
        <v/>
      </c>
    </row>
    <row r="99" spans="1:7" x14ac:dyDescent="0.25">
      <c r="A99" s="10" t="s">
        <v>2</v>
      </c>
      <c r="B99" s="11"/>
      <c r="C99" s="11" t="e" cm="1">
        <f t="array" ref="C99:E99">CALENDAR.PARSE_ISO_CALENDAR_DATE(A99,B99)</f>
        <v>#VALUE!</v>
      </c>
      <c r="D99" s="11" t="str">
        <v/>
      </c>
      <c r="E99" s="12" t="str">
        <v/>
      </c>
      <c r="F99" s="11"/>
      <c r="G99" s="12" t="str" cm="1">
        <f t="array" ref="G99">CALENDAR.FORMAT_ISO_CALENDAR_DATE(_xlfn.ANCHORARRAY(C99),F99,B99)</f>
        <v>#DATE!</v>
      </c>
    </row>
    <row r="100" spans="1:7" x14ac:dyDescent="0.25">
      <c r="A100" s="50" t="s">
        <v>355</v>
      </c>
      <c r="B100" s="8"/>
      <c r="C100" s="8" cm="1">
        <f t="array" ref="C100:E100">CALENDAR.PARSE_ISO_CALENDAR_DATE(A100,B100)</f>
        <v>-327</v>
      </c>
      <c r="D100" s="8">
        <v>10</v>
      </c>
      <c r="E100" s="9">
        <v>15</v>
      </c>
      <c r="F100" s="8"/>
      <c r="G100" s="9" t="str" cm="1">
        <f t="array" ref="G100">CALENDAR.FORMAT_ISO_CALENDAR_DATE(_xlfn.ANCHORARRAY(C100),F100,B100)</f>
        <v>−0327-10-15</v>
      </c>
    </row>
    <row r="101" spans="1:7" x14ac:dyDescent="0.25">
      <c r="A101" s="42" t="s">
        <v>480</v>
      </c>
      <c r="B101" s="11"/>
      <c r="C101" s="11" cm="1">
        <f t="array" ref="C101:E101">CALENDAR.PARSE_ISO_CALENDAR_DATE(A101,B101)</f>
        <v>2021</v>
      </c>
      <c r="D101" s="11">
        <v>10</v>
      </c>
      <c r="E101" s="12">
        <v>15</v>
      </c>
      <c r="F101" s="11"/>
      <c r="G101" s="12" t="str" cm="1">
        <f t="array" ref="G101">CALENDAR.FORMAT_ISO_CALENDAR_DATE(_xlfn.ANCHORARRAY(C101),F101,B101)</f>
        <v>2021-10-15</v>
      </c>
    </row>
    <row r="102" spans="1:7" x14ac:dyDescent="0.25">
      <c r="A102" s="40" t="s">
        <v>479</v>
      </c>
      <c r="B102" s="8"/>
      <c r="C102" s="8" cm="1">
        <f t="array" ref="C102:E102">CALENDAR.PARSE_ISO_CALENDAR_DATE(A102,B102)</f>
        <v>2023</v>
      </c>
      <c r="D102" s="8">
        <v>10</v>
      </c>
      <c r="E102" s="9">
        <v>15</v>
      </c>
      <c r="F102" s="8">
        <v>1</v>
      </c>
      <c r="G102" s="9" t="str" cm="1">
        <f t="array" ref="G102">CALENDAR.FORMAT_ISO_CALENDAR_DATE(_xlfn.ANCHORARRAY(C102),F102,B102)</f>
        <v>20231015</v>
      </c>
    </row>
    <row r="103" spans="1:7" x14ac:dyDescent="0.25">
      <c r="A103" s="54" t="s">
        <v>481</v>
      </c>
      <c r="B103" s="36">
        <v>1</v>
      </c>
      <c r="C103" s="36" cm="1">
        <f t="array" ref="C103:E103">CALENDAR.PARSE_ISO_CALENDAR_DATE(A103,B103)</f>
        <v>2021</v>
      </c>
      <c r="D103" s="36">
        <v>10</v>
      </c>
      <c r="E103" s="55" t="str">
        <v/>
      </c>
      <c r="F103" s="36"/>
      <c r="G103" s="55" t="str" cm="1">
        <f t="array" ref="G103">CALENDAR.FORMAT_ISO_CALENDAR_DATE(_xlfn.ANCHORARRAY(C103),F103,B103)</f>
        <v>2021-10</v>
      </c>
    </row>
    <row r="104" spans="1:7" x14ac:dyDescent="0.25">
      <c r="A104" s="40" t="s">
        <v>337</v>
      </c>
      <c r="B104" s="8"/>
      <c r="C104" s="8" cm="1">
        <f t="array" ref="C104:E104">CALENDAR.PARSE_ISO_CALENDAR_DATE(A104,B104)</f>
        <v>2023</v>
      </c>
      <c r="D104" s="8" t="str">
        <v/>
      </c>
      <c r="E104" s="9" t="str">
        <v/>
      </c>
      <c r="F104" s="8"/>
      <c r="G104" s="9" t="str" cm="1">
        <f t="array" ref="G104">CALENDAR.FORMAT_ISO_CALENDAR_DATE(_xlfn.ANCHORARRAY(C104),F104,B104)</f>
        <v>2023</v>
      </c>
    </row>
    <row r="105" spans="1:7" x14ac:dyDescent="0.25">
      <c r="A105" s="54" t="s">
        <v>356</v>
      </c>
      <c r="B105" s="36"/>
      <c r="C105" s="36" t="e" cm="1">
        <f t="array" ref="C105:E105">CALENDAR.PARSE_ISO_CALENDAR_DATE(A105,B105)</f>
        <v>#VALUE!</v>
      </c>
      <c r="D105" s="36" t="e">
        <v>#VALUE!</v>
      </c>
      <c r="E105" s="55" t="e">
        <v>#VALUE!</v>
      </c>
      <c r="F105" s="36"/>
      <c r="G105" s="55" t="str" cm="1">
        <f t="array" ref="G105">CALENDAR.FORMAT_ISO_CALENDAR_DATE(_xlfn.ANCHORARRAY(C105),F105,B105)</f>
        <v>#DATE!</v>
      </c>
    </row>
    <row r="108" spans="1:7" ht="19.5" x14ac:dyDescent="0.3">
      <c r="A108" s="1" t="s">
        <v>603</v>
      </c>
    </row>
    <row r="110" spans="1:7" x14ac:dyDescent="0.25">
      <c r="A110" t="s">
        <v>6</v>
      </c>
      <c r="B110" t="s">
        <v>3</v>
      </c>
      <c r="C110" t="s">
        <v>4</v>
      </c>
      <c r="D110" t="s">
        <v>5</v>
      </c>
      <c r="E110" t="s">
        <v>31</v>
      </c>
      <c r="F110" t="s">
        <v>7</v>
      </c>
    </row>
    <row r="111" spans="1:7" x14ac:dyDescent="0.25">
      <c r="E111" t="str" cm="1">
        <f t="array" ref="E111">CALENDAR.JULIAN_DAY_NUMBER(Table245[[#This Row],[Year]:[Day]],Table245[[#This Row],[JulianCalendar]])</f>
        <v/>
      </c>
    </row>
    <row r="112" spans="1:7" x14ac:dyDescent="0.25">
      <c r="A112">
        <v>2023</v>
      </c>
      <c r="C112">
        <v>20</v>
      </c>
      <c r="E112" cm="1">
        <f t="array" ref="E112">CALENDAR.JULIAN_DAY_NUMBER(Table245[[#This Row],[Year]:[Day]],Table245[[#This Row],[JulianCalendar]])</f>
        <v>2459965</v>
      </c>
    </row>
    <row r="113" spans="1:6" x14ac:dyDescent="0.25">
      <c r="A113">
        <v>2023</v>
      </c>
      <c r="B113">
        <v>1</v>
      </c>
      <c r="E113" cm="1">
        <f t="array" ref="E113">CALENDAR.JULIAN_DAY_NUMBER(Table245[[#This Row],[Year]:[Day]],Table245[[#This Row],[JulianCalendar]])</f>
        <v>2459946</v>
      </c>
    </row>
    <row r="114" spans="1:6" x14ac:dyDescent="0.25">
      <c r="A114">
        <v>2023</v>
      </c>
      <c r="B114">
        <v>1</v>
      </c>
      <c r="C114">
        <v>1</v>
      </c>
      <c r="D114">
        <v>1</v>
      </c>
      <c r="E114" cm="1">
        <f t="array" ref="E114">CALENDAR.JULIAN_DAY_NUMBER(Table245[[#This Row],[Year]:[Day]],Table245[[#This Row],[JulianCalendar]])</f>
        <v>2459959</v>
      </c>
    </row>
    <row r="115" spans="1:6" x14ac:dyDescent="0.25">
      <c r="A115">
        <v>1582</v>
      </c>
      <c r="B115">
        <v>10</v>
      </c>
      <c r="C115">
        <v>4</v>
      </c>
      <c r="D115">
        <v>1</v>
      </c>
      <c r="E115" cm="1">
        <f t="array" ref="E115">CALENDAR.JULIAN_DAY_NUMBER(Table245[[#This Row],[Year]:[Day]],Table245[[#This Row],[JulianCalendar]])</f>
        <v>2299160</v>
      </c>
    </row>
    <row r="116" spans="1:6" ht="120" x14ac:dyDescent="0.25">
      <c r="A116">
        <v>1582</v>
      </c>
      <c r="B116">
        <v>10</v>
      </c>
      <c r="C116">
        <v>15</v>
      </c>
      <c r="E116" cm="1">
        <f t="array" ref="E116">CALENDAR.JULIAN_DAY_NUMBER(Table245[[#This Row],[Year]:[Day]],Table245[[#This Row],[JulianCalendar]])</f>
        <v>2299161</v>
      </c>
      <c r="F116" s="3" t="s">
        <v>70</v>
      </c>
    </row>
    <row r="117" spans="1:6" ht="30" x14ac:dyDescent="0.25">
      <c r="A117" s="2">
        <v>-4712</v>
      </c>
      <c r="B117" s="2">
        <v>1</v>
      </c>
      <c r="C117">
        <v>1</v>
      </c>
      <c r="D117">
        <v>1</v>
      </c>
      <c r="E117" cm="1">
        <f t="array" ref="E117">CALENDAR.JULIAN_DAY_NUMBER(Table245[[#This Row],[Year]:[Day]],Table245[[#This Row],[JulianCalendar]])</f>
        <v>0</v>
      </c>
      <c r="F117" s="3" t="s">
        <v>8</v>
      </c>
    </row>
    <row r="118" spans="1:6" ht="30" x14ac:dyDescent="0.25">
      <c r="A118" s="2">
        <v>-4713</v>
      </c>
      <c r="B118" s="2">
        <v>11</v>
      </c>
      <c r="C118">
        <v>25</v>
      </c>
      <c r="E118" cm="1">
        <f t="array" ref="E118">CALENDAR.JULIAN_DAY_NUMBER(Table245[[#This Row],[Year]:[Day]],Table245[[#This Row],[JulianCalendar]])</f>
        <v>1</v>
      </c>
      <c r="F118" s="3" t="s">
        <v>9</v>
      </c>
    </row>
    <row r="121" spans="1:6" ht="19.5" x14ac:dyDescent="0.3">
      <c r="A121" s="1" t="s">
        <v>605</v>
      </c>
    </row>
    <row r="123" spans="1:6" x14ac:dyDescent="0.25">
      <c r="A123" t="s">
        <v>6</v>
      </c>
      <c r="B123" t="s">
        <v>3</v>
      </c>
      <c r="C123" t="s">
        <v>4</v>
      </c>
      <c r="D123" t="s">
        <v>5</v>
      </c>
      <c r="E123" t="s">
        <v>380</v>
      </c>
      <c r="F123" t="s">
        <v>7</v>
      </c>
    </row>
    <row r="124" spans="1:6" x14ac:dyDescent="0.25">
      <c r="E124" t="str" cm="1">
        <f t="array" ref="E124">CALENDAR.MODIFIED_JULIAN_DAY_NUMBER(Table24534[[#This Row],[Year]:[Day]],Table24534[[#This Row],[JulianCalendar]])</f>
        <v/>
      </c>
    </row>
    <row r="125" spans="1:6" x14ac:dyDescent="0.25">
      <c r="A125">
        <v>1858</v>
      </c>
      <c r="B125">
        <v>11</v>
      </c>
      <c r="C125">
        <v>17</v>
      </c>
      <c r="E125" cm="1">
        <f t="array" ref="E125">CALENDAR.MODIFIED_JULIAN_DAY_NUMBER(Table24534[[#This Row],[Year]:[Day]],Table24534[[#This Row],[JulianCalendar]])</f>
        <v>0</v>
      </c>
      <c r="F125" t="s">
        <v>381</v>
      </c>
    </row>
    <row r="126" spans="1:6" x14ac:dyDescent="0.25">
      <c r="A126">
        <v>2023</v>
      </c>
      <c r="B126">
        <v>5</v>
      </c>
      <c r="C126">
        <v>1</v>
      </c>
      <c r="E126" cm="1">
        <f t="array" ref="E126">CALENDAR.MODIFIED_JULIAN_DAY_NUMBER(Table24534[[#This Row],[Year]:[Day]],Table24534[[#This Row],[JulianCalendar]])</f>
        <v>60065</v>
      </c>
    </row>
    <row r="127" spans="1:6" ht="45" x14ac:dyDescent="0.25">
      <c r="A127" s="2">
        <v>-4712</v>
      </c>
      <c r="B127" s="2">
        <v>1</v>
      </c>
      <c r="C127">
        <v>1</v>
      </c>
      <c r="D127">
        <v>1</v>
      </c>
      <c r="E127" cm="1">
        <f t="array" ref="E127">CALENDAR.MODIFIED_JULIAN_DAY_NUMBER(Table24534[[#This Row],[Year]:[Day]],Table24534[[#This Row],[JulianCalendar]])</f>
        <v>-2400001</v>
      </c>
      <c r="F127" s="3" t="s">
        <v>383</v>
      </c>
    </row>
    <row r="128" spans="1:6" ht="30" x14ac:dyDescent="0.25">
      <c r="A128" s="2">
        <v>-4713</v>
      </c>
      <c r="B128" s="2">
        <v>11</v>
      </c>
      <c r="C128">
        <v>24</v>
      </c>
      <c r="E128" cm="1">
        <f t="array" ref="E128">CALENDAR.MODIFIED_JULIAN_DAY_NUMBER(Table24534[[#This Row],[Year]:[Day]],Table24534[[#This Row],[JulianCalendar]])</f>
        <v>-2400001</v>
      </c>
      <c r="F128" s="3" t="s">
        <v>382</v>
      </c>
    </row>
    <row r="131" spans="1:5" ht="19.5" x14ac:dyDescent="0.3">
      <c r="A131" s="1" t="s">
        <v>384</v>
      </c>
      <c r="D131" s="1" t="s">
        <v>385</v>
      </c>
    </row>
    <row r="133" spans="1:5" x14ac:dyDescent="0.25">
      <c r="A133" t="s">
        <v>10</v>
      </c>
      <c r="B133" t="s">
        <v>380</v>
      </c>
      <c r="D133" t="s">
        <v>386</v>
      </c>
      <c r="E133" t="s">
        <v>31</v>
      </c>
    </row>
    <row r="134" spans="1:5" x14ac:dyDescent="0.25">
      <c r="B134" t="str" cm="1">
        <f t="array" ref="B134">CALENDAR.JDN_TO_MODIFIED(Table2453435[[#This Row],[JDN]])</f>
        <v/>
      </c>
      <c r="E134" t="str" cm="1">
        <f t="array" ref="E134">CALENDAR.MODIFIED_TO_JDN(Table245343536[[#This Row],[MJDN]])</f>
        <v/>
      </c>
    </row>
    <row r="135" spans="1:5" x14ac:dyDescent="0.25">
      <c r="A135" t="s">
        <v>2</v>
      </c>
      <c r="B135" t="e" cm="1">
        <f t="array" ref="B135">CALENDAR.JDN_TO_MODIFIED(Table2453435[[#This Row],[JDN]])</f>
        <v>#VALUE!</v>
      </c>
      <c r="D135" t="s">
        <v>2</v>
      </c>
      <c r="E135" t="e" cm="1">
        <f t="array" ref="E135">CALENDAR.MODIFIED_TO_JDN(Table245343536[[#This Row],[MJDN]])</f>
        <v>#VALUE!</v>
      </c>
    </row>
    <row r="136" spans="1:5" x14ac:dyDescent="0.25">
      <c r="A136" t="e">
        <v>#N/A</v>
      </c>
      <c r="B136" t="e" cm="1">
        <f t="array" ref="B136">CALENDAR.JDN_TO_MODIFIED(Table2453435[[#This Row],[JDN]])</f>
        <v>#N/A</v>
      </c>
      <c r="D136" t="e">
        <v>#N/A</v>
      </c>
      <c r="E136" t="e" cm="1">
        <f t="array" ref="E136">CALENDAR.MODIFIED_TO_JDN(Table245343536[[#This Row],[MJDN]])</f>
        <v>#N/A</v>
      </c>
    </row>
    <row r="137" spans="1:5" x14ac:dyDescent="0.25">
      <c r="A137">
        <v>0</v>
      </c>
      <c r="B137" cm="1">
        <f t="array" ref="B137">CALENDAR.JDN_TO_MODIFIED(Table2453435[[#This Row],[JDN]])</f>
        <v>-2400001</v>
      </c>
      <c r="D137">
        <v>-2400001</v>
      </c>
      <c r="E137" cm="1">
        <f t="array" ref="E137">CALENDAR.MODIFIED_TO_JDN(Table245343536[[#This Row],[MJDN]])</f>
        <v>0</v>
      </c>
    </row>
    <row r="138" spans="1:5" x14ac:dyDescent="0.25">
      <c r="A138">
        <v>2400001</v>
      </c>
      <c r="B138" cm="1">
        <f t="array" ref="B138">CALENDAR.JDN_TO_MODIFIED(Table2453435[[#This Row],[JDN]])</f>
        <v>0</v>
      </c>
      <c r="D138">
        <v>0</v>
      </c>
      <c r="E138" cm="1">
        <f t="array" ref="E138">CALENDAR.MODIFIED_TO_JDN(Table245343536[[#This Row],[MJDN]])</f>
        <v>2400001</v>
      </c>
    </row>
    <row r="139" spans="1:5" x14ac:dyDescent="0.25">
      <c r="A139">
        <v>2460066</v>
      </c>
      <c r="B139" cm="1">
        <f t="array" ref="B139">CALENDAR.JDN_TO_MODIFIED(Table2453435[[#This Row],[JDN]])</f>
        <v>60065</v>
      </c>
      <c r="D139">
        <v>60065</v>
      </c>
      <c r="E139" cm="1">
        <f t="array" ref="E139">CALENDAR.MODIFIED_TO_JDN(Table245343536[[#This Row],[MJDN]])</f>
        <v>2460066</v>
      </c>
    </row>
    <row r="142" spans="1:5" ht="19.5" x14ac:dyDescent="0.3">
      <c r="A142" s="1" t="s">
        <v>14</v>
      </c>
    </row>
    <row r="144" spans="1:5" x14ac:dyDescent="0.25">
      <c r="A144" s="4" t="s">
        <v>10</v>
      </c>
      <c r="B144" s="78" t="s">
        <v>5</v>
      </c>
      <c r="C144" s="5" t="s">
        <v>11</v>
      </c>
      <c r="D144" s="5" t="s">
        <v>12</v>
      </c>
      <c r="E144" s="6" t="s">
        <v>13</v>
      </c>
    </row>
    <row r="145" spans="1:5" x14ac:dyDescent="0.25">
      <c r="A145" s="7"/>
      <c r="B145" s="79"/>
      <c r="C145" s="8" t="str" cm="1">
        <f t="array" ref="C145:E145">CALENDAR.JDN_TO_CALENDAR_DATE($A145,$B145)</f>
        <v/>
      </c>
      <c r="D145" s="8" t="str">
        <v/>
      </c>
      <c r="E145" s="9" t="str">
        <v/>
      </c>
    </row>
    <row r="146" spans="1:5" x14ac:dyDescent="0.25">
      <c r="A146" s="10">
        <v>2459946</v>
      </c>
      <c r="B146" s="80"/>
      <c r="C146" s="11" cm="1">
        <f t="array" ref="C146:E146">CALENDAR.JDN_TO_CALENDAR_DATE($A146,$B146)</f>
        <v>2023</v>
      </c>
      <c r="D146" s="11">
        <v>1</v>
      </c>
      <c r="E146" s="12">
        <v>1</v>
      </c>
    </row>
    <row r="147" spans="1:5" x14ac:dyDescent="0.25">
      <c r="A147" s="7">
        <v>2459959</v>
      </c>
      <c r="B147" s="79">
        <v>1</v>
      </c>
      <c r="C147" s="8" cm="1">
        <f t="array" ref="C147:E147">CALENDAR.JDN_TO_CALENDAR_DATE($A147,$B147)</f>
        <v>2023</v>
      </c>
      <c r="D147" s="8">
        <v>1</v>
      </c>
      <c r="E147" s="9">
        <v>1</v>
      </c>
    </row>
    <row r="148" spans="1:5" x14ac:dyDescent="0.25">
      <c r="A148" s="10">
        <v>2299160</v>
      </c>
      <c r="B148" s="80">
        <v>1</v>
      </c>
      <c r="C148" s="11" cm="1">
        <f t="array" ref="C148:E148">CALENDAR.JDN_TO_CALENDAR_DATE($A148,$B148)</f>
        <v>1582</v>
      </c>
      <c r="D148" s="11">
        <v>10</v>
      </c>
      <c r="E148" s="12">
        <v>4</v>
      </c>
    </row>
    <row r="149" spans="1:5" x14ac:dyDescent="0.25">
      <c r="A149" s="7">
        <v>2299161</v>
      </c>
      <c r="B149" s="79"/>
      <c r="C149" s="8" cm="1">
        <f t="array" ref="C149:E149">CALENDAR.JDN_TO_CALENDAR_DATE($A149,$B149)</f>
        <v>1582</v>
      </c>
      <c r="D149" s="8">
        <v>10</v>
      </c>
      <c r="E149" s="9">
        <v>15</v>
      </c>
    </row>
    <row r="150" spans="1:5" x14ac:dyDescent="0.25">
      <c r="A150" s="10">
        <v>0.5</v>
      </c>
      <c r="B150" s="80">
        <v>1</v>
      </c>
      <c r="C150" s="11" cm="1">
        <f t="array" ref="C150:E150">CALENDAR.JDN_TO_CALENDAR_DATE($A150,$B150)</f>
        <v>-4712</v>
      </c>
      <c r="D150" s="11">
        <v>1</v>
      </c>
      <c r="E150" s="12">
        <v>1</v>
      </c>
    </row>
    <row r="151" spans="1:5" x14ac:dyDescent="0.25">
      <c r="A151" s="203" t="e">
        <v>#N/A</v>
      </c>
      <c r="B151" s="202"/>
      <c r="C151" s="15" t="e" cm="1">
        <f t="array" ref="C151:E151">CALENDAR.JDN_TO_CALENDAR_DATE($A151,$B151)</f>
        <v>#N/A</v>
      </c>
      <c r="D151" s="15" t="str">
        <v/>
      </c>
      <c r="E151" s="16" t="str">
        <v/>
      </c>
    </row>
    <row r="154" spans="1:5" ht="19.5" x14ac:dyDescent="0.3">
      <c r="A154" s="1" t="s">
        <v>387</v>
      </c>
    </row>
    <row r="156" spans="1:5" x14ac:dyDescent="0.25">
      <c r="A156" s="4" t="s">
        <v>386</v>
      </c>
      <c r="B156" s="78" t="s">
        <v>5</v>
      </c>
      <c r="C156" s="5" t="s">
        <v>11</v>
      </c>
      <c r="D156" s="5" t="s">
        <v>12</v>
      </c>
      <c r="E156" s="6" t="s">
        <v>13</v>
      </c>
    </row>
    <row r="157" spans="1:5" x14ac:dyDescent="0.25">
      <c r="A157" s="7"/>
      <c r="B157" s="79"/>
      <c r="C157" s="8" t="str" cm="1">
        <f t="array" ref="C157:E157">CALENDAR.MJDN_TO_CALENDAR_DATE($A157,$B157)</f>
        <v/>
      </c>
      <c r="D157" s="8" t="str">
        <v/>
      </c>
      <c r="E157" s="9" t="str">
        <v/>
      </c>
    </row>
    <row r="158" spans="1:5" x14ac:dyDescent="0.25">
      <c r="A158" s="10">
        <v>59945</v>
      </c>
      <c r="B158" s="80"/>
      <c r="C158" s="11" cm="1">
        <f t="array" ref="C158:E158">CALENDAR.MJDN_TO_CALENDAR_DATE($A158,$B158)</f>
        <v>2023</v>
      </c>
      <c r="D158" s="11">
        <v>1</v>
      </c>
      <c r="E158" s="12">
        <v>1</v>
      </c>
    </row>
    <row r="159" spans="1:5" x14ac:dyDescent="0.25">
      <c r="A159" s="7">
        <v>59958</v>
      </c>
      <c r="B159" s="79"/>
      <c r="C159" s="8" cm="1">
        <f t="array" ref="C159:E159">CALENDAR.MJDN_TO_CALENDAR_DATE($A159,$B159)</f>
        <v>2023</v>
      </c>
      <c r="D159" s="8">
        <v>1</v>
      </c>
      <c r="E159" s="9">
        <v>14</v>
      </c>
    </row>
    <row r="160" spans="1:5" x14ac:dyDescent="0.25">
      <c r="A160" s="10">
        <v>-100841</v>
      </c>
      <c r="B160" s="80">
        <v>1</v>
      </c>
      <c r="C160" s="11" cm="1">
        <f t="array" ref="C160:E160">CALENDAR.MJDN_TO_CALENDAR_DATE($A160,$B160)</f>
        <v>1582</v>
      </c>
      <c r="D160" s="11">
        <v>10</v>
      </c>
      <c r="E160" s="12">
        <v>4</v>
      </c>
    </row>
    <row r="161" spans="1:6" x14ac:dyDescent="0.25">
      <c r="A161" s="7">
        <v>-100840</v>
      </c>
      <c r="B161" s="79"/>
      <c r="C161" s="8" cm="1">
        <f t="array" ref="C161:E161">CALENDAR.MJDN_TO_CALENDAR_DATE($A161,$B161)</f>
        <v>1582</v>
      </c>
      <c r="D161" s="8">
        <v>10</v>
      </c>
      <c r="E161" s="9">
        <v>15</v>
      </c>
    </row>
    <row r="162" spans="1:6" x14ac:dyDescent="0.25">
      <c r="A162" s="10">
        <v>0</v>
      </c>
      <c r="B162" s="80"/>
      <c r="C162" s="11" cm="1">
        <f t="array" ref="C162:E162">CALENDAR.MJDN_TO_CALENDAR_DATE($A162,$B162)</f>
        <v>1858</v>
      </c>
      <c r="D162" s="11">
        <v>11</v>
      </c>
      <c r="E162" s="12">
        <v>17</v>
      </c>
    </row>
    <row r="163" spans="1:6" x14ac:dyDescent="0.25">
      <c r="A163" s="203">
        <v>0.8</v>
      </c>
      <c r="B163" s="202">
        <v>1</v>
      </c>
      <c r="C163" s="15" cm="1">
        <f t="array" ref="C163:E163">CALENDAR.MJDN_TO_CALENDAR_DATE($A163,$B163)</f>
        <v>1858</v>
      </c>
      <c r="D163" s="15">
        <v>11</v>
      </c>
      <c r="E163" s="16">
        <v>5</v>
      </c>
    </row>
    <row r="166" spans="1:6" ht="19.5" x14ac:dyDescent="0.3">
      <c r="A166" s="1" t="s">
        <v>606</v>
      </c>
    </row>
    <row r="168" spans="1:6" x14ac:dyDescent="0.25">
      <c r="A168" s="48" t="s">
        <v>6</v>
      </c>
      <c r="B168" s="49" t="s">
        <v>3</v>
      </c>
      <c r="C168" s="49" t="s">
        <v>4</v>
      </c>
      <c r="D168" s="5" t="s">
        <v>11</v>
      </c>
      <c r="E168" s="5" t="s">
        <v>12</v>
      </c>
      <c r="F168" s="6" t="s">
        <v>13</v>
      </c>
    </row>
    <row r="169" spans="1:6" x14ac:dyDescent="0.25">
      <c r="A169" s="7"/>
      <c r="B169" s="8"/>
      <c r="C169" s="8"/>
      <c r="D169" s="8" t="str" cm="1">
        <f t="array" ref="D169:F169">CALENDAR.GREGORIAN_TO_JULIAN(A169:C169)</f>
        <v/>
      </c>
      <c r="E169" s="8" t="str">
        <v/>
      </c>
      <c r="F169" s="9" t="str">
        <v/>
      </c>
    </row>
    <row r="170" spans="1:6" x14ac:dyDescent="0.25">
      <c r="A170" s="10">
        <v>1900</v>
      </c>
      <c r="B170" s="11">
        <v>2</v>
      </c>
      <c r="C170" s="11">
        <v>29</v>
      </c>
      <c r="D170" s="11" t="e" cm="1">
        <f t="array" ref="D170">CALENDAR.GREGORIAN_TO_JULIAN(A170:C170)</f>
        <v>#NUM!</v>
      </c>
      <c r="E170" s="11"/>
      <c r="F170" s="12"/>
    </row>
    <row r="171" spans="1:6" x14ac:dyDescent="0.25">
      <c r="A171" s="7">
        <v>2023</v>
      </c>
      <c r="B171" s="8">
        <v>1</v>
      </c>
      <c r="C171" s="8">
        <v>1</v>
      </c>
      <c r="D171" s="8" cm="1">
        <f t="array" ref="D171:F171">CALENDAR.GREGORIAN_TO_JULIAN(A171:C171)</f>
        <v>2022</v>
      </c>
      <c r="E171" s="8">
        <v>12</v>
      </c>
      <c r="F171" s="9">
        <v>19</v>
      </c>
    </row>
    <row r="172" spans="1:6" x14ac:dyDescent="0.25">
      <c r="A172" s="58">
        <v>1582</v>
      </c>
      <c r="B172" s="36">
        <v>10</v>
      </c>
      <c r="C172" s="36">
        <v>15</v>
      </c>
      <c r="D172" s="36" cm="1">
        <f t="array" ref="D172:F172">CALENDAR.GREGORIAN_TO_JULIAN(A172:C172)</f>
        <v>1582</v>
      </c>
      <c r="E172" s="36">
        <v>10</v>
      </c>
      <c r="F172" s="55">
        <v>5</v>
      </c>
    </row>
    <row r="175" spans="1:6" ht="19.5" x14ac:dyDescent="0.3">
      <c r="A175" s="1" t="s">
        <v>607</v>
      </c>
    </row>
    <row r="177" spans="1:7" x14ac:dyDescent="0.25">
      <c r="A177" s="48" t="s">
        <v>6</v>
      </c>
      <c r="B177" s="49" t="s">
        <v>3</v>
      </c>
      <c r="C177" s="49" t="s">
        <v>4</v>
      </c>
      <c r="D177" s="5" t="s">
        <v>11</v>
      </c>
      <c r="E177" s="5" t="s">
        <v>12</v>
      </c>
      <c r="F177" s="6" t="s">
        <v>13</v>
      </c>
    </row>
    <row r="178" spans="1:7" x14ac:dyDescent="0.25">
      <c r="A178" s="7"/>
      <c r="B178" s="8"/>
      <c r="C178" s="8"/>
      <c r="D178" s="8" t="str" cm="1">
        <f t="array" ref="D178:F178">CALENDAR.JULIAN_TO_GREGORIAN(A178:C178)</f>
        <v/>
      </c>
      <c r="E178" s="8" t="str">
        <v/>
      </c>
      <c r="F178" s="9" t="str">
        <v/>
      </c>
    </row>
    <row r="179" spans="1:7" x14ac:dyDescent="0.25">
      <c r="A179" s="10">
        <v>1900</v>
      </c>
      <c r="B179" s="11">
        <v>2</v>
      </c>
      <c r="C179" s="11">
        <v>29</v>
      </c>
      <c r="D179" s="11" cm="1">
        <f t="array" ref="D179:F179">CALENDAR.JULIAN_TO_GREGORIAN(A179:C179)</f>
        <v>1900</v>
      </c>
      <c r="E179" s="11">
        <v>3</v>
      </c>
      <c r="F179" s="12">
        <v>13</v>
      </c>
    </row>
    <row r="180" spans="1:7" x14ac:dyDescent="0.25">
      <c r="A180" s="7">
        <v>2023</v>
      </c>
      <c r="B180" s="8">
        <v>1</v>
      </c>
      <c r="C180" s="8">
        <v>1</v>
      </c>
      <c r="D180" s="8" cm="1">
        <f t="array" ref="D180:F180">CALENDAR.JULIAN_TO_GREGORIAN(A180:C180)</f>
        <v>2023</v>
      </c>
      <c r="E180" s="8">
        <v>1</v>
      </c>
      <c r="F180" s="9">
        <v>14</v>
      </c>
    </row>
    <row r="181" spans="1:7" x14ac:dyDescent="0.25">
      <c r="A181" s="58">
        <v>1582</v>
      </c>
      <c r="B181" s="36">
        <v>10</v>
      </c>
      <c r="C181" s="36">
        <v>5</v>
      </c>
      <c r="D181" s="36" cm="1">
        <f t="array" ref="D181:F181">CALENDAR.JULIAN_TO_GREGORIAN(A181:C181)</f>
        <v>1582</v>
      </c>
      <c r="E181" s="36">
        <v>10</v>
      </c>
      <c r="F181" s="55">
        <v>15</v>
      </c>
    </row>
    <row r="184" spans="1:7" ht="19.5" x14ac:dyDescent="0.3">
      <c r="A184" s="1" t="s">
        <v>72</v>
      </c>
    </row>
    <row r="186" spans="1:7" x14ac:dyDescent="0.25">
      <c r="A186" s="48" t="s">
        <v>6</v>
      </c>
      <c r="B186" s="49" t="s">
        <v>3</v>
      </c>
      <c r="C186" s="49" t="s">
        <v>4</v>
      </c>
      <c r="D186" s="5" t="s">
        <v>71</v>
      </c>
      <c r="E186" s="6" t="s">
        <v>33</v>
      </c>
    </row>
    <row r="187" spans="1:7" x14ac:dyDescent="0.25">
      <c r="A187" s="7"/>
      <c r="B187" s="8"/>
      <c r="C187" s="8"/>
      <c r="D187" s="8"/>
      <c r="E187" s="9" t="str" cm="1">
        <f t="array" ref="E187">CALENDAR.SECULAR_DIFFERENCE(A187:C187,D187)</f>
        <v/>
      </c>
    </row>
    <row r="188" spans="1:7" x14ac:dyDescent="0.25">
      <c r="A188" s="10" t="s">
        <v>2</v>
      </c>
      <c r="B188" s="11"/>
      <c r="C188" s="11"/>
      <c r="D188" s="11"/>
      <c r="E188" s="12" t="e" cm="1">
        <f t="array" ref="E188">CALENDAR.SECULAR_DIFFERENCE(A188:C188,D188)</f>
        <v>#VALUE!</v>
      </c>
      <c r="G188" s="314"/>
    </row>
    <row r="189" spans="1:7" x14ac:dyDescent="0.25">
      <c r="A189" s="7">
        <v>2023</v>
      </c>
      <c r="B189" s="8">
        <v>2</v>
      </c>
      <c r="C189" s="8">
        <v>29</v>
      </c>
      <c r="D189" s="8"/>
      <c r="E189" s="9" t="e" cm="1">
        <f t="array" ref="E189">CALENDAR.SECULAR_DIFFERENCE(A189:C189,D189)</f>
        <v>#NUM!</v>
      </c>
    </row>
    <row r="190" spans="1:7" x14ac:dyDescent="0.25">
      <c r="A190" s="58">
        <v>1582</v>
      </c>
      <c r="B190" s="36">
        <v>10</v>
      </c>
      <c r="C190" s="36">
        <v>15</v>
      </c>
      <c r="D190" s="36"/>
      <c r="E190" s="55" cm="1">
        <f t="array" ref="E190">CALENDAR.SECULAR_DIFFERENCE(A190:C190,D190)</f>
        <v>10</v>
      </c>
    </row>
    <row r="191" spans="1:7" x14ac:dyDescent="0.25">
      <c r="A191" s="7">
        <v>1700</v>
      </c>
      <c r="B191" s="8">
        <v>2</v>
      </c>
      <c r="C191" s="8">
        <v>28</v>
      </c>
      <c r="D191" s="8"/>
      <c r="E191" s="9" cm="1">
        <f t="array" ref="E191">CALENDAR.SECULAR_DIFFERENCE(A191:C191,D191)</f>
        <v>10</v>
      </c>
    </row>
    <row r="192" spans="1:7" x14ac:dyDescent="0.25">
      <c r="A192" s="10">
        <v>1700</v>
      </c>
      <c r="B192" s="11">
        <v>3</v>
      </c>
      <c r="C192" s="11">
        <v>1</v>
      </c>
      <c r="D192" s="11"/>
      <c r="E192" s="12" cm="1">
        <f t="array" ref="E192">CALENDAR.SECULAR_DIFFERENCE(A192:C192,D192)</f>
        <v>11</v>
      </c>
    </row>
    <row r="193" spans="1:5" x14ac:dyDescent="0.25">
      <c r="A193" s="7">
        <v>1800</v>
      </c>
      <c r="B193" s="8">
        <v>2</v>
      </c>
      <c r="C193" s="8">
        <v>28</v>
      </c>
      <c r="D193" s="8"/>
      <c r="E193" s="9" cm="1">
        <f t="array" ref="E193">CALENDAR.SECULAR_DIFFERENCE(A193:C193,D193)</f>
        <v>11</v>
      </c>
    </row>
    <row r="194" spans="1:5" x14ac:dyDescent="0.25">
      <c r="A194" s="58">
        <v>1800</v>
      </c>
      <c r="B194" s="36">
        <v>3</v>
      </c>
      <c r="C194" s="36">
        <v>1</v>
      </c>
      <c r="D194" s="36"/>
      <c r="E194" s="55" cm="1">
        <f t="array" ref="E194">CALENDAR.SECULAR_DIFFERENCE(A194:C194,D194)</f>
        <v>12</v>
      </c>
    </row>
    <row r="195" spans="1:5" x14ac:dyDescent="0.25">
      <c r="A195" s="7">
        <v>1900</v>
      </c>
      <c r="B195" s="8">
        <v>2</v>
      </c>
      <c r="C195" s="8">
        <v>28</v>
      </c>
      <c r="D195" s="8"/>
      <c r="E195" s="9" cm="1">
        <f t="array" ref="E195">CALENDAR.SECULAR_DIFFERENCE(A195:C195,D195)</f>
        <v>12</v>
      </c>
    </row>
    <row r="196" spans="1:5" x14ac:dyDescent="0.25">
      <c r="A196" s="10">
        <v>1900</v>
      </c>
      <c r="B196" s="11">
        <v>3</v>
      </c>
      <c r="C196" s="11">
        <v>1</v>
      </c>
      <c r="D196" s="11"/>
      <c r="E196" s="12" cm="1">
        <f t="array" ref="E196">CALENDAR.SECULAR_DIFFERENCE(A196:C196,D196)</f>
        <v>13</v>
      </c>
    </row>
    <row r="197" spans="1:5" x14ac:dyDescent="0.25">
      <c r="A197" s="7">
        <v>2100</v>
      </c>
      <c r="B197" s="8">
        <v>2</v>
      </c>
      <c r="C197" s="8">
        <v>28</v>
      </c>
      <c r="D197" s="8"/>
      <c r="E197" s="9" cm="1">
        <f t="array" ref="E197">CALENDAR.SECULAR_DIFFERENCE(A197:C197,D197)</f>
        <v>13</v>
      </c>
    </row>
    <row r="198" spans="1:5" x14ac:dyDescent="0.25">
      <c r="A198" s="58">
        <v>2100</v>
      </c>
      <c r="B198" s="36">
        <v>3</v>
      </c>
      <c r="C198" s="36">
        <v>1</v>
      </c>
      <c r="D198" s="36"/>
      <c r="E198" s="55" cm="1">
        <f t="array" ref="E198">CALENDAR.SECULAR_DIFFERENCE(A198:C198,D198)</f>
        <v>14</v>
      </c>
    </row>
    <row r="199" spans="1:5" x14ac:dyDescent="0.25">
      <c r="A199" s="7">
        <v>2200</v>
      </c>
      <c r="B199" s="8">
        <v>2</v>
      </c>
      <c r="C199" s="8">
        <v>28</v>
      </c>
      <c r="D199" s="8"/>
      <c r="E199" s="9" cm="1">
        <f t="array" ref="E199">CALENDAR.SECULAR_DIFFERENCE(A199:C199,D199)</f>
        <v>14</v>
      </c>
    </row>
    <row r="200" spans="1:5" x14ac:dyDescent="0.25">
      <c r="A200" s="58">
        <v>2200</v>
      </c>
      <c r="B200" s="36">
        <v>3</v>
      </c>
      <c r="C200" s="36">
        <v>1</v>
      </c>
      <c r="D200" s="36"/>
      <c r="E200" s="55" cm="1">
        <f t="array" ref="E200">CALENDAR.SECULAR_DIFFERENCE(A200:C200,D200)</f>
        <v>15</v>
      </c>
    </row>
    <row r="201" spans="1:5" x14ac:dyDescent="0.25">
      <c r="A201" s="7">
        <v>2400</v>
      </c>
      <c r="B201" s="8">
        <v>2</v>
      </c>
      <c r="C201" s="8">
        <v>29</v>
      </c>
      <c r="D201" s="8"/>
      <c r="E201" s="9" cm="1">
        <f t="array" ref="E201">CALENDAR.SECULAR_DIFFERENCE(A201:C201,D201)</f>
        <v>16</v>
      </c>
    </row>
    <row r="202" spans="1:5" x14ac:dyDescent="0.25">
      <c r="A202" s="10">
        <v>2400</v>
      </c>
      <c r="B202" s="11">
        <v>3</v>
      </c>
      <c r="C202" s="11">
        <v>1</v>
      </c>
      <c r="D202" s="11"/>
      <c r="E202" s="12" cm="1">
        <f t="array" ref="E202">CALENDAR.SECULAR_DIFFERENCE(A202:C202,D202)</f>
        <v>16</v>
      </c>
    </row>
    <row r="203" spans="1:5" x14ac:dyDescent="0.25">
      <c r="A203" s="7">
        <v>1582</v>
      </c>
      <c r="B203" s="8">
        <v>10</v>
      </c>
      <c r="C203" s="8">
        <v>5</v>
      </c>
      <c r="D203" s="8">
        <v>1</v>
      </c>
      <c r="E203" s="9" cm="1">
        <f t="array" ref="E203">CALENDAR.SECULAR_DIFFERENCE(A203:C203,D203)</f>
        <v>10</v>
      </c>
    </row>
    <row r="204" spans="1:5" x14ac:dyDescent="0.25">
      <c r="A204" s="58">
        <v>1700</v>
      </c>
      <c r="B204" s="36">
        <v>2</v>
      </c>
      <c r="C204" s="36">
        <v>18</v>
      </c>
      <c r="D204" s="36">
        <v>1</v>
      </c>
      <c r="E204" s="55" cm="1">
        <f t="array" ref="E204">CALENDAR.SECULAR_DIFFERENCE(A204:C204,D204)</f>
        <v>10</v>
      </c>
    </row>
    <row r="205" spans="1:5" x14ac:dyDescent="0.25">
      <c r="A205" s="7">
        <v>1700</v>
      </c>
      <c r="B205" s="8">
        <v>2</v>
      </c>
      <c r="C205" s="8">
        <v>19</v>
      </c>
      <c r="D205" s="8">
        <v>1</v>
      </c>
      <c r="E205" s="9" cm="1">
        <f t="array" ref="E205">CALENDAR.SECULAR_DIFFERENCE(A205:C205,D205)</f>
        <v>11</v>
      </c>
    </row>
    <row r="206" spans="1:5" x14ac:dyDescent="0.25">
      <c r="A206" s="10">
        <v>1800</v>
      </c>
      <c r="B206" s="11">
        <v>2</v>
      </c>
      <c r="C206" s="11">
        <v>17</v>
      </c>
      <c r="D206" s="11">
        <v>1</v>
      </c>
      <c r="E206" s="12" cm="1">
        <f t="array" ref="E206">CALENDAR.SECULAR_DIFFERENCE(A206:C206,D206)</f>
        <v>11</v>
      </c>
    </row>
    <row r="207" spans="1:5" x14ac:dyDescent="0.25">
      <c r="A207" s="7">
        <v>1800</v>
      </c>
      <c r="B207" s="8">
        <v>2</v>
      </c>
      <c r="C207" s="8">
        <v>18</v>
      </c>
      <c r="D207" s="8">
        <v>1</v>
      </c>
      <c r="E207" s="9" cm="1">
        <f t="array" ref="E207">CALENDAR.SECULAR_DIFFERENCE(A207:C207,D207)</f>
        <v>12</v>
      </c>
    </row>
    <row r="208" spans="1:5" x14ac:dyDescent="0.25">
      <c r="A208" s="58">
        <v>1900</v>
      </c>
      <c r="B208" s="36">
        <v>2</v>
      </c>
      <c r="C208" s="36">
        <v>16</v>
      </c>
      <c r="D208" s="36">
        <v>1</v>
      </c>
      <c r="E208" s="55" cm="1">
        <f t="array" ref="E208">CALENDAR.SECULAR_DIFFERENCE(A208:C208,D208)</f>
        <v>12</v>
      </c>
    </row>
    <row r="209" spans="1:5" x14ac:dyDescent="0.25">
      <c r="A209" s="7">
        <v>1900</v>
      </c>
      <c r="B209" s="8">
        <v>2</v>
      </c>
      <c r="C209" s="8">
        <v>17</v>
      </c>
      <c r="D209" s="8">
        <v>1</v>
      </c>
      <c r="E209" s="9" cm="1">
        <f t="array" ref="E209">CALENDAR.SECULAR_DIFFERENCE(A209:C209,D209)</f>
        <v>13</v>
      </c>
    </row>
    <row r="210" spans="1:5" x14ac:dyDescent="0.25">
      <c r="A210" s="58">
        <v>2100</v>
      </c>
      <c r="B210" s="36">
        <v>2</v>
      </c>
      <c r="C210" s="36">
        <v>15</v>
      </c>
      <c r="D210" s="36">
        <v>1</v>
      </c>
      <c r="E210" s="55" cm="1">
        <f t="array" ref="E210">CALENDAR.SECULAR_DIFFERENCE(A210:C210,D210)</f>
        <v>13</v>
      </c>
    </row>
    <row r="211" spans="1:5" x14ac:dyDescent="0.25">
      <c r="A211" s="7">
        <v>48902</v>
      </c>
      <c r="B211" s="8">
        <v>1</v>
      </c>
      <c r="C211" s="8">
        <v>1</v>
      </c>
      <c r="D211" s="8"/>
      <c r="E211" s="9" cm="1">
        <f t="array" ref="E211">CALENDAR.SECULAR_DIFFERENCE(A211:C211,D211)</f>
        <v>365</v>
      </c>
    </row>
    <row r="212" spans="1:5" x14ac:dyDescent="0.25">
      <c r="A212" s="58">
        <v>-48401</v>
      </c>
      <c r="B212" s="36">
        <v>1</v>
      </c>
      <c r="C212" s="36">
        <v>1</v>
      </c>
      <c r="D212" s="36"/>
      <c r="E212" s="55" cm="1">
        <f t="array" ref="E212">CALENDAR.SECULAR_DIFFERENCE(A212:C212,D212)</f>
        <v>-365</v>
      </c>
    </row>
    <row r="213" spans="1:5" x14ac:dyDescent="0.25">
      <c r="A213" s="47"/>
    </row>
    <row r="217" spans="1:5" x14ac:dyDescent="0.25">
      <c r="B217" s="66"/>
    </row>
  </sheetData>
  <phoneticPr fontId="2" type="noConversion"/>
  <pageMargins left="0.7" right="0.7" top="0.75" bottom="0.75" header="0.3" footer="0.3"/>
  <pageSetup paperSize="9" orientation="portrait" copies="0" r:id="rId1"/>
  <tableParts count="9">
    <tablePart r:id="rId2"/>
    <tablePart r:id="rId3"/>
    <tablePart r:id="rId4"/>
    <tablePart r:id="rId5"/>
    <tablePart r:id="rId6"/>
    <tablePart r:id="rId7"/>
    <tablePart r:id="rId8"/>
    <tablePart r:id="rId9"/>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A0E62-8B84-44E8-8595-E5BC0D941FC7}">
  <dimension ref="A1:G60"/>
  <sheetViews>
    <sheetView workbookViewId="0"/>
  </sheetViews>
  <sheetFormatPr defaultRowHeight="15" x14ac:dyDescent="0.25"/>
  <cols>
    <col min="1" max="1" width="23.140625" customWidth="1"/>
    <col min="2" max="2" width="27" customWidth="1"/>
    <col min="3" max="3" width="15.5703125" bestFit="1" customWidth="1"/>
    <col min="4" max="4" width="19.5703125" customWidth="1"/>
    <col min="5" max="5" width="16.28515625" customWidth="1"/>
    <col min="6" max="7" width="23.42578125" customWidth="1"/>
    <col min="8" max="8" width="18.7109375" customWidth="1"/>
    <col min="9" max="9" width="22.5703125" customWidth="1"/>
    <col min="10" max="10" width="23.42578125" customWidth="1"/>
    <col min="11" max="11" width="22.140625" customWidth="1"/>
    <col min="12" max="12" width="24.7109375" customWidth="1"/>
    <col min="13" max="13" width="25" customWidth="1"/>
    <col min="14" max="14" width="23.28515625" bestFit="1" customWidth="1"/>
    <col min="15" max="15" width="23" customWidth="1"/>
    <col min="16" max="16" width="22.42578125" bestFit="1" customWidth="1"/>
    <col min="17" max="17" width="24.42578125" customWidth="1"/>
    <col min="18" max="18" width="25" customWidth="1"/>
    <col min="19" max="19" width="18.5703125" bestFit="1" customWidth="1"/>
    <col min="21" max="21" width="12" bestFit="1" customWidth="1"/>
  </cols>
  <sheetData>
    <row r="1" spans="1:7" ht="19.5" x14ac:dyDescent="0.3">
      <c r="A1" s="1" t="s">
        <v>614</v>
      </c>
      <c r="B1" s="1"/>
      <c r="C1" s="1"/>
      <c r="D1" s="1"/>
    </row>
    <row r="3" spans="1:7" x14ac:dyDescent="0.25">
      <c r="A3" s="4" t="s">
        <v>62</v>
      </c>
      <c r="B3" s="5" t="s">
        <v>63</v>
      </c>
      <c r="C3" s="5" t="s">
        <v>64</v>
      </c>
      <c r="D3" s="5" t="s">
        <v>313</v>
      </c>
      <c r="E3" s="253" t="s">
        <v>379</v>
      </c>
      <c r="F3" s="253" t="s">
        <v>120</v>
      </c>
      <c r="G3" s="253" t="s">
        <v>391</v>
      </c>
    </row>
    <row r="4" spans="1:7" x14ac:dyDescent="0.25">
      <c r="A4" s="7">
        <v>24</v>
      </c>
      <c r="B4" s="8">
        <v>0</v>
      </c>
      <c r="C4" s="8">
        <v>0</v>
      </c>
      <c r="D4" s="8"/>
      <c r="E4" s="287" t="e" cm="1">
        <f t="array" ref="E4:G4">CALENDAR.VALIDATE_TIME_OF_DAY(A4:C4,D4)</f>
        <v>#NUM!</v>
      </c>
      <c r="F4" s="8">
        <v>0</v>
      </c>
      <c r="G4" s="9">
        <v>0</v>
      </c>
    </row>
    <row r="5" spans="1:7" x14ac:dyDescent="0.25">
      <c r="A5" s="10">
        <v>24</v>
      </c>
      <c r="B5" s="11">
        <v>0</v>
      </c>
      <c r="C5" s="11">
        <v>0</v>
      </c>
      <c r="D5" s="11">
        <v>1</v>
      </c>
      <c r="E5" s="288" cm="1">
        <f t="array" ref="E5:G5">CALENDAR.VALIDATE_TIME_OF_DAY(A5:C5,D5)</f>
        <v>24</v>
      </c>
      <c r="F5" s="11">
        <v>0</v>
      </c>
      <c r="G5" s="12">
        <v>0</v>
      </c>
    </row>
    <row r="6" spans="1:7" x14ac:dyDescent="0.25">
      <c r="A6" s="7">
        <v>23</v>
      </c>
      <c r="B6" s="8">
        <v>59</v>
      </c>
      <c r="C6" s="325">
        <v>59.999999999899998</v>
      </c>
      <c r="D6" s="8"/>
      <c r="E6" s="287" cm="1">
        <f t="array" ref="E6:G6">CALENDAR.VALIDATE_TIME_OF_DAY(A6:C6,D6)</f>
        <v>23</v>
      </c>
      <c r="F6" s="8">
        <v>59</v>
      </c>
      <c r="G6" s="226">
        <v>59.999999999899998</v>
      </c>
    </row>
    <row r="7" spans="1:7" x14ac:dyDescent="0.25">
      <c r="A7" s="10">
        <v>0</v>
      </c>
      <c r="B7" s="11">
        <v>60</v>
      </c>
      <c r="C7" s="11">
        <v>0</v>
      </c>
      <c r="D7" s="11"/>
      <c r="E7" s="288" cm="1">
        <f t="array" ref="E7:G7">CALENDAR.VALIDATE_TIME_OF_DAY(A7:C7,D7)</f>
        <v>0</v>
      </c>
      <c r="F7" s="11" t="e">
        <v>#NUM!</v>
      </c>
      <c r="G7" s="12">
        <v>0</v>
      </c>
    </row>
    <row r="8" spans="1:7" x14ac:dyDescent="0.25">
      <c r="A8" s="7">
        <v>0</v>
      </c>
      <c r="B8" s="8">
        <v>0</v>
      </c>
      <c r="C8" s="8">
        <v>12.5</v>
      </c>
      <c r="D8" s="8"/>
      <c r="E8" s="287" cm="1">
        <f t="array" ref="E8:G8">CALENDAR.VALIDATE_TIME_OF_DAY(A8:C8,D8)</f>
        <v>0</v>
      </c>
      <c r="F8" s="8">
        <v>0</v>
      </c>
      <c r="G8" s="9">
        <v>12.5</v>
      </c>
    </row>
    <row r="9" spans="1:7" x14ac:dyDescent="0.25">
      <c r="A9" s="10">
        <v>0</v>
      </c>
      <c r="B9" s="11">
        <v>1.5</v>
      </c>
      <c r="C9" s="11">
        <v>0</v>
      </c>
      <c r="D9" s="11"/>
      <c r="E9" s="288" cm="1">
        <f t="array" ref="E9:G9">CALENDAR.VALIDATE_TIME_OF_DAY(A9:C9,D9)</f>
        <v>0</v>
      </c>
      <c r="F9" s="11" t="e">
        <v>#NUM!</v>
      </c>
      <c r="G9" s="12">
        <v>0</v>
      </c>
    </row>
    <row r="10" spans="1:7" x14ac:dyDescent="0.25">
      <c r="A10" s="27">
        <v>24</v>
      </c>
      <c r="B10" s="15">
        <v>0</v>
      </c>
      <c r="C10" s="15">
        <v>1</v>
      </c>
      <c r="D10" s="15">
        <v>1</v>
      </c>
      <c r="E10" s="326" t="e" cm="1">
        <f t="array" ref="E10:G10">CALENDAR.VALIDATE_TIME_OF_DAY(A10:C10,D10)</f>
        <v>#NUM!</v>
      </c>
      <c r="F10" s="15">
        <v>0</v>
      </c>
      <c r="G10" s="16">
        <v>1</v>
      </c>
    </row>
    <row r="13" spans="1:7" ht="19.5" x14ac:dyDescent="0.3">
      <c r="A13" s="1" t="s">
        <v>615</v>
      </c>
      <c r="B13" s="1"/>
      <c r="C13" s="1"/>
      <c r="D13" s="1"/>
    </row>
    <row r="15" spans="1:7" x14ac:dyDescent="0.25">
      <c r="A15" s="4" t="s">
        <v>62</v>
      </c>
      <c r="B15" s="5" t="s">
        <v>63</v>
      </c>
      <c r="C15" s="5" t="s">
        <v>64</v>
      </c>
      <c r="D15" s="5" t="s">
        <v>313</v>
      </c>
      <c r="E15" s="218" t="s">
        <v>176</v>
      </c>
    </row>
    <row r="16" spans="1:7" x14ac:dyDescent="0.25">
      <c r="A16" s="7">
        <v>24</v>
      </c>
      <c r="B16" s="8">
        <v>0</v>
      </c>
      <c r="C16" s="8">
        <v>0</v>
      </c>
      <c r="D16" s="8"/>
      <c r="E16" s="219" t="b" cm="1">
        <f t="array" ref="E16">CALENDAR.IS_VALID_TIME_OF_DAY(A16:C16,D16)</f>
        <v>0</v>
      </c>
    </row>
    <row r="17" spans="1:6" x14ac:dyDescent="0.25">
      <c r="A17" s="10">
        <v>24</v>
      </c>
      <c r="B17" s="11">
        <v>0</v>
      </c>
      <c r="C17" s="11">
        <v>0</v>
      </c>
      <c r="D17" s="11">
        <v>1</v>
      </c>
      <c r="E17" s="220" t="b" cm="1">
        <f t="array" ref="E17">CALENDAR.IS_VALID_TIME_OF_DAY(A17:C17,D17)</f>
        <v>1</v>
      </c>
    </row>
    <row r="18" spans="1:6" x14ac:dyDescent="0.25">
      <c r="A18" s="7">
        <v>23</v>
      </c>
      <c r="B18" s="8">
        <v>59</v>
      </c>
      <c r="C18" s="325">
        <v>59.999999999899998</v>
      </c>
      <c r="D18" s="8"/>
      <c r="E18" s="219" t="b" cm="1">
        <f t="array" ref="E18">CALENDAR.IS_VALID_TIME_OF_DAY(A18:C18,D18)</f>
        <v>1</v>
      </c>
    </row>
    <row r="19" spans="1:6" x14ac:dyDescent="0.25">
      <c r="A19" s="10">
        <v>0</v>
      </c>
      <c r="B19" s="11">
        <v>60</v>
      </c>
      <c r="C19" s="11">
        <v>0</v>
      </c>
      <c r="D19" s="11"/>
      <c r="E19" s="220" t="b" cm="1">
        <f t="array" ref="E19">CALENDAR.IS_VALID_TIME_OF_DAY(A19:C19,D19)</f>
        <v>0</v>
      </c>
    </row>
    <row r="20" spans="1:6" x14ac:dyDescent="0.25">
      <c r="A20" s="7">
        <v>0</v>
      </c>
      <c r="B20" s="8">
        <v>0</v>
      </c>
      <c r="C20" s="8">
        <v>12.5</v>
      </c>
      <c r="D20" s="8"/>
      <c r="E20" s="219" t="b" cm="1">
        <f t="array" ref="E20">CALENDAR.IS_VALID_TIME_OF_DAY(A20:C20,D20)</f>
        <v>1</v>
      </c>
    </row>
    <row r="21" spans="1:6" x14ac:dyDescent="0.25">
      <c r="A21" s="10">
        <v>0</v>
      </c>
      <c r="B21" s="11">
        <v>0</v>
      </c>
      <c r="C21" s="11"/>
      <c r="D21" s="11"/>
      <c r="E21" s="220" t="b" cm="1">
        <f t="array" ref="E21">CALENDAR.IS_VALID_TIME_OF_DAY(A21:C21,D21)</f>
        <v>0</v>
      </c>
    </row>
    <row r="22" spans="1:6" x14ac:dyDescent="0.25">
      <c r="A22" s="27">
        <v>0</v>
      </c>
      <c r="B22" s="15">
        <v>1.5</v>
      </c>
      <c r="C22" s="15">
        <v>0</v>
      </c>
      <c r="D22" s="15"/>
      <c r="E22" s="327" t="b" cm="1">
        <f t="array" ref="E22">CALENDAR.IS_VALID_TIME_OF_DAY(A22:C22,D22)</f>
        <v>0</v>
      </c>
    </row>
    <row r="25" spans="1:6" ht="19.5" x14ac:dyDescent="0.3">
      <c r="A25" s="1" t="s">
        <v>679</v>
      </c>
      <c r="E25" s="1" t="s">
        <v>672</v>
      </c>
    </row>
    <row r="26" spans="1:6" x14ac:dyDescent="0.25">
      <c r="E26" s="351"/>
    </row>
    <row r="27" spans="1:6" x14ac:dyDescent="0.25">
      <c r="A27" s="21" t="s">
        <v>317</v>
      </c>
      <c r="B27" s="22" t="s">
        <v>675</v>
      </c>
      <c r="C27" s="272" t="s">
        <v>661</v>
      </c>
      <c r="D27" s="49" t="s">
        <v>290</v>
      </c>
      <c r="E27" s="356" t="s">
        <v>633</v>
      </c>
      <c r="F27" s="162"/>
    </row>
    <row r="28" spans="1:6" x14ac:dyDescent="0.25">
      <c r="A28" s="158"/>
      <c r="B28" s="367"/>
      <c r="C28" s="372" t="str" cm="1">
        <f t="array" ref="C28">CALENDAR.PARSE_TIME_OF_DAY($A28,0,$B28)</f>
        <v/>
      </c>
      <c r="D28" s="282"/>
      <c r="E28" s="282" t="str" cm="1">
        <f t="array" ref="E28">CALENDAR.FORMAT_TIME_OF_DAY(C28,D28)</f>
        <v/>
      </c>
      <c r="F28" s="162"/>
    </row>
    <row r="29" spans="1:6" x14ac:dyDescent="0.25">
      <c r="A29" s="159" t="s">
        <v>2</v>
      </c>
      <c r="B29" s="368"/>
      <c r="C29" s="373" t="e" cm="1">
        <f t="array" ref="C29">CALENDAR.PARSE_TIME_OF_DAY($A29,0,$B29)</f>
        <v>#VALUE!</v>
      </c>
      <c r="D29" s="283"/>
      <c r="E29" s="283" t="str" cm="1">
        <f t="array" ref="E29">CALENDAR.FORMAT_TIME_OF_DAY(C29,D29)</f>
        <v>#TIME!</v>
      </c>
      <c r="F29" s="162"/>
    </row>
    <row r="30" spans="1:6" x14ac:dyDescent="0.25">
      <c r="A30" s="158" t="s">
        <v>318</v>
      </c>
      <c r="B30" s="367"/>
      <c r="C30" s="372" cm="1">
        <f t="array" ref="C30">CALENDAR.PARSE_TIME_OF_DAY($A30,0,$B30)</f>
        <v>0.52458061342592599</v>
      </c>
      <c r="D30" s="282" t="s">
        <v>669</v>
      </c>
      <c r="E30" s="282" t="str" cm="1">
        <f t="array" ref="E30">CALENDAR.FORMAT_TIME_OF_DAY(C30,D30)</f>
        <v>T12:35</v>
      </c>
      <c r="F30" s="162"/>
    </row>
    <row r="31" spans="1:6" x14ac:dyDescent="0.25">
      <c r="A31" s="159" t="s">
        <v>319</v>
      </c>
      <c r="B31" s="368"/>
      <c r="C31" s="373" cm="1">
        <f t="array" ref="C31">CALENDAR.PARSE_TIME_OF_DAY($A31,0,$B31)</f>
        <v>0.52458055555555561</v>
      </c>
      <c r="D31" s="283" t="s">
        <v>669</v>
      </c>
      <c r="E31" s="283" t="str" cm="1">
        <f t="array" ref="E31">CALENDAR.FORMAT_TIME_OF_DAY(C31,D31)</f>
        <v>T12:35</v>
      </c>
    </row>
    <row r="32" spans="1:6" x14ac:dyDescent="0.25">
      <c r="A32" s="320" t="s">
        <v>320</v>
      </c>
      <c r="B32" s="369"/>
      <c r="C32" s="372" cm="1">
        <f t="array" ref="C32">CALENDAR.PARSE_TIME_OF_DAY($A32,0,$B32)</f>
        <v>0.45833333333333331</v>
      </c>
      <c r="D32" s="282" t="s">
        <v>669</v>
      </c>
      <c r="E32" s="282" t="str" cm="1">
        <f t="array" ref="E32">CALENDAR.FORMAT_TIME_OF_DAY(C32,D32)</f>
        <v>T11:00</v>
      </c>
    </row>
    <row r="33" spans="1:5" x14ac:dyDescent="0.25">
      <c r="A33" s="159" t="s">
        <v>321</v>
      </c>
      <c r="B33" s="368"/>
      <c r="C33" s="373" cm="1">
        <f t="array" ref="C33">CALENDAR.PARSE_TIME_OF_DAY($A33,0,$B33)</f>
        <v>0.47291666666666665</v>
      </c>
      <c r="D33" s="283" t="s">
        <v>669</v>
      </c>
      <c r="E33" s="283" t="str" cm="1">
        <f t="array" ref="E33">CALENDAR.FORMAT_TIME_OF_DAY(C33,D33)</f>
        <v>T11:21</v>
      </c>
    </row>
    <row r="34" spans="1:5" x14ac:dyDescent="0.25">
      <c r="A34" s="321" t="s">
        <v>373</v>
      </c>
      <c r="B34" s="370"/>
      <c r="C34" s="374" cm="1">
        <f t="array" ref="C34">CALENDAR.PARSE_TIME_OF_DAY($A34,0,$B34)</f>
        <v>6.6769777662037036E-6</v>
      </c>
      <c r="D34" s="312" t="s">
        <v>681</v>
      </c>
      <c r="E34" s="312" t="str" cm="1">
        <f t="array" ref="E34">CALENDAR.FORMAT_TIME_OF_DAY(C34,D34)</f>
        <v>T00:00:01</v>
      </c>
    </row>
    <row r="35" spans="1:5" x14ac:dyDescent="0.25">
      <c r="A35" s="160" t="s">
        <v>475</v>
      </c>
      <c r="B35" s="371"/>
      <c r="C35" s="375" cm="1">
        <f t="array" ref="C35">CALENDAR.PARSE_TIME_OF_DAY($A35,0,$B35)</f>
        <v>1.1574074074074074E-8</v>
      </c>
      <c r="D35" s="284" t="s">
        <v>683</v>
      </c>
      <c r="E35" s="284" t="str" cm="1">
        <f t="array" ref="E35">CALENDAR.FORMAT_TIME_OF_DAY(C35,D35)</f>
        <v>T00:00:00.001</v>
      </c>
    </row>
    <row r="36" spans="1:5" x14ac:dyDescent="0.25">
      <c r="A36" s="158" t="s">
        <v>668</v>
      </c>
      <c r="B36" s="367"/>
      <c r="C36" s="372" cm="1">
        <f t="array" ref="C36">CALENDAR.PARSE_TIME_OF_DAY($A36,0,$B36)</f>
        <v>2.4788951760416667E-2</v>
      </c>
      <c r="D36" s="282" t="s">
        <v>682</v>
      </c>
      <c r="E36" s="282" t="str" cm="1">
        <f t="array" ref="E36">CALENDAR.FORMAT_TIME_OF_DAY(C36,D36)</f>
        <v>T00:35:41.77</v>
      </c>
    </row>
    <row r="37" spans="1:5" x14ac:dyDescent="0.25">
      <c r="A37" s="159" t="s">
        <v>660</v>
      </c>
      <c r="B37" s="368"/>
      <c r="C37" s="373" cm="1">
        <f t="array" ref="C37">CALENDAR.PARSE_TIME_OF_DAY($A37,0,$B37)</f>
        <v>2.4305555555555556E-2</v>
      </c>
      <c r="D37" s="283"/>
      <c r="E37" s="283" t="str" cm="1">
        <f t="array" ref="E37">CALENDAR.FORMAT_TIME_OF_DAY(C37,D37)</f>
        <v>0:35</v>
      </c>
    </row>
    <row r="38" spans="1:5" x14ac:dyDescent="0.25">
      <c r="A38" s="158" t="s">
        <v>667</v>
      </c>
      <c r="B38" s="367"/>
      <c r="C38" s="372" cm="1">
        <f t="array" ref="C38">CALENDAR.PARSE_TIME_OF_DAY($A38,0,$B38)</f>
        <v>6.9444444444444447E-4</v>
      </c>
      <c r="D38" s="282"/>
      <c r="E38" s="282" t="str" cm="1">
        <f t="array" ref="E38">CALENDAR.FORMAT_TIME_OF_DAY(C38,D38)</f>
        <v>0:01</v>
      </c>
    </row>
    <row r="39" spans="1:5" x14ac:dyDescent="0.25">
      <c r="A39" s="159" t="s">
        <v>662</v>
      </c>
      <c r="B39" s="368"/>
      <c r="C39" s="373" cm="1">
        <f t="array" ref="C39">CALENDAR.PARSE_TIME_OF_DAY($A39,0,$B39)</f>
        <v>0.70833333333333337</v>
      </c>
      <c r="D39" s="283" t="s">
        <v>666</v>
      </c>
      <c r="E39" s="283" t="str" cm="1">
        <f t="array" ref="E39">CALENDAR.FORMAT_TIME_OF_DAY(C39,D39)</f>
        <v>5:00 PM</v>
      </c>
    </row>
    <row r="40" spans="1:5" x14ac:dyDescent="0.25">
      <c r="A40" s="320" t="s">
        <v>665</v>
      </c>
      <c r="B40" s="369"/>
      <c r="C40" s="372" cm="1">
        <f t="array" ref="C40">CALENDAR.PARSE_TIME_OF_DAY($A40,0,$B40)</f>
        <v>1</v>
      </c>
      <c r="D40" s="282" t="s">
        <v>684</v>
      </c>
      <c r="E40" s="282" t="str" cm="1">
        <f t="array" ref="E40">CALENDAR.FORMAT_TIME_OF_DAY(C40,D40)</f>
        <v>T2400</v>
      </c>
    </row>
    <row r="41" spans="1:5" x14ac:dyDescent="0.25">
      <c r="A41" s="159" t="s">
        <v>663</v>
      </c>
      <c r="B41" s="368"/>
      <c r="C41" s="373" t="e" cm="1">
        <f t="array" ref="C41">CALENDAR.PARSE_TIME_OF_DAY($A41,0,$B41)</f>
        <v>#VALUE!</v>
      </c>
      <c r="D41" s="283"/>
      <c r="E41" s="283" t="str" cm="1">
        <f t="array" ref="E41">CALENDAR.FORMAT_TIME_OF_DAY(C41,D41)</f>
        <v>#TIME!</v>
      </c>
    </row>
    <row r="42" spans="1:5" x14ac:dyDescent="0.25">
      <c r="A42" s="361" t="s">
        <v>676</v>
      </c>
      <c r="B42" s="370">
        <v>1</v>
      </c>
      <c r="C42" s="374" cm="1">
        <f t="array" ref="C42">CALENDAR.PARSE_TIME_OF_DAY($A42,0,$B42)</f>
        <v>7.905092592592592E-3</v>
      </c>
      <c r="D42" s="312" t="s">
        <v>670</v>
      </c>
      <c r="E42" s="312" t="str" cm="1">
        <f t="array" ref="E42">CALENDAR.FORMAT_TIME_OF_DAY(C42,D42)</f>
        <v>12:11am</v>
      </c>
    </row>
    <row r="43" spans="1:5" x14ac:dyDescent="0.25">
      <c r="A43" s="362" t="s">
        <v>677</v>
      </c>
      <c r="B43" s="371">
        <v>1</v>
      </c>
      <c r="C43" s="375" cm="1">
        <f t="array" ref="C43">CALENDAR.PARSE_TIME_OF_DAY($A43,0,$B43)</f>
        <v>0</v>
      </c>
      <c r="D43" s="284" t="s">
        <v>685</v>
      </c>
      <c r="E43" s="284" t="str" cm="1">
        <f t="array" ref="E43">CALENDAR.FORMAT_TIME_OF_DAY(C43,D43)</f>
        <v>00:00</v>
      </c>
    </row>
    <row r="44" spans="1:5" x14ac:dyDescent="0.25">
      <c r="A44" s="361" t="s">
        <v>678</v>
      </c>
      <c r="B44" s="370">
        <v>1</v>
      </c>
      <c r="C44" s="374" cm="1">
        <f t="array" ref="C44">CALENDAR.PARSE_TIME_OF_DAY($A44,0,$B44)</f>
        <v>1</v>
      </c>
      <c r="D44" s="312" t="s">
        <v>671</v>
      </c>
      <c r="E44" s="312" t="str" cm="1">
        <f t="array" ref="E44">CALENDAR.FORMAT_TIME_OF_DAY(C44,D44)</f>
        <v>24:00</v>
      </c>
    </row>
    <row r="45" spans="1:5" x14ac:dyDescent="0.25">
      <c r="A45" s="362" t="s">
        <v>680</v>
      </c>
      <c r="B45" s="371">
        <v>1</v>
      </c>
      <c r="C45" s="375" t="e" cm="1">
        <f t="array" ref="C45">CALENDAR.PARSE_TIME_OF_DAY($A45,0,$B45)</f>
        <v>#VALUE!</v>
      </c>
      <c r="D45" s="284"/>
      <c r="E45" s="284" t="str" cm="1">
        <f t="array" ref="E45">CALENDAR.FORMAT_TIME_OF_DAY(C45,D45)</f>
        <v>#TIME!</v>
      </c>
    </row>
    <row r="48" spans="1:5" ht="19.5" x14ac:dyDescent="0.3">
      <c r="A48" s="1" t="s">
        <v>686</v>
      </c>
      <c r="C48" s="1"/>
    </row>
    <row r="50" spans="1:6" x14ac:dyDescent="0.25">
      <c r="A50" s="21" t="s">
        <v>317</v>
      </c>
      <c r="B50" s="253" t="s">
        <v>379</v>
      </c>
      <c r="C50" s="5" t="s">
        <v>120</v>
      </c>
      <c r="D50" s="78" t="s">
        <v>391</v>
      </c>
    </row>
    <row r="51" spans="1:6" x14ac:dyDescent="0.25">
      <c r="A51" s="376"/>
      <c r="B51" s="287" t="str" cm="1">
        <f t="array" ref="B51:D51">CALENDAR.PARSE_TIME_OF_DAY($A51,1)</f>
        <v/>
      </c>
      <c r="C51" s="8" t="str">
        <v/>
      </c>
      <c r="D51" s="166" t="str">
        <v/>
      </c>
    </row>
    <row r="52" spans="1:6" x14ac:dyDescent="0.25">
      <c r="A52" s="377" t="s">
        <v>2</v>
      </c>
      <c r="B52" s="288" t="e" cm="1">
        <f t="array" ref="B52:D52">CALENDAR.PARSE_TIME_OF_DAY($A52,1)</f>
        <v>#VALUE!</v>
      </c>
      <c r="C52" s="11" t="str">
        <v/>
      </c>
      <c r="D52" s="167" t="str">
        <v/>
      </c>
    </row>
    <row r="53" spans="1:6" x14ac:dyDescent="0.25">
      <c r="A53" s="376" t="s">
        <v>664</v>
      </c>
      <c r="B53" s="287" cm="1">
        <f t="array" ref="B53:D53">CALENDAR.PARSE_TIME_OF_DAY($A53,1)</f>
        <v>14</v>
      </c>
      <c r="C53" s="8">
        <v>35</v>
      </c>
      <c r="D53" s="166">
        <v>23.765000000000001</v>
      </c>
    </row>
    <row r="54" spans="1:6" x14ac:dyDescent="0.25">
      <c r="A54" s="377" t="s">
        <v>319</v>
      </c>
      <c r="B54" s="288" cm="1">
        <f t="array" ref="B54:D54">CALENDAR.PARSE_TIME_OF_DAY($A54,1)</f>
        <v>12</v>
      </c>
      <c r="C54" s="11">
        <v>35</v>
      </c>
      <c r="D54" s="167">
        <v>23.76</v>
      </c>
    </row>
    <row r="55" spans="1:6" x14ac:dyDescent="0.25">
      <c r="A55" s="378">
        <v>11</v>
      </c>
      <c r="B55" s="287" cm="1">
        <f t="array" ref="B55:D55">CALENDAR.PARSE_TIME_OF_DAY($A55,1)</f>
        <v>11</v>
      </c>
      <c r="C55" s="8">
        <v>0</v>
      </c>
      <c r="D55" s="166">
        <v>0</v>
      </c>
    </row>
    <row r="56" spans="1:6" x14ac:dyDescent="0.25">
      <c r="A56" s="377" t="s">
        <v>667</v>
      </c>
      <c r="B56" s="288" cm="1">
        <f t="array" ref="B56:D56">CALENDAR.PARSE_TIME_OF_DAY($A56,1)</f>
        <v>0</v>
      </c>
      <c r="C56" s="11">
        <v>1</v>
      </c>
      <c r="D56" s="167">
        <v>0</v>
      </c>
    </row>
    <row r="57" spans="1:6" x14ac:dyDescent="0.25">
      <c r="A57" s="379" t="s">
        <v>662</v>
      </c>
      <c r="B57" s="289" cm="1">
        <f t="array" ref="B57:D57">CALENDAR.PARSE_TIME_OF_DAY($A57,1)</f>
        <v>17</v>
      </c>
      <c r="C57" s="145">
        <v>0</v>
      </c>
      <c r="D57" s="381">
        <v>0</v>
      </c>
    </row>
    <row r="58" spans="1:6" x14ac:dyDescent="0.25">
      <c r="A58" s="380" t="s">
        <v>665</v>
      </c>
      <c r="B58" s="295" cm="1">
        <f t="array" ref="B58:D58">CALENDAR.PARSE_TIME_OF_DAY($A58,1)</f>
        <v>24</v>
      </c>
      <c r="C58" s="36">
        <v>0</v>
      </c>
      <c r="D58" s="168">
        <v>0</v>
      </c>
    </row>
    <row r="60" spans="1:6" x14ac:dyDescent="0.25">
      <c r="F60" s="277"/>
    </row>
  </sheetData>
  <pageMargins left="0.7" right="0.7" top="0.75" bottom="0.75" header="0.3" footer="0.3"/>
  <pageSetup paperSize="9" orientation="portrait"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0CF98-EB41-478F-B06E-FD8323D00B44}">
  <dimension ref="A1:H52"/>
  <sheetViews>
    <sheetView workbookViewId="0"/>
  </sheetViews>
  <sheetFormatPr defaultRowHeight="15" x14ac:dyDescent="0.25"/>
  <cols>
    <col min="1" max="1" width="24.5703125" customWidth="1"/>
    <col min="2" max="2" width="21.7109375" customWidth="1"/>
    <col min="3" max="3" width="15" customWidth="1"/>
    <col min="4" max="4" width="13.7109375" customWidth="1"/>
    <col min="5" max="5" width="15.28515625" customWidth="1"/>
    <col min="6" max="6" width="14.140625" customWidth="1"/>
    <col min="7" max="7" width="27.28515625" bestFit="1" customWidth="1"/>
  </cols>
  <sheetData>
    <row r="1" spans="1:8" ht="19.5" x14ac:dyDescent="0.3">
      <c r="A1" s="1" t="s">
        <v>521</v>
      </c>
      <c r="B1" s="1"/>
    </row>
    <row r="3" spans="1:8" x14ac:dyDescent="0.25">
      <c r="A3" t="s">
        <v>429</v>
      </c>
      <c r="B3" t="s">
        <v>176</v>
      </c>
    </row>
    <row r="4" spans="1:8" x14ac:dyDescent="0.25">
      <c r="B4" t="b" cm="1">
        <f t="array" ref="B4">CALENDAR.IS_VALID_TZO(Table21729263812[[#This Row],[Value]])</f>
        <v>0</v>
      </c>
    </row>
    <row r="5" spans="1:8" x14ac:dyDescent="0.25">
      <c r="A5" t="s">
        <v>2</v>
      </c>
      <c r="B5" t="b" cm="1">
        <f t="array" ref="B5">CALENDAR.IS_VALID_TZO(Table21729263812[[#This Row],[Value]])</f>
        <v>0</v>
      </c>
    </row>
    <row r="6" spans="1:8" x14ac:dyDescent="0.25">
      <c r="A6">
        <v>570</v>
      </c>
      <c r="B6" t="b" cm="1">
        <f t="array" ref="B6">CALENDAR.IS_VALID_TZO(Table21729263812[[#This Row],[Value]])</f>
        <v>1</v>
      </c>
    </row>
    <row r="7" spans="1:8" x14ac:dyDescent="0.25">
      <c r="A7">
        <v>-420</v>
      </c>
      <c r="B7" t="b" cm="1">
        <f t="array" ref="B7">CALENDAR.IS_VALID_TZO(Table21729263812[[#This Row],[Value]])</f>
        <v>1</v>
      </c>
    </row>
    <row r="8" spans="1:8" x14ac:dyDescent="0.25">
      <c r="A8">
        <v>0</v>
      </c>
      <c r="B8" t="b" cm="1">
        <f t="array" ref="B8">CALENDAR.IS_VALID_TZO(Table21729263812[[#This Row],[Value]])</f>
        <v>1</v>
      </c>
    </row>
    <row r="9" spans="1:8" x14ac:dyDescent="0.25">
      <c r="A9" s="47">
        <v>565.20000000000005</v>
      </c>
      <c r="B9" t="b" cm="1">
        <f t="array" ref="B9">CALENDAR.IS_VALID_TZO(Table21729263812[[#This Row],[Value]])</f>
        <v>1</v>
      </c>
    </row>
    <row r="12" spans="1:8" ht="19.5" x14ac:dyDescent="0.3">
      <c r="A12" s="1" t="s">
        <v>522</v>
      </c>
      <c r="B12" s="1"/>
      <c r="C12" s="1" t="s">
        <v>524</v>
      </c>
    </row>
    <row r="14" spans="1:8" x14ac:dyDescent="0.25">
      <c r="A14" t="s">
        <v>201</v>
      </c>
      <c r="B14" t="s">
        <v>523</v>
      </c>
      <c r="C14" t="s">
        <v>525</v>
      </c>
    </row>
    <row r="15" spans="1:8" x14ac:dyDescent="0.25">
      <c r="A15" s="277">
        <v>0.375</v>
      </c>
      <c r="B15" cm="1">
        <f t="array" ref="B15">CALENDAR.TIMESPAN_TO_TZO(Table2172926381227[[#This Row],[TimeSpan]])</f>
        <v>540</v>
      </c>
      <c r="C15" cm="1">
        <f t="array" ref="C15">CALENDAR.TZO_TO_TIMESPAN(Table2172926381227[[#This Row],[Out: TZOMinutes]])</f>
        <v>0.375</v>
      </c>
      <c r="D15" s="277"/>
    </row>
    <row r="16" spans="1:8" x14ac:dyDescent="0.25">
      <c r="A16">
        <v>-0.625</v>
      </c>
      <c r="B16" cm="1">
        <f t="array" ref="B16">CALENDAR.TIMESPAN_TO_TZO(Table2172926381227[[#This Row],[TimeSpan]])</f>
        <v>-900</v>
      </c>
      <c r="C16" cm="1">
        <f t="array" ref="C16">CALENDAR.TZO_TO_TIMESPAN(Table2172926381227[[#This Row],[Out: TZOMinutes]])</f>
        <v>-0.625</v>
      </c>
      <c r="H16" t="str" cm="1">
        <f t="array" ref="H16">LEFT(CALENDAR.SIFT_FOR_CHARS("x", "HMS", 1))</f>
        <v/>
      </c>
    </row>
    <row r="17" spans="1:6" x14ac:dyDescent="0.25">
      <c r="A17">
        <v>0.7</v>
      </c>
      <c r="B17" t="e" cm="1">
        <f t="array" ref="B17">CALENDAR.TIMESPAN_TO_TZO(Table2172926381227[[#This Row],[TimeSpan]])</f>
        <v>#NUM!</v>
      </c>
      <c r="C17" t="e" cm="1">
        <f t="array" ref="C17">CALENDAR.TZO_TO_TIMESPAN(Table2172926381227[[#This Row],[Out: TZOMinutes]])</f>
        <v>#NUM!</v>
      </c>
    </row>
    <row r="18" spans="1:6" x14ac:dyDescent="0.25">
      <c r="A18">
        <v>0</v>
      </c>
      <c r="B18" cm="1">
        <f t="array" ref="B18">CALENDAR.TIMESPAN_TO_TZO(Table2172926381227[[#This Row],[TimeSpan]])</f>
        <v>0</v>
      </c>
      <c r="C18" cm="1">
        <f t="array" ref="C18">CALENDAR.TZO_TO_TIMESPAN(Table2172926381227[[#This Row],[Out: TZOMinutes]])</f>
        <v>0</v>
      </c>
    </row>
    <row r="20" spans="1:6" x14ac:dyDescent="0.25">
      <c r="A20" s="47"/>
    </row>
    <row r="21" spans="1:6" ht="19.5" x14ac:dyDescent="0.3">
      <c r="A21" s="1" t="s">
        <v>325</v>
      </c>
      <c r="C21" s="1" t="s">
        <v>613</v>
      </c>
    </row>
    <row r="23" spans="1:6" x14ac:dyDescent="0.25">
      <c r="A23" s="21" t="s">
        <v>326</v>
      </c>
      <c r="B23" s="253" t="s">
        <v>32</v>
      </c>
      <c r="C23" s="5" t="s">
        <v>290</v>
      </c>
      <c r="D23" s="78" t="s">
        <v>330</v>
      </c>
    </row>
    <row r="24" spans="1:6" x14ac:dyDescent="0.25">
      <c r="A24" s="158" t="s">
        <v>303</v>
      </c>
      <c r="B24" s="316" cm="1">
        <f t="array" ref="B24:B30">CALENDAR.PARSE_ISO_TZO(CALENDAR_TIMEZONE!$A$24:$A$30)</f>
        <v>0</v>
      </c>
      <c r="C24" s="317" t="s">
        <v>303</v>
      </c>
      <c r="D24" s="79" t="str" cm="1">
        <f t="array" ref="D24">CALENDAR.FORMAT_ISO_TZO(B24,C24)</f>
        <v>Z</v>
      </c>
      <c r="F24" s="47"/>
    </row>
    <row r="25" spans="1:6" x14ac:dyDescent="0.25">
      <c r="A25" s="159" t="s">
        <v>327</v>
      </c>
      <c r="B25" s="318">
        <v>540</v>
      </c>
      <c r="C25" s="319" t="s">
        <v>324</v>
      </c>
      <c r="D25" s="80" t="str" cm="1">
        <f t="array" ref="D25">CALENDAR.FORMAT_ISO_TZO(B25,C25)</f>
        <v>+0900</v>
      </c>
    </row>
    <row r="26" spans="1:6" x14ac:dyDescent="0.25">
      <c r="A26" s="158" t="s">
        <v>328</v>
      </c>
      <c r="B26" s="316">
        <v>554.36666666666667</v>
      </c>
      <c r="C26" s="317"/>
      <c r="D26" s="79" t="str" cm="1">
        <f t="array" ref="D26">CALENDAR.FORMAT_ISO_TZO(B26,C26)</f>
        <v>+09:14:22</v>
      </c>
    </row>
    <row r="27" spans="1:6" x14ac:dyDescent="0.25">
      <c r="A27" s="159" t="s">
        <v>526</v>
      </c>
      <c r="B27" s="318">
        <v>0</v>
      </c>
      <c r="C27" s="319"/>
      <c r="D27" s="80" t="str" cm="1">
        <f t="array" ref="D27">CALENDAR.FORMAT_ISO_TZO(B27,C27)</f>
        <v>+00:00</v>
      </c>
    </row>
    <row r="28" spans="1:6" x14ac:dyDescent="0.25">
      <c r="A28" s="320" t="s">
        <v>331</v>
      </c>
      <c r="B28" s="316">
        <v>-360</v>
      </c>
      <c r="C28" s="317"/>
      <c r="D28" s="79" t="str" cm="1">
        <f t="array" ref="D28">CALENDAR.FORMAT_ISO_TZO(B28,C28)</f>
        <v>−06:00</v>
      </c>
    </row>
    <row r="29" spans="1:6" x14ac:dyDescent="0.25">
      <c r="A29" s="159" t="s">
        <v>332</v>
      </c>
      <c r="B29" s="318">
        <v>-420</v>
      </c>
      <c r="C29" s="319" t="s">
        <v>133</v>
      </c>
      <c r="D29" s="80" t="str" cm="1">
        <f t="array" ref="D29">CALENDAR.FORMAT_ISO_TZO(B29,C29)</f>
        <v>−0700</v>
      </c>
    </row>
    <row r="30" spans="1:6" x14ac:dyDescent="0.25">
      <c r="A30" s="321" t="s">
        <v>329</v>
      </c>
      <c r="B30" s="322">
        <v>-480</v>
      </c>
      <c r="C30" s="323" t="s">
        <v>135</v>
      </c>
      <c r="D30" s="222" t="str" cm="1">
        <f t="array" ref="D30">CALENDAR.FORMAT_ISO_TZO(B30,C30)</f>
        <v>−08:00:00</v>
      </c>
    </row>
    <row r="33" spans="1:7" ht="19.5" x14ac:dyDescent="0.3">
      <c r="A33" s="1" t="s">
        <v>536</v>
      </c>
      <c r="B33" s="1"/>
      <c r="C33" s="1" t="s">
        <v>538</v>
      </c>
    </row>
    <row r="35" spans="1:7" x14ac:dyDescent="0.25">
      <c r="A35" s="4" t="s">
        <v>537</v>
      </c>
      <c r="B35" s="253" t="s">
        <v>523</v>
      </c>
      <c r="C35" s="253" t="s">
        <v>539</v>
      </c>
      <c r="D35" s="5" t="s">
        <v>523</v>
      </c>
      <c r="E35" s="6" t="s">
        <v>540</v>
      </c>
    </row>
    <row r="36" spans="1:7" x14ac:dyDescent="0.25">
      <c r="A36" s="286"/>
      <c r="B36" s="287" t="str" cm="1">
        <f t="array" ref="B36">CALENDAR.MILITARY_TZO(A36)</f>
        <v/>
      </c>
      <c r="C36" s="287" t="str" cm="1">
        <f t="array" ref="C36:E36">CALENDAR.TZO_TO_MILITARY(B36)</f>
        <v/>
      </c>
      <c r="D36" s="8" t="str">
        <v/>
      </c>
      <c r="E36" s="9" t="str">
        <v/>
      </c>
    </row>
    <row r="37" spans="1:7" x14ac:dyDescent="0.25">
      <c r="A37" s="10" t="s">
        <v>533</v>
      </c>
      <c r="B37" s="288" cm="1">
        <f t="array" ref="B37">CALENDAR.MILITARY_TZO(A37)</f>
        <v>600</v>
      </c>
      <c r="C37" s="288" t="str" cm="1">
        <f t="array" ref="C37:E37">CALENDAR.TZO_TO_MILITARY(B37)</f>
        <v>K</v>
      </c>
      <c r="D37" s="11">
        <v>600</v>
      </c>
      <c r="E37" s="12">
        <v>0</v>
      </c>
    </row>
    <row r="38" spans="1:7" x14ac:dyDescent="0.25">
      <c r="A38" s="7" t="s">
        <v>303</v>
      </c>
      <c r="B38" s="287" cm="1">
        <f t="array" ref="B38">CALENDAR.MILITARY_TZO(A38)</f>
        <v>0</v>
      </c>
      <c r="C38" s="287" t="str" cm="1">
        <f t="array" ref="C38:E38">CALENDAR.TZO_TO_MILITARY(B38)</f>
        <v>Z</v>
      </c>
      <c r="D38" s="8">
        <v>0</v>
      </c>
      <c r="E38" s="9">
        <v>0</v>
      </c>
    </row>
    <row r="39" spans="1:7" x14ac:dyDescent="0.25">
      <c r="A39" s="10" t="s">
        <v>138</v>
      </c>
      <c r="B39" s="288" cm="1">
        <f t="array" ref="B39">CALENDAR.MILITARY_TZO(A39)</f>
        <v>720</v>
      </c>
      <c r="C39" s="288" t="str" cm="1">
        <f t="array" ref="C39:E39">CALENDAR.TZO_TO_MILITARY(B39)</f>
        <v>M</v>
      </c>
      <c r="D39" s="11">
        <v>720</v>
      </c>
      <c r="E39" s="12">
        <v>0</v>
      </c>
    </row>
    <row r="40" spans="1:7" x14ac:dyDescent="0.25">
      <c r="A40" s="182" t="s">
        <v>532</v>
      </c>
      <c r="B40" s="289" t="e" cm="1">
        <f t="array" ref="B40">CALENDAR.MILITARY_TZO(A40)</f>
        <v>#N/A</v>
      </c>
      <c r="C40" s="289" t="str" cm="1">
        <f t="array" ref="C40:E40">CALENDAR.TZO_TO_MILITARY(B40)</f>
        <v>J</v>
      </c>
      <c r="D40" s="145" t="str">
        <v/>
      </c>
      <c r="E40" s="290">
        <v>0</v>
      </c>
    </row>
    <row r="41" spans="1:7" x14ac:dyDescent="0.25">
      <c r="A41" s="175"/>
      <c r="B41" s="291">
        <v>570</v>
      </c>
      <c r="C41" s="291" t="str" cm="1">
        <f t="array" ref="C41:E41">CALENDAR.TZO_TO_MILITARY(B41)</f>
        <v>K</v>
      </c>
      <c r="D41" s="176">
        <v>600</v>
      </c>
      <c r="E41" s="177">
        <v>2.0833333333333332E-2</v>
      </c>
    </row>
    <row r="44" spans="1:7" ht="19.5" x14ac:dyDescent="0.3">
      <c r="A44" s="1" t="s">
        <v>513</v>
      </c>
      <c r="B44" s="1"/>
      <c r="C44" s="1"/>
    </row>
    <row r="46" spans="1:7" x14ac:dyDescent="0.25">
      <c r="A46" s="4" t="s">
        <v>336</v>
      </c>
      <c r="B46" s="253" t="s">
        <v>180</v>
      </c>
      <c r="C46" s="78" t="s">
        <v>514</v>
      </c>
      <c r="D46" s="272" t="s">
        <v>515</v>
      </c>
      <c r="E46" s="253" t="s">
        <v>180</v>
      </c>
      <c r="F46" s="78" t="s">
        <v>531</v>
      </c>
      <c r="G46" s="6" t="s">
        <v>357</v>
      </c>
    </row>
    <row r="47" spans="1:7" x14ac:dyDescent="0.25">
      <c r="A47" s="256" t="s">
        <v>516</v>
      </c>
      <c r="B47" s="268" t="e" cm="1">
        <f t="array" aca="1" ref="B47" ca="1">CALENDAR.ISO_DATETIME_TO_MJDATE(A47)</f>
        <v>#NAME?</v>
      </c>
      <c r="C47" s="79"/>
      <c r="D47" s="282"/>
      <c r="E47" s="273" t="e" cm="1">
        <f t="array" aca="1" ref="E47" ca="1">CALENDAR.SHIFT_TIMEZONE(B47,C47,D47)</f>
        <v>#VALUE!</v>
      </c>
      <c r="F47" s="79"/>
      <c r="G47" s="236" t="e" cm="1">
        <f t="array" aca="1" ref="G47" ca="1">CALENDAR.MJDATE_TO_ISO_DATETIME(E47,F47)</f>
        <v>#NAME?</v>
      </c>
    </row>
    <row r="48" spans="1:7" x14ac:dyDescent="0.25">
      <c r="A48" s="232" t="s">
        <v>517</v>
      </c>
      <c r="B48" s="269" t="e" cm="1">
        <f t="array" aca="1" ref="B48" ca="1">CALENDAR.ISO_DATETIME_TO_MJDATE(A48)</f>
        <v>#NAME?</v>
      </c>
      <c r="C48" s="80"/>
      <c r="D48" s="283">
        <v>600</v>
      </c>
      <c r="E48" s="274" t="e" cm="1">
        <f t="array" aca="1" ref="E48" ca="1">CALENDAR.SHIFT_TIMEZONE(B48,C48,D48)</f>
        <v>#VALUE!</v>
      </c>
      <c r="F48" s="80"/>
      <c r="G48" s="237" t="e" cm="1">
        <f t="array" aca="1" ref="G48" ca="1">CALENDAR.MJDATE_TO_ISO_DATETIME(E48,F48)</f>
        <v>#NAME?</v>
      </c>
    </row>
    <row r="49" spans="1:7" x14ac:dyDescent="0.25">
      <c r="A49" s="256" t="s">
        <v>518</v>
      </c>
      <c r="B49" s="268" t="e" cm="1">
        <f t="array" aca="1" ref="B49" ca="1">CALENDAR.ISO_DATETIME_TO_MJDATE(A49)</f>
        <v>#NAME?</v>
      </c>
      <c r="C49" s="79"/>
      <c r="D49" s="282">
        <v>-240</v>
      </c>
      <c r="E49" s="273" t="e" cm="1">
        <f t="array" aca="1" ref="E49" ca="1">CALENDAR.SHIFT_TIMEZONE(B49,C49,D49)</f>
        <v>#VALUE!</v>
      </c>
      <c r="F49" s="79"/>
      <c r="G49" s="236" t="e" cm="1">
        <f t="array" aca="1" ref="G49" ca="1">CALENDAR.MJDATE_TO_ISO_DATETIME(E49,F49)</f>
        <v>#NAME?</v>
      </c>
    </row>
    <row r="50" spans="1:7" x14ac:dyDescent="0.25">
      <c r="A50" s="254" t="s">
        <v>519</v>
      </c>
      <c r="B50" s="270" t="e" cm="1">
        <f t="array" aca="1" ref="B50" ca="1">CALENDAR.ISO_DATETIME_TO_MJDATE(A50)</f>
        <v>#NAME?</v>
      </c>
      <c r="C50" s="172"/>
      <c r="D50" s="284">
        <v>-900</v>
      </c>
      <c r="E50" s="275" t="e" cm="1">
        <f t="array" aca="1" ref="E50" ca="1">CALENDAR.SHIFT_TIMEZONE(B50,C50,D50)</f>
        <v>#VALUE!</v>
      </c>
      <c r="F50" s="172"/>
      <c r="G50" s="55" t="e" cm="1">
        <f t="array" aca="1" ref="G50" ca="1">CALENDAR.MJDATE_TO_ISO_DATETIME(E50,F50)</f>
        <v>#NAME?</v>
      </c>
    </row>
    <row r="51" spans="1:7" x14ac:dyDescent="0.25">
      <c r="A51" s="263" t="s">
        <v>520</v>
      </c>
      <c r="B51" s="271" t="e" cm="1">
        <f t="array" aca="1" ref="B51" ca="1">CALENDAR.ISO_DATETIME_TO_MJDATE(A51)</f>
        <v>#NAME?</v>
      </c>
      <c r="C51" s="173"/>
      <c r="D51" s="285"/>
      <c r="E51" s="276" t="e" cm="1">
        <f t="array" aca="1" ref="E51" ca="1">CALENDAR.SHIFT_TIMEZONE(B51,C51,D51)</f>
        <v>#VALUE!</v>
      </c>
      <c r="F51" s="173"/>
      <c r="G51" s="267" t="e" cm="1">
        <f t="array" aca="1" ref="G51" ca="1">CALENDAR.MJDATE_TO_ISO_DATETIME(E51,F51)</f>
        <v>#NAME?</v>
      </c>
    </row>
    <row r="52" spans="1:7" x14ac:dyDescent="0.25">
      <c r="A52" s="254" t="s">
        <v>516</v>
      </c>
      <c r="B52" s="270" t="e" cm="1">
        <f t="array" aca="1" ref="B52" ca="1">CALENDAR.ISO_DATETIME_TO_MJDATE(A52)</f>
        <v>#NAME?</v>
      </c>
      <c r="C52" s="172"/>
      <c r="D52" s="284">
        <v>510</v>
      </c>
      <c r="E52" s="275" t="e" cm="1">
        <f t="array" aca="1" ref="E52" ca="1">CALENDAR.SHIFT_TIMEZONE(B52,C52,D52)</f>
        <v>#VALUE!</v>
      </c>
      <c r="F52" s="172"/>
      <c r="G52" s="55" t="e" cm="1">
        <f t="array" aca="1" ref="G52" ca="1">CALENDAR.MJDATE_TO_ISO_DATETIME(E52,F52)</f>
        <v>#NAME?</v>
      </c>
    </row>
  </sheetData>
  <pageMargins left="0.7" right="0.7" top="0.75" bottom="0.75" header="0.3" footer="0.3"/>
  <pageSetup paperSize="9" orientation="portrait" copies="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N277"/>
  <sheetViews>
    <sheetView tabSelected="1" topLeftCell="A193" workbookViewId="0">
      <selection activeCell="A225" sqref="A225"/>
    </sheetView>
  </sheetViews>
  <sheetFormatPr defaultRowHeight="15" x14ac:dyDescent="0.25"/>
  <cols>
    <col min="1" max="1" width="23.140625" customWidth="1"/>
    <col min="2" max="2" width="27" customWidth="1"/>
    <col min="3" max="3" width="15.5703125" bestFit="1" customWidth="1"/>
    <col min="4" max="4" width="17.85546875" customWidth="1"/>
    <col min="5" max="5" width="16.28515625" customWidth="1"/>
    <col min="6" max="7" width="23.42578125" customWidth="1"/>
    <col min="8" max="8" width="18.7109375" customWidth="1"/>
    <col min="9" max="9" width="22.5703125" customWidth="1"/>
    <col min="10" max="10" width="23.42578125" customWidth="1"/>
    <col min="11" max="11" width="22.140625" customWidth="1"/>
    <col min="12" max="12" width="24.7109375" customWidth="1"/>
    <col min="13" max="13" width="25" customWidth="1"/>
    <col min="14" max="14" width="23.28515625" bestFit="1" customWidth="1"/>
    <col min="15" max="15" width="23" customWidth="1"/>
    <col min="16" max="16" width="22.42578125" bestFit="1" customWidth="1"/>
    <col min="17" max="17" width="24.42578125" customWidth="1"/>
    <col min="18" max="18" width="25" customWidth="1"/>
    <col min="19" max="19" width="18.5703125" bestFit="1" customWidth="1"/>
    <col min="21" max="21" width="12" bestFit="1" customWidth="1"/>
  </cols>
  <sheetData>
    <row r="1" spans="1:7" ht="19.5" x14ac:dyDescent="0.3">
      <c r="A1" s="1" t="s">
        <v>614</v>
      </c>
      <c r="B1" s="1"/>
      <c r="C1" s="1"/>
      <c r="D1" s="1"/>
    </row>
    <row r="3" spans="1:7" x14ac:dyDescent="0.25">
      <c r="A3" s="4" t="s">
        <v>62</v>
      </c>
      <c r="B3" s="5" t="s">
        <v>63</v>
      </c>
      <c r="C3" s="5" t="s">
        <v>64</v>
      </c>
      <c r="D3" s="5" t="s">
        <v>313</v>
      </c>
      <c r="E3" s="253" t="s">
        <v>379</v>
      </c>
      <c r="F3" s="253" t="s">
        <v>120</v>
      </c>
      <c r="G3" s="253" t="s">
        <v>391</v>
      </c>
    </row>
    <row r="4" spans="1:7" x14ac:dyDescent="0.25">
      <c r="A4" s="7">
        <v>24</v>
      </c>
      <c r="B4" s="8">
        <v>0</v>
      </c>
      <c r="C4" s="8">
        <v>0</v>
      </c>
      <c r="D4" s="8"/>
      <c r="E4" s="287" t="e" cm="1">
        <f t="array" ref="E4:G4">CALENDAR.VALIDATE_TIME_OF_DAY(A4:C4,D4)</f>
        <v>#NUM!</v>
      </c>
      <c r="F4" s="8">
        <v>0</v>
      </c>
      <c r="G4" s="9">
        <v>0</v>
      </c>
    </row>
    <row r="5" spans="1:7" x14ac:dyDescent="0.25">
      <c r="A5" s="10">
        <v>24</v>
      </c>
      <c r="B5" s="11">
        <v>0</v>
      </c>
      <c r="C5" s="11">
        <v>0</v>
      </c>
      <c r="D5" s="11">
        <v>1</v>
      </c>
      <c r="E5" s="288" cm="1">
        <f t="array" ref="E5:G5">CALENDAR.VALIDATE_TIME_OF_DAY(A5:C5,D5)</f>
        <v>24</v>
      </c>
      <c r="F5" s="11">
        <v>0</v>
      </c>
      <c r="G5" s="12">
        <v>0</v>
      </c>
    </row>
    <row r="6" spans="1:7" x14ac:dyDescent="0.25">
      <c r="A6" s="7">
        <v>23</v>
      </c>
      <c r="B6" s="8">
        <v>59</v>
      </c>
      <c r="C6" s="325">
        <v>59.999999999899998</v>
      </c>
      <c r="D6" s="8"/>
      <c r="E6" s="287" cm="1">
        <f t="array" ref="E6:G6">CALENDAR.VALIDATE_TIME_OF_DAY(A6:C6,D6)</f>
        <v>23</v>
      </c>
      <c r="F6" s="8">
        <v>59</v>
      </c>
      <c r="G6" s="226">
        <v>59.999999999899998</v>
      </c>
    </row>
    <row r="7" spans="1:7" x14ac:dyDescent="0.25">
      <c r="A7" s="10">
        <v>0</v>
      </c>
      <c r="B7" s="11">
        <v>60</v>
      </c>
      <c r="C7" s="11">
        <v>0</v>
      </c>
      <c r="D7" s="11"/>
      <c r="E7" s="288" cm="1">
        <f t="array" ref="E7:G7">CALENDAR.VALIDATE_TIME_OF_DAY(A7:C7,D7)</f>
        <v>0</v>
      </c>
      <c r="F7" s="11" t="e">
        <v>#NUM!</v>
      </c>
      <c r="G7" s="12">
        <v>0</v>
      </c>
    </row>
    <row r="8" spans="1:7" x14ac:dyDescent="0.25">
      <c r="A8" s="7">
        <v>0</v>
      </c>
      <c r="B8" s="8">
        <v>0</v>
      </c>
      <c r="C8" s="8">
        <v>12.5</v>
      </c>
      <c r="D8" s="8"/>
      <c r="E8" s="287" cm="1">
        <f t="array" ref="E8:G8">CALENDAR.VALIDATE_TIME_OF_DAY(A8:C8,D8)</f>
        <v>0</v>
      </c>
      <c r="F8" s="8">
        <v>0</v>
      </c>
      <c r="G8" s="9">
        <v>12.5</v>
      </c>
    </row>
    <row r="9" spans="1:7" x14ac:dyDescent="0.25">
      <c r="A9" s="10">
        <v>0</v>
      </c>
      <c r="B9" s="11">
        <v>0</v>
      </c>
      <c r="C9" s="11"/>
      <c r="D9" s="11"/>
      <c r="E9" s="288" cm="1">
        <f t="array" ref="E9:G9">CALENDAR.VALIDATE_TIME_OF_DAY(A9:C9,D9)</f>
        <v>0</v>
      </c>
      <c r="F9" s="11">
        <v>0</v>
      </c>
      <c r="G9" s="12" t="e">
        <v>#VALUE!</v>
      </c>
    </row>
    <row r="10" spans="1:7" x14ac:dyDescent="0.25">
      <c r="A10" s="27">
        <v>0</v>
      </c>
      <c r="B10" s="15">
        <v>1.5</v>
      </c>
      <c r="C10" s="15">
        <v>0</v>
      </c>
      <c r="D10" s="15"/>
      <c r="E10" s="326" cm="1">
        <f t="array" ref="E10:G10">CALENDAR.VALIDATE_TIME_OF_DAY(A10:C10,D10)</f>
        <v>0</v>
      </c>
      <c r="F10" s="15" t="e">
        <v>#NUM!</v>
      </c>
      <c r="G10" s="16">
        <v>0</v>
      </c>
    </row>
    <row r="13" spans="1:7" ht="19.5" x14ac:dyDescent="0.3">
      <c r="A13" s="1" t="s">
        <v>615</v>
      </c>
      <c r="B13" s="1"/>
      <c r="C13" s="1"/>
      <c r="D13" s="1"/>
    </row>
    <row r="15" spans="1:7" x14ac:dyDescent="0.25">
      <c r="A15" s="4" t="s">
        <v>62</v>
      </c>
      <c r="B15" s="5" t="s">
        <v>63</v>
      </c>
      <c r="C15" s="5" t="s">
        <v>64</v>
      </c>
      <c r="D15" s="5" t="s">
        <v>313</v>
      </c>
      <c r="E15" s="218" t="s">
        <v>176</v>
      </c>
    </row>
    <row r="16" spans="1:7" x14ac:dyDescent="0.25">
      <c r="A16" s="7">
        <v>24</v>
      </c>
      <c r="B16" s="8">
        <v>0</v>
      </c>
      <c r="C16" s="8">
        <v>0</v>
      </c>
      <c r="D16" s="8"/>
      <c r="E16" s="219" t="b" cm="1">
        <f t="array" ref="E16">CALENDAR.IS_VALID_TIME_OF_DAY(A16:C16,D16)</f>
        <v>0</v>
      </c>
    </row>
    <row r="17" spans="1:6" x14ac:dyDescent="0.25">
      <c r="A17" s="10">
        <v>24</v>
      </c>
      <c r="B17" s="11">
        <v>0</v>
      </c>
      <c r="C17" s="11">
        <v>0</v>
      </c>
      <c r="D17" s="11">
        <v>1</v>
      </c>
      <c r="E17" s="220" t="b" cm="1">
        <f t="array" ref="E17">CALENDAR.IS_VALID_TIME_OF_DAY(A17:C17,D17)</f>
        <v>1</v>
      </c>
    </row>
    <row r="18" spans="1:6" x14ac:dyDescent="0.25">
      <c r="A18" s="7">
        <v>23</v>
      </c>
      <c r="B18" s="8">
        <v>59</v>
      </c>
      <c r="C18" s="325">
        <v>59.999999999899998</v>
      </c>
      <c r="D18" s="8"/>
      <c r="E18" s="219" t="b" cm="1">
        <f t="array" ref="E18">CALENDAR.IS_VALID_TIME_OF_DAY(A18:C18,D18)</f>
        <v>1</v>
      </c>
    </row>
    <row r="19" spans="1:6" x14ac:dyDescent="0.25">
      <c r="A19" s="10">
        <v>0</v>
      </c>
      <c r="B19" s="11">
        <v>60</v>
      </c>
      <c r="C19" s="11">
        <v>0</v>
      </c>
      <c r="D19" s="11"/>
      <c r="E19" s="220" t="b" cm="1">
        <f t="array" ref="E19">CALENDAR.IS_VALID_TIME_OF_DAY(A19:C19,D19)</f>
        <v>0</v>
      </c>
    </row>
    <row r="20" spans="1:6" x14ac:dyDescent="0.25">
      <c r="A20" s="7">
        <v>0</v>
      </c>
      <c r="B20" s="8">
        <v>0</v>
      </c>
      <c r="C20" s="8">
        <v>12.5</v>
      </c>
      <c r="D20" s="8"/>
      <c r="E20" s="219" t="b" cm="1">
        <f t="array" ref="E20">CALENDAR.IS_VALID_TIME_OF_DAY(A20:C20,D20)</f>
        <v>1</v>
      </c>
    </row>
    <row r="21" spans="1:6" x14ac:dyDescent="0.25">
      <c r="A21" s="10">
        <v>0</v>
      </c>
      <c r="B21" s="11">
        <v>0</v>
      </c>
      <c r="C21" s="11"/>
      <c r="D21" s="11"/>
      <c r="E21" s="220" t="b" cm="1">
        <f t="array" ref="E21">CALENDAR.IS_VALID_TIME_OF_DAY(A21:C21,D21)</f>
        <v>0</v>
      </c>
    </row>
    <row r="22" spans="1:6" x14ac:dyDescent="0.25">
      <c r="A22" s="27">
        <v>0</v>
      </c>
      <c r="B22" s="15">
        <v>1.5</v>
      </c>
      <c r="C22" s="15">
        <v>0</v>
      </c>
      <c r="D22" s="15"/>
      <c r="E22" s="327" t="b" cm="1">
        <f t="array" ref="E22">CALENDAR.IS_VALID_TIME_OF_DAY(A22:C22,D22)</f>
        <v>0</v>
      </c>
    </row>
    <row r="25" spans="1:6" ht="19.5" x14ac:dyDescent="0.3">
      <c r="A25" s="1" t="s">
        <v>616</v>
      </c>
      <c r="B25" s="1"/>
    </row>
    <row r="27" spans="1:6" x14ac:dyDescent="0.25">
      <c r="A27" s="4" t="s">
        <v>0</v>
      </c>
      <c r="B27" s="5" t="s">
        <v>3</v>
      </c>
      <c r="C27" s="5" t="s">
        <v>4</v>
      </c>
      <c r="D27" s="5" t="s">
        <v>59</v>
      </c>
      <c r="E27" s="5" t="s">
        <v>5</v>
      </c>
      <c r="F27" s="6" t="s">
        <v>60</v>
      </c>
    </row>
    <row r="28" spans="1:6" x14ac:dyDescent="0.25">
      <c r="A28" s="7"/>
      <c r="B28" s="8"/>
      <c r="C28" s="8"/>
      <c r="D28" s="8"/>
      <c r="E28" s="8"/>
      <c r="F28" s="34" t="str" cm="1">
        <f t="array" ref="F28">CALENDAR.JULIAN_DATE(A28:D28,E28)</f>
        <v/>
      </c>
    </row>
    <row r="29" spans="1:6" x14ac:dyDescent="0.25">
      <c r="A29" s="10" t="s">
        <v>179</v>
      </c>
      <c r="B29" s="11"/>
      <c r="C29" s="11"/>
      <c r="D29" s="11"/>
      <c r="E29" s="11"/>
      <c r="F29" s="35" t="e" cm="1">
        <f t="array" ref="F29">CALENDAR.JULIAN_DATE(A29:D29,E29)</f>
        <v>#VALUE!</v>
      </c>
    </row>
    <row r="30" spans="1:6" x14ac:dyDescent="0.25">
      <c r="A30" s="7">
        <v>1858</v>
      </c>
      <c r="B30" s="8">
        <v>11</v>
      </c>
      <c r="C30" s="8">
        <v>17</v>
      </c>
      <c r="D30" s="8"/>
      <c r="E30" s="8"/>
      <c r="F30" s="34" cm="1">
        <f t="array" ref="F30">CALENDAR.JULIAN_DATE(A30:D30,E30)</f>
        <v>2400000.5</v>
      </c>
    </row>
    <row r="31" spans="1:6" x14ac:dyDescent="0.25">
      <c r="A31" s="10">
        <v>1858</v>
      </c>
      <c r="B31" s="11">
        <v>11</v>
      </c>
      <c r="C31" s="11">
        <v>5.25</v>
      </c>
      <c r="D31" s="11"/>
      <c r="E31" s="11">
        <v>1</v>
      </c>
      <c r="F31" s="35" cm="1">
        <f t="array" ref="F31">CALENDAR.JULIAN_DATE(A31:D31,E31)</f>
        <v>2400000.75</v>
      </c>
    </row>
    <row r="32" spans="1:6" x14ac:dyDescent="0.25">
      <c r="A32" s="7">
        <v>2023</v>
      </c>
      <c r="B32" s="8">
        <v>6</v>
      </c>
      <c r="C32" s="8">
        <v>1</v>
      </c>
      <c r="D32" s="8"/>
      <c r="E32" s="8"/>
      <c r="F32" s="34" cm="1">
        <f t="array" ref="F32">CALENDAR.JULIAN_DATE(A32:D32,E32)</f>
        <v>2460096.5</v>
      </c>
    </row>
    <row r="33" spans="1:6" x14ac:dyDescent="0.25">
      <c r="A33" s="10">
        <v>2023</v>
      </c>
      <c r="B33" s="11">
        <v>6</v>
      </c>
      <c r="C33" s="11">
        <v>1.5</v>
      </c>
      <c r="D33" s="11">
        <v>0.5</v>
      </c>
      <c r="E33" s="11"/>
      <c r="F33" s="35" cm="1">
        <f t="array" ref="F33">CALENDAR.JULIAN_DATE(A33:D33,E33)</f>
        <v>2460097</v>
      </c>
    </row>
    <row r="34" spans="1:6" x14ac:dyDescent="0.25">
      <c r="A34" s="7">
        <v>-4712</v>
      </c>
      <c r="B34" s="8">
        <v>1</v>
      </c>
      <c r="C34" s="8">
        <v>1</v>
      </c>
      <c r="D34" s="8">
        <v>0.5</v>
      </c>
      <c r="E34" s="8">
        <v>1</v>
      </c>
      <c r="F34" s="34" cm="1">
        <f t="array" ref="F34">CALENDAR.JULIAN_DATE(A34:D34,E34)</f>
        <v>0</v>
      </c>
    </row>
    <row r="35" spans="1:6" x14ac:dyDescent="0.25">
      <c r="A35" s="175">
        <v>-4713</v>
      </c>
      <c r="B35" s="176">
        <v>11</v>
      </c>
      <c r="C35" s="176">
        <v>24</v>
      </c>
      <c r="D35" s="176">
        <v>0.5</v>
      </c>
      <c r="E35" s="176"/>
      <c r="F35" s="328" cm="1">
        <f t="array" ref="F35">CALENDAR.JULIAN_DATE(A35:D35,E35)</f>
        <v>0</v>
      </c>
    </row>
    <row r="38" spans="1:6" ht="19.5" x14ac:dyDescent="0.3">
      <c r="A38" s="1" t="s">
        <v>617</v>
      </c>
      <c r="B38" s="1"/>
    </row>
    <row r="40" spans="1:6" x14ac:dyDescent="0.25">
      <c r="A40" s="4" t="s">
        <v>0</v>
      </c>
      <c r="B40" s="5" t="s">
        <v>3</v>
      </c>
      <c r="C40" s="5" t="s">
        <v>4</v>
      </c>
      <c r="D40" s="5" t="s">
        <v>59</v>
      </c>
      <c r="E40" s="5" t="s">
        <v>5</v>
      </c>
      <c r="F40" s="6" t="s">
        <v>180</v>
      </c>
    </row>
    <row r="41" spans="1:6" x14ac:dyDescent="0.25">
      <c r="A41" s="7"/>
      <c r="B41" s="8"/>
      <c r="C41" s="8"/>
      <c r="D41" s="8"/>
      <c r="E41" s="8"/>
      <c r="F41" s="34" t="str" cm="1">
        <f t="array" ref="F41">CALENDAR.MODIFIED_JULIAN_DATE(A41:D41,E41)</f>
        <v/>
      </c>
    </row>
    <row r="42" spans="1:6" x14ac:dyDescent="0.25">
      <c r="A42" s="10" t="s">
        <v>179</v>
      </c>
      <c r="B42" s="11"/>
      <c r="C42" s="11"/>
      <c r="D42" s="11"/>
      <c r="E42" s="11"/>
      <c r="F42" s="35" t="e" cm="1">
        <f t="array" ref="F42">CALENDAR.MODIFIED_JULIAN_DATE(A42:D42,E42)</f>
        <v>#VALUE!</v>
      </c>
    </row>
    <row r="43" spans="1:6" x14ac:dyDescent="0.25">
      <c r="A43" s="7">
        <v>1858</v>
      </c>
      <c r="B43" s="8">
        <v>11</v>
      </c>
      <c r="C43" s="8">
        <v>17</v>
      </c>
      <c r="D43" s="8"/>
      <c r="E43" s="8"/>
      <c r="F43" s="34" cm="1">
        <f t="array" ref="F43">CALENDAR.MODIFIED_JULIAN_DATE(A43:D43,E43)</f>
        <v>0</v>
      </c>
    </row>
    <row r="44" spans="1:6" x14ac:dyDescent="0.25">
      <c r="A44" s="10">
        <v>1858</v>
      </c>
      <c r="B44" s="11">
        <v>11</v>
      </c>
      <c r="C44" s="11">
        <v>5.25</v>
      </c>
      <c r="D44" s="11"/>
      <c r="E44" s="11">
        <v>1</v>
      </c>
      <c r="F44" s="35" cm="1">
        <f t="array" ref="F44">CALENDAR.MODIFIED_JULIAN_DATE(A44:D44,E44)</f>
        <v>0.25</v>
      </c>
    </row>
    <row r="45" spans="1:6" x14ac:dyDescent="0.25">
      <c r="A45" s="7">
        <v>2023</v>
      </c>
      <c r="B45" s="8">
        <v>6</v>
      </c>
      <c r="C45" s="8">
        <v>1</v>
      </c>
      <c r="D45" s="8"/>
      <c r="E45" s="8"/>
      <c r="F45" s="34" cm="1">
        <f t="array" ref="F45">CALENDAR.MODIFIED_JULIAN_DATE(A45:D45,E45)</f>
        <v>60096</v>
      </c>
    </row>
    <row r="46" spans="1:6" x14ac:dyDescent="0.25">
      <c r="A46" s="10">
        <v>2023</v>
      </c>
      <c r="B46" s="11">
        <v>6</v>
      </c>
      <c r="C46" s="11">
        <v>1.5</v>
      </c>
      <c r="D46" s="11">
        <v>0.5</v>
      </c>
      <c r="E46" s="11"/>
      <c r="F46" s="35" cm="1">
        <f t="array" ref="F46">CALENDAR.MODIFIED_JULIAN_DATE(A46:D46,E46)</f>
        <v>60096.5</v>
      </c>
    </row>
    <row r="47" spans="1:6" x14ac:dyDescent="0.25">
      <c r="A47" s="7">
        <v>-4712</v>
      </c>
      <c r="B47" s="8">
        <v>1</v>
      </c>
      <c r="C47" s="8">
        <v>1</v>
      </c>
      <c r="D47" s="8">
        <v>0.5</v>
      </c>
      <c r="E47" s="8">
        <v>1</v>
      </c>
      <c r="F47" s="34" cm="1">
        <f t="array" ref="F47">CALENDAR.MODIFIED_JULIAN_DATE(A47:D47,E47)</f>
        <v>-2400000.5</v>
      </c>
    </row>
    <row r="48" spans="1:6" x14ac:dyDescent="0.25">
      <c r="A48" s="175">
        <v>-4713</v>
      </c>
      <c r="B48" s="176">
        <v>11</v>
      </c>
      <c r="C48" s="176">
        <v>24</v>
      </c>
      <c r="D48" s="176">
        <v>0.5</v>
      </c>
      <c r="E48" s="176"/>
      <c r="F48" s="328" cm="1">
        <f t="array" ref="F48">CALENDAR.MODIFIED_JULIAN_DATE(A48:D48,E48)</f>
        <v>-2400000.5</v>
      </c>
    </row>
    <row r="51" spans="1:6" ht="19.5" x14ac:dyDescent="0.3">
      <c r="A51" s="1" t="s">
        <v>618</v>
      </c>
      <c r="B51" s="1"/>
      <c r="D51" s="1" t="s">
        <v>182</v>
      </c>
      <c r="E51" s="1"/>
    </row>
    <row r="53" spans="1:6" x14ac:dyDescent="0.25">
      <c r="A53" t="s">
        <v>30</v>
      </c>
      <c r="B53" t="s">
        <v>180</v>
      </c>
      <c r="D53" t="s">
        <v>181</v>
      </c>
      <c r="E53" t="s">
        <v>60</v>
      </c>
    </row>
    <row r="54" spans="1:6" x14ac:dyDescent="0.25">
      <c r="A54" s="151"/>
      <c r="B54" s="151" t="str" cm="1">
        <f t="array" ref="B54">CALENDAR.JDATE_TO_MODIFIED(Table79121314[[#This Row],[JDate]])</f>
        <v/>
      </c>
      <c r="D54" s="151" t="s">
        <v>112</v>
      </c>
      <c r="E54" s="151" t="str" cm="1">
        <f t="array" ref="E54">CALENDAR.MODIFIED_TO_JDATE(Table7912131416[[#This Row],[MJDate]])</f>
        <v/>
      </c>
    </row>
    <row r="55" spans="1:6" x14ac:dyDescent="0.25">
      <c r="A55" s="151" t="s">
        <v>179</v>
      </c>
      <c r="B55" s="151" t="e" cm="1">
        <f t="array" ref="B55">CALENDAR.JDATE_TO_MODIFIED(Table79121314[[#This Row],[JDate]])</f>
        <v>#VALUE!</v>
      </c>
      <c r="D55" s="151" t="e">
        <v>#VALUE!</v>
      </c>
      <c r="E55" s="151" t="e" cm="1">
        <f t="array" ref="E55">CALENDAR.MODIFIED_TO_JDATE(Table7912131416[[#This Row],[MJDate]])</f>
        <v>#VALUE!</v>
      </c>
    </row>
    <row r="56" spans="1:6" x14ac:dyDescent="0.25">
      <c r="A56" s="151">
        <v>2459945.5</v>
      </c>
      <c r="B56" s="151" cm="1">
        <f t="array" ref="B56">CALENDAR.JDATE_TO_MODIFIED(Table79121314[[#This Row],[JDate]])</f>
        <v>59945</v>
      </c>
      <c r="D56" s="151">
        <v>59945</v>
      </c>
      <c r="E56" s="151" cm="1">
        <f t="array" ref="E56">CALENDAR.MODIFIED_TO_JDATE(Table7912131416[[#This Row],[MJDate]])</f>
        <v>2459945.5</v>
      </c>
    </row>
    <row r="57" spans="1:6" x14ac:dyDescent="0.25">
      <c r="A57" s="151">
        <v>2459946</v>
      </c>
      <c r="B57" s="151" cm="1">
        <f t="array" ref="B57">CALENDAR.JDATE_TO_MODIFIED(Table79121314[[#This Row],[JDate]])</f>
        <v>59945.5</v>
      </c>
      <c r="D57" s="151">
        <v>59945.5</v>
      </c>
      <c r="E57" s="151" cm="1">
        <f t="array" ref="E57">CALENDAR.MODIFIED_TO_JDATE(Table7912131416[[#This Row],[MJDate]])</f>
        <v>2459946</v>
      </c>
    </row>
    <row r="58" spans="1:6" x14ac:dyDescent="0.25">
      <c r="A58" s="151">
        <v>2400000.5</v>
      </c>
      <c r="B58" s="151" cm="1">
        <f t="array" ref="B58">CALENDAR.JDATE_TO_MODIFIED(Table79121314[[#This Row],[JDate]])</f>
        <v>0</v>
      </c>
      <c r="D58" s="151">
        <v>0</v>
      </c>
      <c r="E58" s="151" cm="1">
        <f t="array" ref="E58">CALENDAR.MODIFIED_TO_JDATE(Table7912131416[[#This Row],[MJDate]])</f>
        <v>2400000.5</v>
      </c>
    </row>
    <row r="61" spans="1:6" ht="19.5" x14ac:dyDescent="0.3">
      <c r="A61" s="1" t="s">
        <v>621</v>
      </c>
    </row>
    <row r="63" spans="1:6" x14ac:dyDescent="0.25">
      <c r="A63" s="4" t="s">
        <v>30</v>
      </c>
      <c r="B63" s="5" t="s">
        <v>5</v>
      </c>
      <c r="C63" s="5" t="s">
        <v>11</v>
      </c>
      <c r="D63" s="5" t="s">
        <v>12</v>
      </c>
      <c r="E63" s="5" t="s">
        <v>13</v>
      </c>
      <c r="F63" s="6" t="s">
        <v>43</v>
      </c>
    </row>
    <row r="64" spans="1:6" x14ac:dyDescent="0.25">
      <c r="A64" s="7"/>
      <c r="B64" s="8"/>
      <c r="C64" s="8" t="str" cm="1">
        <f t="array" ref="C64:F64">CALENDAR.JDATE_TO_YMDT(A64,B64)</f>
        <v/>
      </c>
      <c r="D64" s="8" t="str">
        <v/>
      </c>
      <c r="E64" s="8" t="str">
        <v/>
      </c>
      <c r="F64" s="9" t="str">
        <v/>
      </c>
    </row>
    <row r="65" spans="1:6" x14ac:dyDescent="0.25">
      <c r="A65" s="10" t="s">
        <v>2</v>
      </c>
      <c r="B65" s="11"/>
      <c r="C65" s="11" t="e" cm="1">
        <f t="array" ref="C65:F65">CALENDAR.JDATE_TO_YMDT(A65,B65)</f>
        <v>#VALUE!</v>
      </c>
      <c r="D65" s="11" t="str">
        <v/>
      </c>
      <c r="E65" s="11" t="str">
        <v/>
      </c>
      <c r="F65" s="12" t="str">
        <v/>
      </c>
    </row>
    <row r="66" spans="1:6" x14ac:dyDescent="0.25">
      <c r="A66" s="7">
        <v>2459945.5</v>
      </c>
      <c r="B66" s="8">
        <v>1</v>
      </c>
      <c r="C66" s="8" cm="1">
        <f t="array" ref="C66:F66">CALENDAR.JDATE_TO_YMDT(A66,B66)</f>
        <v>2022</v>
      </c>
      <c r="D66" s="8">
        <v>12</v>
      </c>
      <c r="E66" s="8">
        <v>19</v>
      </c>
      <c r="F66" s="9">
        <v>0</v>
      </c>
    </row>
    <row r="67" spans="1:6" x14ac:dyDescent="0.25">
      <c r="A67" s="10">
        <v>2459946.1234566998</v>
      </c>
      <c r="B67" s="11">
        <v>1</v>
      </c>
      <c r="C67" s="11" cm="1">
        <f t="array" ref="C67:F67">CALENDAR.JDATE_TO_YMDT(A67,B67)</f>
        <v>2022</v>
      </c>
      <c r="D67" s="11">
        <v>12</v>
      </c>
      <c r="E67" s="11">
        <v>19</v>
      </c>
      <c r="F67" s="12">
        <v>0.62345669977366924</v>
      </c>
    </row>
    <row r="68" spans="1:6" x14ac:dyDescent="0.25">
      <c r="A68" s="7">
        <v>2400000.5</v>
      </c>
      <c r="B68" s="8"/>
      <c r="C68" s="8" cm="1">
        <f t="array" ref="C68:F68">CALENDAR.JDATE_TO_YMDT(A68,B68)</f>
        <v>1858</v>
      </c>
      <c r="D68" s="8">
        <v>11</v>
      </c>
      <c r="E68" s="8">
        <v>17</v>
      </c>
      <c r="F68" s="9">
        <v>0</v>
      </c>
    </row>
    <row r="69" spans="1:6" x14ac:dyDescent="0.25">
      <c r="A69" s="10">
        <v>2299161</v>
      </c>
      <c r="B69" s="11"/>
      <c r="C69" s="11" cm="1">
        <f t="array" ref="C69:F69">CALENDAR.JDATE_TO_YMDT(A69,B69)</f>
        <v>1582</v>
      </c>
      <c r="D69" s="11">
        <v>10</v>
      </c>
      <c r="E69" s="11">
        <v>15</v>
      </c>
      <c r="F69" s="12">
        <v>0.5</v>
      </c>
    </row>
    <row r="70" spans="1:6" x14ac:dyDescent="0.25">
      <c r="A70" s="13">
        <v>0</v>
      </c>
      <c r="B70" s="14">
        <v>1</v>
      </c>
      <c r="C70" s="15" cm="1">
        <f t="array" ref="C70:F70">CALENDAR.JDATE_TO_YMDT(A70,B70)</f>
        <v>-4712</v>
      </c>
      <c r="D70" s="15">
        <v>1</v>
      </c>
      <c r="E70" s="15">
        <v>1</v>
      </c>
      <c r="F70" s="16">
        <v>0.5</v>
      </c>
    </row>
    <row r="73" spans="1:6" ht="19.5" x14ac:dyDescent="0.3">
      <c r="A73" s="1" t="s">
        <v>622</v>
      </c>
    </row>
    <row r="75" spans="1:6" x14ac:dyDescent="0.25">
      <c r="A75" s="4" t="s">
        <v>181</v>
      </c>
      <c r="B75" s="5" t="s">
        <v>5</v>
      </c>
      <c r="C75" s="5" t="s">
        <v>11</v>
      </c>
      <c r="D75" s="5" t="s">
        <v>12</v>
      </c>
      <c r="E75" s="5" t="s">
        <v>13</v>
      </c>
      <c r="F75" s="6" t="s">
        <v>43</v>
      </c>
    </row>
    <row r="76" spans="1:6" x14ac:dyDescent="0.25">
      <c r="A76" s="7"/>
      <c r="B76" s="8"/>
      <c r="C76" s="8" t="str" cm="1">
        <f t="array" ref="C76:F76">CALENDAR.MJDATE_TO_YMDT(A76,B76)</f>
        <v/>
      </c>
      <c r="D76" s="8" t="str">
        <v/>
      </c>
      <c r="E76" s="8" t="str">
        <v/>
      </c>
      <c r="F76" s="9" t="str">
        <v/>
      </c>
    </row>
    <row r="77" spans="1:6" x14ac:dyDescent="0.25">
      <c r="A77" s="10" t="s">
        <v>2</v>
      </c>
      <c r="B77" s="11"/>
      <c r="C77" s="11" t="e" cm="1">
        <f t="array" ref="C77">CALENDAR.MJDATE_TO_YMDT(A77,B77)</f>
        <v>#VALUE!</v>
      </c>
      <c r="D77" s="11"/>
      <c r="E77" s="11"/>
      <c r="F77" s="12"/>
    </row>
    <row r="78" spans="1:6" x14ac:dyDescent="0.25">
      <c r="A78" s="7">
        <v>60096</v>
      </c>
      <c r="B78" s="8"/>
      <c r="C78" s="8" cm="1">
        <f t="array" ref="C78:F78">CALENDAR.MJDATE_TO_YMDT(A78,B78)</f>
        <v>2023</v>
      </c>
      <c r="D78" s="8">
        <v>6</v>
      </c>
      <c r="E78" s="8">
        <v>1</v>
      </c>
      <c r="F78" s="9">
        <v>0</v>
      </c>
    </row>
    <row r="79" spans="1:6" x14ac:dyDescent="0.25">
      <c r="A79" s="10">
        <v>60096.534567889998</v>
      </c>
      <c r="B79" s="11"/>
      <c r="C79" s="11" cm="1">
        <f t="array" ref="C79:F79">CALENDAR.MJDATE_TO_YMDT(A79,B79)</f>
        <v>2023</v>
      </c>
      <c r="D79" s="11">
        <v>6</v>
      </c>
      <c r="E79" s="11">
        <v>1</v>
      </c>
      <c r="F79" s="12">
        <v>0.53456789022311568</v>
      </c>
    </row>
    <row r="80" spans="1:6" x14ac:dyDescent="0.25">
      <c r="A80" s="7">
        <v>-2400000.5</v>
      </c>
      <c r="B80" s="8"/>
      <c r="C80" s="8" cm="1">
        <f t="array" ref="C80:F80">CALENDAR.MJDATE_TO_YMDT(A80,B80)</f>
        <v>-4713</v>
      </c>
      <c r="D80" s="8">
        <v>11</v>
      </c>
      <c r="E80" s="8">
        <v>24</v>
      </c>
      <c r="F80" s="9">
        <v>0.5</v>
      </c>
    </row>
    <row r="81" spans="1:9" x14ac:dyDescent="0.25">
      <c r="A81" s="10">
        <v>-2400000.5</v>
      </c>
      <c r="B81" s="11">
        <v>1</v>
      </c>
      <c r="C81" s="11" cm="1">
        <f t="array" ref="C81:F81">CALENDAR.MJDATE_TO_YMDT(A81,B81)</f>
        <v>-4712</v>
      </c>
      <c r="D81" s="11">
        <v>1</v>
      </c>
      <c r="E81" s="11">
        <v>1</v>
      </c>
      <c r="F81" s="12">
        <v>0.5</v>
      </c>
    </row>
    <row r="82" spans="1:9" x14ac:dyDescent="0.25">
      <c r="A82" s="13">
        <v>0</v>
      </c>
      <c r="B82" s="14"/>
      <c r="C82" s="15" cm="1">
        <f t="array" ref="C82:F82">CALENDAR.MJDATE_TO_YMDT(A82,B82)</f>
        <v>1858</v>
      </c>
      <c r="D82" s="15">
        <v>11</v>
      </c>
      <c r="E82" s="15">
        <v>17</v>
      </c>
      <c r="F82" s="16">
        <v>0</v>
      </c>
    </row>
    <row r="85" spans="1:9" ht="19.5" x14ac:dyDescent="0.3">
      <c r="A85" s="1" t="s">
        <v>623</v>
      </c>
    </row>
    <row r="87" spans="1:9" x14ac:dyDescent="0.25">
      <c r="A87" s="4" t="s">
        <v>0</v>
      </c>
      <c r="B87" s="5" t="s">
        <v>3</v>
      </c>
      <c r="C87" s="5" t="s">
        <v>4</v>
      </c>
      <c r="D87" s="5" t="s">
        <v>59</v>
      </c>
      <c r="E87" s="78" t="s">
        <v>5</v>
      </c>
      <c r="F87" s="5" t="s">
        <v>11</v>
      </c>
      <c r="G87" s="5" t="s">
        <v>390</v>
      </c>
      <c r="H87" s="5" t="s">
        <v>13</v>
      </c>
      <c r="I87" s="5" t="s">
        <v>43</v>
      </c>
    </row>
    <row r="88" spans="1:9" x14ac:dyDescent="0.25">
      <c r="A88" s="7">
        <v>2023</v>
      </c>
      <c r="B88" s="8"/>
      <c r="C88" s="8"/>
      <c r="D88" s="279"/>
      <c r="E88" s="79"/>
      <c r="F88" s="8" cm="1">
        <f t="array" ref="F88:I88">CALENDAR.NORMALISE_YMDT(A88:D88,E88)</f>
        <v>2023</v>
      </c>
      <c r="G88" s="8">
        <v>1</v>
      </c>
      <c r="H88" s="8">
        <v>1</v>
      </c>
      <c r="I88" s="329" t="str">
        <v/>
      </c>
    </row>
    <row r="89" spans="1:9" x14ac:dyDescent="0.25">
      <c r="A89" s="10">
        <v>2023</v>
      </c>
      <c r="B89" s="11"/>
      <c r="C89" s="11">
        <v>0</v>
      </c>
      <c r="D89" s="280"/>
      <c r="E89" s="80"/>
      <c r="F89" s="11" cm="1">
        <f t="array" ref="F89:I89">CALENDAR.NORMALISE_YMDT(A89:D89,E89)</f>
        <v>2022</v>
      </c>
      <c r="G89" s="11">
        <v>12</v>
      </c>
      <c r="H89" s="11">
        <v>31</v>
      </c>
      <c r="I89" s="330" t="str">
        <v/>
      </c>
    </row>
    <row r="90" spans="1:9" x14ac:dyDescent="0.25">
      <c r="A90" s="7">
        <v>2023</v>
      </c>
      <c r="B90" s="8"/>
      <c r="C90" s="8">
        <v>365</v>
      </c>
      <c r="D90" s="279">
        <v>1.25</v>
      </c>
      <c r="E90" s="79"/>
      <c r="F90" s="8" cm="1">
        <f t="array" ref="F90:I90">CALENDAR.NORMALISE_YMDT(A90:D90,E90)</f>
        <v>2024</v>
      </c>
      <c r="G90" s="8">
        <v>1</v>
      </c>
      <c r="H90" s="8">
        <v>1</v>
      </c>
      <c r="I90" s="329">
        <v>0.25</v>
      </c>
    </row>
    <row r="91" spans="1:9" x14ac:dyDescent="0.25">
      <c r="A91" s="10">
        <v>2023</v>
      </c>
      <c r="B91" s="11"/>
      <c r="C91" s="11">
        <v>366</v>
      </c>
      <c r="D91" s="280"/>
      <c r="E91" s="80"/>
      <c r="F91" s="11" cm="1">
        <f t="array" ref="F91:I91">CALENDAR.NORMALISE_YMDT(A91:D91,E91)</f>
        <v>2024</v>
      </c>
      <c r="G91" s="11">
        <v>1</v>
      </c>
      <c r="H91" s="11">
        <v>1</v>
      </c>
      <c r="I91" s="330" t="str">
        <v/>
      </c>
    </row>
    <row r="92" spans="1:9" x14ac:dyDescent="0.25">
      <c r="A92" s="7">
        <v>2023</v>
      </c>
      <c r="B92" s="8">
        <v>0</v>
      </c>
      <c r="C92" s="8">
        <v>30</v>
      </c>
      <c r="D92" s="279">
        <v>2.5</v>
      </c>
      <c r="E92" s="79"/>
      <c r="F92" s="8" cm="1">
        <f t="array" ref="F92:I92">CALENDAR.NORMALISE_YMDT(A92:D92,E92)</f>
        <v>2023</v>
      </c>
      <c r="G92" s="8">
        <v>1</v>
      </c>
      <c r="H92" s="8">
        <v>1</v>
      </c>
      <c r="I92" s="329">
        <v>0.5</v>
      </c>
    </row>
    <row r="93" spans="1:9" x14ac:dyDescent="0.25">
      <c r="A93" s="10">
        <v>2023</v>
      </c>
      <c r="B93" s="11"/>
      <c r="C93" s="11">
        <v>1</v>
      </c>
      <c r="D93" s="280">
        <v>1</v>
      </c>
      <c r="E93" s="80"/>
      <c r="F93" s="11" cm="1">
        <f t="array" ref="F93:I93">CALENDAR.NORMALISE_YMDT(A93:D93,E93)</f>
        <v>2023</v>
      </c>
      <c r="G93" s="11">
        <v>1</v>
      </c>
      <c r="H93" s="11">
        <v>2</v>
      </c>
      <c r="I93" s="330">
        <v>0</v>
      </c>
    </row>
    <row r="94" spans="1:9" x14ac:dyDescent="0.25">
      <c r="A94" s="27">
        <v>2023</v>
      </c>
      <c r="B94" s="15">
        <v>1</v>
      </c>
      <c r="C94" s="15"/>
      <c r="D94" s="281"/>
      <c r="E94" s="81"/>
      <c r="F94" s="15" cm="1">
        <f t="array" ref="F94:I94">CALENDAR.NORMALISE_YMDT(A94:D94,E94)</f>
        <v>2023</v>
      </c>
      <c r="G94" s="15">
        <v>1</v>
      </c>
      <c r="H94" s="15">
        <v>1</v>
      </c>
      <c r="I94" s="331" t="str">
        <v/>
      </c>
    </row>
    <row r="95" spans="1:9" x14ac:dyDescent="0.25">
      <c r="A95" s="10">
        <v>2023</v>
      </c>
      <c r="B95" s="11">
        <v>-23</v>
      </c>
      <c r="C95" s="11"/>
      <c r="D95" s="280">
        <v>-0.5</v>
      </c>
      <c r="E95" s="80"/>
      <c r="F95" s="11" cm="1">
        <f t="array" ref="F95:I95">CALENDAR.NORMALISE_YMDT(A95:D95,E95)</f>
        <v>2020</v>
      </c>
      <c r="G95" s="11">
        <v>12</v>
      </c>
      <c r="H95" s="11">
        <v>31</v>
      </c>
      <c r="I95" s="330">
        <v>0.5</v>
      </c>
    </row>
    <row r="96" spans="1:9" x14ac:dyDescent="0.25">
      <c r="A96" s="27">
        <v>2020</v>
      </c>
      <c r="B96" s="15">
        <v>3</v>
      </c>
      <c r="C96" s="15">
        <v>0</v>
      </c>
      <c r="D96" s="281"/>
      <c r="E96" s="81">
        <v>1</v>
      </c>
      <c r="F96" s="15" cm="1">
        <f t="array" ref="F96:I96">CALENDAR.NORMALISE_YMDT(A96:D96,E96)</f>
        <v>2020</v>
      </c>
      <c r="G96" s="15">
        <v>2</v>
      </c>
      <c r="H96" s="15">
        <v>29</v>
      </c>
      <c r="I96" s="331" t="str">
        <v/>
      </c>
    </row>
    <row r="99" spans="1:14" ht="19.5" x14ac:dyDescent="0.3">
      <c r="A99" s="1" t="s">
        <v>624</v>
      </c>
    </row>
    <row r="101" spans="1:14" x14ac:dyDescent="0.25">
      <c r="A101" s="4" t="s">
        <v>0</v>
      </c>
      <c r="B101" s="5" t="s">
        <v>3</v>
      </c>
      <c r="C101" s="5" t="s">
        <v>4</v>
      </c>
      <c r="D101" s="5" t="s">
        <v>59</v>
      </c>
      <c r="E101" s="5" t="s">
        <v>378</v>
      </c>
      <c r="F101" s="5" t="s">
        <v>34</v>
      </c>
      <c r="G101" s="5" t="s">
        <v>287</v>
      </c>
      <c r="H101" s="78" t="s">
        <v>5</v>
      </c>
      <c r="I101" s="5" t="s">
        <v>11</v>
      </c>
      <c r="J101" s="5" t="s">
        <v>390</v>
      </c>
      <c r="K101" s="5" t="s">
        <v>13</v>
      </c>
      <c r="L101" s="78" t="s">
        <v>43</v>
      </c>
    </row>
    <row r="102" spans="1:14" x14ac:dyDescent="0.25">
      <c r="A102" s="7"/>
      <c r="B102" s="8"/>
      <c r="C102" s="8"/>
      <c r="D102" s="279"/>
      <c r="E102" s="8"/>
      <c r="F102" s="8"/>
      <c r="G102" s="8"/>
      <c r="H102" s="79"/>
      <c r="I102" s="8" t="str" cm="1">
        <f t="array" ref="I102:L102">CALENDAR.RESOLVE_YMDT(A102:D102,E102,F102,G102,H102)</f>
        <v/>
      </c>
      <c r="J102" s="8" t="str">
        <v/>
      </c>
      <c r="K102" s="8" t="str">
        <v/>
      </c>
      <c r="L102" s="333" t="str">
        <v/>
      </c>
    </row>
    <row r="103" spans="1:14" x14ac:dyDescent="0.25">
      <c r="A103" s="10">
        <v>2023</v>
      </c>
      <c r="B103" s="11"/>
      <c r="C103" s="11"/>
      <c r="D103" s="280"/>
      <c r="E103" s="11"/>
      <c r="F103" s="11"/>
      <c r="G103" s="11"/>
      <c r="H103" s="80"/>
      <c r="I103" s="11" cm="1">
        <f t="array" ref="I103:L103">CALENDAR.RESOLVE_YMDT(A103:D103,E103,F103,G103,H103)</f>
        <v>2023</v>
      </c>
      <c r="J103" s="11">
        <v>1</v>
      </c>
      <c r="K103" s="11">
        <v>1</v>
      </c>
      <c r="L103" s="334" t="str">
        <v/>
      </c>
    </row>
    <row r="104" spans="1:14" x14ac:dyDescent="0.25">
      <c r="A104" s="7">
        <v>2023</v>
      </c>
      <c r="B104" s="8">
        <v>12</v>
      </c>
      <c r="C104" s="8">
        <v>31</v>
      </c>
      <c r="D104" s="279">
        <v>0.75</v>
      </c>
      <c r="E104" s="8">
        <v>1</v>
      </c>
      <c r="F104" s="8"/>
      <c r="G104" s="8"/>
      <c r="H104" s="79"/>
      <c r="I104" s="8" cm="1">
        <f t="array" ref="I104:L104">CALENDAR.RESOLVE_YMDT(A104:D104,E104,F104,G104,H104)</f>
        <v>2024</v>
      </c>
      <c r="J104" s="8">
        <v>1</v>
      </c>
      <c r="K104" s="8">
        <v>1</v>
      </c>
      <c r="L104" s="333">
        <v>0</v>
      </c>
    </row>
    <row r="105" spans="1:14" x14ac:dyDescent="0.25">
      <c r="A105" s="10">
        <v>2023</v>
      </c>
      <c r="B105" s="11">
        <v>12</v>
      </c>
      <c r="C105" s="11">
        <v>31</v>
      </c>
      <c r="D105" s="280">
        <v>0.75</v>
      </c>
      <c r="E105" s="11">
        <v>1</v>
      </c>
      <c r="F105" s="11"/>
      <c r="G105" s="11">
        <v>1</v>
      </c>
      <c r="H105" s="80"/>
      <c r="I105" s="11" cm="1">
        <f t="array" ref="I105:L105">CALENDAR.RESOLVE_YMDT(A105:D105,E105,F105,G105,H105)</f>
        <v>2023</v>
      </c>
      <c r="J105" s="11">
        <v>12</v>
      </c>
      <c r="K105" s="11">
        <v>31</v>
      </c>
      <c r="L105" s="334">
        <v>0</v>
      </c>
    </row>
    <row r="106" spans="1:14" x14ac:dyDescent="0.25">
      <c r="A106" s="7">
        <v>2023</v>
      </c>
      <c r="B106" s="8"/>
      <c r="C106" s="8"/>
      <c r="D106" s="279">
        <v>0.33</v>
      </c>
      <c r="E106" s="8">
        <v>2</v>
      </c>
      <c r="F106" s="8"/>
      <c r="G106" s="8"/>
      <c r="H106" s="79"/>
      <c r="I106" s="8" cm="1">
        <f t="array" ref="I106:L106">CALENDAR.RESOLVE_YMDT(A106:D106,E106,F106,G106,H106)</f>
        <v>2023</v>
      </c>
      <c r="J106" s="8">
        <v>1</v>
      </c>
      <c r="K106" s="8">
        <v>1</v>
      </c>
      <c r="L106" s="333">
        <v>0.33333333333333331</v>
      </c>
      <c r="N106" s="332"/>
    </row>
    <row r="107" spans="1:14" x14ac:dyDescent="0.25">
      <c r="A107" s="10">
        <v>2023</v>
      </c>
      <c r="B107" s="11">
        <v>1</v>
      </c>
      <c r="C107" s="11"/>
      <c r="D107" s="280">
        <v>0.33</v>
      </c>
      <c r="E107" s="11">
        <v>3</v>
      </c>
      <c r="F107" s="11"/>
      <c r="G107" s="11"/>
      <c r="H107" s="80"/>
      <c r="I107" s="11" cm="1">
        <f t="array" ref="I107:L107">CALENDAR.RESOLVE_YMDT(A107:D107,E107,F107,G107,H107)</f>
        <v>2023</v>
      </c>
      <c r="J107" s="11">
        <v>1</v>
      </c>
      <c r="K107" s="11">
        <v>1</v>
      </c>
      <c r="L107" s="334">
        <v>0.3298611111111111</v>
      </c>
      <c r="N107" s="332"/>
    </row>
    <row r="108" spans="1:14" x14ac:dyDescent="0.25">
      <c r="A108" s="27">
        <v>2023</v>
      </c>
      <c r="B108" s="15">
        <v>1</v>
      </c>
      <c r="C108" s="15">
        <v>1</v>
      </c>
      <c r="D108" s="281">
        <v>0.33</v>
      </c>
      <c r="E108" s="14">
        <v>4</v>
      </c>
      <c r="F108" s="15"/>
      <c r="G108" s="15"/>
      <c r="H108" s="81"/>
      <c r="I108" s="15" cm="1">
        <f t="array" ref="I108:L108">CALENDAR.RESOLVE_YMDT(A108:D108,E108,F108,G108,H108)</f>
        <v>2023</v>
      </c>
      <c r="J108" s="15">
        <v>1</v>
      </c>
      <c r="K108" s="15">
        <v>1</v>
      </c>
      <c r="L108" s="335">
        <v>0.33</v>
      </c>
      <c r="N108" s="332"/>
    </row>
    <row r="109" spans="1:14" x14ac:dyDescent="0.25">
      <c r="A109" s="10">
        <v>2023</v>
      </c>
      <c r="B109" s="11">
        <v>1</v>
      </c>
      <c r="C109" s="11">
        <v>1</v>
      </c>
      <c r="D109" s="280">
        <v>0.33123456000000001</v>
      </c>
      <c r="E109" s="11">
        <v>4</v>
      </c>
      <c r="F109" s="11">
        <v>2</v>
      </c>
      <c r="G109" s="11"/>
      <c r="H109" s="80"/>
      <c r="I109" s="11" cm="1">
        <f t="array" ref="I109:L109">CALENDAR.RESOLVE_YMDT(A109:D109,E109,F109,G109,H109)</f>
        <v>2023</v>
      </c>
      <c r="J109" s="11">
        <v>1</v>
      </c>
      <c r="K109" s="11">
        <v>1</v>
      </c>
      <c r="L109" s="334">
        <v>0.33123460648148145</v>
      </c>
    </row>
    <row r="110" spans="1:14" x14ac:dyDescent="0.25">
      <c r="A110" s="27">
        <v>2023</v>
      </c>
      <c r="B110" s="15">
        <v>12</v>
      </c>
      <c r="C110" s="15">
        <v>31</v>
      </c>
      <c r="D110" s="281">
        <v>1.6</v>
      </c>
      <c r="E110" s="14">
        <v>1</v>
      </c>
      <c r="F110" s="15"/>
      <c r="G110" s="15"/>
      <c r="H110" s="81"/>
      <c r="I110" s="15" cm="1">
        <f t="array" ref="I110:L110">CALENDAR.RESOLVE_YMDT(A110:D110,E110,F110,G110,H110)</f>
        <v>2024</v>
      </c>
      <c r="J110" s="15">
        <v>1</v>
      </c>
      <c r="K110" s="15">
        <v>2</v>
      </c>
      <c r="L110" s="335">
        <v>0</v>
      </c>
    </row>
    <row r="113" spans="1:5" ht="19.5" x14ac:dyDescent="0.3">
      <c r="A113" s="1" t="s">
        <v>625</v>
      </c>
    </row>
    <row r="115" spans="1:5" x14ac:dyDescent="0.25">
      <c r="A115" s="4" t="s">
        <v>181</v>
      </c>
      <c r="B115" s="5" t="s">
        <v>378</v>
      </c>
      <c r="C115" s="5" t="s">
        <v>34</v>
      </c>
      <c r="D115" s="5" t="s">
        <v>287</v>
      </c>
      <c r="E115" s="253" t="s">
        <v>180</v>
      </c>
    </row>
    <row r="116" spans="1:5" x14ac:dyDescent="0.25">
      <c r="A116" s="158"/>
      <c r="B116" s="8"/>
      <c r="C116" s="8"/>
      <c r="D116" s="8"/>
      <c r="E116" s="338" t="str" cm="1">
        <f t="array" ref="E116">CALENDAR.ROUND_MJDATE(A116,B116,C116,D116)</f>
        <v/>
      </c>
    </row>
    <row r="117" spans="1:5" x14ac:dyDescent="0.25">
      <c r="A117" s="159" t="s">
        <v>2</v>
      </c>
      <c r="B117" s="11"/>
      <c r="C117" s="11"/>
      <c r="D117" s="11"/>
      <c r="E117" s="339" t="e" cm="1">
        <f t="array" ref="E117">CALENDAR.ROUND_MJDATE(A117,B117,C117,D117)</f>
        <v>#VALUE!</v>
      </c>
    </row>
    <row r="118" spans="1:5" x14ac:dyDescent="0.25">
      <c r="A118" s="158">
        <v>60309.334560000003</v>
      </c>
      <c r="B118" s="8">
        <v>1</v>
      </c>
      <c r="C118" s="8"/>
      <c r="D118" s="8"/>
      <c r="E118" s="338" cm="1">
        <f t="array" ref="E118">CALENDAR.ROUND_MJDATE(A118,B118,C118,D118)</f>
        <v>60309</v>
      </c>
    </row>
    <row r="119" spans="1:5" x14ac:dyDescent="0.25">
      <c r="A119" s="159">
        <v>60309.664559999997</v>
      </c>
      <c r="B119" s="11">
        <v>1</v>
      </c>
      <c r="C119" s="11"/>
      <c r="D119" s="11"/>
      <c r="E119" s="339" cm="1">
        <f t="array" ref="E119">CALENDAR.ROUND_MJDATE(A119,B119,C119,D119)</f>
        <v>60310</v>
      </c>
    </row>
    <row r="120" spans="1:5" x14ac:dyDescent="0.25">
      <c r="A120" s="158">
        <v>60309.664559999997</v>
      </c>
      <c r="B120" s="8">
        <v>1</v>
      </c>
      <c r="C120" s="8"/>
      <c r="D120" s="8">
        <v>1</v>
      </c>
      <c r="E120" s="338" cm="1">
        <f t="array" ref="E120">CALENDAR.ROUND_MJDATE(A120,B120,C120,D120)</f>
        <v>60309</v>
      </c>
    </row>
    <row r="121" spans="1:5" x14ac:dyDescent="0.25">
      <c r="A121" s="159">
        <v>60309.664559999997</v>
      </c>
      <c r="B121" s="11">
        <v>2</v>
      </c>
      <c r="C121" s="11"/>
      <c r="D121" s="11"/>
      <c r="E121" s="339" cm="1">
        <f t="array" ref="E121">CALENDAR.ROUND_MJDATE(A121,B121,C121,D121)</f>
        <v>60309.666666666664</v>
      </c>
    </row>
    <row r="122" spans="1:5" x14ac:dyDescent="0.25">
      <c r="A122" s="204">
        <v>60309.664559999997</v>
      </c>
      <c r="B122" s="14">
        <v>2</v>
      </c>
      <c r="C122" s="15">
        <v>1</v>
      </c>
      <c r="D122" s="15"/>
      <c r="E122" s="338" cm="1">
        <f t="array" ref="E122">CALENDAR.ROUND_MJDATE(A122,B122,C122,D122)</f>
        <v>60309.662499999999</v>
      </c>
    </row>
    <row r="123" spans="1:5" x14ac:dyDescent="0.25">
      <c r="A123" s="159">
        <v>60309.664559999997</v>
      </c>
      <c r="B123" s="11">
        <v>3</v>
      </c>
      <c r="C123" s="11">
        <v>0</v>
      </c>
      <c r="D123" s="11"/>
      <c r="E123" s="339" cm="1">
        <f t="array" ref="E123">CALENDAR.ROUND_MJDATE(A123,B123,C123,D123)</f>
        <v>60309.664583333331</v>
      </c>
    </row>
    <row r="124" spans="1:5" x14ac:dyDescent="0.25">
      <c r="A124" s="204">
        <v>60309.664559999997</v>
      </c>
      <c r="B124" s="14">
        <v>3</v>
      </c>
      <c r="C124" s="15">
        <v>0</v>
      </c>
      <c r="D124" s="15">
        <v>1</v>
      </c>
      <c r="E124" s="338" cm="1">
        <f t="array" ref="E124">CALENDAR.ROUND_MJDATE(A124,B124,C124,D124)</f>
        <v>60309.663888888892</v>
      </c>
    </row>
    <row r="125" spans="1:5" x14ac:dyDescent="0.25">
      <c r="A125" s="159">
        <v>60309.664559999997</v>
      </c>
      <c r="B125" s="11">
        <v>4</v>
      </c>
      <c r="C125" s="11">
        <v>2</v>
      </c>
      <c r="D125" s="11"/>
      <c r="E125" s="339" cm="1">
        <f t="array" ref="E125">CALENDAR.ROUND_MJDATE(A125,B125,C125,D125)</f>
        <v>60309.664559953701</v>
      </c>
    </row>
    <row r="126" spans="1:5" x14ac:dyDescent="0.25">
      <c r="A126" s="204">
        <v>60309.664559999997</v>
      </c>
      <c r="B126" s="14"/>
      <c r="C126" s="15"/>
      <c r="D126" s="15"/>
      <c r="E126" s="340" cm="1">
        <f t="array" ref="E126">CALENDAR.ROUND_MJDATE(A126,B126,C126,D126)</f>
        <v>60309.664560185185</v>
      </c>
    </row>
    <row r="129" spans="1:9" ht="19.5" x14ac:dyDescent="0.3">
      <c r="A129" s="1" t="s">
        <v>389</v>
      </c>
    </row>
    <row r="131" spans="1:9" x14ac:dyDescent="0.25">
      <c r="A131" s="4" t="s">
        <v>181</v>
      </c>
      <c r="B131" s="5" t="s">
        <v>378</v>
      </c>
      <c r="C131" s="5" t="s">
        <v>34</v>
      </c>
      <c r="D131" s="5" t="s">
        <v>287</v>
      </c>
      <c r="E131" s="78" t="s">
        <v>5</v>
      </c>
      <c r="F131" s="5" t="s">
        <v>11</v>
      </c>
      <c r="G131" s="5" t="s">
        <v>390</v>
      </c>
      <c r="H131" s="5" t="s">
        <v>13</v>
      </c>
      <c r="I131" s="5" t="s">
        <v>43</v>
      </c>
    </row>
    <row r="132" spans="1:9" x14ac:dyDescent="0.25">
      <c r="A132" s="158"/>
      <c r="B132" s="8"/>
      <c r="C132" s="8"/>
      <c r="D132" s="8"/>
      <c r="E132" s="79"/>
      <c r="F132" s="8" t="str" cm="1">
        <f t="array" ref="F132:I132">CALENDAR.RESOLVE_MJDATE(A132,B132,C132,D132,E132)</f>
        <v/>
      </c>
      <c r="G132" s="8" t="str">
        <v/>
      </c>
      <c r="H132" s="8" t="str">
        <v/>
      </c>
      <c r="I132" s="333" t="str">
        <v/>
      </c>
    </row>
    <row r="133" spans="1:9" x14ac:dyDescent="0.25">
      <c r="A133" s="159" t="s">
        <v>2</v>
      </c>
      <c r="B133" s="11"/>
      <c r="C133" s="11"/>
      <c r="D133" s="11"/>
      <c r="E133" s="80"/>
      <c r="F133" s="11" t="e" cm="1">
        <f t="array" ref="F133:I133">CALENDAR.RESOLVE_MJDATE(A133,B133,C133,D133,E133)</f>
        <v>#VALUE!</v>
      </c>
      <c r="G133" s="11" t="str">
        <v/>
      </c>
      <c r="H133" s="11" t="str">
        <v/>
      </c>
      <c r="I133" s="334" t="str">
        <v/>
      </c>
    </row>
    <row r="134" spans="1:9" x14ac:dyDescent="0.25">
      <c r="A134" s="158">
        <v>60309.334560000003</v>
      </c>
      <c r="B134" s="8">
        <v>1</v>
      </c>
      <c r="C134" s="8"/>
      <c r="D134" s="8"/>
      <c r="E134" s="79"/>
      <c r="F134" s="8" cm="1">
        <f t="array" ref="F134:I134">CALENDAR.RESOLVE_MJDATE(A134,B134,C134,D134,E134)</f>
        <v>2023</v>
      </c>
      <c r="G134" s="8">
        <v>12</v>
      </c>
      <c r="H134" s="8">
        <v>31</v>
      </c>
      <c r="I134" s="333">
        <v>0</v>
      </c>
    </row>
    <row r="135" spans="1:9" x14ac:dyDescent="0.25">
      <c r="A135" s="159">
        <v>60309.664559999997</v>
      </c>
      <c r="B135" s="11">
        <v>1</v>
      </c>
      <c r="C135" s="11"/>
      <c r="D135" s="11"/>
      <c r="E135" s="80"/>
      <c r="F135" s="11" cm="1">
        <f t="array" ref="F135:I135">CALENDAR.RESOLVE_MJDATE(A135,B135,C135,D135,E135)</f>
        <v>2024</v>
      </c>
      <c r="G135" s="11">
        <v>1</v>
      </c>
      <c r="H135" s="11">
        <v>1</v>
      </c>
      <c r="I135" s="334">
        <v>0</v>
      </c>
    </row>
    <row r="136" spans="1:9" x14ac:dyDescent="0.25">
      <c r="A136" s="158">
        <v>60309.664559999997</v>
      </c>
      <c r="B136" s="8">
        <v>2</v>
      </c>
      <c r="C136" s="8"/>
      <c r="D136" s="8"/>
      <c r="E136" s="79"/>
      <c r="F136" s="8" cm="1">
        <f t="array" ref="F136:I136">CALENDAR.RESOLVE_MJDATE(A136,B136,C136,D136,E136)</f>
        <v>2023</v>
      </c>
      <c r="G136" s="8">
        <v>12</v>
      </c>
      <c r="H136" s="8">
        <v>31</v>
      </c>
      <c r="I136" s="333">
        <v>0.66666666666666663</v>
      </c>
    </row>
    <row r="137" spans="1:9" x14ac:dyDescent="0.25">
      <c r="A137" s="159">
        <v>60309.664559999997</v>
      </c>
      <c r="B137" s="11">
        <v>2</v>
      </c>
      <c r="C137" s="11">
        <v>1</v>
      </c>
      <c r="D137" s="11"/>
      <c r="E137" s="80"/>
      <c r="F137" s="11" cm="1">
        <f t="array" ref="F137:I137">CALENDAR.RESOLVE_MJDATE(A137,B137,C137,D137,E137)</f>
        <v>2023</v>
      </c>
      <c r="G137" s="11">
        <v>12</v>
      </c>
      <c r="H137" s="11">
        <v>31</v>
      </c>
      <c r="I137" s="334">
        <v>0.66249999999999998</v>
      </c>
    </row>
    <row r="138" spans="1:9" x14ac:dyDescent="0.25">
      <c r="A138" s="204">
        <v>60309.664559999997</v>
      </c>
      <c r="B138" s="14">
        <v>3</v>
      </c>
      <c r="C138" s="15">
        <v>0</v>
      </c>
      <c r="D138" s="15"/>
      <c r="E138" s="81"/>
      <c r="F138" s="15" cm="1">
        <f t="array" ref="F138:I138">CALENDAR.RESOLVE_MJDATE(A138,B138,C138,D138,E138)</f>
        <v>2023</v>
      </c>
      <c r="G138" s="15">
        <v>12</v>
      </c>
      <c r="H138" s="15">
        <v>31</v>
      </c>
      <c r="I138" s="333">
        <v>0.6645833333333333</v>
      </c>
    </row>
    <row r="139" spans="1:9" x14ac:dyDescent="0.25">
      <c r="A139" s="159">
        <v>60309.664559999997</v>
      </c>
      <c r="B139" s="11">
        <v>3</v>
      </c>
      <c r="C139" s="11">
        <v>0</v>
      </c>
      <c r="D139" s="11">
        <v>1</v>
      </c>
      <c r="E139" s="80"/>
      <c r="F139" s="11" cm="1">
        <f t="array" ref="F139:I139">CALENDAR.RESOLVE_MJDATE(A139,B139,C139,D139,E139)</f>
        <v>2023</v>
      </c>
      <c r="G139" s="11">
        <v>12</v>
      </c>
      <c r="H139" s="11">
        <v>31</v>
      </c>
      <c r="I139" s="334">
        <v>0.66388888888888886</v>
      </c>
    </row>
    <row r="140" spans="1:9" x14ac:dyDescent="0.25">
      <c r="A140" s="204">
        <v>60309.664559999997</v>
      </c>
      <c r="B140" s="14">
        <v>4</v>
      </c>
      <c r="C140" s="15">
        <v>2</v>
      </c>
      <c r="D140" s="15"/>
      <c r="E140" s="81"/>
      <c r="F140" s="15" cm="1">
        <f t="array" ref="F140:I140">CALENDAR.RESOLVE_MJDATE(A140,B140,C140,D140,E140)</f>
        <v>2023</v>
      </c>
      <c r="G140" s="15">
        <v>12</v>
      </c>
      <c r="H140" s="15">
        <v>31</v>
      </c>
      <c r="I140" s="333">
        <v>0.66455995370370369</v>
      </c>
    </row>
    <row r="141" spans="1:9" x14ac:dyDescent="0.25">
      <c r="A141" s="159">
        <v>60309.664559999997</v>
      </c>
      <c r="B141" s="11"/>
      <c r="C141" s="11"/>
      <c r="D141" s="11"/>
      <c r="E141" s="80"/>
      <c r="F141" s="11" cm="1">
        <f t="array" ref="F141:I141">CALENDAR.RESOLVE_MJDATE(A141,B141,C141,D141,E141)</f>
        <v>2023</v>
      </c>
      <c r="G141" s="11">
        <v>12</v>
      </c>
      <c r="H141" s="11">
        <v>31</v>
      </c>
      <c r="I141" s="334">
        <v>0.66456018518518523</v>
      </c>
    </row>
    <row r="142" spans="1:9" x14ac:dyDescent="0.25">
      <c r="A142" s="204">
        <v>60309.664559999997</v>
      </c>
      <c r="B142" s="14"/>
      <c r="C142" s="15"/>
      <c r="D142" s="15"/>
      <c r="E142" s="81">
        <v>1</v>
      </c>
      <c r="F142" s="15" cm="1">
        <f t="array" ref="F142:I142">CALENDAR.RESOLVE_MJDATE(A142,B142,C142,D142,E142)</f>
        <v>2023</v>
      </c>
      <c r="G142" s="15">
        <v>12</v>
      </c>
      <c r="H142" s="15">
        <v>18</v>
      </c>
      <c r="I142" s="335">
        <v>0.66456018518518523</v>
      </c>
    </row>
    <row r="145" spans="1:6" ht="19.5" x14ac:dyDescent="0.3">
      <c r="A145" s="1" t="s">
        <v>626</v>
      </c>
    </row>
    <row r="147" spans="1:6" x14ac:dyDescent="0.25">
      <c r="A147" s="21" t="s">
        <v>174</v>
      </c>
      <c r="B147" s="22" t="s">
        <v>202</v>
      </c>
      <c r="C147" s="22" t="s">
        <v>627</v>
      </c>
      <c r="D147" s="22" t="s">
        <v>628</v>
      </c>
      <c r="E147" s="341" t="s">
        <v>203</v>
      </c>
      <c r="F147" s="341" t="s">
        <v>33</v>
      </c>
    </row>
    <row r="148" spans="1:6" x14ac:dyDescent="0.25">
      <c r="A148" s="93"/>
      <c r="B148" s="8"/>
      <c r="C148" s="8"/>
      <c r="D148" s="8"/>
      <c r="E148" s="336" t="str" cm="1">
        <f t="array" ref="E148">CALENDAR.MJDATE_ADDITION(B148,C148,D148)</f>
        <v/>
      </c>
      <c r="F148" s="343"/>
    </row>
    <row r="149" spans="1:6" x14ac:dyDescent="0.25">
      <c r="A149" s="94"/>
      <c r="B149" s="11" t="s">
        <v>2</v>
      </c>
      <c r="C149" s="11"/>
      <c r="D149" s="11"/>
      <c r="E149" s="337" t="str" cm="1">
        <f t="array" ref="E149">CALENDAR.MJDATE_ADDITION(B149,C149,D149)</f>
        <v>Text</v>
      </c>
      <c r="F149" s="344"/>
    </row>
    <row r="150" spans="1:6" x14ac:dyDescent="0.25">
      <c r="A150" s="92">
        <v>45078.732777777775</v>
      </c>
      <c r="B150" s="8" cm="1">
        <f t="array" ref="B150">CALENDAR.MODIFIED_JULIAN_DATE(_xlfn.HSTACK(YEAR(A150),MONTH(A150),DAY(A150),MOD(A150,1)))</f>
        <v>60096.732777777775</v>
      </c>
      <c r="C150" s="8" t="e">
        <v>#N/A</v>
      </c>
      <c r="D150" s="8"/>
      <c r="E150" s="336" t="e" cm="1">
        <f t="array" ref="E150">CALENDAR.MJDATE_ADDITION(B150,C150,D150)</f>
        <v>#N/A</v>
      </c>
      <c r="F150" s="345"/>
    </row>
    <row r="151" spans="1:6" x14ac:dyDescent="0.25">
      <c r="A151" s="96">
        <v>45078.732777777775</v>
      </c>
      <c r="B151" s="36" cm="1">
        <f t="array" ref="B151">CALENDAR.MODIFIED_JULIAN_DATE(_xlfn.HSTACK(YEAR(A151),MONTH(A151),DAY(A151),MOD(A151,1)))</f>
        <v>60096.732777777775</v>
      </c>
      <c r="C151" s="36">
        <v>1.5</v>
      </c>
      <c r="D151" s="36" t="s">
        <v>145</v>
      </c>
      <c r="E151" s="342" cm="1">
        <f t="array" ref="E151">CALENDAR.MJDATE_ADDITION(B151,C151,D151)</f>
        <v>60645.732777777594</v>
      </c>
      <c r="F151" s="346">
        <f>_xlfn.LET(_xlpm._d,CALENDAR.MJDATE_TO_YMDT(E151),DATE(INDEX(_xlpm._d,1,1),INDEX(_xlpm._d,1,2),INDEX(_xlpm._d,1,3))+MOD(E151,1))</f>
        <v>45627.732777777594</v>
      </c>
    </row>
    <row r="152" spans="1:6" x14ac:dyDescent="0.25">
      <c r="A152" s="92">
        <v>45078.732777777775</v>
      </c>
      <c r="B152" s="8" cm="1">
        <f t="array" ref="B152">CALENDAR.MODIFIED_JULIAN_DATE(_xlfn.HSTACK(YEAR(A152),MONTH(A152),DAY(A152),MOD(A152,1)))</f>
        <v>60096.732777777775</v>
      </c>
      <c r="C152" s="8">
        <v>1</v>
      </c>
      <c r="D152" s="8" t="s">
        <v>140</v>
      </c>
      <c r="E152" s="336" cm="1">
        <f t="array" ref="E152">CALENDAR.MJDATE_ADDITION(B152,C152,D152)</f>
        <v>60188.732777777594</v>
      </c>
      <c r="F152" s="345">
        <f>_xlfn.LET(_xlpm._d,CALENDAR.MJDATE_TO_YMDT(E152),DATE(INDEX(_xlpm._d,1,1),INDEX(_xlpm._d,1,2),INDEX(_xlpm._d,1,3))+MOD(E152,1))</f>
        <v>45170.732777777594</v>
      </c>
    </row>
    <row r="153" spans="1:6" x14ac:dyDescent="0.25">
      <c r="A153" s="96">
        <v>45078.732777777775</v>
      </c>
      <c r="B153" s="36" cm="1">
        <f t="array" ref="B153">CALENDAR.MODIFIED_JULIAN_DATE(_xlfn.HSTACK(YEAR(A153),MONTH(A153),DAY(A153),MOD(A153,1)))</f>
        <v>60096.732777777775</v>
      </c>
      <c r="C153" s="36">
        <v>-1.5</v>
      </c>
      <c r="D153" s="36" t="s">
        <v>630</v>
      </c>
      <c r="E153" s="342" cm="1">
        <f t="array" ref="E153">CALENDAR.MJDATE_ADDITION(B153,C153,D153)</f>
        <v>60050.732777777594</v>
      </c>
      <c r="F153" s="346">
        <f>_xlfn.LET(_xlpm._d,CALENDAR.MJDATE_TO_YMDT(E153),DATE(INDEX(_xlpm._d,1,1),INDEX(_xlpm._d,1,2),INDEX(_xlpm._d,1,3))+MOD(E153,1))</f>
        <v>45032.732777777594</v>
      </c>
    </row>
    <row r="154" spans="1:6" x14ac:dyDescent="0.25">
      <c r="A154" s="92">
        <v>45078.732777777775</v>
      </c>
      <c r="B154" s="8" cm="1">
        <f t="array" ref="B154">CALENDAR.MODIFIED_JULIAN_DATE(_xlfn.HSTACK(YEAR(A154),MONTH(A154),DAY(A154),MOD(A154,1)))</f>
        <v>60096.732777777775</v>
      </c>
      <c r="C154" s="8">
        <v>2.5</v>
      </c>
      <c r="D154" s="8" t="s">
        <v>629</v>
      </c>
      <c r="E154" s="336" cm="1">
        <f t="array" ref="E154">CALENDAR.MJDATE_ADDITION(B154,C154,D154)</f>
        <v>60099.232777777775</v>
      </c>
      <c r="F154" s="345">
        <f>_xlfn.LET(_xlpm._d,CALENDAR.MJDATE_TO_YMDT(E154),DATE(INDEX(_xlpm._d,1,1),INDEX(_xlpm._d,1,2),INDEX(_xlpm._d,1,3))+MOD(E154,1))</f>
        <v>45081.232777777775</v>
      </c>
    </row>
    <row r="155" spans="1:6" x14ac:dyDescent="0.25">
      <c r="A155" s="96">
        <v>45078.732777777775</v>
      </c>
      <c r="B155" s="36" cm="1">
        <f t="array" ref="B155">CALENDAR.MODIFIED_JULIAN_DATE(_xlfn.HSTACK(YEAR(A155),MONTH(A155),DAY(A155),MOD(A155,1)))</f>
        <v>60096.732777777775</v>
      </c>
      <c r="C155" s="36">
        <v>-25.25</v>
      </c>
      <c r="D155" s="36" t="s">
        <v>133</v>
      </c>
      <c r="E155" s="342" cm="1">
        <f t="array" ref="E155">CALENDAR.MJDATE_ADDITION(B155,C155,D155)</f>
        <v>60095.68069444444</v>
      </c>
      <c r="F155" s="346">
        <f>_xlfn.LET(_xlpm._d,CALENDAR.MJDATE_TO_YMDT(E155),DATE(INDEX(_xlpm._d,1,1),INDEX(_xlpm._d,1,2),INDEX(_xlpm._d,1,3))+MOD(E155,1))</f>
        <v>45077.68069444444</v>
      </c>
    </row>
    <row r="156" spans="1:6" x14ac:dyDescent="0.25">
      <c r="A156" s="92">
        <v>45078.732777777775</v>
      </c>
      <c r="B156" s="8" cm="1">
        <f t="array" ref="B156">CALENDAR.MODIFIED_JULIAN_DATE(_xlfn.HSTACK(YEAR(A156),MONTH(A156),DAY(A156),MOD(A156,1)))</f>
        <v>60096.732777777775</v>
      </c>
      <c r="C156" s="8">
        <v>0.01</v>
      </c>
      <c r="D156" s="8" t="s">
        <v>140</v>
      </c>
      <c r="E156" s="336" cm="1">
        <f t="array" ref="E156">CALENDAR.MJDATE_ADDITION(B156,C156,D156)</f>
        <v>60097.732777777594</v>
      </c>
      <c r="F156" s="345">
        <f>_xlfn.LET(_xlpm._d,CALENDAR.MJDATE_TO_YMDT(E156),DATE(INDEX(_xlpm._d,1,1),INDEX(_xlpm._d,1,2),INDEX(_xlpm._d,1,3))+MOD(E156,1))</f>
        <v>45079.732777777594</v>
      </c>
    </row>
    <row r="157" spans="1:6" x14ac:dyDescent="0.25">
      <c r="A157" s="96">
        <v>45078.732777777775</v>
      </c>
      <c r="B157" s="36" cm="1">
        <f t="array" ref="B157">CALENDAR.MODIFIED_JULIAN_DATE(_xlfn.HSTACK(YEAR(A157),MONTH(A157),DAY(A157),MOD(A157,1)))</f>
        <v>60096.732777777775</v>
      </c>
      <c r="C157" s="36">
        <v>1.8</v>
      </c>
      <c r="D157" s="36" t="s">
        <v>137</v>
      </c>
      <c r="E157" s="342" cm="1">
        <f t="array" ref="E157">CALENDAR.MJDATE_ADDITION(B157,C157,D157)</f>
        <v>60109.732777777775</v>
      </c>
      <c r="F157" s="346">
        <f>_xlfn.LET(_xlpm._d,CALENDAR.MJDATE_TO_YMDT(E157),DATE(INDEX(_xlpm._d,1,1),INDEX(_xlpm._d,1,2),INDEX(_xlpm._d,1,3))+MOD(E157,1))</f>
        <v>45091.732777777775</v>
      </c>
    </row>
    <row r="158" spans="1:6" x14ac:dyDescent="0.25">
      <c r="A158" s="92">
        <v>45078.732777777775</v>
      </c>
      <c r="B158" s="8" cm="1">
        <f t="array" ref="B158">CALENDAR.MODIFIED_JULIAN_DATE(_xlfn.HSTACK(YEAR(A158),MONTH(A158),DAY(A158),MOD(A158,1)))</f>
        <v>60096.732777777775</v>
      </c>
      <c r="C158" s="8">
        <v>5</v>
      </c>
      <c r="D158" s="8" t="s">
        <v>138</v>
      </c>
      <c r="E158" s="336" cm="1">
        <f t="array" ref="E158">CALENDAR.MJDATE_ADDITION(B158,C158,D158)</f>
        <v>60096.736249999994</v>
      </c>
      <c r="F158" s="345">
        <f>_xlfn.LET(_xlpm._d,CALENDAR.MJDATE_TO_YMDT(E158),DATE(INDEX(_xlpm._d,1,1),INDEX(_xlpm._d,1,2),INDEX(_xlpm._d,1,3))+MOD(E158,1))</f>
        <v>45078.736249999994</v>
      </c>
    </row>
    <row r="159" spans="1:6" x14ac:dyDescent="0.25">
      <c r="A159" s="96">
        <v>73050</v>
      </c>
      <c r="B159" s="72" cm="1">
        <f t="array" ref="B159">CALENDAR.MODIFIED_JULIAN_DATE(_xlfn.HSTACK(YEAR(A159),MONTH(A159),DAY(A159),MOD(A159,1)))</f>
        <v>88068</v>
      </c>
      <c r="C159" s="36">
        <v>-99</v>
      </c>
      <c r="D159" s="36" t="s">
        <v>145</v>
      </c>
      <c r="E159" s="342" cm="1">
        <f t="array" ref="E159">CALENDAR.MJDATE_ADDITION(B159,C159,D159)</f>
        <v>51909</v>
      </c>
      <c r="F159" s="346">
        <f>_xlfn.LET(_xlpm._d,CALENDAR.MJDATE_TO_YMDT(E159),DATE(INDEX(_xlpm._d,1,1),INDEX(_xlpm._d,1,2),INDEX(_xlpm._d,1,3))+MOD(E159,1))</f>
        <v>36891</v>
      </c>
    </row>
    <row r="162" spans="1:5" ht="19.5" x14ac:dyDescent="0.3">
      <c r="A162" s="1" t="s">
        <v>631</v>
      </c>
      <c r="C162" s="1" t="s">
        <v>651</v>
      </c>
    </row>
    <row r="163" spans="1:5" x14ac:dyDescent="0.25">
      <c r="E163" s="351"/>
    </row>
    <row r="164" spans="1:5" x14ac:dyDescent="0.25">
      <c r="A164" s="21" t="s">
        <v>317</v>
      </c>
      <c r="B164" s="272" t="s">
        <v>633</v>
      </c>
      <c r="C164" s="49" t="s">
        <v>290</v>
      </c>
      <c r="D164" s="356" t="s">
        <v>323</v>
      </c>
      <c r="E164" s="162"/>
    </row>
    <row r="165" spans="1:5" x14ac:dyDescent="0.25">
      <c r="A165" s="158"/>
      <c r="B165" s="352" t="e" cm="1">
        <f t="array" aca="1" ref="B165" ca="1">CALENDAR.PARSE_ISO_TIME_OF_DAY($A165)</f>
        <v>#NAME?</v>
      </c>
      <c r="C165" s="282"/>
      <c r="D165" s="282" t="e" cm="1">
        <f t="array" aca="1" ref="D165" ca="1">CALENDAR.FORMAT_ISO_TIME_OF_DAY(B165,C165)</f>
        <v>#NAME?</v>
      </c>
      <c r="E165" s="162"/>
    </row>
    <row r="166" spans="1:5" x14ac:dyDescent="0.25">
      <c r="A166" s="159" t="s">
        <v>2</v>
      </c>
      <c r="B166" s="353" t="e" cm="1">
        <f t="array" aca="1" ref="B166" ca="1">CALENDAR.PARSE_ISO_TIME_OF_DAY($A166)</f>
        <v>#NAME?</v>
      </c>
      <c r="C166" s="283"/>
      <c r="D166" s="283" t="e" cm="1">
        <f t="array" aca="1" ref="D166" ca="1">CALENDAR.FORMAT_ISO_TIME_OF_DAY(B166,C166)</f>
        <v>#NAME?</v>
      </c>
      <c r="E166" s="162"/>
    </row>
    <row r="167" spans="1:5" x14ac:dyDescent="0.25">
      <c r="A167" s="158" t="s">
        <v>318</v>
      </c>
      <c r="B167" s="352" t="e" cm="1">
        <f t="array" aca="1" ref="B167" ca="1">CALENDAR.PARSE_ISO_TIME_OF_DAY($A167)</f>
        <v>#NAME?</v>
      </c>
      <c r="C167" s="282" t="s">
        <v>476</v>
      </c>
      <c r="D167" s="282" t="e" cm="1">
        <f t="array" aca="1" ref="D167" ca="1">CALENDAR.FORMAT_ISO_TIME_OF_DAY(B167,C167)</f>
        <v>#NAME?</v>
      </c>
      <c r="E167" s="162"/>
    </row>
    <row r="168" spans="1:5" x14ac:dyDescent="0.25">
      <c r="A168" s="159" t="s">
        <v>319</v>
      </c>
      <c r="B168" s="353" t="e" cm="1">
        <f t="array" aca="1" ref="B168" ca="1">CALENDAR.PARSE_ISO_TIME_OF_DAY($A168)</f>
        <v>#NAME?</v>
      </c>
      <c r="C168" s="283"/>
      <c r="D168" s="283" t="e" cm="1">
        <f t="array" aca="1" ref="D168" ca="1">CALENDAR.FORMAT_ISO_TIME_OF_DAY(B168,C168)</f>
        <v>#NAME?</v>
      </c>
    </row>
    <row r="169" spans="1:5" x14ac:dyDescent="0.25">
      <c r="A169" s="320" t="s">
        <v>320</v>
      </c>
      <c r="B169" s="352" t="e" cm="1">
        <f t="array" aca="1" ref="B169" ca="1">CALENDAR.PARSE_ISO_TIME_OF_DAY($A169)</f>
        <v>#NAME?</v>
      </c>
      <c r="C169" s="282"/>
      <c r="D169" s="282" t="e" cm="1">
        <f t="array" aca="1" ref="D169" ca="1">CALENDAR.FORMAT_ISO_TIME_OF_DAY(B169,C169)</f>
        <v>#NAME?</v>
      </c>
    </row>
    <row r="170" spans="1:5" x14ac:dyDescent="0.25">
      <c r="A170" s="159" t="s">
        <v>321</v>
      </c>
      <c r="B170" s="353" t="e" cm="1">
        <f t="array" aca="1" ref="B170" ca="1">CALENDAR.PARSE_ISO_TIME_OF_DAY($A170)</f>
        <v>#NAME?</v>
      </c>
      <c r="C170" s="283" t="s">
        <v>477</v>
      </c>
      <c r="D170" s="283" t="e" cm="1">
        <f t="array" aca="1" ref="D170" ca="1">CALENDAR.FORMAT_ISO_TIME_OF_DAY(B170,C170)</f>
        <v>#NAME?</v>
      </c>
    </row>
    <row r="171" spans="1:5" x14ac:dyDescent="0.25">
      <c r="A171" s="321" t="s">
        <v>373</v>
      </c>
      <c r="B171" s="354" t="e" cm="1">
        <f t="array" aca="1" ref="B171" ca="1">CALENDAR.PARSE_ISO_TIME_OF_DAY($A171)</f>
        <v>#NAME?</v>
      </c>
      <c r="C171" s="312">
        <v>1</v>
      </c>
      <c r="D171" s="312" t="e" cm="1">
        <f t="array" aca="1" ref="D171" ca="1">CALENDAR.FORMAT_ISO_TIME_OF_DAY(B171,C171)</f>
        <v>#NAME?</v>
      </c>
    </row>
    <row r="172" spans="1:5" x14ac:dyDescent="0.25">
      <c r="A172" s="160" t="s">
        <v>475</v>
      </c>
      <c r="B172" s="355" t="e" cm="1">
        <f t="array" aca="1" ref="B172" ca="1">CALENDAR.PARSE_ISO_TIME_OF_DAY($A172)</f>
        <v>#NAME?</v>
      </c>
      <c r="C172" s="284">
        <v>4</v>
      </c>
      <c r="D172" s="284" t="e" cm="1">
        <f t="array" aca="1" ref="D172" ca="1">CALENDAR.FORMAT_ISO_TIME_OF_DAY(B172,C172)</f>
        <v>#NAME?</v>
      </c>
    </row>
    <row r="175" spans="1:5" ht="19.5" x14ac:dyDescent="0.3">
      <c r="A175" s="1" t="s">
        <v>632</v>
      </c>
      <c r="C175" s="1"/>
    </row>
    <row r="177" spans="1:10" x14ac:dyDescent="0.25">
      <c r="A177" s="21" t="s">
        <v>317</v>
      </c>
      <c r="B177" s="253" t="s">
        <v>379</v>
      </c>
      <c r="C177" s="5" t="s">
        <v>120</v>
      </c>
      <c r="D177" s="78" t="s">
        <v>391</v>
      </c>
    </row>
    <row r="178" spans="1:10" x14ac:dyDescent="0.25">
      <c r="A178" s="158"/>
      <c r="B178" s="287" t="e" cm="1">
        <f t="array" aca="1" ref="B178" ca="1">CALENDAR.PARSE_ISO_TIME_OF_DAY($A178,1)</f>
        <v>#NAME?</v>
      </c>
      <c r="C178" s="8"/>
      <c r="D178" s="79"/>
    </row>
    <row r="179" spans="1:10" x14ac:dyDescent="0.25">
      <c r="A179" s="159" t="s">
        <v>2</v>
      </c>
      <c r="B179" s="288" t="e" cm="1">
        <f t="array" aca="1" ref="B179" ca="1">CALENDAR.PARSE_ISO_TIME_OF_DAY($A179,1)</f>
        <v>#NAME?</v>
      </c>
      <c r="C179" s="11"/>
      <c r="D179" s="80"/>
    </row>
    <row r="180" spans="1:10" x14ac:dyDescent="0.25">
      <c r="A180" s="158" t="s">
        <v>318</v>
      </c>
      <c r="B180" s="287" t="e" cm="1">
        <f t="array" aca="1" ref="B180" ca="1">CALENDAR.PARSE_ISO_TIME_OF_DAY($A180,1)</f>
        <v>#NAME?</v>
      </c>
      <c r="C180" s="8"/>
      <c r="D180" s="79"/>
    </row>
    <row r="181" spans="1:10" x14ac:dyDescent="0.25">
      <c r="A181" s="159" t="s">
        <v>319</v>
      </c>
      <c r="B181" s="288" t="e" cm="1">
        <f t="array" aca="1" ref="B181" ca="1">CALENDAR.PARSE_ISO_TIME_OF_DAY($A181,1)</f>
        <v>#NAME?</v>
      </c>
      <c r="C181" s="11"/>
      <c r="D181" s="80"/>
    </row>
    <row r="182" spans="1:10" x14ac:dyDescent="0.25">
      <c r="A182" s="320" t="s">
        <v>320</v>
      </c>
      <c r="B182" s="287" t="e" cm="1">
        <f t="array" aca="1" ref="B182" ca="1">CALENDAR.PARSE_ISO_TIME_OF_DAY($A182,1)</f>
        <v>#NAME?</v>
      </c>
      <c r="C182" s="8"/>
      <c r="D182" s="79"/>
    </row>
    <row r="183" spans="1:10" x14ac:dyDescent="0.25">
      <c r="A183" s="159" t="s">
        <v>321</v>
      </c>
      <c r="B183" s="288" t="e" cm="1">
        <f t="array" aca="1" ref="B183" ca="1">CALENDAR.PARSE_ISO_TIME_OF_DAY($A183,1)</f>
        <v>#NAME?</v>
      </c>
      <c r="C183" s="11"/>
      <c r="D183" s="80"/>
    </row>
    <row r="184" spans="1:10" x14ac:dyDescent="0.25">
      <c r="A184" s="321" t="s">
        <v>652</v>
      </c>
      <c r="B184" s="289" t="e" cm="1">
        <f t="array" aca="1" ref="B184" ca="1">CALENDAR.PARSE_ISO_TIME_OF_DAY($A184,1)</f>
        <v>#NAME?</v>
      </c>
      <c r="C184" s="145"/>
      <c r="D184" s="350"/>
    </row>
    <row r="185" spans="1:10" x14ac:dyDescent="0.25">
      <c r="A185" s="160" t="s">
        <v>475</v>
      </c>
      <c r="B185" s="295" t="e" cm="1">
        <f t="array" aca="1" ref="B185" ca="1">CALENDAR.PARSE_ISO_TIME_OF_DAY($A185,1)</f>
        <v>#NAME?</v>
      </c>
      <c r="C185" s="36"/>
      <c r="D185" s="172"/>
    </row>
    <row r="188" spans="1:10" ht="19.5" x14ac:dyDescent="0.3">
      <c r="A188" s="1" t="s">
        <v>372</v>
      </c>
      <c r="F188" s="1" t="s">
        <v>363</v>
      </c>
    </row>
    <row r="190" spans="1:10" x14ac:dyDescent="0.25">
      <c r="A190" s="21" t="s">
        <v>336</v>
      </c>
      <c r="B190" s="22" t="s">
        <v>361</v>
      </c>
      <c r="C190" s="41" t="s">
        <v>5</v>
      </c>
      <c r="D190" s="357" t="s">
        <v>42</v>
      </c>
      <c r="E190" s="41" t="s">
        <v>12</v>
      </c>
      <c r="F190" s="41" t="s">
        <v>13</v>
      </c>
      <c r="G190" s="23" t="s">
        <v>43</v>
      </c>
      <c r="H190" s="187" t="s">
        <v>56</v>
      </c>
      <c r="I190" s="41" t="s">
        <v>290</v>
      </c>
      <c r="J190" s="23" t="s">
        <v>357</v>
      </c>
    </row>
    <row r="191" spans="1:10" x14ac:dyDescent="0.25">
      <c r="A191" s="7"/>
      <c r="B191" s="8"/>
      <c r="C191" s="8"/>
      <c r="D191" s="287" t="str" cm="1">
        <f t="array" aca="1" ref="D191:H191" ca="1">CALENDAR.PARSE_ISO_DATETIME(A191,B191,C191)</f>
        <v/>
      </c>
      <c r="E191" s="8" t="str">
        <f ca="1"/>
        <v/>
      </c>
      <c r="F191" s="8" t="str">
        <f ca="1"/>
        <v/>
      </c>
      <c r="G191" s="8" t="str">
        <f ca="1"/>
        <v/>
      </c>
      <c r="H191" s="79" t="str">
        <f ca="1"/>
        <v/>
      </c>
      <c r="I191" s="8"/>
      <c r="J191" s="9" t="str" cm="1">
        <f t="array" aca="1" ref="J191" ca="1">CALENDAR.FORMAT_ISO_DATETIME(D191:G191,H191,I191,C191)</f>
        <v/>
      </c>
    </row>
    <row r="192" spans="1:10" x14ac:dyDescent="0.25">
      <c r="A192" s="10" t="s">
        <v>2</v>
      </c>
      <c r="B192" s="11"/>
      <c r="C192" s="11"/>
      <c r="D192" s="288" t="e" cm="1">
        <f t="array" aca="1" ref="D192:H192" ca="1">CALENDAR.PARSE_ISO_DATETIME(A192,B192,C192)</f>
        <v>#VALUE!</v>
      </c>
      <c r="E192" s="11" t="str">
        <f ca="1"/>
        <v/>
      </c>
      <c r="F192" s="11" t="str">
        <f ca="1"/>
        <v/>
      </c>
      <c r="G192" s="11" t="str">
        <f ca="1"/>
        <v/>
      </c>
      <c r="H192" s="80" t="str">
        <f ca="1"/>
        <v/>
      </c>
      <c r="I192" s="11"/>
      <c r="J192" s="12" t="str" cm="1">
        <f t="array" aca="1" ref="J192" ca="1">CALENDAR.FORMAT_ISO_DATETIME(D192:G192,H192,I192,C192)</f>
        <v>#DATE!</v>
      </c>
    </row>
    <row r="193" spans="1:10" x14ac:dyDescent="0.25">
      <c r="A193" s="50" t="s">
        <v>53</v>
      </c>
      <c r="B193" s="65"/>
      <c r="C193" s="8"/>
      <c r="D193" s="287" t="e" cm="1">
        <f t="array" aca="1" ref="D193" ca="1">CALENDAR.PARSE_ISO_DATETIME(A193,B193,C193)</f>
        <v>#NAME?</v>
      </c>
      <c r="E193" s="8"/>
      <c r="F193" s="8"/>
      <c r="G193" s="8"/>
      <c r="H193" s="79"/>
      <c r="I193" s="8"/>
      <c r="J193" s="9" t="str" cm="1">
        <f t="array" aca="1" ref="J193" ca="1">CALENDAR.FORMAT_ISO_DATETIME(D193:G193,H193,I193,C193)</f>
        <v>#DATE!</v>
      </c>
    </row>
    <row r="194" spans="1:10" x14ac:dyDescent="0.25">
      <c r="A194" s="42" t="s">
        <v>55</v>
      </c>
      <c r="B194" s="43"/>
      <c r="C194" s="11">
        <v>1</v>
      </c>
      <c r="D194" s="288" t="e" cm="1">
        <f t="array" aca="1" ref="D194" ca="1">CALENDAR.PARSE_ISO_DATETIME(A194,B194,C194)</f>
        <v>#NAME?</v>
      </c>
      <c r="E194" s="11"/>
      <c r="F194" s="11"/>
      <c r="G194" s="11"/>
      <c r="H194" s="80"/>
      <c r="I194" s="11" t="s">
        <v>324</v>
      </c>
      <c r="J194" s="12" t="str" cm="1">
        <f t="array" aca="1" ref="J194" ca="1">CALENDAR.FORMAT_ISO_DATETIME(D194:G194,H194,I194,C194)</f>
        <v>#DATE!</v>
      </c>
    </row>
    <row r="195" spans="1:10" x14ac:dyDescent="0.25">
      <c r="A195" s="40" t="s">
        <v>54</v>
      </c>
      <c r="B195" s="65"/>
      <c r="C195" s="8"/>
      <c r="D195" s="287" t="e" cm="1">
        <f t="array" aca="1" ref="D195" ca="1">CALENDAR.PARSE_ISO_DATETIME(A195,B195,C195)</f>
        <v>#NAME?</v>
      </c>
      <c r="E195" s="8"/>
      <c r="F195" s="8"/>
      <c r="G195" s="8"/>
      <c r="H195" s="79"/>
      <c r="I195" s="8"/>
      <c r="J195" s="9" t="str" cm="1">
        <f t="array" aca="1" ref="J195" ca="1">CALENDAR.FORMAT_ISO_DATETIME(D195:G195,H195,I195,C195)</f>
        <v>#DATE!</v>
      </c>
    </row>
    <row r="196" spans="1:10" x14ac:dyDescent="0.25">
      <c r="A196" s="54" t="s">
        <v>362</v>
      </c>
      <c r="B196" s="174">
        <v>1</v>
      </c>
      <c r="C196" s="36"/>
      <c r="D196" s="295" t="e" cm="1">
        <f t="array" aca="1" ref="D196" ca="1">CALENDAR.PARSE_ISO_DATETIME(A196,B196,C196)</f>
        <v>#NAME?</v>
      </c>
      <c r="E196" s="36"/>
      <c r="F196" s="36"/>
      <c r="G196" s="36"/>
      <c r="H196" s="172"/>
      <c r="I196" s="36"/>
      <c r="J196" s="55" t="str" cm="1">
        <f t="array" aca="1" ref="J196" ca="1">CALENDAR.FORMAT_ISO_DATETIME(D196:G196,H196,I196,C196)</f>
        <v>#DATE!</v>
      </c>
    </row>
    <row r="197" spans="1:10" x14ac:dyDescent="0.25">
      <c r="A197" s="40" t="s">
        <v>483</v>
      </c>
      <c r="B197" s="65"/>
      <c r="C197" s="8"/>
      <c r="D197" s="287" t="e" cm="1">
        <f t="array" aca="1" ref="D197" ca="1">CALENDAR.PARSE_ISO_DATETIME(A197,B197,C197)</f>
        <v>#NAME?</v>
      </c>
      <c r="E197" s="8"/>
      <c r="F197" s="8"/>
      <c r="G197" s="8"/>
      <c r="H197" s="79"/>
      <c r="I197" s="8"/>
      <c r="J197" s="9" t="str" cm="1">
        <f t="array" aca="1" ref="J197" ca="1">CALENDAR.FORMAT_ISO_DATETIME(D197:G197,H197,I197,C197)</f>
        <v>#DATE!</v>
      </c>
    </row>
    <row r="198" spans="1:10" x14ac:dyDescent="0.25">
      <c r="A198" s="54" t="s">
        <v>57</v>
      </c>
      <c r="B198" s="174"/>
      <c r="C198" s="36"/>
      <c r="D198" s="295" t="e" cm="1">
        <f t="array" aca="1" ref="D198" ca="1">CALENDAR.PARSE_ISO_DATETIME(A198,B198,C198)</f>
        <v>#NAME?</v>
      </c>
      <c r="E198" s="36"/>
      <c r="F198" s="36"/>
      <c r="G198" s="36"/>
      <c r="H198" s="172"/>
      <c r="I198" s="36"/>
      <c r="J198" s="55" t="str" cm="1">
        <f t="array" aca="1" ref="J198" ca="1">CALENDAR.FORMAT_ISO_DATETIME(D198:G198,H198,I198,C198)</f>
        <v>#DATE!</v>
      </c>
    </row>
    <row r="199" spans="1:10" x14ac:dyDescent="0.25">
      <c r="A199" s="56" t="s">
        <v>58</v>
      </c>
      <c r="B199" s="69"/>
      <c r="C199" s="38"/>
      <c r="D199" s="358" t="e" cm="1">
        <f t="array" aca="1" ref="D199" ca="1">CALENDAR.PARSE_ISO_DATETIME(A199,B199,C199)</f>
        <v>#NAME?</v>
      </c>
      <c r="E199" s="38"/>
      <c r="F199" s="38"/>
      <c r="G199" s="38"/>
      <c r="H199" s="173"/>
      <c r="I199" s="38" t="s">
        <v>303</v>
      </c>
      <c r="J199" s="57" t="str" cm="1">
        <f t="array" aca="1" ref="J199" ca="1">CALENDAR.FORMAT_ISO_DATETIME(D199:G199,H199,I199,C199)</f>
        <v>#DATE!</v>
      </c>
    </row>
    <row r="200" spans="1:10" x14ac:dyDescent="0.25">
      <c r="A200" s="54" t="s">
        <v>75</v>
      </c>
      <c r="B200" s="174"/>
      <c r="C200" s="36"/>
      <c r="D200" s="295" t="e" cm="1">
        <f t="array" aca="1" ref="D200" ca="1">CALENDAR.PARSE_ISO_DATETIME(A200,B200,C200)</f>
        <v>#NAME?</v>
      </c>
      <c r="E200" s="36"/>
      <c r="F200" s="36"/>
      <c r="G200" s="36"/>
      <c r="H200" s="172"/>
      <c r="I200" s="36" t="s">
        <v>530</v>
      </c>
      <c r="J200" s="55" t="str" cm="1">
        <f t="array" aca="1" ref="J200" ca="1">CALENDAR.FORMAT_ISO_DATETIME(D200:G200,H200,I200,C200)</f>
        <v>#DATE!</v>
      </c>
    </row>
    <row r="201" spans="1:10" x14ac:dyDescent="0.25">
      <c r="A201" s="56" t="s">
        <v>271</v>
      </c>
      <c r="B201" s="69"/>
      <c r="C201" s="38"/>
      <c r="D201" s="358" t="e" cm="1">
        <f t="array" aca="1" ref="D201" ca="1">CALENDAR.PARSE_ISO_DATETIME(A201,B201,C201)</f>
        <v>#NAME?</v>
      </c>
      <c r="E201" s="38"/>
      <c r="F201" s="38"/>
      <c r="G201" s="38"/>
      <c r="H201" s="173"/>
      <c r="I201" s="38" t="s">
        <v>324</v>
      </c>
      <c r="J201" s="57" t="str" cm="1">
        <f t="array" aca="1" ref="J201" ca="1">CALENDAR.FORMAT_ISO_DATETIME(D201:G201,H201,I201,C201)</f>
        <v>#DATE!</v>
      </c>
    </row>
    <row r="202" spans="1:10" x14ac:dyDescent="0.25">
      <c r="A202" s="54" t="s">
        <v>272</v>
      </c>
      <c r="B202" s="174"/>
      <c r="C202" s="36"/>
      <c r="D202" s="295" t="e" cm="1">
        <f t="array" aca="1" ref="D202" ca="1">CALENDAR.PARSE_ISO_DATETIME(A202,B202,C202)</f>
        <v>#NAME?</v>
      </c>
      <c r="E202" s="36"/>
      <c r="F202" s="36"/>
      <c r="G202" s="36"/>
      <c r="H202" s="172"/>
      <c r="I202" s="36"/>
      <c r="J202" s="55" t="str" cm="1">
        <f t="array" aca="1" ref="J202" ca="1">CALENDAR.FORMAT_ISO_DATETIME(D202:G202,H202,I202,C202)</f>
        <v>#DATE!</v>
      </c>
    </row>
    <row r="203" spans="1:10" x14ac:dyDescent="0.25">
      <c r="A203" s="56" t="s">
        <v>529</v>
      </c>
      <c r="B203" s="69"/>
      <c r="C203" s="38"/>
      <c r="D203" s="358" t="e" cm="1">
        <f t="array" aca="1" ref="D203" ca="1">CALENDAR.PARSE_ISO_DATETIME(A203,B203,C203)</f>
        <v>#NAME?</v>
      </c>
      <c r="E203" s="38"/>
      <c r="F203" s="38"/>
      <c r="G203" s="38"/>
      <c r="H203" s="173"/>
      <c r="I203" s="38" t="s">
        <v>138</v>
      </c>
      <c r="J203" s="57" t="str" cm="1">
        <f t="array" aca="1" ref="J203" ca="1">CALENDAR.FORMAT_ISO_DATETIME(D203:G203,H203,I203,C203)</f>
        <v>#DATE!</v>
      </c>
    </row>
    <row r="204" spans="1:10" x14ac:dyDescent="0.25">
      <c r="A204" s="54" t="s">
        <v>482</v>
      </c>
      <c r="B204" s="174"/>
      <c r="C204" s="36"/>
      <c r="D204" s="295" t="e" cm="1">
        <f t="array" aca="1" ref="D204" ca="1">CALENDAR.PARSE_ISO_DATETIME(A204,B204,C204)</f>
        <v>#NAME?</v>
      </c>
      <c r="E204" s="36"/>
      <c r="F204" s="36"/>
      <c r="G204" s="36"/>
      <c r="H204" s="172"/>
      <c r="I204" s="36"/>
      <c r="J204" s="55" t="str" cm="1">
        <f t="array" aca="1" ref="J204" ca="1">CALENDAR.FORMAT_ISO_DATETIME(D204:G204,H204,I204,C204)</f>
        <v>#DATE!</v>
      </c>
    </row>
    <row r="205" spans="1:10" x14ac:dyDescent="0.25">
      <c r="A205" s="56" t="s">
        <v>653</v>
      </c>
      <c r="B205" s="69"/>
      <c r="C205" s="38"/>
      <c r="D205" s="358" t="e" cm="1">
        <f t="array" aca="1" ref="D205" ca="1">CALENDAR.PARSE_ISO_DATETIME(A205,B205,C205)</f>
        <v>#NAME?</v>
      </c>
      <c r="E205" s="38"/>
      <c r="F205" s="38"/>
      <c r="G205" s="38"/>
      <c r="H205" s="173"/>
      <c r="I205" s="38"/>
      <c r="J205" s="57" t="str" cm="1">
        <f t="array" aca="1" ref="J205" ca="1">CALENDAR.FORMAT_ISO_DATETIME(D205:G205,H205,I205,C205)</f>
        <v>#DATE!</v>
      </c>
    </row>
    <row r="208" spans="1:10" ht="19.5" x14ac:dyDescent="0.3">
      <c r="A208" s="1" t="s">
        <v>77</v>
      </c>
      <c r="C208" s="1" t="s">
        <v>484</v>
      </c>
    </row>
    <row r="210" spans="1:4" x14ac:dyDescent="0.25">
      <c r="A210" s="21" t="s">
        <v>78</v>
      </c>
      <c r="B210" s="41" t="s">
        <v>11</v>
      </c>
      <c r="C210" s="253" t="s">
        <v>74</v>
      </c>
      <c r="D210" s="23" t="s">
        <v>358</v>
      </c>
    </row>
    <row r="211" spans="1:4" x14ac:dyDescent="0.25">
      <c r="A211" s="7"/>
      <c r="B211" s="8" t="str" cm="1">
        <f t="array" ref="B211:B224">CALENDAR.PARSE_LITERARY_YEAR(A211:A224)</f>
        <v/>
      </c>
      <c r="C211" s="287"/>
      <c r="D211" s="9" t="str" cm="1">
        <f t="array" ref="D211">CALENDAR.FORMAT_LITERARY_YEAR(B211,C211)</f>
        <v/>
      </c>
    </row>
    <row r="212" spans="1:4" x14ac:dyDescent="0.25">
      <c r="A212" s="10" t="s">
        <v>2</v>
      </c>
      <c r="B212" s="11" t="e">
        <v>#VALUE!</v>
      </c>
      <c r="C212" s="288"/>
      <c r="D212" s="12" t="e" cm="1">
        <f t="array" ref="D212">CALENDAR.FORMAT_LITERARY_YEAR(B212,C212)</f>
        <v>#VALUE!</v>
      </c>
    </row>
    <row r="213" spans="1:4" x14ac:dyDescent="0.25">
      <c r="A213" s="7" t="s">
        <v>79</v>
      </c>
      <c r="B213" s="8">
        <v>1987</v>
      </c>
      <c r="C213" s="287"/>
      <c r="D213" s="9" t="str" cm="1">
        <f t="array" ref="D213">CALENDAR.FORMAT_LITERARY_YEAR(B213,C213)</f>
        <v>1987</v>
      </c>
    </row>
    <row r="214" spans="1:4" x14ac:dyDescent="0.25">
      <c r="A214" s="10" t="s">
        <v>359</v>
      </c>
      <c r="B214" s="11">
        <v>1024</v>
      </c>
      <c r="C214" s="288">
        <v>1</v>
      </c>
      <c r="D214" s="12" t="str" cm="1">
        <f t="array" ref="D214">CALENDAR.FORMAT_LITERARY_YEAR(B214,C214)</f>
        <v>1024 CE</v>
      </c>
    </row>
    <row r="215" spans="1:4" x14ac:dyDescent="0.25">
      <c r="A215" s="7" t="s">
        <v>80</v>
      </c>
      <c r="B215" s="8">
        <v>400</v>
      </c>
      <c r="C215" s="287"/>
      <c r="D215" s="9" t="str" cm="1">
        <f t="array" ref="D215">CALENDAR.FORMAT_LITERARY_YEAR(B215,C215)</f>
        <v>400 CE</v>
      </c>
    </row>
    <row r="216" spans="1:4" x14ac:dyDescent="0.25">
      <c r="A216" s="10" t="s">
        <v>81</v>
      </c>
      <c r="B216" s="11">
        <v>-353</v>
      </c>
      <c r="C216" s="288"/>
      <c r="D216" s="12" t="str" cm="1">
        <f t="array" ref="D216">CALENDAR.FORMAT_LITERARY_YEAR(B216,C216)</f>
        <v>354 BCE</v>
      </c>
    </row>
    <row r="217" spans="1:4" x14ac:dyDescent="0.25">
      <c r="A217" s="7" t="s">
        <v>275</v>
      </c>
      <c r="B217" s="8">
        <v>-1</v>
      </c>
      <c r="C217" s="287"/>
      <c r="D217" s="9" t="str" cm="1">
        <f t="array" ref="D217">CALENDAR.FORMAT_LITERARY_YEAR(B217,C217)</f>
        <v>2 BCE</v>
      </c>
    </row>
    <row r="218" spans="1:4" x14ac:dyDescent="0.25">
      <c r="A218" s="10" t="s">
        <v>276</v>
      </c>
      <c r="B218" s="11">
        <v>-1</v>
      </c>
      <c r="C218" s="288"/>
      <c r="D218" s="12" t="str" cm="1">
        <f t="array" ref="D218">CALENDAR.FORMAT_LITERARY_YEAR(B218,C218)</f>
        <v>2 BCE</v>
      </c>
    </row>
    <row r="219" spans="1:4" x14ac:dyDescent="0.25">
      <c r="A219" s="7" t="s">
        <v>86</v>
      </c>
      <c r="B219" s="8">
        <v>354</v>
      </c>
      <c r="C219" s="287"/>
      <c r="D219" s="9" t="str" cm="1">
        <f t="array" ref="D219">CALENDAR.FORMAT_LITERARY_YEAR(B219,C219)</f>
        <v>354 CE</v>
      </c>
    </row>
    <row r="220" spans="1:4" x14ac:dyDescent="0.25">
      <c r="A220" s="10" t="s">
        <v>87</v>
      </c>
      <c r="B220" s="11">
        <v>-354</v>
      </c>
      <c r="C220" s="288"/>
      <c r="D220" s="12" t="str" cm="1">
        <f t="array" ref="D220">CALENDAR.FORMAT_LITERARY_YEAR(B220,C220)</f>
        <v>355 BCE</v>
      </c>
    </row>
    <row r="221" spans="1:4" x14ac:dyDescent="0.25">
      <c r="A221" s="7" t="s">
        <v>88</v>
      </c>
      <c r="B221" s="8">
        <v>-354</v>
      </c>
      <c r="C221" s="287"/>
      <c r="D221" s="9" t="str" cm="1">
        <f t="array" ref="D221">CALENDAR.FORMAT_LITERARY_YEAR(B221,C221)</f>
        <v>355 BCE</v>
      </c>
    </row>
    <row r="222" spans="1:4" x14ac:dyDescent="0.25">
      <c r="A222" s="10" t="s">
        <v>274</v>
      </c>
      <c r="B222" s="11">
        <v>0</v>
      </c>
      <c r="C222" s="288"/>
      <c r="D222" s="12" t="str" cm="1">
        <f t="array" ref="D222">CALENDAR.FORMAT_LITERARY_YEAR(B222,C222)</f>
        <v>1 BCE</v>
      </c>
    </row>
    <row r="223" spans="1:4" x14ac:dyDescent="0.25">
      <c r="A223" s="7" t="s">
        <v>82</v>
      </c>
      <c r="B223" s="8">
        <v>1</v>
      </c>
      <c r="C223" s="287"/>
      <c r="D223" s="9" t="str" cm="1">
        <f t="array" ref="D223">CALENDAR.FORMAT_LITERARY_YEAR(B223,C223)</f>
        <v>1 CE</v>
      </c>
    </row>
    <row r="224" spans="1:4" x14ac:dyDescent="0.25">
      <c r="A224" s="175" t="s">
        <v>273</v>
      </c>
      <c r="B224" s="176">
        <v>2</v>
      </c>
      <c r="C224" s="291"/>
      <c r="D224" s="177" t="str" cm="1">
        <f t="array" ref="D224">CALENDAR.FORMAT_LITERARY_YEAR(B224,C224)</f>
        <v>2 CE</v>
      </c>
    </row>
    <row r="227" spans="1:7" ht="19.5" x14ac:dyDescent="0.3">
      <c r="A227" s="1" t="s">
        <v>487</v>
      </c>
      <c r="F227" s="1" t="s">
        <v>654</v>
      </c>
    </row>
    <row r="229" spans="1:7" x14ac:dyDescent="0.25">
      <c r="A229" s="21" t="s">
        <v>41</v>
      </c>
      <c r="B229" s="41" t="s">
        <v>42</v>
      </c>
      <c r="C229" s="41" t="s">
        <v>12</v>
      </c>
      <c r="D229" s="41" t="s">
        <v>13</v>
      </c>
      <c r="E229" s="187" t="s">
        <v>43</v>
      </c>
      <c r="F229" s="41" t="s">
        <v>290</v>
      </c>
      <c r="G229" s="23" t="s">
        <v>360</v>
      </c>
    </row>
    <row r="230" spans="1:7" x14ac:dyDescent="0.25">
      <c r="A230" s="7"/>
      <c r="B230" s="8" t="str" cm="1">
        <f t="array" ref="B230:E230">CALENDAR.PARSE_LITERARY_DATE(A230)</f>
        <v/>
      </c>
      <c r="C230" s="8" t="str">
        <v/>
      </c>
      <c r="D230" s="8" t="str">
        <v/>
      </c>
      <c r="E230" s="79" t="str">
        <v/>
      </c>
      <c r="F230" s="8"/>
      <c r="G230" s="9" t="str" cm="1">
        <f t="array" ref="G230">CALENDAR.FORMAT_LITERARY_DATE(B230:E230,F230)</f>
        <v/>
      </c>
    </row>
    <row r="231" spans="1:7" x14ac:dyDescent="0.25">
      <c r="A231" s="10" t="s">
        <v>2</v>
      </c>
      <c r="B231" s="11" t="e" cm="1">
        <f t="array" ref="B231:E231">CALENDAR.PARSE_LITERARY_DATE(A231)</f>
        <v>#VALUE!</v>
      </c>
      <c r="C231" s="11" t="str">
        <v/>
      </c>
      <c r="D231" s="11" t="str">
        <v/>
      </c>
      <c r="E231" s="80" t="str">
        <v/>
      </c>
      <c r="F231" s="11"/>
      <c r="G231" s="12" t="str" cm="1">
        <f t="array" ref="G231">CALENDAR.FORMAT_LITERARY_DATE(B231:E231,F231)</f>
        <v>#DATE!</v>
      </c>
    </row>
    <row r="232" spans="1:7" x14ac:dyDescent="0.25">
      <c r="A232" s="50" t="s">
        <v>76</v>
      </c>
      <c r="B232" s="8" t="str" cm="1">
        <f t="array" ref="B232:E232">CALENDAR.PARSE_LITERARY_DATE(A232)</f>
        <v/>
      </c>
      <c r="C232" s="8">
        <v>1</v>
      </c>
      <c r="D232" s="8">
        <v>20</v>
      </c>
      <c r="E232" s="79" t="str">
        <v/>
      </c>
      <c r="F232" s="8" t="s">
        <v>135</v>
      </c>
      <c r="G232" s="9" t="str" cm="1">
        <f t="array" ref="G232">CALENDAR.FORMAT_LITERARY_DATE(B232:E232,F232)</f>
        <v>Jan 20</v>
      </c>
    </row>
    <row r="233" spans="1:7" x14ac:dyDescent="0.25">
      <c r="A233" s="10" t="s">
        <v>44</v>
      </c>
      <c r="B233" s="11" cm="1">
        <f t="array" ref="B233:E233">CALENDAR.PARSE_LITERARY_DATE(A233)</f>
        <v>2000</v>
      </c>
      <c r="C233" s="11">
        <v>1</v>
      </c>
      <c r="D233" s="11">
        <v>25</v>
      </c>
      <c r="E233" s="80" t="str">
        <v/>
      </c>
      <c r="F233" s="11" t="s">
        <v>377</v>
      </c>
      <c r="G233" s="12" t="str" cm="1">
        <f t="array" ref="G233">CALENDAR.FORMAT_LITERARY_DATE(B233:E233,F233)</f>
        <v>January 25, 2000 CE</v>
      </c>
    </row>
    <row r="234" spans="1:7" x14ac:dyDescent="0.25">
      <c r="A234" s="7" t="s">
        <v>535</v>
      </c>
      <c r="B234" s="8" cm="1">
        <f t="array" ref="B234:E234">CALENDAR.PARSE_LITERARY_DATE(A234)</f>
        <v>2020</v>
      </c>
      <c r="C234" s="8">
        <v>2</v>
      </c>
      <c r="D234" s="8">
        <v>3</v>
      </c>
      <c r="E234" s="79">
        <v>0.41666666666666669</v>
      </c>
      <c r="F234" s="8"/>
      <c r="G234" s="9" t="str" cm="1">
        <f t="array" ref="G234">CALENDAR.FORMAT_LITERARY_DATE(B234:E234,F234)</f>
        <v>February 3, 2020, 10:00 AM</v>
      </c>
    </row>
    <row r="235" spans="1:7" x14ac:dyDescent="0.25">
      <c r="A235" s="51" t="s">
        <v>47</v>
      </c>
      <c r="B235" s="11" cm="1">
        <f t="array" ref="B235:E235">CALENDAR.PARSE_LITERARY_DATE(A235)</f>
        <v>2023</v>
      </c>
      <c r="C235" s="11">
        <v>3</v>
      </c>
      <c r="D235" s="11" t="str">
        <v/>
      </c>
      <c r="E235" s="80" t="str">
        <v/>
      </c>
      <c r="F235" s="11"/>
      <c r="G235" s="12" t="str" cm="1">
        <f t="array" ref="G235">CALENDAR.FORMAT_LITERARY_DATE(B235:E235,F235)</f>
        <v>March, 2023</v>
      </c>
    </row>
    <row r="236" spans="1:7" x14ac:dyDescent="0.25">
      <c r="A236" s="52" t="s">
        <v>45</v>
      </c>
      <c r="B236" s="15" t="str" cm="1">
        <f t="array" ref="B236:E236">CALENDAR.PARSE_LITERARY_DATE(A236)</f>
        <v/>
      </c>
      <c r="C236" s="15">
        <v>11</v>
      </c>
      <c r="D236" s="15">
        <v>20</v>
      </c>
      <c r="E236" s="81">
        <v>0.66666666666666663</v>
      </c>
      <c r="F236" s="15"/>
      <c r="G236" s="16" t="str" cm="1">
        <f t="array" ref="G236">CALENDAR.FORMAT_LITERARY_DATE(B236:E236,F236)</f>
        <v>November 20, 4:00 PM</v>
      </c>
    </row>
    <row r="237" spans="1:7" x14ac:dyDescent="0.25">
      <c r="A237" s="53" t="s">
        <v>85</v>
      </c>
      <c r="B237" s="18" cm="1">
        <f t="array" ref="B237:E237">CALENDAR.PARSE_LITERARY_DATE(A237)</f>
        <v>-600</v>
      </c>
      <c r="C237" s="18">
        <v>7</v>
      </c>
      <c r="D237" s="18">
        <v>25</v>
      </c>
      <c r="E237" s="83" t="str">
        <v/>
      </c>
      <c r="F237" s="18"/>
      <c r="G237" s="19" t="str" cm="1">
        <f t="array" ref="G237">CALENDAR.FORMAT_LITERARY_DATE(B237:E237,F237)</f>
        <v>July 25, 601 BCE</v>
      </c>
    </row>
    <row r="238" spans="1:7" x14ac:dyDescent="0.25">
      <c r="A238" s="52" t="s">
        <v>83</v>
      </c>
      <c r="B238" s="15" cm="1">
        <f t="array" ref="B238:E238">CALENDAR.PARSE_LITERARY_DATE(A238)</f>
        <v>20</v>
      </c>
      <c r="C238" s="15">
        <v>3</v>
      </c>
      <c r="D238" s="15" t="str">
        <v/>
      </c>
      <c r="E238" s="81" t="str">
        <v/>
      </c>
      <c r="F238" s="15"/>
      <c r="G238" s="16" t="str" cm="1">
        <f t="array" ref="G238">CALENDAR.FORMAT_LITERARY_DATE(B238:E238,F238)</f>
        <v>March, 20 CE</v>
      </c>
    </row>
    <row r="239" spans="1:7" x14ac:dyDescent="0.25">
      <c r="A239" s="53" t="s">
        <v>84</v>
      </c>
      <c r="B239" s="18" cm="1">
        <f t="array" ref="B239:E239">CALENDAR.PARSE_LITERARY_DATE(A239)</f>
        <v>-44</v>
      </c>
      <c r="C239" s="18">
        <v>3</v>
      </c>
      <c r="D239" s="18">
        <v>25</v>
      </c>
      <c r="E239" s="83">
        <v>0.53139545138888888</v>
      </c>
      <c r="F239" s="18"/>
      <c r="G239" s="19" t="str" cm="1">
        <f t="array" ref="G239">CALENDAR.FORMAT_LITERARY_DATE(B239:E239,F239)</f>
        <v>March 25, 45 BCE, 12:45 PM</v>
      </c>
    </row>
    <row r="240" spans="1:7" x14ac:dyDescent="0.25">
      <c r="A240" s="52" t="s">
        <v>46</v>
      </c>
      <c r="B240" s="15" t="e" cm="1">
        <f t="array" ref="B240:E240">CALENDAR.PARSE_LITERARY_DATE(A240)</f>
        <v>#VALUE!</v>
      </c>
      <c r="C240" s="15" t="str">
        <v/>
      </c>
      <c r="D240" s="15" t="str">
        <v/>
      </c>
      <c r="E240" s="81" t="str">
        <v/>
      </c>
      <c r="F240" s="15"/>
      <c r="G240" s="16" t="str" cm="1">
        <f t="array" ref="G240">CALENDAR.FORMAT_LITERARY_DATE(B240:E240,F240)</f>
        <v>#DATE!</v>
      </c>
    </row>
    <row r="241" spans="1:7" x14ac:dyDescent="0.25">
      <c r="A241" s="53" t="s">
        <v>49</v>
      </c>
      <c r="B241" s="18" t="e" cm="1">
        <f t="array" ref="B241:E241">CALENDAR.PARSE_LITERARY_DATE(A241)</f>
        <v>#VALUE!</v>
      </c>
      <c r="C241" s="18" t="str">
        <v/>
      </c>
      <c r="D241" s="18" t="str">
        <v/>
      </c>
      <c r="E241" s="83" t="str">
        <v/>
      </c>
      <c r="F241" s="18"/>
      <c r="G241" s="19" t="str" cm="1">
        <f t="array" ref="G241">CALENDAR.FORMAT_LITERARY_DATE(B241:E241,F241)</f>
        <v>#DATE!</v>
      </c>
    </row>
    <row r="242" spans="1:7" x14ac:dyDescent="0.25">
      <c r="A242" s="52" t="s">
        <v>48</v>
      </c>
      <c r="B242" s="15" t="e" cm="1">
        <f t="array" ref="B242:E242">CALENDAR.PARSE_LITERARY_DATE(A242)</f>
        <v>#VALUE!</v>
      </c>
      <c r="C242" s="15" t="str">
        <v/>
      </c>
      <c r="D242" s="15" t="str">
        <v/>
      </c>
      <c r="E242" s="81" t="str">
        <v/>
      </c>
      <c r="F242" s="15"/>
      <c r="G242" s="16" t="str" cm="1">
        <f t="array" ref="G242">CALENDAR.FORMAT_LITERARY_DATE(B242:E242,F242)</f>
        <v>#DATE!</v>
      </c>
    </row>
    <row r="243" spans="1:7" x14ac:dyDescent="0.25">
      <c r="A243" s="51" t="s">
        <v>277</v>
      </c>
      <c r="B243" s="11" cm="1">
        <f t="array" ref="B243:E243">CALENDAR.PARSE_LITERARY_DATE(A243)</f>
        <v>0</v>
      </c>
      <c r="C243" s="11">
        <v>1</v>
      </c>
      <c r="D243" s="11" t="str">
        <v/>
      </c>
      <c r="E243" s="80" t="str">
        <v/>
      </c>
      <c r="F243" s="11"/>
      <c r="G243" s="12" t="str" cm="1">
        <f t="array" ref="G243">CALENDAR.FORMAT_LITERARY_DATE(B243:E243,F243)</f>
        <v>January, 1 BCE</v>
      </c>
    </row>
    <row r="244" spans="1:7" x14ac:dyDescent="0.25">
      <c r="A244" s="52" t="s">
        <v>278</v>
      </c>
      <c r="B244" s="15" cm="1">
        <f t="array" ref="B244:E244">CALENDAR.PARSE_LITERARY_DATE(A244)</f>
        <v>2000</v>
      </c>
      <c r="C244" s="15">
        <v>1</v>
      </c>
      <c r="D244" s="15" t="e">
        <v>#NUM!</v>
      </c>
      <c r="E244" s="81" t="str">
        <v/>
      </c>
      <c r="F244" s="15"/>
      <c r="G244" s="16" t="str" cm="1">
        <f t="array" ref="G244">CALENDAR.FORMAT_LITERARY_DATE(B244:E244,F244)</f>
        <v>#DATE!</v>
      </c>
    </row>
    <row r="245" spans="1:7" x14ac:dyDescent="0.25">
      <c r="A245" s="51" t="s">
        <v>279</v>
      </c>
      <c r="B245" s="11" cm="1">
        <f t="array" ref="B245:E245">CALENDAR.PARSE_LITERARY_DATE(A245)</f>
        <v>2023</v>
      </c>
      <c r="C245" s="11">
        <v>4</v>
      </c>
      <c r="D245" s="11" t="e">
        <v>#NUM!</v>
      </c>
      <c r="E245" s="80" t="str">
        <v/>
      </c>
      <c r="F245" s="11"/>
      <c r="G245" s="12" t="str" cm="1">
        <f t="array" ref="G245">CALENDAR.FORMAT_LITERARY_DATE(B245:E245,F245)</f>
        <v>#DATE!</v>
      </c>
    </row>
    <row r="246" spans="1:7" x14ac:dyDescent="0.25">
      <c r="A246" s="52" t="s">
        <v>283</v>
      </c>
      <c r="B246" s="15" cm="1">
        <f t="array" ref="B246:E246">CALENDAR.PARSE_LITERARY_DATE(A246)</f>
        <v>2020</v>
      </c>
      <c r="C246" s="15">
        <v>2</v>
      </c>
      <c r="D246" s="15">
        <v>29</v>
      </c>
      <c r="E246" s="81">
        <v>1</v>
      </c>
      <c r="F246" s="15"/>
      <c r="G246" s="16" t="str" cm="1">
        <f t="array" ref="G246">CALENDAR.FORMAT_LITERARY_DATE(B246:E246,F246)</f>
        <v>March 1, 2020, 12:00 AM</v>
      </c>
    </row>
    <row r="249" spans="1:7" ht="19.5" x14ac:dyDescent="0.3">
      <c r="A249" s="1" t="s">
        <v>486</v>
      </c>
      <c r="F249" s="1" t="s">
        <v>485</v>
      </c>
    </row>
    <row r="251" spans="1:7" x14ac:dyDescent="0.25">
      <c r="A251" s="21" t="s">
        <v>50</v>
      </c>
      <c r="B251" s="41" t="s">
        <v>42</v>
      </c>
      <c r="C251" s="41" t="s">
        <v>12</v>
      </c>
      <c r="D251" s="187" t="s">
        <v>13</v>
      </c>
      <c r="E251" s="23" t="s">
        <v>43</v>
      </c>
      <c r="F251" s="41" t="s">
        <v>290</v>
      </c>
      <c r="G251" s="23" t="s">
        <v>489</v>
      </c>
    </row>
    <row r="252" spans="1:7" x14ac:dyDescent="0.25">
      <c r="A252" s="7"/>
      <c r="B252" s="8" t="str" cm="1">
        <f t="array" ref="B252">CALENDAR.PARSE_US_DATE(A252)</f>
        <v/>
      </c>
      <c r="C252" s="8"/>
      <c r="D252" s="8"/>
      <c r="E252" s="79"/>
      <c r="F252" s="8"/>
      <c r="G252" s="9" t="e" cm="1">
        <f t="array" aca="1" ref="G252" ca="1">CALENDAR.FORMAT_US_DATE(B252,C252,D252,E252,F252)</f>
        <v>#NAME?</v>
      </c>
    </row>
    <row r="253" spans="1:7" x14ac:dyDescent="0.25">
      <c r="A253" s="10" t="s">
        <v>2</v>
      </c>
      <c r="B253" s="11" t="e" cm="1">
        <f t="array" ref="B253">CALENDAR.PARSE_US_DATE(A253)</f>
        <v>#VALUE!</v>
      </c>
      <c r="C253" s="11"/>
      <c r="D253" s="11"/>
      <c r="E253" s="80"/>
      <c r="F253" s="11"/>
      <c r="G253" s="12" t="e" cm="1">
        <f t="array" aca="1" ref="G253" ca="1">CALENDAR.FORMAT_US_DATE(B253,C253,D253,E253,F253)</f>
        <v>#NAME?</v>
      </c>
    </row>
    <row r="254" spans="1:7" x14ac:dyDescent="0.25">
      <c r="A254" s="50" t="s">
        <v>51</v>
      </c>
      <c r="B254" s="8" t="str" cm="1">
        <f t="array" ref="B254">CALENDAR.PARSE_US_DATE(A254)</f>
        <v/>
      </c>
      <c r="C254" s="8"/>
      <c r="D254" s="8"/>
      <c r="E254" s="79"/>
      <c r="F254" s="8"/>
      <c r="G254" s="9" t="e" cm="1">
        <f t="array" aca="1" ref="G254" ca="1">CALENDAR.FORMAT_US_DATE(B254,C254,D254,E254,F254)</f>
        <v>#NAME?</v>
      </c>
    </row>
    <row r="255" spans="1:7" x14ac:dyDescent="0.25">
      <c r="A255" s="42" t="s">
        <v>52</v>
      </c>
      <c r="B255" s="11" t="str" cm="1">
        <f t="array" ref="B255">CALENDAR.PARSE_US_DATE(A255)</f>
        <v/>
      </c>
      <c r="C255" s="11"/>
      <c r="D255" s="11"/>
      <c r="E255" s="80"/>
      <c r="F255" s="43"/>
      <c r="G255" s="12" t="e" cm="1">
        <f t="array" aca="1" ref="G255" ca="1">CALENDAR.FORMAT_US_DATE(B255,C255,D255,E255,F255)</f>
        <v>#NAME?</v>
      </c>
    </row>
    <row r="256" spans="1:7" x14ac:dyDescent="0.25">
      <c r="A256" s="45" t="s">
        <v>282</v>
      </c>
      <c r="B256" s="8" t="str" cm="1">
        <f t="array" ref="B256">CALENDAR.PARSE_US_DATE(A256)</f>
        <v>6 pm</v>
      </c>
      <c r="C256" s="8"/>
      <c r="D256" s="8"/>
      <c r="E256" s="79"/>
      <c r="F256" s="8" t="s">
        <v>488</v>
      </c>
      <c r="G256" s="9" t="e" cm="1">
        <f t="array" aca="1" ref="G256" ca="1">CALENDAR.FORMAT_US_DATE(B256,C256,D256,E256,F256)</f>
        <v>#NAME?</v>
      </c>
    </row>
    <row r="257" spans="1:9" x14ac:dyDescent="0.25">
      <c r="A257" s="54" t="s">
        <v>281</v>
      </c>
      <c r="B257" s="36" t="str" cm="1">
        <f t="array" ref="B257">CALENDAR.PARSE_US_DATE(A257)</f>
        <v>13:05:45</v>
      </c>
      <c r="C257" s="36"/>
      <c r="D257" s="36"/>
      <c r="E257" s="172"/>
      <c r="F257" s="36"/>
      <c r="G257" s="55" t="e" cm="1">
        <f t="array" aca="1" ref="G257" ca="1">CALENDAR.FORMAT_US_DATE(B257,C257,D257,E257,F257)</f>
        <v>#NAME?</v>
      </c>
    </row>
    <row r="258" spans="1:9" x14ac:dyDescent="0.25">
      <c r="A258" s="45" t="s">
        <v>280</v>
      </c>
      <c r="B258" s="8" t="str" cm="1">
        <f t="array" ref="B258">CALENDAR.PARSE_US_DATE(A258)</f>
        <v>11:59:59.999 pm</v>
      </c>
      <c r="C258" s="8"/>
      <c r="D258" s="8"/>
      <c r="E258" s="79"/>
      <c r="F258" s="8"/>
      <c r="G258" s="9" t="e" cm="1">
        <f t="array" aca="1" ref="G258" ca="1">CALENDAR.FORMAT_US_DATE(B258,C258,D258,E258,F258)</f>
        <v>#NAME?</v>
      </c>
    </row>
    <row r="259" spans="1:9" x14ac:dyDescent="0.25">
      <c r="A259" s="54" t="s">
        <v>658</v>
      </c>
      <c r="B259" s="36" cm="1">
        <f t="array" ref="B259">CALENDAR.PARSE_US_DATE(A259)</f>
        <v>0.56597222222222221</v>
      </c>
      <c r="C259" s="36"/>
      <c r="D259" s="36"/>
      <c r="E259" s="172"/>
      <c r="F259" s="36"/>
      <c r="G259" s="55" t="e" cm="1">
        <f t="array" aca="1" ref="G259" ca="1">CALENDAR.FORMAT_US_DATE(B259,C259,D259,E259,F259)</f>
        <v>#NAME?</v>
      </c>
      <c r="I259" t="str" cm="1">
        <f t="array" ref="I259">CALENDAR.PARSE_US_DATE(A261)</f>
        <v>24:00</v>
      </c>
    </row>
    <row r="260" spans="1:9" x14ac:dyDescent="0.25">
      <c r="A260" s="68" t="s">
        <v>89</v>
      </c>
      <c r="B260" s="38" t="str" cm="1">
        <f t="array" ref="B260">CALENDAR.PARSE_US_DATE(A260)</f>
        <v>12:59:59.999 pm</v>
      </c>
      <c r="C260" s="38"/>
      <c r="D260" s="38"/>
      <c r="E260" s="173"/>
      <c r="F260" s="69"/>
      <c r="G260" s="57" t="e" cm="1">
        <f t="array" aca="1" ref="G260" ca="1">CALENDAR.FORMAT_US_DATE(B260,C260,D260,E260,F260)</f>
        <v>#NAME?</v>
      </c>
    </row>
    <row r="261" spans="1:9" x14ac:dyDescent="0.25">
      <c r="A261" s="54" t="s">
        <v>284</v>
      </c>
      <c r="B261" s="36" t="str" cm="1">
        <f t="array" ref="B261">CALENDAR.PARSE_US_DATE(A261)</f>
        <v>24:00</v>
      </c>
      <c r="C261" s="36"/>
      <c r="D261" s="36"/>
      <c r="E261" s="172"/>
      <c r="F261" s="36"/>
      <c r="G261" s="55" t="e" cm="1">
        <f t="array" aca="1" ref="G261" ca="1">CALENDAR.FORMAT_US_DATE(B261,C261,D261,E261,F261)</f>
        <v>#NAME?</v>
      </c>
    </row>
    <row r="262" spans="1:9" x14ac:dyDescent="0.25">
      <c r="C262" s="360"/>
      <c r="D262" s="360"/>
    </row>
    <row r="263" spans="1:9" x14ac:dyDescent="0.25">
      <c r="C263" s="360"/>
      <c r="D263" s="359"/>
    </row>
    <row r="264" spans="1:9" ht="19.5" x14ac:dyDescent="0.3">
      <c r="A264" s="1" t="s">
        <v>69</v>
      </c>
      <c r="F264" s="1" t="s">
        <v>528</v>
      </c>
    </row>
    <row r="266" spans="1:9" x14ac:dyDescent="0.25">
      <c r="A266" s="21" t="s">
        <v>65</v>
      </c>
      <c r="B266" s="41" t="s">
        <v>11</v>
      </c>
      <c r="C266" s="41" t="s">
        <v>12</v>
      </c>
      <c r="D266" s="41" t="s">
        <v>13</v>
      </c>
      <c r="E266" s="23" t="s">
        <v>43</v>
      </c>
      <c r="F266" s="187" t="s">
        <v>56</v>
      </c>
      <c r="G266" s="23" t="s">
        <v>290</v>
      </c>
      <c r="H266" s="23" t="s">
        <v>490</v>
      </c>
    </row>
    <row r="267" spans="1:9" x14ac:dyDescent="0.25">
      <c r="A267" s="7"/>
      <c r="B267" s="8" t="e" cm="1">
        <f t="array" aca="1" ref="B267" ca="1">CALENDAR.PARSE_MIL_DTG(A267)</f>
        <v>#NAME?</v>
      </c>
      <c r="C267" s="8"/>
      <c r="D267" s="8"/>
      <c r="E267" s="8"/>
      <c r="F267" s="79"/>
      <c r="G267" s="8"/>
      <c r="H267" s="9" t="e" cm="1">
        <f t="array" aca="1" ref="H267" ca="1">CALENDAR.FORMAT_MIL_DTG(B267,C267,D267,E267,F267,G267)</f>
        <v>#NAME?</v>
      </c>
    </row>
    <row r="268" spans="1:9" x14ac:dyDescent="0.25">
      <c r="A268" s="10" t="s">
        <v>2</v>
      </c>
      <c r="B268" s="11" t="e" cm="1">
        <f t="array" aca="1" ref="B268" ca="1">CALENDAR.PARSE_MIL_DTG(A268)</f>
        <v>#NAME?</v>
      </c>
      <c r="C268" s="11"/>
      <c r="D268" s="11"/>
      <c r="E268" s="11"/>
      <c r="F268" s="80"/>
      <c r="G268" s="11"/>
      <c r="H268" s="12" t="e" cm="1">
        <f t="array" aca="1" ref="H268" ca="1">CALENDAR.FORMAT_MIL_DTG(B268,C268,D268,E268,F268,G268)</f>
        <v>#NAME?</v>
      </c>
    </row>
    <row r="269" spans="1:9" x14ac:dyDescent="0.25">
      <c r="A269" s="50" t="s">
        <v>527</v>
      </c>
      <c r="B269" s="8" t="e" cm="1">
        <f t="array" aca="1" ref="B269" ca="1">CALENDAR.PARSE_MIL_DTG(A269)</f>
        <v>#NAME?</v>
      </c>
      <c r="C269" s="8"/>
      <c r="D269" s="8"/>
      <c r="E269" s="8"/>
      <c r="F269" s="79"/>
      <c r="G269" s="8"/>
      <c r="H269" s="9" t="e" cm="1">
        <f t="array" aca="1" ref="H269" ca="1">CALENDAR.FORMAT_MIL_DTG(B269,C269,D269,E269,F269,G269)</f>
        <v>#NAME?</v>
      </c>
    </row>
    <row r="270" spans="1:9" x14ac:dyDescent="0.25">
      <c r="A270" s="42" t="s">
        <v>66</v>
      </c>
      <c r="B270" s="11" t="e" cm="1">
        <f t="array" aca="1" ref="B270" ca="1">CALENDAR.PARSE_MIL_DTG(A270)</f>
        <v>#NAME?</v>
      </c>
      <c r="C270" s="11"/>
      <c r="D270" s="11"/>
      <c r="E270" s="11"/>
      <c r="F270" s="80"/>
      <c r="G270" s="11"/>
      <c r="H270" s="12" t="e" cm="1">
        <f t="array" aca="1" ref="H270" ca="1">CALENDAR.FORMAT_MIL_DTG(B270,C270,D270,E270,F270,G270)</f>
        <v>#NAME?</v>
      </c>
    </row>
    <row r="271" spans="1:9" x14ac:dyDescent="0.25">
      <c r="A271" s="40" t="s">
        <v>67</v>
      </c>
      <c r="B271" s="8" t="e" cm="1">
        <f t="array" aca="1" ref="B271" ca="1">CALENDAR.PARSE_MIL_DTG(A271)</f>
        <v>#NAME?</v>
      </c>
      <c r="C271" s="8"/>
      <c r="D271" s="8"/>
      <c r="E271" s="8"/>
      <c r="F271" s="79"/>
      <c r="G271" s="8" t="s">
        <v>135</v>
      </c>
      <c r="H271" s="9" t="e" cm="1">
        <f t="array" aca="1" ref="H271" ca="1">CALENDAR.FORMAT_MIL_DTG(B271,C271,D271,E271,F271,G271)</f>
        <v>#NAME?</v>
      </c>
    </row>
    <row r="272" spans="1:9" x14ac:dyDescent="0.25">
      <c r="A272" s="54" t="s">
        <v>534</v>
      </c>
      <c r="B272" s="36" t="e" cm="1">
        <f t="array" aca="1" ref="B272" ca="1">CALENDAR.PARSE_MIL_DTG(A272)</f>
        <v>#NAME?</v>
      </c>
      <c r="C272" s="36"/>
      <c r="D272" s="36"/>
      <c r="E272" s="36"/>
      <c r="F272" s="172"/>
      <c r="G272" s="36" t="s">
        <v>135</v>
      </c>
      <c r="H272" s="55" t="e" cm="1">
        <f t="array" aca="1" ref="H272" ca="1">CALENDAR.FORMAT_MIL_DTG(B272,C272,D272,E272,F272,G272)</f>
        <v>#NAME?</v>
      </c>
    </row>
    <row r="273" spans="1:8" x14ac:dyDescent="0.25">
      <c r="A273" s="56" t="s">
        <v>68</v>
      </c>
      <c r="B273" s="38" t="e" cm="1">
        <f t="array" aca="1" ref="B273" ca="1">CALENDAR.PARSE_MIL_DTG(A273)</f>
        <v>#NAME?</v>
      </c>
      <c r="C273" s="38"/>
      <c r="D273" s="38"/>
      <c r="E273" s="38"/>
      <c r="F273" s="173"/>
      <c r="G273" s="38" t="s">
        <v>135</v>
      </c>
      <c r="H273" s="57" t="e" cm="1">
        <f t="array" aca="1" ref="H273" ca="1">CALENDAR.FORMAT_MIL_DTG(B273,C273,D273,E273,F273,G273)</f>
        <v>#NAME?</v>
      </c>
    </row>
    <row r="274" spans="1:8" x14ac:dyDescent="0.25">
      <c r="A274" s="54" t="s">
        <v>285</v>
      </c>
      <c r="B274" s="36" t="e" cm="1">
        <f t="array" aca="1" ref="B274" ca="1">CALENDAR.PARSE_MIL_DTG(A274)</f>
        <v>#NAME?</v>
      </c>
      <c r="C274" s="36"/>
      <c r="D274" s="36"/>
      <c r="E274" s="36"/>
      <c r="F274" s="172"/>
      <c r="G274" s="36" t="s">
        <v>135</v>
      </c>
      <c r="H274" s="55" t="e" cm="1">
        <f t="array" aca="1" ref="H274" ca="1">CALENDAR.FORMAT_MIL_DTG(B274,C274,D274,E274,F274,G274)</f>
        <v>#NAME?</v>
      </c>
    </row>
    <row r="276" spans="1:8" x14ac:dyDescent="0.25">
      <c r="E276" s="278"/>
    </row>
    <row r="277" spans="1:8" x14ac:dyDescent="0.25">
      <c r="F277" s="47"/>
    </row>
  </sheetData>
  <phoneticPr fontId="2" type="noConversion"/>
  <pageMargins left="0.7" right="0.7" top="0.75" bottom="0.75" header="0.3" footer="0.3"/>
  <pageSetup paperSize="9" orientation="portrait" copies="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B3D5-84CA-47A5-8F6F-6E06C231C962}">
  <dimension ref="A1:F46"/>
  <sheetViews>
    <sheetView workbookViewId="0">
      <selection activeCell="A22" sqref="A22"/>
    </sheetView>
  </sheetViews>
  <sheetFormatPr defaultRowHeight="15" x14ac:dyDescent="0.25"/>
  <cols>
    <col min="1" max="1" width="22.140625" customWidth="1"/>
    <col min="6" max="6" width="13" customWidth="1"/>
  </cols>
  <sheetData>
    <row r="1" spans="1:6" ht="19.5" x14ac:dyDescent="0.3">
      <c r="A1" s="1" t="s">
        <v>311</v>
      </c>
      <c r="B1" s="1"/>
      <c r="C1" s="1"/>
      <c r="D1" s="1"/>
    </row>
    <row r="3" spans="1:6" x14ac:dyDescent="0.25">
      <c r="A3" t="s">
        <v>0</v>
      </c>
      <c r="B3" t="s">
        <v>106</v>
      </c>
      <c r="C3" t="s">
        <v>5</v>
      </c>
      <c r="D3" t="s">
        <v>176</v>
      </c>
    </row>
    <row r="4" spans="1:6" x14ac:dyDescent="0.25">
      <c r="D4" t="b" cm="1">
        <f t="array" ref="D4">CALENDAR.IS_VALID_ORDINAL_DATE(Table2321[[#This Row],[YearCE]],Table2321[[#This Row],[OrdinalDay]],Table2321[[#This Row],[JulianCalendar]])</f>
        <v>0</v>
      </c>
    </row>
    <row r="5" spans="1:6" x14ac:dyDescent="0.25">
      <c r="A5">
        <v>2023</v>
      </c>
      <c r="B5">
        <v>1</v>
      </c>
      <c r="D5" t="b" cm="1">
        <f t="array" ref="D5">CALENDAR.IS_VALID_ORDINAL_DATE(Table2321[[#This Row],[YearCE]],Table2321[[#This Row],[OrdinalDay]],Table2321[[#This Row],[JulianCalendar]])</f>
        <v>1</v>
      </c>
    </row>
    <row r="6" spans="1:6" x14ac:dyDescent="0.25">
      <c r="A6">
        <v>2024</v>
      </c>
      <c r="B6">
        <v>366</v>
      </c>
      <c r="D6" t="b" cm="1">
        <f t="array" ref="D6">CALENDAR.IS_VALID_ORDINAL_DATE(Table2321[[#This Row],[YearCE]],Table2321[[#This Row],[OrdinalDay]],Table2321[[#This Row],[JulianCalendar]])</f>
        <v>1</v>
      </c>
    </row>
    <row r="7" spans="1:6" x14ac:dyDescent="0.25">
      <c r="A7">
        <v>2100</v>
      </c>
      <c r="B7">
        <v>366</v>
      </c>
      <c r="D7" t="b" cm="1">
        <f t="array" ref="D7">CALENDAR.IS_VALID_ORDINAL_DATE(Table2321[[#This Row],[YearCE]],Table2321[[#This Row],[OrdinalDay]],Table2321[[#This Row],[JulianCalendar]])</f>
        <v>0</v>
      </c>
    </row>
    <row r="8" spans="1:6" x14ac:dyDescent="0.25">
      <c r="A8">
        <v>2100</v>
      </c>
      <c r="B8">
        <v>366</v>
      </c>
      <c r="C8">
        <v>1</v>
      </c>
      <c r="D8" t="b" cm="1">
        <f t="array" ref="D8">CALENDAR.IS_VALID_ORDINAL_DATE(Table2321[[#This Row],[YearCE]],Table2321[[#This Row],[OrdinalDay]],Table2321[[#This Row],[JulianCalendar]])</f>
        <v>1</v>
      </c>
    </row>
    <row r="11" spans="1:6" ht="19.5" x14ac:dyDescent="0.3">
      <c r="A11" s="1" t="s">
        <v>346</v>
      </c>
      <c r="E11" s="1" t="s">
        <v>334</v>
      </c>
    </row>
    <row r="13" spans="1:6" x14ac:dyDescent="0.25">
      <c r="A13" s="21" t="s">
        <v>340</v>
      </c>
      <c r="B13" s="41" t="s">
        <v>5</v>
      </c>
      <c r="C13" s="41" t="s">
        <v>42</v>
      </c>
      <c r="D13" s="23" t="s">
        <v>13</v>
      </c>
      <c r="E13" s="41" t="s">
        <v>339</v>
      </c>
      <c r="F13" s="23" t="s">
        <v>341</v>
      </c>
    </row>
    <row r="14" spans="1:6" x14ac:dyDescent="0.25">
      <c r="A14" s="7"/>
      <c r="B14" s="8"/>
      <c r="C14" s="8" t="e" cm="1">
        <f t="array" aca="1" ref="C14" ca="1">CALENDAR.PARSE_ISO_ORDINAL_DATE(A14,B14)</f>
        <v>#NAME?</v>
      </c>
      <c r="D14" s="9"/>
      <c r="E14" s="8"/>
      <c r="F14" s="9" t="e" cm="1">
        <f t="array" aca="1" ref="F14" ca="1">CALENDAR.FORMAT_ISO_ORDINAL_DATE(C14,D14,E14,B14)</f>
        <v>#NAME?</v>
      </c>
    </row>
    <row r="15" spans="1:6" x14ac:dyDescent="0.25">
      <c r="A15" s="10" t="s">
        <v>2</v>
      </c>
      <c r="B15" s="11"/>
      <c r="C15" s="11" t="e" cm="1">
        <f t="array" aca="1" ref="C15" ca="1">CALENDAR.PARSE_ISO_ORDINAL_DATE(A15,B15)</f>
        <v>#NAME?</v>
      </c>
      <c r="D15" s="12"/>
      <c r="E15" s="11"/>
      <c r="F15" s="12" t="e" cm="1">
        <f t="array" aca="1" ref="F15" ca="1">CALENDAR.FORMAT_ISO_ORDINAL_DATE(C15,D15,E15,B15)</f>
        <v>#NAME?</v>
      </c>
    </row>
    <row r="16" spans="1:6" x14ac:dyDescent="0.25">
      <c r="A16" s="50" t="s">
        <v>342</v>
      </c>
      <c r="B16" s="8"/>
      <c r="C16" s="8" t="e" cm="1">
        <f t="array" aca="1" ref="C16" ca="1">CALENDAR.PARSE_ISO_ORDINAL_DATE(A16,B16)</f>
        <v>#NAME?</v>
      </c>
      <c r="D16" s="9"/>
      <c r="E16" s="8"/>
      <c r="F16" s="9" t="e" cm="1">
        <f t="array" aca="1" ref="F16" ca="1">CALENDAR.FORMAT_ISO_ORDINAL_DATE(C16,D16,E16,B16)</f>
        <v>#NAME?</v>
      </c>
    </row>
    <row r="17" spans="1:6" x14ac:dyDescent="0.25">
      <c r="A17" s="42" t="s">
        <v>343</v>
      </c>
      <c r="B17" s="11"/>
      <c r="C17" s="11" t="e" cm="1">
        <f t="array" aca="1" ref="C17" ca="1">CALENDAR.PARSE_ISO_ORDINAL_DATE(A17,B17)</f>
        <v>#NAME?</v>
      </c>
      <c r="D17" s="12"/>
      <c r="E17" s="11"/>
      <c r="F17" s="12" t="e" cm="1">
        <f t="array" aca="1" ref="F17" ca="1">CALENDAR.FORMAT_ISO_ORDINAL_DATE(C17,D17,E17,B17)</f>
        <v>#NAME?</v>
      </c>
    </row>
    <row r="18" spans="1:6" x14ac:dyDescent="0.25">
      <c r="A18" s="40" t="s">
        <v>344</v>
      </c>
      <c r="B18" s="8"/>
      <c r="C18" s="8" t="e" cm="1">
        <f t="array" aca="1" ref="C18" ca="1">CALENDAR.PARSE_ISO_ORDINAL_DATE(A18,B18)</f>
        <v>#NAME?</v>
      </c>
      <c r="D18" s="9"/>
      <c r="E18" s="8"/>
      <c r="F18" s="9" t="e" cm="1">
        <f t="array" aca="1" ref="F18" ca="1">CALENDAR.FORMAT_ISO_ORDINAL_DATE(C18,D18,E18,B18)</f>
        <v>#NAME?</v>
      </c>
    </row>
    <row r="19" spans="1:6" x14ac:dyDescent="0.25">
      <c r="A19" s="54" t="s">
        <v>344</v>
      </c>
      <c r="B19" s="36">
        <v>1</v>
      </c>
      <c r="C19" s="36" t="e" cm="1">
        <f t="array" aca="1" ref="C19" ca="1">CALENDAR.PARSE_ISO_ORDINAL_DATE(A19,B19)</f>
        <v>#NAME?</v>
      </c>
      <c r="D19" s="55"/>
      <c r="E19" s="36"/>
      <c r="F19" s="55" t="e" cm="1">
        <f t="array" aca="1" ref="F19" ca="1">CALENDAR.FORMAT_ISO_ORDINAL_DATE(C19,D19,E19,B19)</f>
        <v>#NAME?</v>
      </c>
    </row>
    <row r="20" spans="1:6" x14ac:dyDescent="0.25">
      <c r="A20" s="40" t="s">
        <v>345</v>
      </c>
      <c r="B20" s="8"/>
      <c r="C20" s="8" t="e" cm="1">
        <f t="array" aca="1" ref="C20" ca="1">CALENDAR.PARSE_ISO_ORDINAL_DATE(A20,B20)</f>
        <v>#NAME?</v>
      </c>
      <c r="D20" s="9"/>
      <c r="E20" s="8">
        <v>1</v>
      </c>
      <c r="F20" s="9" t="e" cm="1">
        <f t="array" aca="1" ref="F20" ca="1">CALENDAR.FORMAT_ISO_ORDINAL_DATE(C20,D20,E20,B20)</f>
        <v>#NAME?</v>
      </c>
    </row>
    <row r="21" spans="1:6" x14ac:dyDescent="0.25">
      <c r="A21" s="54" t="s">
        <v>337</v>
      </c>
      <c r="B21" s="36"/>
      <c r="C21" s="36" t="e" cm="1">
        <f t="array" aca="1" ref="C21" ca="1">CALENDAR.PARSE_ISO_ORDINAL_DATE(A21,B21)</f>
        <v>#NAME?</v>
      </c>
      <c r="D21" s="55"/>
      <c r="E21" s="36"/>
      <c r="F21" s="55" t="e" cm="1">
        <f t="array" aca="1" ref="F21" ca="1">CALENDAR.FORMAT_ISO_ORDINAL_DATE(C21,D21,E21,B21)</f>
        <v>#NAME?</v>
      </c>
    </row>
    <row r="22" spans="1:6" x14ac:dyDescent="0.25">
      <c r="A22" s="56" t="s">
        <v>371</v>
      </c>
      <c r="B22" s="38"/>
      <c r="C22" s="38" t="e" cm="1">
        <f t="array" aca="1" ref="C22" ca="1">CALENDAR.PARSE_ISO_ORDINAL_DATE(A22,B22)</f>
        <v>#NAME?</v>
      </c>
      <c r="D22" s="57"/>
      <c r="E22" s="38"/>
      <c r="F22" s="57" t="e" cm="1">
        <f t="array" aca="1" ref="F22" ca="1">CALENDAR.FORMAT_ISO_ORDINAL_DATE(C22,D22,E22,B22)</f>
        <v>#NAME?</v>
      </c>
    </row>
    <row r="25" spans="1:6" ht="19.5" x14ac:dyDescent="0.3">
      <c r="A25" s="1" t="s">
        <v>184</v>
      </c>
    </row>
    <row r="27" spans="1:6" x14ac:dyDescent="0.25">
      <c r="A27" s="4" t="s">
        <v>0</v>
      </c>
      <c r="B27" s="5" t="s">
        <v>106</v>
      </c>
      <c r="C27" s="5" t="s">
        <v>59</v>
      </c>
      <c r="D27" s="5" t="s">
        <v>5</v>
      </c>
      <c r="E27" s="6" t="s">
        <v>180</v>
      </c>
    </row>
    <row r="28" spans="1:6" x14ac:dyDescent="0.25">
      <c r="A28" s="7"/>
      <c r="B28" s="8"/>
      <c r="C28" s="8"/>
      <c r="D28" s="8"/>
      <c r="E28" s="9" t="e" cm="1">
        <f t="array" aca="1" ref="E28" ca="1">CALENDAR.ORDINAL_DATE_TO_MJDATE(A28,B28,C28,D28)</f>
        <v>#NAME?</v>
      </c>
    </row>
    <row r="29" spans="1:6" x14ac:dyDescent="0.25">
      <c r="A29" s="10">
        <v>2023</v>
      </c>
      <c r="B29" s="11">
        <v>1</v>
      </c>
      <c r="C29" s="11"/>
      <c r="D29" s="11"/>
      <c r="E29" s="12" t="e" cm="1">
        <f t="array" aca="1" ref="E29" ca="1">CALENDAR.ORDINAL_DATE_TO_MJDATE(A29,B29,C29,D29)</f>
        <v>#NAME?</v>
      </c>
    </row>
    <row r="30" spans="1:6" x14ac:dyDescent="0.25">
      <c r="A30" s="7">
        <v>2023</v>
      </c>
      <c r="B30" s="8">
        <v>365</v>
      </c>
      <c r="C30" s="8"/>
      <c r="D30" s="8"/>
      <c r="E30" s="9" t="e" cm="1">
        <f t="array" aca="1" ref="E30" ca="1">CALENDAR.ORDINAL_DATE_TO_MJDATE(A30,B30,C30,D30)</f>
        <v>#NAME?</v>
      </c>
    </row>
    <row r="31" spans="1:6" x14ac:dyDescent="0.25">
      <c r="A31" s="10">
        <v>2023</v>
      </c>
      <c r="B31" s="11">
        <v>366</v>
      </c>
      <c r="C31" s="11">
        <v>0.5</v>
      </c>
      <c r="D31" s="11"/>
      <c r="E31" s="12" t="e" cm="1">
        <f t="array" aca="1" ref="E31" ca="1">CALENDAR.ORDINAL_DATE_TO_MJDATE(A31,B31,C31,D31)</f>
        <v>#NAME?</v>
      </c>
    </row>
    <row r="32" spans="1:6" x14ac:dyDescent="0.25">
      <c r="A32" s="7">
        <v>2024</v>
      </c>
      <c r="B32" s="8">
        <v>366</v>
      </c>
      <c r="C32" s="8"/>
      <c r="D32" s="8"/>
      <c r="E32" s="9" t="e" cm="1">
        <f t="array" aca="1" ref="E32" ca="1">CALENDAR.ORDINAL_DATE_TO_MJDATE(A32,B32,C32,D32)</f>
        <v>#NAME?</v>
      </c>
    </row>
    <row r="33" spans="1:6" x14ac:dyDescent="0.25">
      <c r="A33" s="10">
        <v>1858</v>
      </c>
      <c r="B33" s="11">
        <v>320.5</v>
      </c>
      <c r="C33" s="11">
        <v>1.5</v>
      </c>
      <c r="D33" s="11"/>
      <c r="E33" s="12" t="e" cm="1">
        <f t="array" aca="1" ref="E33" ca="1">CALENDAR.ORDINAL_DATE_TO_MJDATE(A33,B33,C33,D33)</f>
        <v>#NAME?</v>
      </c>
    </row>
    <row r="34" spans="1:6" x14ac:dyDescent="0.25">
      <c r="A34" s="13">
        <v>1858</v>
      </c>
      <c r="B34" s="14">
        <v>309</v>
      </c>
      <c r="C34" s="14"/>
      <c r="D34" s="15">
        <v>1</v>
      </c>
      <c r="E34" s="16" t="e" cm="1">
        <f t="array" aca="1" ref="E34" ca="1">CALENDAR.ORDINAL_DATE_TO_MJDATE(A34,B34,C34,D34)</f>
        <v>#NAME?</v>
      </c>
    </row>
    <row r="37" spans="1:6" ht="19.5" x14ac:dyDescent="0.3">
      <c r="A37" s="1" t="s">
        <v>392</v>
      </c>
    </row>
    <row r="39" spans="1:6" x14ac:dyDescent="0.25">
      <c r="A39" s="4" t="s">
        <v>181</v>
      </c>
      <c r="B39" s="5" t="s">
        <v>5</v>
      </c>
      <c r="C39" s="5" t="s">
        <v>11</v>
      </c>
      <c r="D39" s="5" t="s">
        <v>183</v>
      </c>
      <c r="E39" s="5" t="s">
        <v>43</v>
      </c>
      <c r="F39" s="6" t="s">
        <v>177</v>
      </c>
    </row>
    <row r="40" spans="1:6" x14ac:dyDescent="0.25">
      <c r="A40" s="205"/>
      <c r="B40" s="8"/>
      <c r="C40" s="8" t="e" cm="1">
        <f t="array" aca="1" ref="C40" ca="1">CALENDAR.MJDATE_TO_ORDINAL_DATE($A40,$B40)</f>
        <v>#NAME?</v>
      </c>
      <c r="D40" s="8"/>
      <c r="E40" s="8"/>
      <c r="F40" s="9"/>
    </row>
    <row r="41" spans="1:6" x14ac:dyDescent="0.25">
      <c r="A41" s="206" t="s">
        <v>2</v>
      </c>
      <c r="B41" s="11"/>
      <c r="C41" s="11" t="e" cm="1">
        <f t="array" aca="1" ref="C41" ca="1">CALENDAR.MJDATE_TO_ORDINAL_DATE($A41,$B41)</f>
        <v>#NAME?</v>
      </c>
      <c r="D41" s="11"/>
      <c r="E41" s="11"/>
      <c r="F41" s="12"/>
    </row>
    <row r="42" spans="1:6" x14ac:dyDescent="0.25">
      <c r="A42" s="205">
        <v>60096</v>
      </c>
      <c r="B42" s="8"/>
      <c r="C42" s="8" t="e" cm="1">
        <f t="array" aca="1" ref="C42" ca="1">CALENDAR.MJDATE_TO_ORDINAL_DATE($A42,$B42)</f>
        <v>#NAME?</v>
      </c>
      <c r="D42" s="8"/>
      <c r="E42" s="8"/>
      <c r="F42" s="9"/>
    </row>
    <row r="43" spans="1:6" x14ac:dyDescent="0.25">
      <c r="A43" s="206">
        <v>60096.57654342</v>
      </c>
      <c r="B43" s="11"/>
      <c r="C43" s="11" t="e" cm="1">
        <f t="array" aca="1" ref="C43" ca="1">CALENDAR.MJDATE_TO_ORDINAL_DATE($A43,$B43)</f>
        <v>#NAME?</v>
      </c>
      <c r="D43" s="11"/>
      <c r="E43" s="11"/>
      <c r="F43" s="12"/>
    </row>
    <row r="44" spans="1:6" x14ac:dyDescent="0.25">
      <c r="A44" s="205">
        <v>-2400000.5</v>
      </c>
      <c r="B44" s="8"/>
      <c r="C44" s="8" t="e" cm="1">
        <f t="array" aca="1" ref="C44" ca="1">CALENDAR.MJDATE_TO_ORDINAL_DATE($A44,$B44)</f>
        <v>#NAME?</v>
      </c>
      <c r="D44" s="8"/>
      <c r="E44" s="8"/>
      <c r="F44" s="9"/>
    </row>
    <row r="45" spans="1:6" x14ac:dyDescent="0.25">
      <c r="A45" s="206">
        <v>-2400000.5</v>
      </c>
      <c r="B45" s="11">
        <v>1</v>
      </c>
      <c r="C45" s="11" t="e" cm="1">
        <f t="array" aca="1" ref="C45" ca="1">CALENDAR.MJDATE_TO_ORDINAL_DATE($A45,$B45)</f>
        <v>#NAME?</v>
      </c>
      <c r="D45" s="11"/>
      <c r="E45" s="11"/>
      <c r="F45" s="12"/>
    </row>
    <row r="46" spans="1:6" x14ac:dyDescent="0.25">
      <c r="A46" s="207">
        <v>0</v>
      </c>
      <c r="B46" s="14"/>
      <c r="C46" s="15" t="e" cm="1">
        <f t="array" aca="1" ref="C46" ca="1">CALENDAR.MJDATE_TO_ORDINAL_DATE($A46,$B46)</f>
        <v>#NAME?</v>
      </c>
      <c r="D46" s="15"/>
      <c r="E46" s="15"/>
      <c r="F46" s="16"/>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O133"/>
  <sheetViews>
    <sheetView topLeftCell="A89" workbookViewId="0">
      <selection activeCell="G99" sqref="G99"/>
    </sheetView>
  </sheetViews>
  <sheetFormatPr defaultRowHeight="15" x14ac:dyDescent="0.25"/>
  <cols>
    <col min="1" max="1" width="16.42578125" customWidth="1"/>
    <col min="2" max="2" width="17.42578125" customWidth="1"/>
    <col min="3" max="3" width="16.5703125" customWidth="1"/>
    <col min="4" max="4" width="12" customWidth="1"/>
    <col min="6" max="6" width="13.140625" customWidth="1"/>
    <col min="7" max="7" width="30.140625" customWidth="1"/>
    <col min="8" max="8" width="28.42578125" customWidth="1"/>
    <col min="10" max="10" width="15" customWidth="1"/>
    <col min="11" max="11" width="13.7109375" customWidth="1"/>
    <col min="12" max="12" width="24.28515625" customWidth="1"/>
    <col min="13" max="13" width="44" customWidth="1"/>
  </cols>
  <sheetData>
    <row r="1" spans="1:3" ht="19.5" x14ac:dyDescent="0.3">
      <c r="A1" s="1" t="s">
        <v>93</v>
      </c>
    </row>
    <row r="3" spans="1:3" x14ac:dyDescent="0.25">
      <c r="A3" s="74" t="s">
        <v>15</v>
      </c>
      <c r="B3" s="75" t="s">
        <v>94</v>
      </c>
      <c r="C3" s="76" t="s">
        <v>185</v>
      </c>
    </row>
    <row r="4" spans="1:3" x14ac:dyDescent="0.25">
      <c r="A4" s="8"/>
      <c r="B4" s="8"/>
      <c r="C4" s="8" t="str" cm="1">
        <f t="array" ref="C4">CALENDAR.CONVERT_WEEKDAY_NUMBER(Table10[[#This Row],[DayOfWeek]],Table10[[#This Row],[ISOtoTraditional]])</f>
        <v/>
      </c>
    </row>
    <row r="5" spans="1:3" x14ac:dyDescent="0.25">
      <c r="A5" s="11" t="s">
        <v>2</v>
      </c>
      <c r="B5" s="11"/>
      <c r="C5" s="11" t="e" cm="1">
        <f t="array" ref="C5">CALENDAR.CONVERT_WEEKDAY_NUMBER(Table10[[#This Row],[DayOfWeek]],Table10[[#This Row],[ISOtoTraditional]])</f>
        <v>#VALUE!</v>
      </c>
    </row>
    <row r="6" spans="1:3" x14ac:dyDescent="0.25">
      <c r="A6" s="8">
        <v>0</v>
      </c>
      <c r="B6" s="8"/>
      <c r="C6" s="8" cm="1">
        <f t="array" ref="C6">CALENDAR.CONVERT_WEEKDAY_NUMBER(Table10[[#This Row],[DayOfWeek]],Table10[[#This Row],[ISOtoTraditional]])</f>
        <v>6</v>
      </c>
    </row>
    <row r="7" spans="1:3" x14ac:dyDescent="0.25">
      <c r="A7" s="11">
        <v>1</v>
      </c>
      <c r="B7" s="11"/>
      <c r="C7" s="11" cm="1">
        <f t="array" ref="C7">CALENDAR.CONVERT_WEEKDAY_NUMBER(Table10[[#This Row],[DayOfWeek]],Table10[[#This Row],[ISOtoTraditional]])</f>
        <v>7</v>
      </c>
    </row>
    <row r="8" spans="1:3" x14ac:dyDescent="0.25">
      <c r="A8" s="8">
        <v>2</v>
      </c>
      <c r="B8" s="8"/>
      <c r="C8" s="8" cm="1">
        <f t="array" ref="C8">CALENDAR.CONVERT_WEEKDAY_NUMBER(Table10[[#This Row],[DayOfWeek]],Table10[[#This Row],[ISOtoTraditional]])</f>
        <v>1</v>
      </c>
    </row>
    <row r="9" spans="1:3" x14ac:dyDescent="0.25">
      <c r="A9" s="11">
        <v>3</v>
      </c>
      <c r="B9" s="11"/>
      <c r="C9" s="11" cm="1">
        <f t="array" ref="C9">CALENDAR.CONVERT_WEEKDAY_NUMBER(Table10[[#This Row],[DayOfWeek]],Table10[[#This Row],[ISOtoTraditional]])</f>
        <v>2</v>
      </c>
    </row>
    <row r="10" spans="1:3" x14ac:dyDescent="0.25">
      <c r="A10" s="14">
        <v>4</v>
      </c>
      <c r="B10" s="14"/>
      <c r="C10" s="15" cm="1">
        <f t="array" ref="C10">CALENDAR.CONVERT_WEEKDAY_NUMBER(Table10[[#This Row],[DayOfWeek]],Table10[[#This Row],[ISOtoTraditional]])</f>
        <v>3</v>
      </c>
    </row>
    <row r="11" spans="1:3" x14ac:dyDescent="0.25">
      <c r="A11" s="77">
        <v>5</v>
      </c>
      <c r="B11" s="77"/>
      <c r="C11" s="77" cm="1">
        <f t="array" ref="C11">CALENDAR.CONVERT_WEEKDAY_NUMBER(Table10[[#This Row],[DayOfWeek]],Table10[[#This Row],[ISOtoTraditional]])</f>
        <v>4</v>
      </c>
    </row>
    <row r="12" spans="1:3" x14ac:dyDescent="0.25">
      <c r="A12">
        <v>6</v>
      </c>
      <c r="C12" cm="1">
        <f t="array" ref="C12">CALENDAR.CONVERT_WEEKDAY_NUMBER(Table10[[#This Row],[DayOfWeek]],Table10[[#This Row],[ISOtoTraditional]])</f>
        <v>5</v>
      </c>
    </row>
    <row r="13" spans="1:3" x14ac:dyDescent="0.25">
      <c r="A13">
        <v>7</v>
      </c>
      <c r="C13" cm="1">
        <f t="array" ref="C13">CALENDAR.CONVERT_WEEKDAY_NUMBER(Table10[[#This Row],[DayOfWeek]],Table10[[#This Row],[ISOtoTraditional]])</f>
        <v>6</v>
      </c>
    </row>
    <row r="14" spans="1:3" x14ac:dyDescent="0.25">
      <c r="A14">
        <v>8</v>
      </c>
      <c r="C14" cm="1">
        <f t="array" ref="C14">CALENDAR.CONVERT_WEEKDAY_NUMBER(Table10[[#This Row],[DayOfWeek]],Table10[[#This Row],[ISOtoTraditional]])</f>
        <v>7</v>
      </c>
    </row>
    <row r="15" spans="1:3" x14ac:dyDescent="0.25">
      <c r="A15">
        <v>0</v>
      </c>
      <c r="B15">
        <v>1</v>
      </c>
      <c r="C15" cm="1">
        <f t="array" ref="C15">CALENDAR.CONVERT_WEEKDAY_NUMBER(Table10[[#This Row],[DayOfWeek]],Table10[[#This Row],[ISOtoTraditional]])</f>
        <v>1</v>
      </c>
    </row>
    <row r="16" spans="1:3" x14ac:dyDescent="0.25">
      <c r="A16">
        <v>1</v>
      </c>
      <c r="B16">
        <v>1</v>
      </c>
      <c r="C16" cm="1">
        <f t="array" ref="C16">CALENDAR.CONVERT_WEEKDAY_NUMBER(Table10[[#This Row],[DayOfWeek]],Table10[[#This Row],[ISOtoTraditional]])</f>
        <v>2</v>
      </c>
    </row>
    <row r="17" spans="1:7" x14ac:dyDescent="0.25">
      <c r="A17">
        <v>2</v>
      </c>
      <c r="B17">
        <v>1</v>
      </c>
      <c r="C17" cm="1">
        <f t="array" ref="C17">CALENDAR.CONVERT_WEEKDAY_NUMBER(Table10[[#This Row],[DayOfWeek]],Table10[[#This Row],[ISOtoTraditional]])</f>
        <v>3</v>
      </c>
    </row>
    <row r="18" spans="1:7" x14ac:dyDescent="0.25">
      <c r="A18">
        <v>3</v>
      </c>
      <c r="B18">
        <v>1</v>
      </c>
      <c r="C18" cm="1">
        <f t="array" ref="C18">CALENDAR.CONVERT_WEEKDAY_NUMBER(Table10[[#This Row],[DayOfWeek]],Table10[[#This Row],[ISOtoTraditional]])</f>
        <v>4</v>
      </c>
    </row>
    <row r="19" spans="1:7" x14ac:dyDescent="0.25">
      <c r="A19">
        <v>4</v>
      </c>
      <c r="B19">
        <v>1</v>
      </c>
      <c r="C19" cm="1">
        <f t="array" ref="C19">CALENDAR.CONVERT_WEEKDAY_NUMBER(Table10[[#This Row],[DayOfWeek]],Table10[[#This Row],[ISOtoTraditional]])</f>
        <v>5</v>
      </c>
    </row>
    <row r="20" spans="1:7" x14ac:dyDescent="0.25">
      <c r="A20">
        <v>5</v>
      </c>
      <c r="B20">
        <v>1</v>
      </c>
      <c r="C20" cm="1">
        <f t="array" ref="C20">CALENDAR.CONVERT_WEEKDAY_NUMBER(Table10[[#This Row],[DayOfWeek]],Table10[[#This Row],[ISOtoTraditional]])</f>
        <v>6</v>
      </c>
    </row>
    <row r="21" spans="1:7" x14ac:dyDescent="0.25">
      <c r="A21">
        <v>6</v>
      </c>
      <c r="B21">
        <v>1</v>
      </c>
      <c r="C21" cm="1">
        <f t="array" ref="C21">CALENDAR.CONVERT_WEEKDAY_NUMBER(Table10[[#This Row],[DayOfWeek]],Table10[[#This Row],[ISOtoTraditional]])</f>
        <v>7</v>
      </c>
    </row>
    <row r="22" spans="1:7" x14ac:dyDescent="0.25">
      <c r="A22">
        <v>7</v>
      </c>
      <c r="B22">
        <v>1</v>
      </c>
      <c r="C22" cm="1">
        <f t="array" ref="C22">CALENDAR.CONVERT_WEEKDAY_NUMBER(Table10[[#This Row],[DayOfWeek]],Table10[[#This Row],[ISOtoTraditional]])</f>
        <v>1</v>
      </c>
    </row>
    <row r="23" spans="1:7" x14ac:dyDescent="0.25">
      <c r="A23">
        <v>8</v>
      </c>
      <c r="B23">
        <v>1</v>
      </c>
      <c r="C23" cm="1">
        <f t="array" ref="C23">CALENDAR.CONVERT_WEEKDAY_NUMBER(Table10[[#This Row],[DayOfWeek]],Table10[[#This Row],[ISOtoTraditional]])</f>
        <v>2</v>
      </c>
    </row>
    <row r="26" spans="1:7" ht="19.5" x14ac:dyDescent="0.3">
      <c r="A26" s="1" t="s">
        <v>398</v>
      </c>
      <c r="E26" s="1" t="s">
        <v>172</v>
      </c>
    </row>
    <row r="28" spans="1:7" x14ac:dyDescent="0.25">
      <c r="A28" s="21" t="s">
        <v>401</v>
      </c>
      <c r="B28" s="5" t="s">
        <v>270</v>
      </c>
      <c r="C28" s="23" t="s">
        <v>269</v>
      </c>
      <c r="D28" s="41" t="s">
        <v>315</v>
      </c>
      <c r="E28" s="22" t="s">
        <v>17</v>
      </c>
      <c r="F28" s="22" t="s">
        <v>35</v>
      </c>
      <c r="G28" s="22" t="s">
        <v>286</v>
      </c>
    </row>
    <row r="29" spans="1:7" x14ac:dyDescent="0.25">
      <c r="A29" s="7"/>
      <c r="B29" s="8"/>
      <c r="C29" s="9" t="e" cm="1">
        <f t="array" aca="1" ref="C29" ca="1">CALENDAR.PARSE_WEEKDAY(A29,B29)</f>
        <v>#NAME?</v>
      </c>
      <c r="D29" s="8" t="e" cm="1">
        <f t="array" aca="1" ref="D29" ca="1">IF(B29,CALENDAR.CONVERT_WEEKDAY_NUMBER(C29,0),C29)</f>
        <v>#NAME?</v>
      </c>
      <c r="E29" s="8"/>
      <c r="F29" s="8"/>
      <c r="G29" s="9" t="e" cm="1">
        <f t="array" aca="1" ref="G29" ca="1">CALENDAR.WEEKDAY_NAME(D29,E29,F29)</f>
        <v>#NAME?</v>
      </c>
    </row>
    <row r="30" spans="1:7" x14ac:dyDescent="0.25">
      <c r="A30" s="10" t="s">
        <v>2</v>
      </c>
      <c r="B30" s="11"/>
      <c r="C30" s="12" t="e" cm="1">
        <f t="array" aca="1" ref="C30" ca="1">CALENDAR.PARSE_WEEKDAY(A30,B30)</f>
        <v>#NAME?</v>
      </c>
      <c r="D30" s="11" t="e" cm="1">
        <f t="array" aca="1" ref="D30" ca="1">IF(B30,CALENDAR.CONVERT_WEEKDAY_NUMBER(C30,0),C30)</f>
        <v>#NAME?</v>
      </c>
      <c r="E30" s="11"/>
      <c r="F30" s="11"/>
      <c r="G30" s="12" t="e" cm="1">
        <f t="array" aca="1" ref="G30" ca="1">CALENDAR.WEEKDAY_NAME(D30,E30,F30)</f>
        <v>#NAME?</v>
      </c>
    </row>
    <row r="31" spans="1:7" x14ac:dyDescent="0.25">
      <c r="A31" s="7" t="s">
        <v>18</v>
      </c>
      <c r="B31" s="8"/>
      <c r="C31" s="9" t="e" cm="1">
        <f t="array" aca="1" ref="C31" ca="1">CALENDAR.PARSE_WEEKDAY(A31,B31)</f>
        <v>#NAME?</v>
      </c>
      <c r="D31" s="8" t="e" cm="1">
        <f t="array" aca="1" ref="D31" ca="1">IF(B31,CALENDAR.CONVERT_WEEKDAY_NUMBER(C31,0),C31)</f>
        <v>#NAME?</v>
      </c>
      <c r="E31" s="8"/>
      <c r="F31" s="8"/>
      <c r="G31" s="9" t="e" cm="1">
        <f t="array" aca="1" ref="G31" ca="1">CALENDAR.WEEKDAY_NAME(D31,E31,F31)</f>
        <v>#NAME?</v>
      </c>
    </row>
    <row r="32" spans="1:7" x14ac:dyDescent="0.25">
      <c r="A32" s="10" t="s">
        <v>19</v>
      </c>
      <c r="B32" s="11"/>
      <c r="C32" s="12" t="e" cm="1">
        <f t="array" aca="1" ref="C32" ca="1">CALENDAR.PARSE_WEEKDAY(A32,B32)</f>
        <v>#NAME?</v>
      </c>
      <c r="D32" s="11" t="e" cm="1">
        <f t="array" aca="1" ref="D32" ca="1">IF(B32,CALENDAR.CONVERT_WEEKDAY_NUMBER(C32,0),C32)</f>
        <v>#NAME?</v>
      </c>
      <c r="E32" s="11"/>
      <c r="F32" s="11"/>
      <c r="G32" s="12" t="e" cm="1">
        <f t="array" aca="1" ref="G32" ca="1">CALENDAR.WEEKDAY_NAME(D32,E32,F32)</f>
        <v>#NAME?</v>
      </c>
    </row>
    <row r="33" spans="1:7" x14ac:dyDescent="0.25">
      <c r="A33" s="7" t="s">
        <v>20</v>
      </c>
      <c r="B33" s="8"/>
      <c r="C33" s="9" t="e" cm="1">
        <f t="array" aca="1" ref="C33" ca="1">CALENDAR.PARSE_WEEKDAY(A33,B33)</f>
        <v>#NAME?</v>
      </c>
      <c r="D33" s="8" t="e" cm="1">
        <f t="array" aca="1" ref="D33" ca="1">IF(B33,CALENDAR.CONVERT_WEEKDAY_NUMBER(C33,0),C33)</f>
        <v>#NAME?</v>
      </c>
      <c r="E33" s="8"/>
      <c r="F33" s="8"/>
      <c r="G33" s="9" t="e" cm="1">
        <f t="array" aca="1" ref="G33" ca="1">CALENDAR.WEEKDAY_NAME(D33,E33,F33)</f>
        <v>#NAME?</v>
      </c>
    </row>
    <row r="34" spans="1:7" x14ac:dyDescent="0.25">
      <c r="A34" s="10" t="s">
        <v>21</v>
      </c>
      <c r="B34" s="11"/>
      <c r="C34" s="12" t="e" cm="1">
        <f t="array" aca="1" ref="C34" ca="1">CALENDAR.PARSE_WEEKDAY(A34,B34)</f>
        <v>#NAME?</v>
      </c>
      <c r="D34" s="11" t="e" cm="1">
        <f t="array" aca="1" ref="D34" ca="1">IF(B34,CALENDAR.CONVERT_WEEKDAY_NUMBER(C34,0),C34)</f>
        <v>#NAME?</v>
      </c>
      <c r="E34" s="11">
        <v>1</v>
      </c>
      <c r="F34" s="11"/>
      <c r="G34" s="12" t="e" cm="1">
        <f t="array" aca="1" ref="G34" ca="1">CALENDAR.WEEKDAY_NAME(D34,E34,F34)</f>
        <v>#NAME?</v>
      </c>
    </row>
    <row r="35" spans="1:7" x14ac:dyDescent="0.25">
      <c r="A35" s="13" t="s">
        <v>22</v>
      </c>
      <c r="B35" s="14"/>
      <c r="C35" s="16" t="e" cm="1">
        <f t="array" aca="1" ref="C35" ca="1">CALENDAR.PARSE_WEEKDAY(A35,B35)</f>
        <v>#NAME?</v>
      </c>
      <c r="D35" s="15" t="e" cm="1">
        <f t="array" aca="1" ref="D35" ca="1">IF(B35,CALENDAR.CONVERT_WEEKDAY_NUMBER(C35,0),C35)</f>
        <v>#NAME?</v>
      </c>
      <c r="E35" s="14">
        <v>1</v>
      </c>
      <c r="F35" s="14"/>
      <c r="G35" s="16" t="e" cm="1">
        <f t="array" aca="1" ref="G35" ca="1">CALENDAR.WEEKDAY_NAME(D35,E35,F35)</f>
        <v>#NAME?</v>
      </c>
    </row>
    <row r="36" spans="1:7" x14ac:dyDescent="0.25">
      <c r="A36" s="17" t="s">
        <v>23</v>
      </c>
      <c r="B36" s="18">
        <v>1</v>
      </c>
      <c r="C36" s="19" t="e" cm="1">
        <f t="array" aca="1" ref="C36" ca="1">CALENDAR.PARSE_WEEKDAY(A36,B36)</f>
        <v>#NAME?</v>
      </c>
      <c r="D36" s="18" t="e" cm="1">
        <f t="array" aca="1" ref="D36" ca="1">IF(B36,CALENDAR.CONVERT_WEEKDAY_NUMBER(C36,0),C36)</f>
        <v>#NAME?</v>
      </c>
      <c r="E36" s="18">
        <v>1</v>
      </c>
      <c r="F36" s="18">
        <v>1</v>
      </c>
      <c r="G36" s="19" t="e" cm="1">
        <f t="array" aca="1" ref="G36" ca="1">CALENDAR.WEEKDAY_NAME(D36,E36,F36)</f>
        <v>#NAME?</v>
      </c>
    </row>
    <row r="39" spans="1:7" ht="19.5" x14ac:dyDescent="0.3">
      <c r="A39" s="1" t="s">
        <v>314</v>
      </c>
      <c r="D39" s="1"/>
    </row>
    <row r="41" spans="1:7" x14ac:dyDescent="0.25">
      <c r="A41" s="21" t="s">
        <v>16</v>
      </c>
      <c r="B41" s="22" t="s">
        <v>181</v>
      </c>
      <c r="C41" s="6" t="s">
        <v>186</v>
      </c>
    </row>
    <row r="42" spans="1:7" x14ac:dyDescent="0.25">
      <c r="A42" s="20"/>
      <c r="B42" s="8"/>
      <c r="C42" s="9" t="e" cm="1">
        <f t="array" aca="1" ref="C42" ca="1">CALENDAR.DAY_OF_WEEK(B42)</f>
        <v>#NAME?</v>
      </c>
    </row>
    <row r="43" spans="1:7" x14ac:dyDescent="0.25">
      <c r="A43" s="24"/>
      <c r="B43" s="11" t="s">
        <v>2</v>
      </c>
      <c r="C43" s="12" t="e" cm="1">
        <f t="array" aca="1" ref="C43" ca="1">CALENDAR.DAY_OF_WEEK(B43)</f>
        <v>#NAME?</v>
      </c>
    </row>
    <row r="44" spans="1:7" x14ac:dyDescent="0.25">
      <c r="A44" s="20">
        <v>45060</v>
      </c>
      <c r="B44" s="8" t="e" cm="1" vm="1">
        <f t="array" ref="B44">CALENDAR.MODIFIED_JULIAN_DATE(YEAR(A44),MONTH(A44),DAY(A44), MOD(A44,1))</f>
        <v>#VALUE!</v>
      </c>
      <c r="C44" s="9" t="e" cm="1">
        <f t="array" aca="1" ref="C44" ca="1">CALENDAR.DAY_OF_WEEK(B44)</f>
        <v>#NAME?</v>
      </c>
    </row>
    <row r="45" spans="1:7" x14ac:dyDescent="0.25">
      <c r="A45" s="24">
        <v>45065</v>
      </c>
      <c r="B45" s="11" t="e" cm="1" vm="1">
        <f t="array" ref="B45">CALENDAR.MODIFIED_JULIAN_DATE(YEAR(A45),MONTH(A45),DAY(A45), MOD(A45,1))</f>
        <v>#VALUE!</v>
      </c>
      <c r="C45" s="12" t="e" cm="1">
        <f t="array" aca="1" ref="C45" ca="1">CALENDAR.DAY_OF_WEEK(B45)</f>
        <v>#NAME?</v>
      </c>
    </row>
    <row r="46" spans="1:7" x14ac:dyDescent="0.25">
      <c r="A46" s="20">
        <v>45066</v>
      </c>
      <c r="B46" s="8" t="e" cm="1" vm="1">
        <f t="array" ref="B46">CALENDAR.MODIFIED_JULIAN_DATE(YEAR(A46),MONTH(A46),DAY(A46), MOD(A46,1))</f>
        <v>#VALUE!</v>
      </c>
      <c r="C46" s="9" t="e" cm="1">
        <f t="array" aca="1" ref="C46" ca="1">CALENDAR.DAY_OF_WEEK(B46)</f>
        <v>#NAME?</v>
      </c>
    </row>
    <row r="47" spans="1:7" x14ac:dyDescent="0.25">
      <c r="A47" s="24">
        <v>45067</v>
      </c>
      <c r="B47" s="11" t="e" cm="1" vm="1">
        <f t="array" ref="B47">CALENDAR.MODIFIED_JULIAN_DATE(YEAR(A47),MONTH(A47),DAY(A47), MOD(A47,1))</f>
        <v>#VALUE!</v>
      </c>
      <c r="C47" s="12" t="e" cm="1">
        <f t="array" aca="1" ref="C47" ca="1">CALENDAR.DAY_OF_WEEK(B47)</f>
        <v>#NAME?</v>
      </c>
    </row>
    <row r="48" spans="1:7" x14ac:dyDescent="0.25">
      <c r="A48" s="20">
        <v>45060</v>
      </c>
      <c r="B48" s="14" t="e" cm="1" vm="1">
        <f t="array" ref="B48">CALENDAR.MODIFIED_JULIAN_DATE(YEAR(A48),MONTH(A48),DAY(A48), MOD(A48,1))</f>
        <v>#VALUE!</v>
      </c>
      <c r="C48" s="16" t="e" cm="1">
        <f t="array" aca="1" ref="C48" ca="1">CALENDAR.DAY_OF_WEEK(B48)</f>
        <v>#NAME?</v>
      </c>
    </row>
    <row r="49" spans="1:13" x14ac:dyDescent="0.25">
      <c r="A49" s="25">
        <v>45065</v>
      </c>
      <c r="B49" s="18" t="e" cm="1" vm="1">
        <f t="array" ref="B49">CALENDAR.MODIFIED_JULIAN_DATE(YEAR(A49),MONTH(A49),DAY(A49), MOD(A49,1))</f>
        <v>#VALUE!</v>
      </c>
      <c r="C49" s="19" t="e" cm="1">
        <f t="array" aca="1" ref="C49" ca="1">CALENDAR.DAY_OF_WEEK(B49)</f>
        <v>#NAME?</v>
      </c>
    </row>
    <row r="50" spans="1:13" x14ac:dyDescent="0.25">
      <c r="A50" s="82">
        <v>45066</v>
      </c>
      <c r="B50" s="14" t="e" cm="1" vm="1">
        <f t="array" ref="B50">CALENDAR.MODIFIED_JULIAN_DATE(YEAR(A50),MONTH(A50),DAY(A50), MOD(A50,1))</f>
        <v>#VALUE!</v>
      </c>
      <c r="C50" s="16" t="e" cm="1">
        <f t="array" aca="1" ref="C50" ca="1">CALENDAR.DAY_OF_WEEK(B50)</f>
        <v>#NAME?</v>
      </c>
    </row>
    <row r="53" spans="1:13" ht="19.5" x14ac:dyDescent="0.3">
      <c r="A53" s="1" t="s">
        <v>187</v>
      </c>
    </row>
    <row r="55" spans="1:13" x14ac:dyDescent="0.25">
      <c r="A55" s="21" t="s">
        <v>0</v>
      </c>
      <c r="B55" s="5" t="s">
        <v>3</v>
      </c>
      <c r="C55" s="5" t="s">
        <v>24</v>
      </c>
      <c r="D55" s="5" t="s">
        <v>97</v>
      </c>
      <c r="E55" s="5" t="s">
        <v>59</v>
      </c>
      <c r="F55" s="5" t="s">
        <v>5</v>
      </c>
      <c r="G55" s="23" t="s">
        <v>180</v>
      </c>
      <c r="H55" s="26" t="s">
        <v>25</v>
      </c>
      <c r="I55" s="5" t="s">
        <v>26</v>
      </c>
      <c r="J55" s="23" t="s">
        <v>27</v>
      </c>
      <c r="K55" s="41" t="s">
        <v>188</v>
      </c>
      <c r="L55" s="5" t="s">
        <v>4</v>
      </c>
      <c r="M55" s="6" t="s">
        <v>7</v>
      </c>
    </row>
    <row r="56" spans="1:13" x14ac:dyDescent="0.25">
      <c r="A56" s="7">
        <v>2023</v>
      </c>
      <c r="B56" s="8">
        <v>6</v>
      </c>
      <c r="C56" s="8">
        <v>-1</v>
      </c>
      <c r="D56" s="8">
        <v>7</v>
      </c>
      <c r="E56" s="8"/>
      <c r="F56" s="8"/>
      <c r="G56" s="9" t="e" cm="1">
        <f t="array" aca="1" ref="G56" ca="1">CALENDAR.WEEKDAY_OF_MONTH(A56,B56,C56,D56,E56,F56)</f>
        <v>#NAME?</v>
      </c>
      <c r="H56" s="7" t="e" cm="1">
        <f t="array" aca="1" ref="H56" ca="1">CALENDAR.MJDATE_TO_CALENDAR_DATE(G56,,,F56)</f>
        <v>#NAME?</v>
      </c>
      <c r="I56" s="8"/>
      <c r="J56" s="8"/>
      <c r="K56" s="8"/>
      <c r="L56" s="93" t="e">
        <f ca="1">DATE(H56,I56,J56)+K56</f>
        <v>#NAME?</v>
      </c>
      <c r="M56" s="9" t="s">
        <v>95</v>
      </c>
    </row>
    <row r="57" spans="1:13" x14ac:dyDescent="0.25">
      <c r="A57" s="10">
        <v>2023</v>
      </c>
      <c r="B57" s="11">
        <v>1</v>
      </c>
      <c r="C57" s="11">
        <v>2</v>
      </c>
      <c r="D57" s="11">
        <v>2</v>
      </c>
      <c r="E57" s="11">
        <v>0.5</v>
      </c>
      <c r="F57" s="11"/>
      <c r="G57" s="12" t="e" cm="1">
        <f t="array" aca="1" ref="G57" ca="1">CALENDAR.WEEKDAY_OF_MONTH(A57,B57,C57,D57,E57,F57)</f>
        <v>#NAME?</v>
      </c>
      <c r="H57" s="10" t="e" cm="1">
        <f t="array" aca="1" ref="H57" ca="1">CALENDAR.MJDATE_TO_CALENDAR_DATE(G57,,,F57)</f>
        <v>#NAME?</v>
      </c>
      <c r="I57" s="11"/>
      <c r="J57" s="11"/>
      <c r="K57" s="11"/>
      <c r="L57" s="95" t="e">
        <f ca="1">DATE(H57,I57,J57)+K57</f>
        <v>#NAME?</v>
      </c>
      <c r="M57" s="12" t="s">
        <v>28</v>
      </c>
    </row>
    <row r="58" spans="1:13" ht="30" x14ac:dyDescent="0.25">
      <c r="A58" s="7">
        <v>1854</v>
      </c>
      <c r="B58" s="8">
        <v>3</v>
      </c>
      <c r="C58" s="8">
        <v>0</v>
      </c>
      <c r="D58" s="8">
        <v>1</v>
      </c>
      <c r="E58" s="8"/>
      <c r="F58" s="8">
        <v>1</v>
      </c>
      <c r="G58" s="9" t="e" cm="1">
        <f t="array" aca="1" ref="G58" ca="1">CALENDAR.WEEKDAY_OF_MONTH(A58,B58,C58,D58,E58,F58)</f>
        <v>#NAME?</v>
      </c>
      <c r="H58" s="7" t="e" cm="1">
        <f t="array" aca="1" ref="H58" ca="1">CALENDAR.MJDATE_TO_CALENDAR_DATE(G58,,,F58)</f>
        <v>#NAME?</v>
      </c>
      <c r="I58" s="8"/>
      <c r="J58" s="8"/>
      <c r="K58" s="8"/>
      <c r="L58" s="93"/>
      <c r="M58" s="28" t="s">
        <v>29</v>
      </c>
    </row>
    <row r="59" spans="1:13" x14ac:dyDescent="0.25">
      <c r="A59" s="10">
        <v>2023</v>
      </c>
      <c r="B59" s="11">
        <v>2</v>
      </c>
      <c r="C59" s="11">
        <v>-1</v>
      </c>
      <c r="D59" s="11">
        <v>5</v>
      </c>
      <c r="E59" s="11"/>
      <c r="F59" s="11"/>
      <c r="G59" s="12" t="e" cm="1">
        <f t="array" aca="1" ref="G59" ca="1">CALENDAR.WEEKDAY_OF_MONTH(A59,B59,C59,D59,E59,F59)</f>
        <v>#NAME?</v>
      </c>
      <c r="H59" s="10" t="e" cm="1">
        <f t="array" aca="1" ref="H59" ca="1">CALENDAR.MJDATE_TO_CALENDAR_DATE(G59,,,F59)</f>
        <v>#NAME?</v>
      </c>
      <c r="I59" s="11"/>
      <c r="J59" s="11"/>
      <c r="K59" s="11"/>
      <c r="L59" s="95" t="e">
        <f ca="1">DATE(H59,I59,J59)+K59</f>
        <v>#NAME?</v>
      </c>
      <c r="M59" s="12" t="s">
        <v>99</v>
      </c>
    </row>
    <row r="60" spans="1:13" x14ac:dyDescent="0.25">
      <c r="A60" s="27">
        <v>2023</v>
      </c>
      <c r="B60" s="15">
        <v>2</v>
      </c>
      <c r="C60" s="15">
        <v>0</v>
      </c>
      <c r="D60" s="15">
        <v>1</v>
      </c>
      <c r="E60" s="15"/>
      <c r="F60" s="15"/>
      <c r="G60" s="16" t="e" cm="1">
        <f t="array" aca="1" ref="G60" ca="1">CALENDAR.WEEKDAY_OF_MONTH(A60,B60,C60,D60,E60,F60)</f>
        <v>#NAME?</v>
      </c>
      <c r="H60" s="27" t="e" cm="1">
        <f t="array" aca="1" ref="H60" ca="1">CALENDAR.MJDATE_TO_CALENDAR_DATE(G60,,,F60)</f>
        <v>#NAME?</v>
      </c>
      <c r="I60" s="15"/>
      <c r="J60" s="15"/>
      <c r="K60" s="15"/>
      <c r="L60" s="152" t="e">
        <f ca="1">DATE(H60,I60,J60)+K60</f>
        <v>#NAME?</v>
      </c>
      <c r="M60" s="16" t="s">
        <v>98</v>
      </c>
    </row>
    <row r="61" spans="1:13" x14ac:dyDescent="0.25">
      <c r="A61" s="17">
        <v>2023</v>
      </c>
      <c r="B61" s="18">
        <v>2.5</v>
      </c>
      <c r="C61" s="18">
        <v>1</v>
      </c>
      <c r="D61" s="18">
        <v>1</v>
      </c>
      <c r="E61" s="18"/>
      <c r="F61" s="18"/>
      <c r="G61" s="19" t="e" cm="1">
        <f t="array" aca="1" ref="G61" ca="1">CALENDAR.WEEKDAY_OF_MONTH(A61,B61,C61,D61,E61,F61)</f>
        <v>#NAME?</v>
      </c>
      <c r="H61" s="17" t="e" cm="1">
        <f t="array" aca="1" ref="H61" ca="1">CALENDAR.MJDATE_TO_CALENDAR_DATE(G61,,,F61)</f>
        <v>#NAME?</v>
      </c>
      <c r="I61" s="18"/>
      <c r="J61" s="18"/>
      <c r="K61" s="18"/>
      <c r="L61" s="128" t="e">
        <f ca="1">DATE(H61,I61,J61)+K61</f>
        <v>#NAME?</v>
      </c>
      <c r="M61" s="19"/>
    </row>
    <row r="64" spans="1:13" ht="19.5" x14ac:dyDescent="0.3">
      <c r="A64" s="1" t="s">
        <v>312</v>
      </c>
      <c r="B64" s="1"/>
      <c r="C64" s="1"/>
      <c r="D64" s="1"/>
    </row>
    <row r="66" spans="1:5" x14ac:dyDescent="0.25">
      <c r="A66" t="s">
        <v>0</v>
      </c>
      <c r="B66" t="s">
        <v>190</v>
      </c>
      <c r="C66" t="s">
        <v>97</v>
      </c>
      <c r="D66" t="s">
        <v>5</v>
      </c>
      <c r="E66" t="s">
        <v>176</v>
      </c>
    </row>
    <row r="67" spans="1:5" x14ac:dyDescent="0.25">
      <c r="E67" t="b" cm="1">
        <f t="array" ref="E67">CALENDAR.IS_VALID_WEEK_DATE(Table2322[[#This Row],[YearCE]],Table2322[[#This Row],[ISOWeek]],Table2322[[#This Row],[ISOWeekDay]],Table2322[[#This Row],[JulianCalendar]])</f>
        <v>0</v>
      </c>
    </row>
    <row r="68" spans="1:5" x14ac:dyDescent="0.25">
      <c r="A68">
        <v>2023</v>
      </c>
      <c r="B68">
        <v>1</v>
      </c>
      <c r="E68" t="b" cm="1">
        <f t="array" ref="E68">CALENDAR.IS_VALID_WEEK_DATE(Table2322[[#This Row],[YearCE]],Table2322[[#This Row],[ISOWeek]],Table2322[[#This Row],[ISOWeekDay]],Table2322[[#This Row],[JulianCalendar]])</f>
        <v>1</v>
      </c>
    </row>
    <row r="69" spans="1:5" x14ac:dyDescent="0.25">
      <c r="A69">
        <v>2024</v>
      </c>
      <c r="B69">
        <v>52</v>
      </c>
      <c r="E69" t="b" cm="1">
        <f t="array" ref="E69">CALENDAR.IS_VALID_WEEK_DATE(Table2322[[#This Row],[YearCE]],Table2322[[#This Row],[ISOWeek]],Table2322[[#This Row],[ISOWeekDay]],Table2322[[#This Row],[JulianCalendar]])</f>
        <v>1</v>
      </c>
    </row>
    <row r="70" spans="1:5" x14ac:dyDescent="0.25">
      <c r="A70">
        <v>2020</v>
      </c>
      <c r="B70">
        <v>53</v>
      </c>
      <c r="E70" t="b" cm="1">
        <f t="array" ref="E70">CALENDAR.IS_VALID_WEEK_DATE(Table2322[[#This Row],[YearCE]],Table2322[[#This Row],[ISOWeek]],Table2322[[#This Row],[ISOWeekDay]],Table2322[[#This Row],[JulianCalendar]])</f>
        <v>1</v>
      </c>
    </row>
    <row r="71" spans="1:5" x14ac:dyDescent="0.25">
      <c r="A71">
        <v>2020</v>
      </c>
      <c r="B71">
        <v>53</v>
      </c>
      <c r="C71">
        <v>1</v>
      </c>
      <c r="E71" t="b" cm="1">
        <f t="array" ref="E71">CALENDAR.IS_VALID_WEEK_DATE(Table2322[[#This Row],[YearCE]],Table2322[[#This Row],[ISOWeek]],Table2322[[#This Row],[ISOWeekDay]],Table2322[[#This Row],[JulianCalendar]])</f>
        <v>1</v>
      </c>
    </row>
    <row r="72" spans="1:5" x14ac:dyDescent="0.25">
      <c r="A72">
        <v>2021</v>
      </c>
      <c r="B72">
        <v>53</v>
      </c>
      <c r="D72">
        <v>1</v>
      </c>
      <c r="E72" t="b" cm="1">
        <f t="array" ref="E72">CALENDAR.IS_VALID_WEEK_DATE(Table2322[[#This Row],[YearCE]],Table2322[[#This Row],[ISOWeek]],Table2322[[#This Row],[ISOWeekDay]],Table2322[[#This Row],[JulianCalendar]])</f>
        <v>1</v>
      </c>
    </row>
    <row r="73" spans="1:5" x14ac:dyDescent="0.25">
      <c r="A73">
        <v>2021</v>
      </c>
      <c r="B73">
        <v>53</v>
      </c>
      <c r="E73" t="b" cm="1">
        <f t="array" ref="E73">CALENDAR.IS_VALID_WEEK_DATE(Table2322[[#This Row],[YearCE]],Table2322[[#This Row],[ISOWeek]],Table2322[[#This Row],[ISOWeekDay]],Table2322[[#This Row],[JulianCalendar]])</f>
        <v>0</v>
      </c>
    </row>
    <row r="74" spans="1:5" x14ac:dyDescent="0.25">
      <c r="A74" s="2">
        <v>2023</v>
      </c>
      <c r="B74">
        <v>25</v>
      </c>
      <c r="C74">
        <v>8</v>
      </c>
      <c r="E74" t="b" cm="1">
        <f t="array" ref="E74">CALENDAR.IS_VALID_WEEK_DATE(Table2322[[#This Row],[YearCE]],Table2322[[#This Row],[ISOWeek]],Table2322[[#This Row],[ISOWeekDay]],Table2322[[#This Row],[JulianCalendar]])</f>
        <v>0</v>
      </c>
    </row>
    <row r="77" spans="1:5" ht="19.5" x14ac:dyDescent="0.3">
      <c r="A77" s="1" t="s">
        <v>92</v>
      </c>
    </row>
    <row r="79" spans="1:5" x14ac:dyDescent="0.25">
      <c r="A79" s="74" t="s">
        <v>0</v>
      </c>
      <c r="B79" s="75" t="s">
        <v>5</v>
      </c>
      <c r="C79" s="75" t="s">
        <v>1</v>
      </c>
    </row>
    <row r="80" spans="1:5" x14ac:dyDescent="0.25">
      <c r="C80" t="str" cm="1">
        <f t="array" ref="C80">CALENDAR.WEEKS_IN_YEAR(Table9[[#This Row],[YearCE]],Table9[[#This Row],[JulianCalendar]])</f>
        <v/>
      </c>
    </row>
    <row r="81" spans="1:7" x14ac:dyDescent="0.25">
      <c r="A81" t="s">
        <v>2</v>
      </c>
      <c r="C81" t="e" cm="1">
        <f t="array" ref="C81">CALENDAR.WEEKS_IN_YEAR(Table9[[#This Row],[YearCE]],Table9[[#This Row],[JulianCalendar]])</f>
        <v>#VALUE!</v>
      </c>
    </row>
    <row r="82" spans="1:7" x14ac:dyDescent="0.25">
      <c r="A82">
        <v>2020</v>
      </c>
      <c r="C82" cm="1">
        <f t="array" ref="C82">CALENDAR.WEEKS_IN_YEAR(Table9[[#This Row],[YearCE]],Table9[[#This Row],[JulianCalendar]])</f>
        <v>53</v>
      </c>
    </row>
    <row r="83" spans="1:7" x14ac:dyDescent="0.25">
      <c r="A83">
        <v>2021</v>
      </c>
      <c r="C83" cm="1">
        <f t="array" ref="C83">CALENDAR.WEEKS_IN_YEAR(Table9[[#This Row],[YearCE]],Table9[[#This Row],[JulianCalendar]])</f>
        <v>52</v>
      </c>
    </row>
    <row r="84" spans="1:7" x14ac:dyDescent="0.25">
      <c r="A84">
        <v>2026</v>
      </c>
      <c r="C84" cm="1">
        <f t="array" ref="C84">CALENDAR.WEEKS_IN_YEAR(Table9[[#This Row],[YearCE]],Table9[[#This Row],[JulianCalendar]])</f>
        <v>53</v>
      </c>
    </row>
    <row r="85" spans="1:7" x14ac:dyDescent="0.25">
      <c r="A85">
        <v>1998</v>
      </c>
      <c r="C85" cm="1">
        <f t="array" ref="C85">CALENDAR.WEEKS_IN_YEAR(Table9[[#This Row],[YearCE]],Table9[[#This Row],[JulianCalendar]])</f>
        <v>53</v>
      </c>
    </row>
    <row r="86" spans="1:7" x14ac:dyDescent="0.25">
      <c r="A86">
        <v>1903</v>
      </c>
      <c r="C86" cm="1">
        <f t="array" ref="C86">CALENDAR.WEEKS_IN_YEAR(Table9[[#This Row],[YearCE]],Table9[[#This Row],[JulianCalendar]])</f>
        <v>53</v>
      </c>
    </row>
    <row r="87" spans="1:7" x14ac:dyDescent="0.25">
      <c r="A87">
        <v>1904</v>
      </c>
      <c r="C87" cm="1">
        <f t="array" ref="C87">CALENDAR.WEEKS_IN_YEAR(Table9[[#This Row],[YearCE]],Table9[[#This Row],[JulianCalendar]])</f>
        <v>52</v>
      </c>
    </row>
    <row r="88" spans="1:7" x14ac:dyDescent="0.25">
      <c r="A88">
        <v>1902</v>
      </c>
      <c r="B88">
        <v>1</v>
      </c>
      <c r="C88" cm="1">
        <f t="array" ref="C88">CALENDAR.WEEKS_IN_YEAR(Table9[[#This Row],[YearCE]],Table9[[#This Row],[JulianCalendar]])</f>
        <v>52</v>
      </c>
    </row>
    <row r="89" spans="1:7" x14ac:dyDescent="0.25">
      <c r="A89">
        <v>1903</v>
      </c>
      <c r="B89">
        <v>1</v>
      </c>
      <c r="C89" cm="1">
        <f t="array" ref="C89">CALENDAR.WEEKS_IN_YEAR(Table9[[#This Row],[YearCE]],Table9[[#This Row],[JulianCalendar]])</f>
        <v>52</v>
      </c>
    </row>
    <row r="90" spans="1:7" x14ac:dyDescent="0.25">
      <c r="A90">
        <v>1904</v>
      </c>
      <c r="B90">
        <v>1</v>
      </c>
      <c r="C90" cm="1">
        <f t="array" ref="C90">CALENDAR.WEEKS_IN_YEAR(Table9[[#This Row],[YearCE]],Table9[[#This Row],[JulianCalendar]])</f>
        <v>53</v>
      </c>
    </row>
    <row r="91" spans="1:7" x14ac:dyDescent="0.25">
      <c r="A91">
        <v>1905</v>
      </c>
      <c r="B91">
        <v>1</v>
      </c>
      <c r="C91" cm="1">
        <f t="array" ref="C91">CALENDAR.WEEKS_IN_YEAR(Table9[[#This Row],[YearCE]],Table9[[#This Row],[JulianCalendar]])</f>
        <v>52</v>
      </c>
    </row>
    <row r="94" spans="1:7" ht="19.5" x14ac:dyDescent="0.3">
      <c r="A94" s="1" t="s">
        <v>347</v>
      </c>
      <c r="F94" s="1" t="s">
        <v>335</v>
      </c>
    </row>
    <row r="96" spans="1:7" x14ac:dyDescent="0.25">
      <c r="A96" s="21" t="s">
        <v>348</v>
      </c>
      <c r="B96" s="41" t="s">
        <v>5</v>
      </c>
      <c r="C96" s="41" t="s">
        <v>42</v>
      </c>
      <c r="D96" s="41" t="s">
        <v>349</v>
      </c>
      <c r="E96" s="23" t="s">
        <v>13</v>
      </c>
      <c r="F96" s="41" t="s">
        <v>339</v>
      </c>
      <c r="G96" s="23" t="s">
        <v>338</v>
      </c>
    </row>
    <row r="97" spans="1:15" x14ac:dyDescent="0.25">
      <c r="A97" s="7"/>
      <c r="B97" s="8"/>
      <c r="C97" s="8" t="e" cm="1">
        <f t="array" aca="1" ref="C97" ca="1">CALENDAR.PARSE_ISO_WEEK_DATE(A97,B97)</f>
        <v>#NAME?</v>
      </c>
      <c r="D97" s="8"/>
      <c r="E97" s="9"/>
      <c r="F97" s="8"/>
      <c r="G97" s="9" t="e" cm="1">
        <f t="array" aca="1" ref="G97" ca="1">CALENDAR.FORMAT_ISO_WEEK_DATE(C97,D97,E97,F97,B97)</f>
        <v>#NAME?</v>
      </c>
    </row>
    <row r="98" spans="1:15" x14ac:dyDescent="0.25">
      <c r="A98" s="10" t="s">
        <v>2</v>
      </c>
      <c r="B98" s="11"/>
      <c r="C98" s="11" t="e" cm="1">
        <f t="array" aca="1" ref="C98" ca="1">CALENDAR.PARSE_ISO_WEEK_DATE(A98,B98)</f>
        <v>#NAME?</v>
      </c>
      <c r="D98" s="11"/>
      <c r="E98" s="12"/>
      <c r="F98" s="11"/>
      <c r="G98" s="12" t="e" cm="1">
        <f t="array" aca="1" ref="G98" ca="1">CALENDAR.FORMAT_ISO_WEEK_DATE(C98,D98,E98,F98,B98)</f>
        <v>#NAME?</v>
      </c>
    </row>
    <row r="99" spans="1:15" x14ac:dyDescent="0.25">
      <c r="A99" s="50" t="s">
        <v>350</v>
      </c>
      <c r="B99" s="8"/>
      <c r="C99" s="8" t="e" cm="1">
        <f t="array" aca="1" ref="C99" ca="1">CALENDAR.PARSE_ISO_WEEK_DATE(A99,B99)</f>
        <v>#NAME?</v>
      </c>
      <c r="D99" s="8"/>
      <c r="E99" s="9"/>
      <c r="F99" s="8">
        <v>1</v>
      </c>
      <c r="G99" s="9" t="e" cm="1">
        <f t="array" aca="1" ref="G99" ca="1">CALENDAR.FORMAT_ISO_WEEK_DATE(C99,D99,E99,F99,B99)</f>
        <v>#NAME?</v>
      </c>
    </row>
    <row r="100" spans="1:15" x14ac:dyDescent="0.25">
      <c r="A100" s="42" t="s">
        <v>351</v>
      </c>
      <c r="B100" s="11"/>
      <c r="C100" s="11" t="e" cm="1">
        <f t="array" aca="1" ref="C100" ca="1">CALENDAR.PARSE_ISO_WEEK_DATE(A100,B100)</f>
        <v>#NAME?</v>
      </c>
      <c r="D100" s="11"/>
      <c r="E100" s="12"/>
      <c r="F100" s="11"/>
      <c r="G100" s="12" t="e" cm="1">
        <f t="array" aca="1" ref="G100" ca="1">CALENDAR.FORMAT_ISO_WEEK_DATE(C100,D100,E100,F100,B100)</f>
        <v>#NAME?</v>
      </c>
    </row>
    <row r="101" spans="1:15" x14ac:dyDescent="0.25">
      <c r="A101" s="40" t="s">
        <v>352</v>
      </c>
      <c r="B101" s="8"/>
      <c r="C101" s="8" t="e" cm="1">
        <f t="array" aca="1" ref="C101" ca="1">CALENDAR.PARSE_ISO_WEEK_DATE(A101,B101)</f>
        <v>#NAME?</v>
      </c>
      <c r="D101" s="8"/>
      <c r="E101" s="9"/>
      <c r="F101" s="8"/>
      <c r="G101" s="9" t="e" cm="1">
        <f t="array" aca="1" ref="G101" ca="1">CALENDAR.FORMAT_ISO_WEEK_DATE(C101,D101,E101,F101,B101)</f>
        <v>#NAME?</v>
      </c>
    </row>
    <row r="102" spans="1:15" x14ac:dyDescent="0.25">
      <c r="A102" s="54" t="s">
        <v>353</v>
      </c>
      <c r="B102" s="36">
        <v>1</v>
      </c>
      <c r="C102" s="36" t="e" cm="1">
        <f t="array" aca="1" ref="C102" ca="1">CALENDAR.PARSE_ISO_WEEK_DATE(A102,B102)</f>
        <v>#NAME?</v>
      </c>
      <c r="D102" s="36"/>
      <c r="E102" s="55"/>
      <c r="F102" s="36"/>
      <c r="G102" s="55" t="e" cm="1">
        <f t="array" aca="1" ref="G102" ca="1">CALENDAR.FORMAT_ISO_WEEK_DATE(C102,D102,E102,F102,B102)</f>
        <v>#NAME?</v>
      </c>
    </row>
    <row r="103" spans="1:15" x14ac:dyDescent="0.25">
      <c r="A103" s="40" t="s">
        <v>354</v>
      </c>
      <c r="B103" s="8"/>
      <c r="C103" s="8" t="e" cm="1">
        <f t="array" aca="1" ref="C103" ca="1">CALENDAR.PARSE_ISO_WEEK_DATE(A103,B103)</f>
        <v>#NAME?</v>
      </c>
      <c r="D103" s="8"/>
      <c r="E103" s="9"/>
      <c r="F103" s="8"/>
      <c r="G103" s="9" t="e" cm="1">
        <f t="array" aca="1" ref="G103" ca="1">CALENDAR.FORMAT_ISO_WEEK_DATE(C103,D103,E103,F103,B103)</f>
        <v>#NAME?</v>
      </c>
    </row>
    <row r="104" spans="1:15" x14ac:dyDescent="0.25">
      <c r="A104" s="54" t="s">
        <v>333</v>
      </c>
      <c r="B104" s="36"/>
      <c r="C104" s="36" t="e" cm="1">
        <f t="array" aca="1" ref="C104" ca="1">CALENDAR.PARSE_ISO_WEEK_DATE(A104,B104)</f>
        <v>#NAME?</v>
      </c>
      <c r="D104" s="36"/>
      <c r="E104" s="55"/>
      <c r="F104" s="36"/>
      <c r="G104" s="55" t="e" cm="1">
        <f t="array" aca="1" ref="G104" ca="1">CALENDAR.FORMAT_ISO_WEEK_DATE(C104,D104,E104,F104,B104)</f>
        <v>#NAME?</v>
      </c>
    </row>
    <row r="105" spans="1:15" x14ac:dyDescent="0.25">
      <c r="A105" s="56" t="s">
        <v>337</v>
      </c>
      <c r="B105" s="38"/>
      <c r="C105" s="38" t="e" cm="1">
        <f t="array" aca="1" ref="C105" ca="1">CALENDAR.PARSE_ISO_WEEK_DATE(A105,B105)</f>
        <v>#NAME?</v>
      </c>
      <c r="D105" s="38"/>
      <c r="E105" s="57"/>
      <c r="F105" s="38"/>
      <c r="G105" s="57" t="e" cm="1">
        <f t="array" aca="1" ref="G105" ca="1">CALENDAR.FORMAT_ISO_WEEK_DATE(C105,D105,E105,F105,B105)</f>
        <v>#NAME?</v>
      </c>
    </row>
    <row r="108" spans="1:15" ht="19.5" x14ac:dyDescent="0.3">
      <c r="A108" s="1" t="s">
        <v>189</v>
      </c>
      <c r="I108" s="1" t="s">
        <v>393</v>
      </c>
    </row>
    <row r="110" spans="1:15" x14ac:dyDescent="0.25">
      <c r="A110" s="21" t="s">
        <v>0</v>
      </c>
      <c r="B110" s="5" t="s">
        <v>190</v>
      </c>
      <c r="C110" s="5" t="s">
        <v>191</v>
      </c>
      <c r="D110" s="5" t="s">
        <v>59</v>
      </c>
      <c r="E110" s="5" t="s">
        <v>5</v>
      </c>
      <c r="F110" s="78" t="s">
        <v>180</v>
      </c>
      <c r="G110" s="78" t="s">
        <v>174</v>
      </c>
      <c r="H110" s="75" t="s">
        <v>7</v>
      </c>
      <c r="I110" s="75" t="s">
        <v>11</v>
      </c>
      <c r="J110" s="75" t="s">
        <v>96</v>
      </c>
      <c r="K110" s="75" t="s">
        <v>186</v>
      </c>
      <c r="L110" s="75" t="s">
        <v>43</v>
      </c>
      <c r="M110" s="75" t="s">
        <v>194</v>
      </c>
    </row>
    <row r="111" spans="1:15" x14ac:dyDescent="0.25">
      <c r="A111" s="7">
        <v>2020</v>
      </c>
      <c r="B111" s="8">
        <v>1</v>
      </c>
      <c r="C111" s="8">
        <v>1</v>
      </c>
      <c r="D111" s="8"/>
      <c r="E111" s="8"/>
      <c r="F111" s="8" t="e" cm="1">
        <f t="array" aca="1" ref="F111" ca="1">CALENDAR.WEEK_DATE_TO_MJDATE(A111,B111,C111,D111,E111)</f>
        <v>#NAME?</v>
      </c>
      <c r="G111" s="154" t="e">
        <f t="shared" ref="G111:G120" ca="1" si="0">_xlfn.LET(_xlpm._d,CALENDAR.MJDATE_TO_CALENDAR_DATE(F111,E111),DATE(INDEX(_xlpm._d,1,1),INDEX(_xlpm._d,1,2),INDEX(_xlpm._d,1,3))+MOD(F111,1))</f>
        <v>#NAME?</v>
      </c>
      <c r="H111" s="79"/>
      <c r="I111" s="8" t="e" cm="1">
        <f t="array" aca="1" ref="I111" ca="1">CALENDAR.MJDATE_TO_WEEK_DATE(F111,E111)</f>
        <v>#NAME?</v>
      </c>
      <c r="J111" s="8"/>
      <c r="K111" s="8"/>
      <c r="L111" s="8"/>
      <c r="M111" s="79"/>
      <c r="O111" s="153"/>
    </row>
    <row r="112" spans="1:15" x14ac:dyDescent="0.25">
      <c r="A112" s="10">
        <v>2020</v>
      </c>
      <c r="B112" s="11">
        <v>53</v>
      </c>
      <c r="C112" s="11">
        <v>5</v>
      </c>
      <c r="D112" s="11"/>
      <c r="E112" s="11"/>
      <c r="F112" s="11" t="e" cm="1">
        <f t="array" aca="1" ref="F112" ca="1">CALENDAR.WEEK_DATE_TO_MJDATE(A112,B112,C112,D112,E112)</f>
        <v>#NAME?</v>
      </c>
      <c r="G112" s="155" t="e">
        <f t="shared" ca="1" si="0"/>
        <v>#NAME?</v>
      </c>
      <c r="H112" s="80"/>
      <c r="I112" s="11" t="e" cm="1">
        <f t="array" aca="1" ref="I112" ca="1">CALENDAR.MJDATE_TO_WEEK_DATE(F112,E112)</f>
        <v>#NAME?</v>
      </c>
      <c r="J112" s="11"/>
      <c r="K112" s="11"/>
      <c r="L112" s="11"/>
      <c r="M112" s="80"/>
      <c r="O112" s="153"/>
    </row>
    <row r="113" spans="1:15" x14ac:dyDescent="0.25">
      <c r="A113" s="7">
        <v>2021</v>
      </c>
      <c r="B113" s="8">
        <v>1</v>
      </c>
      <c r="C113" s="8">
        <v>1</v>
      </c>
      <c r="D113" s="8"/>
      <c r="E113" s="8"/>
      <c r="F113" s="8" t="e" cm="1">
        <f t="array" aca="1" ref="F113" ca="1">CALENDAR.WEEK_DATE_TO_MJDATE(A113,B113,C113,D113,E113)</f>
        <v>#NAME?</v>
      </c>
      <c r="G113" s="154" t="e">
        <f t="shared" ca="1" si="0"/>
        <v>#NAME?</v>
      </c>
      <c r="H113" s="79"/>
      <c r="I113" s="8" t="e" cm="1">
        <f t="array" aca="1" ref="I113" ca="1">CALENDAR.MJDATE_TO_WEEK_DATE(F113,E113)</f>
        <v>#NAME?</v>
      </c>
      <c r="J113" s="8"/>
      <c r="K113" s="8"/>
      <c r="L113" s="8"/>
      <c r="M113" s="79"/>
      <c r="O113" s="153"/>
    </row>
    <row r="114" spans="1:15" x14ac:dyDescent="0.25">
      <c r="A114" s="10">
        <v>2021</v>
      </c>
      <c r="B114" s="11">
        <v>52</v>
      </c>
      <c r="C114" s="11">
        <v>7</v>
      </c>
      <c r="D114" s="11"/>
      <c r="E114" s="11"/>
      <c r="F114" s="11" t="e" cm="1">
        <f t="array" aca="1" ref="F114" ca="1">CALENDAR.WEEK_DATE_TO_MJDATE(A114,B114,C114,D114,E114)</f>
        <v>#NAME?</v>
      </c>
      <c r="G114" s="155" t="e">
        <f t="shared" ca="1" si="0"/>
        <v>#NAME?</v>
      </c>
      <c r="H114" s="80"/>
      <c r="I114" s="11" t="e" cm="1">
        <f t="array" aca="1" ref="I114" ca="1">CALENDAR.MJDATE_TO_WEEK_DATE(F114,E114)</f>
        <v>#NAME?</v>
      </c>
      <c r="J114" s="11"/>
      <c r="K114" s="11"/>
      <c r="L114" s="11"/>
      <c r="M114" s="80"/>
      <c r="O114" s="153"/>
    </row>
    <row r="115" spans="1:15" x14ac:dyDescent="0.25">
      <c r="A115" s="27">
        <v>2022</v>
      </c>
      <c r="B115" s="15">
        <v>1</v>
      </c>
      <c r="C115" s="15">
        <v>4</v>
      </c>
      <c r="D115" s="15"/>
      <c r="E115" s="15"/>
      <c r="F115" s="15" t="e" cm="1">
        <f t="array" aca="1" ref="F115" ca="1">CALENDAR.WEEK_DATE_TO_MJDATE(A115,B115,C115,D115,E115)</f>
        <v>#NAME?</v>
      </c>
      <c r="G115" s="156" t="e">
        <f t="shared" ca="1" si="0"/>
        <v>#NAME?</v>
      </c>
      <c r="H115" s="81"/>
      <c r="I115" s="15" t="e" cm="1">
        <f t="array" aca="1" ref="I115" ca="1">CALENDAR.MJDATE_TO_WEEK_DATE(F115,E115)</f>
        <v>#NAME?</v>
      </c>
      <c r="J115" s="15"/>
      <c r="K115" s="15"/>
      <c r="L115" s="15"/>
      <c r="M115" s="81"/>
      <c r="O115" s="153"/>
    </row>
    <row r="116" spans="1:15" x14ac:dyDescent="0.25">
      <c r="A116" s="10">
        <v>2022</v>
      </c>
      <c r="B116" s="11">
        <v>52</v>
      </c>
      <c r="C116" s="11">
        <v>4</v>
      </c>
      <c r="D116" s="11">
        <v>0.123456</v>
      </c>
      <c r="E116" s="11"/>
      <c r="F116" s="11" t="e" cm="1">
        <f t="array" aca="1" ref="F116" ca="1">CALENDAR.WEEK_DATE_TO_MJDATE(A116,B116,C116,D116,E116)</f>
        <v>#NAME?</v>
      </c>
      <c r="G116" s="155" t="e">
        <f t="shared" ca="1" si="0"/>
        <v>#NAME?</v>
      </c>
      <c r="H116" s="80"/>
      <c r="I116" s="11" t="e" cm="1">
        <f t="array" aca="1" ref="I116" ca="1">CALENDAR.MJDATE_TO_WEEK_DATE(F116,E116)</f>
        <v>#NAME?</v>
      </c>
      <c r="J116" s="11"/>
      <c r="K116" s="11"/>
      <c r="L116" s="11"/>
      <c r="M116" s="80"/>
      <c r="O116" s="153"/>
    </row>
    <row r="117" spans="1:15" x14ac:dyDescent="0.25">
      <c r="A117" s="27">
        <v>2023</v>
      </c>
      <c r="B117" s="15">
        <v>1</v>
      </c>
      <c r="C117" s="15">
        <v>2</v>
      </c>
      <c r="D117" s="15"/>
      <c r="E117" s="15"/>
      <c r="F117" s="15" t="e" cm="1">
        <f t="array" aca="1" ref="F117" ca="1">CALENDAR.WEEK_DATE_TO_MJDATE(A117,B117,C117,D117,E117)</f>
        <v>#NAME?</v>
      </c>
      <c r="G117" s="156" t="e">
        <f t="shared" ca="1" si="0"/>
        <v>#NAME?</v>
      </c>
      <c r="H117" s="81"/>
      <c r="I117" s="15" t="e" cm="1">
        <f t="array" aca="1" ref="I117" ca="1">CALENDAR.MJDATE_TO_WEEK_DATE(F117,E117)</f>
        <v>#NAME?</v>
      </c>
      <c r="J117" s="15"/>
      <c r="K117" s="15"/>
      <c r="L117" s="15"/>
      <c r="M117" s="81"/>
      <c r="O117" s="153"/>
    </row>
    <row r="118" spans="1:15" x14ac:dyDescent="0.25">
      <c r="A118" s="17">
        <v>2023</v>
      </c>
      <c r="B118" s="18">
        <v>52</v>
      </c>
      <c r="C118" s="18">
        <v>7</v>
      </c>
      <c r="D118" s="18">
        <v>0.5</v>
      </c>
      <c r="E118" s="18"/>
      <c r="F118" s="18" t="e" cm="1">
        <f t="array" aca="1" ref="F118" ca="1">CALENDAR.WEEK_DATE_TO_MJDATE(A118,B118,C118,D118,E118)</f>
        <v>#NAME?</v>
      </c>
      <c r="G118" s="157" t="e">
        <f t="shared" ca="1" si="0"/>
        <v>#NAME?</v>
      </c>
      <c r="H118" s="83"/>
      <c r="I118" s="18" t="e" cm="1">
        <f t="array" aca="1" ref="I118" ca="1">CALENDAR.MJDATE_TO_WEEK_DATE(F118,E118)</f>
        <v>#NAME?</v>
      </c>
      <c r="J118" s="18"/>
      <c r="K118" s="18"/>
      <c r="L118" s="18"/>
      <c r="M118" s="83"/>
      <c r="O118" s="153"/>
    </row>
    <row r="119" spans="1:15" x14ac:dyDescent="0.25">
      <c r="A119" s="27">
        <v>1905</v>
      </c>
      <c r="B119" s="15">
        <v>1</v>
      </c>
      <c r="C119" s="15">
        <v>1</v>
      </c>
      <c r="D119" s="15"/>
      <c r="E119" s="15">
        <v>1</v>
      </c>
      <c r="F119" s="15" t="e" cm="1">
        <f t="array" aca="1" ref="F119" ca="1">CALENDAR.WEEK_DATE_TO_MJDATE(A119,B119,C119,D119,E119)</f>
        <v>#NAME?</v>
      </c>
      <c r="G119" s="156" t="e">
        <f t="shared" ca="1" si="0"/>
        <v>#NAME?</v>
      </c>
      <c r="H119" s="81" t="s">
        <v>192</v>
      </c>
      <c r="I119" s="15" t="e" cm="1">
        <f t="array" aca="1" ref="I119" ca="1">CALENDAR.MJDATE_TO_WEEK_DATE(F119,E119)</f>
        <v>#NAME?</v>
      </c>
      <c r="J119" s="15"/>
      <c r="K119" s="15"/>
      <c r="L119" s="15"/>
      <c r="M119" s="81"/>
      <c r="O119" s="153"/>
    </row>
    <row r="120" spans="1:15" x14ac:dyDescent="0.25">
      <c r="A120" s="17">
        <v>1904</v>
      </c>
      <c r="B120" s="18">
        <v>53</v>
      </c>
      <c r="C120" s="18">
        <v>7</v>
      </c>
      <c r="D120" s="18"/>
      <c r="E120" s="18">
        <v>1</v>
      </c>
      <c r="F120" s="18" t="e" cm="1">
        <f t="array" aca="1" ref="F120" ca="1">CALENDAR.WEEK_DATE_TO_MJDATE(A120,B120,C120,D120,E120)</f>
        <v>#NAME?</v>
      </c>
      <c r="G120" s="157" t="e">
        <f t="shared" ca="1" si="0"/>
        <v>#NAME?</v>
      </c>
      <c r="H120" s="83" t="s">
        <v>193</v>
      </c>
      <c r="I120" s="18" t="e" cm="1">
        <f t="array" aca="1" ref="I120" ca="1">CALENDAR.MJDATE_TO_WEEK_DATE(F120,E120)</f>
        <v>#NAME?</v>
      </c>
      <c r="J120" s="18"/>
      <c r="K120" s="18"/>
      <c r="L120" s="18"/>
      <c r="M120" s="83"/>
      <c r="O120" s="153"/>
    </row>
    <row r="123" spans="1:15" ht="19.5" x14ac:dyDescent="0.3">
      <c r="A123" s="1" t="s">
        <v>196</v>
      </c>
    </row>
    <row r="125" spans="1:15" x14ac:dyDescent="0.25">
      <c r="A125" s="21" t="s">
        <v>181</v>
      </c>
      <c r="B125" s="5" t="s">
        <v>5</v>
      </c>
      <c r="C125" s="78" t="s">
        <v>195</v>
      </c>
    </row>
    <row r="126" spans="1:15" x14ac:dyDescent="0.25">
      <c r="A126" s="7"/>
      <c r="B126" s="8"/>
      <c r="C126" s="79" t="e" cm="1">
        <f t="array" aca="1" ref="C126" ca="1">CALENDAR.WEEK_NUMBER(A126,B126)</f>
        <v>#NAME?</v>
      </c>
    </row>
    <row r="127" spans="1:15" x14ac:dyDescent="0.25">
      <c r="A127" s="10">
        <v>59581</v>
      </c>
      <c r="B127" s="11"/>
      <c r="C127" s="80" t="e" cm="1">
        <f t="array" aca="1" ref="C127" ca="1">CALENDAR.WEEK_NUMBER(A127,B127)</f>
        <v>#NAME?</v>
      </c>
    </row>
    <row r="128" spans="1:15" x14ac:dyDescent="0.25">
      <c r="A128" s="7">
        <v>59585</v>
      </c>
      <c r="B128" s="8"/>
      <c r="C128" s="79" t="e" cm="1">
        <f t="array" aca="1" ref="C128" ca="1">CALENDAR.WEEK_NUMBER(A128,B128)</f>
        <v>#NAME?</v>
      </c>
    </row>
    <row r="129" spans="1:3" x14ac:dyDescent="0.25">
      <c r="A129" s="10">
        <v>59942</v>
      </c>
      <c r="B129" s="11"/>
      <c r="C129" s="80" t="e" cm="1">
        <f t="array" aca="1" ref="C129" ca="1">CALENDAR.WEEK_NUMBER(A129,B129)</f>
        <v>#NAME?</v>
      </c>
    </row>
    <row r="130" spans="1:3" x14ac:dyDescent="0.25">
      <c r="A130" s="27">
        <v>59947</v>
      </c>
      <c r="B130" s="15"/>
      <c r="C130" s="81" t="e" cm="1">
        <f t="array" aca="1" ref="C130" ca="1">CALENDAR.WEEK_NUMBER(A130,B130)</f>
        <v>#NAME?</v>
      </c>
    </row>
    <row r="131" spans="1:3" x14ac:dyDescent="0.25">
      <c r="A131" s="10">
        <v>60309.5</v>
      </c>
      <c r="B131" s="11"/>
      <c r="C131" s="80" t="e" cm="1">
        <f t="array" aca="1" ref="C131" ca="1">CALENDAR.WEEK_NUMBER(A131,B131)</f>
        <v>#NAME?</v>
      </c>
    </row>
    <row r="132" spans="1:3" x14ac:dyDescent="0.25">
      <c r="A132" s="27">
        <v>16861</v>
      </c>
      <c r="B132" s="15">
        <v>1</v>
      </c>
      <c r="C132" s="81" t="e" cm="1">
        <f t="array" aca="1" ref="C132" ca="1">CALENDAR.WEEK_NUMBER(A132,B132)</f>
        <v>#NAME?</v>
      </c>
    </row>
    <row r="133" spans="1:3" x14ac:dyDescent="0.25">
      <c r="A133" s="17">
        <v>16860</v>
      </c>
      <c r="B133" s="18">
        <v>1</v>
      </c>
      <c r="C133" s="83" t="e" cm="1">
        <f t="array" aca="1" ref="C133" ca="1">CALENDAR.WEEK_NUMBER(A133,B133)</f>
        <v>#NAME?</v>
      </c>
    </row>
  </sheetData>
  <pageMargins left="0.7" right="0.7" top="0.75" bottom="0.75" header="0.3" footer="0.3"/>
  <pageSetup paperSize="9" orientation="portrait" copies="0" r:id="rId1"/>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J45"/>
  <sheetViews>
    <sheetView workbookViewId="0">
      <selection activeCell="A47" sqref="A47"/>
    </sheetView>
  </sheetViews>
  <sheetFormatPr defaultRowHeight="15" x14ac:dyDescent="0.25"/>
  <cols>
    <col min="1" max="7" width="12.28515625" customWidth="1"/>
    <col min="8" max="8" width="11.85546875" customWidth="1"/>
    <col min="9" max="9" width="12.28515625" customWidth="1"/>
    <col min="10" max="10" width="16" customWidth="1"/>
    <col min="11" max="11" width="42.85546875" customWidth="1"/>
  </cols>
  <sheetData>
    <row r="1" spans="1:5" ht="19.5" x14ac:dyDescent="0.3">
      <c r="A1" s="1" t="s">
        <v>110</v>
      </c>
    </row>
    <row r="3" spans="1:5" x14ac:dyDescent="0.25">
      <c r="A3" s="74" t="s">
        <v>107</v>
      </c>
      <c r="B3" s="75" t="s">
        <v>109</v>
      </c>
      <c r="C3" s="75" t="s">
        <v>108</v>
      </c>
      <c r="D3" s="210" t="s">
        <v>5</v>
      </c>
      <c r="E3" s="76" t="s">
        <v>129</v>
      </c>
    </row>
    <row r="4" spans="1:5" x14ac:dyDescent="0.25">
      <c r="D4" s="186"/>
      <c r="E4" t="e" cm="1">
        <f t="array" aca="1" ref="E4" ca="1">CALENDAR.DAYS_IN_QUARTER(Table101315[[#This Row],[Quarter]],Table101315[[#This Row],[FiscalYearCE]],Table101315[[#This Row],[MonthOffset]],Table101315[[#This Row],[JulianCalendar]])</f>
        <v>#NAME?</v>
      </c>
    </row>
    <row r="5" spans="1:5" x14ac:dyDescent="0.25">
      <c r="A5" t="s">
        <v>2</v>
      </c>
      <c r="D5" s="186"/>
      <c r="E5" t="e" cm="1">
        <f t="array" aca="1" ref="E5" ca="1">CALENDAR.DAYS_IN_QUARTER(Table101315[[#This Row],[Quarter]],Table101315[[#This Row],[FiscalYearCE]],Table101315[[#This Row],[MonthOffset]],Table101315[[#This Row],[JulianCalendar]])</f>
        <v>#NAME?</v>
      </c>
    </row>
    <row r="6" spans="1:5" x14ac:dyDescent="0.25">
      <c r="A6">
        <v>1</v>
      </c>
      <c r="D6" s="186"/>
      <c r="E6" t="e" cm="1">
        <f t="array" aca="1" ref="E6" ca="1">CALENDAR.DAYS_IN_QUARTER(Table101315[[#This Row],[Quarter]],Table101315[[#This Row],[FiscalYearCE]],Table101315[[#This Row],[MonthOffset]],Table101315[[#This Row],[JulianCalendar]])</f>
        <v>#NAME?</v>
      </c>
    </row>
    <row r="7" spans="1:5" x14ac:dyDescent="0.25">
      <c r="A7">
        <v>2</v>
      </c>
      <c r="D7" s="186"/>
      <c r="E7" t="e" cm="1">
        <f t="array" aca="1" ref="E7" ca="1">CALENDAR.DAYS_IN_QUARTER(Table101315[[#This Row],[Quarter]],Table101315[[#This Row],[FiscalYearCE]],Table101315[[#This Row],[MonthOffset]],Table101315[[#This Row],[JulianCalendar]])</f>
        <v>#NAME?</v>
      </c>
    </row>
    <row r="8" spans="1:5" x14ac:dyDescent="0.25">
      <c r="A8">
        <v>3</v>
      </c>
      <c r="D8" s="186"/>
      <c r="E8" t="e" cm="1">
        <f t="array" aca="1" ref="E8" ca="1">CALENDAR.DAYS_IN_QUARTER(Table101315[[#This Row],[Quarter]],Table101315[[#This Row],[FiscalYearCE]],Table101315[[#This Row],[MonthOffset]],Table101315[[#This Row],[JulianCalendar]])</f>
        <v>#NAME?</v>
      </c>
    </row>
    <row r="9" spans="1:5" x14ac:dyDescent="0.25">
      <c r="A9">
        <v>4</v>
      </c>
      <c r="D9" s="186"/>
      <c r="E9" t="e" cm="1">
        <f t="array" aca="1" ref="E9" ca="1">CALENDAR.DAYS_IN_QUARTER(Table101315[[#This Row],[Quarter]],Table101315[[#This Row],[FiscalYearCE]],Table101315[[#This Row],[MonthOffset]],Table101315[[#This Row],[JulianCalendar]])</f>
        <v>#NAME?</v>
      </c>
    </row>
    <row r="10" spans="1:5" x14ac:dyDescent="0.25">
      <c r="A10">
        <v>-1</v>
      </c>
      <c r="B10">
        <v>2020</v>
      </c>
      <c r="D10" s="186"/>
      <c r="E10" t="e" cm="1">
        <f t="array" aca="1" ref="E10" ca="1">CALENDAR.DAYS_IN_QUARTER(Table101315[[#This Row],[Quarter]],Table101315[[#This Row],[FiscalYearCE]],Table101315[[#This Row],[MonthOffset]],Table101315[[#This Row],[JulianCalendar]])</f>
        <v>#NAME?</v>
      </c>
    </row>
    <row r="11" spans="1:5" x14ac:dyDescent="0.25">
      <c r="A11">
        <v>1</v>
      </c>
      <c r="B11">
        <v>2021</v>
      </c>
      <c r="D11" s="186"/>
      <c r="E11" t="e" cm="1">
        <f t="array" aca="1" ref="E11" ca="1">CALENDAR.DAYS_IN_QUARTER(Table101315[[#This Row],[Quarter]],Table101315[[#This Row],[FiscalYearCE]],Table101315[[#This Row],[MonthOffset]],Table101315[[#This Row],[JulianCalendar]])</f>
        <v>#NAME?</v>
      </c>
    </row>
    <row r="12" spans="1:5" x14ac:dyDescent="0.25">
      <c r="A12">
        <v>3</v>
      </c>
      <c r="B12">
        <v>2020</v>
      </c>
      <c r="C12">
        <v>-6</v>
      </c>
      <c r="D12" s="186"/>
      <c r="E12" t="e" cm="1">
        <f t="array" aca="1" ref="E12" ca="1">CALENDAR.DAYS_IN_QUARTER(Table101315[[#This Row],[Quarter]],Table101315[[#This Row],[FiscalYearCE]],Table101315[[#This Row],[MonthOffset]],Table101315[[#This Row],[JulianCalendar]])</f>
        <v>#NAME?</v>
      </c>
    </row>
    <row r="13" spans="1:5" x14ac:dyDescent="0.25">
      <c r="A13">
        <v>3</v>
      </c>
      <c r="B13">
        <v>2021</v>
      </c>
      <c r="C13">
        <v>-6</v>
      </c>
      <c r="D13" s="186"/>
      <c r="E13" t="e" cm="1">
        <f t="array" aca="1" ref="E13" ca="1">CALENDAR.DAYS_IN_QUARTER(Table101315[[#This Row],[Quarter]],Table101315[[#This Row],[FiscalYearCE]],Table101315[[#This Row],[MonthOffset]],Table101315[[#This Row],[JulianCalendar]])</f>
        <v>#NAME?</v>
      </c>
    </row>
    <row r="14" spans="1:5" x14ac:dyDescent="0.25">
      <c r="A14">
        <v>4</v>
      </c>
      <c r="B14">
        <v>2019</v>
      </c>
      <c r="C14">
        <v>1</v>
      </c>
      <c r="D14" s="186"/>
      <c r="E14" t="e" cm="1">
        <f t="array" aca="1" ref="E14" ca="1">CALENDAR.DAYS_IN_QUARTER(Table101315[[#This Row],[Quarter]],Table101315[[#This Row],[FiscalYearCE]],Table101315[[#This Row],[MonthOffset]],Table101315[[#This Row],[JulianCalendar]])</f>
        <v>#NAME?</v>
      </c>
    </row>
    <row r="15" spans="1:5" x14ac:dyDescent="0.25">
      <c r="A15">
        <v>4</v>
      </c>
      <c r="B15">
        <v>2019</v>
      </c>
      <c r="C15">
        <v>2</v>
      </c>
      <c r="D15" s="186"/>
      <c r="E15" t="e" cm="1">
        <f t="array" aca="1" ref="E15" ca="1">CALENDAR.DAYS_IN_QUARTER(Table101315[[#This Row],[Quarter]],Table101315[[#This Row],[FiscalYearCE]],Table101315[[#This Row],[MonthOffset]],Table101315[[#This Row],[JulianCalendar]])</f>
        <v>#NAME?</v>
      </c>
    </row>
    <row r="16" spans="1:5" x14ac:dyDescent="0.25">
      <c r="A16">
        <v>5</v>
      </c>
      <c r="B16">
        <v>2019</v>
      </c>
      <c r="D16" s="186"/>
      <c r="E16" t="e" cm="1">
        <f t="array" aca="1" ref="E16" ca="1">CALENDAR.DAYS_IN_QUARTER(Table101315[[#This Row],[Quarter]],Table101315[[#This Row],[FiscalYearCE]],Table101315[[#This Row],[MonthOffset]],Table101315[[#This Row],[JulianCalendar]])</f>
        <v>#NAME?</v>
      </c>
    </row>
    <row r="17" spans="1:10" x14ac:dyDescent="0.25">
      <c r="A17">
        <v>4</v>
      </c>
      <c r="B17">
        <v>2017</v>
      </c>
      <c r="C17">
        <v>-3</v>
      </c>
      <c r="D17" s="186"/>
      <c r="E17" t="e" cm="1">
        <f t="array" aca="1" ref="E17" ca="1">CALENDAR.DAYS_IN_QUARTER(Table101315[[#This Row],[Quarter]],Table101315[[#This Row],[FiscalYearCE]],Table101315[[#This Row],[MonthOffset]],Table101315[[#This Row],[JulianCalendar]])</f>
        <v>#NAME?</v>
      </c>
    </row>
    <row r="18" spans="1:10" x14ac:dyDescent="0.25">
      <c r="A18">
        <v>2</v>
      </c>
      <c r="B18">
        <v>1900</v>
      </c>
      <c r="C18">
        <v>-3</v>
      </c>
      <c r="D18" s="186"/>
      <c r="E18" t="e" cm="1">
        <f t="array" aca="1" ref="E18" ca="1">CALENDAR.DAYS_IN_QUARTER(Table101315[[#This Row],[Quarter]],Table101315[[#This Row],[FiscalYearCE]],Table101315[[#This Row],[MonthOffset]],Table101315[[#This Row],[JulianCalendar]])</f>
        <v>#NAME?</v>
      </c>
    </row>
    <row r="19" spans="1:10" x14ac:dyDescent="0.25">
      <c r="A19">
        <v>2</v>
      </c>
      <c r="B19">
        <v>1900</v>
      </c>
      <c r="C19">
        <v>-3</v>
      </c>
      <c r="D19" s="186">
        <v>1</v>
      </c>
      <c r="E19" t="e" cm="1">
        <f t="array" aca="1" ref="E19" ca="1">CALENDAR.DAYS_IN_QUARTER(Table101315[[#This Row],[Quarter]],Table101315[[#This Row],[FiscalYearCE]],Table101315[[#This Row],[MonthOffset]],Table101315[[#This Row],[JulianCalendar]])</f>
        <v>#NAME?</v>
      </c>
    </row>
    <row r="22" spans="1:10" ht="19.5" x14ac:dyDescent="0.3">
      <c r="A22" s="1" t="s">
        <v>197</v>
      </c>
    </row>
    <row r="24" spans="1:10" x14ac:dyDescent="0.25">
      <c r="A24" s="106" t="s">
        <v>109</v>
      </c>
      <c r="B24" s="107" t="s">
        <v>107</v>
      </c>
      <c r="C24" s="107" t="s">
        <v>111</v>
      </c>
      <c r="D24" s="107" t="s">
        <v>59</v>
      </c>
      <c r="E24" s="107" t="s">
        <v>108</v>
      </c>
      <c r="F24" s="209" t="s">
        <v>5</v>
      </c>
      <c r="G24" s="109" t="s">
        <v>180</v>
      </c>
      <c r="H24" s="108" t="s">
        <v>198</v>
      </c>
      <c r="I24" s="108"/>
    </row>
    <row r="25" spans="1:10" x14ac:dyDescent="0.25">
      <c r="A25" s="111"/>
      <c r="B25" s="8"/>
      <c r="C25" s="8"/>
      <c r="D25" s="8"/>
      <c r="E25" s="8"/>
      <c r="F25" s="79"/>
      <c r="G25" s="8" t="e" cm="1">
        <f t="array" aca="1" ref="G25" ca="1">CALENDAR.QUARTER_DATE_TO_MJDATE(A25,B25,C25,D25,E25,F25)</f>
        <v>#NAME?</v>
      </c>
      <c r="H25" s="363" t="e">
        <f t="shared" ref="H25:H32" ca="1" si="0">_xlfn.LET(_xlpm._d,CALENDAR.MJDATE_TO_CALENDAR_DATE(G25,F25),DATE(INDEX(_xlpm._d,1,1),INDEX(_xlpm._d,1,2),INDEX(_xlpm._d,1,3))+MOD(G25,1))</f>
        <v>#NAME?</v>
      </c>
      <c r="I25" s="364"/>
    </row>
    <row r="26" spans="1:10" x14ac:dyDescent="0.25">
      <c r="A26" s="113" t="s">
        <v>2</v>
      </c>
      <c r="B26" s="11"/>
      <c r="C26" s="11"/>
      <c r="D26" s="11"/>
      <c r="E26" s="11"/>
      <c r="F26" s="80"/>
      <c r="G26" s="11" t="e" cm="1">
        <f t="array" aca="1" ref="G26" ca="1">CALENDAR.QUARTER_DATE_TO_MJDATE(A26,B26,C26,D26,E26,F26)</f>
        <v>#NAME?</v>
      </c>
      <c r="H26" s="365" t="e">
        <f t="shared" ca="1" si="0"/>
        <v>#NAME?</v>
      </c>
      <c r="I26" s="366"/>
    </row>
    <row r="27" spans="1:10" x14ac:dyDescent="0.25">
      <c r="A27" s="111">
        <v>2023</v>
      </c>
      <c r="B27" s="8">
        <v>3</v>
      </c>
      <c r="C27" s="8">
        <v>1</v>
      </c>
      <c r="D27" s="8"/>
      <c r="E27" s="8"/>
      <c r="F27" s="79"/>
      <c r="G27" s="8" t="e" cm="1">
        <f t="array" aca="1" ref="G27" ca="1">CALENDAR.QUARTER_DATE_TO_MJDATE(A27,B27,C27,D27,E27,F27)</f>
        <v>#NAME?</v>
      </c>
      <c r="H27" s="363" t="e">
        <f t="shared" ca="1" si="0"/>
        <v>#NAME?</v>
      </c>
      <c r="I27" s="364"/>
    </row>
    <row r="28" spans="1:10" x14ac:dyDescent="0.25">
      <c r="A28" s="113">
        <v>2023</v>
      </c>
      <c r="B28" s="11">
        <v>1</v>
      </c>
      <c r="C28" s="11">
        <v>1</v>
      </c>
      <c r="D28" s="11"/>
      <c r="E28" s="11">
        <v>-6</v>
      </c>
      <c r="F28" s="80"/>
      <c r="G28" s="11" t="e" cm="1">
        <f t="array" aca="1" ref="G28" ca="1">CALENDAR.QUARTER_DATE_TO_MJDATE(A28,B28,C28,D28,E28,F28)</f>
        <v>#NAME?</v>
      </c>
      <c r="H28" s="365" t="e">
        <f t="shared" ca="1" si="0"/>
        <v>#NAME?</v>
      </c>
      <c r="I28" s="366"/>
      <c r="J28" s="63"/>
    </row>
    <row r="29" spans="1:10" x14ac:dyDescent="0.25">
      <c r="A29" s="111">
        <v>2020</v>
      </c>
      <c r="B29" s="8">
        <v>9</v>
      </c>
      <c r="C29" s="8">
        <v>1</v>
      </c>
      <c r="D29" s="8"/>
      <c r="E29" s="8">
        <v>3</v>
      </c>
      <c r="F29" s="79"/>
      <c r="G29" s="8" t="e" cm="1">
        <f t="array" aca="1" ref="G29" ca="1">CALENDAR.QUARTER_DATE_TO_MJDATE(A29,B29,C29,D29,E29,F29)</f>
        <v>#NAME?</v>
      </c>
      <c r="H29" s="363" t="e">
        <f t="shared" ca="1" si="0"/>
        <v>#NAME?</v>
      </c>
      <c r="I29" s="364"/>
    </row>
    <row r="30" spans="1:10" x14ac:dyDescent="0.25">
      <c r="A30" s="113">
        <v>2020</v>
      </c>
      <c r="B30" s="11">
        <v>-9</v>
      </c>
      <c r="C30" s="11">
        <v>93</v>
      </c>
      <c r="D30" s="11">
        <v>0.5</v>
      </c>
      <c r="E30" s="11">
        <v>3</v>
      </c>
      <c r="F30" s="80"/>
      <c r="G30" s="11" t="e" cm="1">
        <f t="array" aca="1" ref="G30" ca="1">CALENDAR.QUARTER_DATE_TO_MJDATE(A30,B30,C30,D30,E30,F30)</f>
        <v>#NAME?</v>
      </c>
      <c r="H30" s="365" t="e">
        <f t="shared" ca="1" si="0"/>
        <v>#NAME?</v>
      </c>
      <c r="I30" s="366"/>
    </row>
    <row r="31" spans="1:10" x14ac:dyDescent="0.25">
      <c r="A31" s="115">
        <v>2020</v>
      </c>
      <c r="B31" s="15">
        <v>1</v>
      </c>
      <c r="C31" s="15">
        <v>93</v>
      </c>
      <c r="D31" s="15"/>
      <c r="E31" s="15">
        <v>3</v>
      </c>
      <c r="F31" s="81">
        <v>1</v>
      </c>
      <c r="G31" s="15" t="e" cm="1">
        <f t="array" aca="1" ref="G31" ca="1">CALENDAR.QUARTER_DATE_TO_MJDATE(A31,B31,C31,D31,E31,F31)</f>
        <v>#NAME?</v>
      </c>
      <c r="H31" s="363" t="e">
        <f t="shared" ca="1" si="0"/>
        <v>#NAME?</v>
      </c>
      <c r="I31" s="364"/>
    </row>
    <row r="32" spans="1:10" x14ac:dyDescent="0.25">
      <c r="A32" s="117">
        <v>2020</v>
      </c>
      <c r="B32" s="18">
        <v>1</v>
      </c>
      <c r="C32" s="18">
        <v>93</v>
      </c>
      <c r="D32" s="18"/>
      <c r="E32" s="18">
        <v>3</v>
      </c>
      <c r="F32" s="83"/>
      <c r="G32" s="18" t="e" cm="1">
        <f t="array" aca="1" ref="G32" ca="1">CALENDAR.QUARTER_DATE_TO_MJDATE(A32,B32,C32,D32,E32,F32)</f>
        <v>#NAME?</v>
      </c>
      <c r="H32" s="365" t="e">
        <f t="shared" ca="1" si="0"/>
        <v>#NAME?</v>
      </c>
      <c r="I32" s="366"/>
    </row>
    <row r="35" spans="1:9" ht="19.5" x14ac:dyDescent="0.3">
      <c r="A35" s="1" t="s">
        <v>394</v>
      </c>
    </row>
    <row r="37" spans="1:9" x14ac:dyDescent="0.25">
      <c r="A37" s="106" t="s">
        <v>181</v>
      </c>
      <c r="B37" s="108" t="s">
        <v>108</v>
      </c>
      <c r="C37" s="208" t="s">
        <v>5</v>
      </c>
      <c r="D37" s="107" t="s">
        <v>199</v>
      </c>
      <c r="E37" s="107" t="s">
        <v>113</v>
      </c>
      <c r="F37" s="108" t="s">
        <v>114</v>
      </c>
      <c r="G37" s="109" t="s">
        <v>43</v>
      </c>
      <c r="H37" s="211" t="s">
        <v>115</v>
      </c>
      <c r="I37" s="110" t="s">
        <v>200</v>
      </c>
    </row>
    <row r="38" spans="1:9" x14ac:dyDescent="0.25">
      <c r="A38" s="111" t="s">
        <v>112</v>
      </c>
      <c r="B38" s="8"/>
      <c r="C38" s="79"/>
      <c r="D38" s="8" t="e" cm="1">
        <f t="array" aca="1" ref="D38" ca="1">CALENDAR.MJDATE_TO_QUARTER_DATE(A38,B38,C38)</f>
        <v>#NAME?</v>
      </c>
      <c r="E38" s="8"/>
      <c r="F38" s="8"/>
      <c r="G38" s="8"/>
      <c r="H38" s="79"/>
      <c r="I38" s="112" t="e" cm="1">
        <f t="array" aca="1" ref="I38" ca="1">CALENDAR.QUARTER_DATE_TO_MJDATE(D38,E38,F38,G38,B38,C38)</f>
        <v>#NAME?</v>
      </c>
    </row>
    <row r="39" spans="1:9" x14ac:dyDescent="0.25">
      <c r="A39" s="113" t="s">
        <v>2</v>
      </c>
      <c r="B39" s="11"/>
      <c r="C39" s="80"/>
      <c r="D39" s="11" t="e" cm="1">
        <f t="array" aca="1" ref="D39" ca="1">CALENDAR.MJDATE_TO_QUARTER_DATE(A39,B39,C39)</f>
        <v>#NAME?</v>
      </c>
      <c r="E39" s="11"/>
      <c r="F39" s="11"/>
      <c r="G39" s="11"/>
      <c r="H39" s="80"/>
      <c r="I39" s="114" t="e" cm="1">
        <f t="array" aca="1" ref="I39" ca="1">CALENDAR.QUARTER_DATE_TO_MJDATE(D39,E39,F39,G39,B39,C39)</f>
        <v>#NAME?</v>
      </c>
    </row>
    <row r="40" spans="1:9" x14ac:dyDescent="0.25">
      <c r="A40" s="111">
        <v>60126</v>
      </c>
      <c r="B40" s="8"/>
      <c r="C40" s="79"/>
      <c r="D40" s="8" t="e" cm="1">
        <f t="array" aca="1" ref="D40" ca="1">CALENDAR.MJDATE_TO_QUARTER_DATE(A40,B40,C40)</f>
        <v>#NAME?</v>
      </c>
      <c r="E40" s="8"/>
      <c r="F40" s="8"/>
      <c r="G40" s="8"/>
      <c r="H40" s="79"/>
      <c r="I40" s="112" t="e" cm="1">
        <f t="array" aca="1" ref="I40" ca="1">CALENDAR.QUARTER_DATE_TO_MJDATE(D40,E40,F40,G40,B40,C40)</f>
        <v>#NAME?</v>
      </c>
    </row>
    <row r="41" spans="1:9" x14ac:dyDescent="0.25">
      <c r="A41" s="113">
        <v>59761</v>
      </c>
      <c r="B41" s="11">
        <v>-6</v>
      </c>
      <c r="C41" s="80"/>
      <c r="D41" s="11" t="e" cm="1">
        <f t="array" aca="1" ref="D41" ca="1">CALENDAR.MJDATE_TO_QUARTER_DATE(A41,B41,C41)</f>
        <v>#NAME?</v>
      </c>
      <c r="E41" s="11"/>
      <c r="F41" s="11"/>
      <c r="G41" s="11"/>
      <c r="H41" s="80"/>
      <c r="I41" s="114" t="e" cm="1">
        <f t="array" aca="1" ref="I41" ca="1">CALENDAR.QUARTER_DATE_TO_MJDATE(D41,E41,F41,G41,B41,C41)</f>
        <v>#NAME?</v>
      </c>
    </row>
    <row r="42" spans="1:9" x14ac:dyDescent="0.25">
      <c r="A42" s="111">
        <v>59670</v>
      </c>
      <c r="B42" s="8">
        <v>3</v>
      </c>
      <c r="C42" s="79"/>
      <c r="D42" s="8" t="e" cm="1">
        <f t="array" aca="1" ref="D42" ca="1">CALENDAR.MJDATE_TO_QUARTER_DATE(A42,B42,C42)</f>
        <v>#NAME?</v>
      </c>
      <c r="E42" s="8"/>
      <c r="F42" s="8"/>
      <c r="G42" s="8"/>
      <c r="H42" s="79"/>
      <c r="I42" s="112" t="e" cm="1">
        <f t="array" aca="1" ref="I42" ca="1">CALENDAR.QUARTER_DATE_TO_MJDATE(D42,E42,F42,G42,B42,C42)</f>
        <v>#NAME?</v>
      </c>
    </row>
    <row r="43" spans="1:9" x14ac:dyDescent="0.25">
      <c r="A43" s="113">
        <v>58119.512345670002</v>
      </c>
      <c r="B43" s="11">
        <v>3</v>
      </c>
      <c r="C43" s="80"/>
      <c r="D43" s="11" t="e" cm="1">
        <f t="array" aca="1" ref="D43" ca="1">CALENDAR.MJDATE_TO_QUARTER_DATE(A43,B43,C43)</f>
        <v>#NAME?</v>
      </c>
      <c r="E43" s="11"/>
      <c r="F43" s="11"/>
      <c r="G43" s="11"/>
      <c r="H43" s="80"/>
      <c r="I43" s="114" t="e" cm="1">
        <f t="array" aca="1" ref="I43" ca="1">CALENDAR.QUARTER_DATE_TO_MJDATE(D43,E43,F43,G43,B43,C43)</f>
        <v>#NAME?</v>
      </c>
    </row>
    <row r="44" spans="1:9" x14ac:dyDescent="0.25">
      <c r="A44" s="115">
        <v>59045</v>
      </c>
      <c r="B44" s="15">
        <v>3</v>
      </c>
      <c r="C44" s="81">
        <v>1</v>
      </c>
      <c r="D44" s="15" t="e" cm="1">
        <f t="array" aca="1" ref="D44" ca="1">CALENDAR.MJDATE_TO_QUARTER_DATE(A44,B44,C44)</f>
        <v>#NAME?</v>
      </c>
      <c r="E44" s="15"/>
      <c r="F44" s="15"/>
      <c r="G44" s="15"/>
      <c r="H44" s="81"/>
      <c r="I44" s="116" t="e" cm="1">
        <f t="array" aca="1" ref="I44" ca="1">CALENDAR.QUARTER_DATE_TO_MJDATE(D44,E44,F44,G44,B44,C44)</f>
        <v>#NAME?</v>
      </c>
    </row>
    <row r="45" spans="1:9" x14ac:dyDescent="0.25">
      <c r="A45" s="117">
        <v>59032</v>
      </c>
      <c r="B45" s="18">
        <v>3</v>
      </c>
      <c r="C45" s="83"/>
      <c r="D45" s="18" t="e" cm="1">
        <f t="array" aca="1" ref="D45" ca="1">CALENDAR.MJDATE_TO_QUARTER_DATE(A45,B45,C45)</f>
        <v>#NAME?</v>
      </c>
      <c r="E45" s="18"/>
      <c r="F45" s="18"/>
      <c r="G45" s="18"/>
      <c r="H45" s="83"/>
      <c r="I45" s="118" t="e" cm="1">
        <f t="array" aca="1" ref="I45" ca="1">CALENDAR.QUARTER_DATE_TO_MJDATE(D45,E45,F45,G45,B45,C45)</f>
        <v>#NAME?</v>
      </c>
    </row>
  </sheetData>
  <mergeCells count="8">
    <mergeCell ref="H31:I31"/>
    <mergeCell ref="H32:I32"/>
    <mergeCell ref="H25:I25"/>
    <mergeCell ref="H26:I26"/>
    <mergeCell ref="H27:I27"/>
    <mergeCell ref="H28:I28"/>
    <mergeCell ref="H29:I29"/>
    <mergeCell ref="H30:I30"/>
  </mergeCells>
  <phoneticPr fontId="2" type="noConversion"/>
  <pageMargins left="0.7" right="0.7" top="0.75" bottom="0.75" header="0.3" footer="0.3"/>
  <pageSetup paperSize="9" orientation="portrait"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AE170"/>
  <sheetViews>
    <sheetView topLeftCell="A145" workbookViewId="0">
      <selection activeCell="A44" sqref="A44"/>
    </sheetView>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13.5703125" customWidth="1"/>
    <col min="10" max="10" width="20.1406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 min="19" max="19" width="13.42578125" bestFit="1" customWidth="1"/>
    <col min="20" max="20" width="26.140625" bestFit="1" customWidth="1"/>
    <col min="21" max="21" width="16.28515625" customWidth="1"/>
    <col min="22" max="22" width="20.85546875" customWidth="1"/>
    <col min="23" max="23" width="16.5703125" customWidth="1"/>
    <col min="24" max="25" width="13.7109375" bestFit="1" customWidth="1"/>
    <col min="26" max="27" width="11.28515625" bestFit="1" customWidth="1"/>
    <col min="28" max="29" width="10.5703125" bestFit="1" customWidth="1"/>
  </cols>
  <sheetData>
    <row r="1" spans="1:7" ht="19.5" x14ac:dyDescent="0.3">
      <c r="A1" s="1" t="s">
        <v>395</v>
      </c>
    </row>
    <row r="3" spans="1:7" x14ac:dyDescent="0.25">
      <c r="A3" s="21" t="s">
        <v>206</v>
      </c>
      <c r="B3" s="22" t="s">
        <v>207</v>
      </c>
      <c r="C3" s="22" t="s">
        <v>119</v>
      </c>
      <c r="D3" s="22" t="s">
        <v>204</v>
      </c>
      <c r="E3" s="22" t="s">
        <v>205</v>
      </c>
      <c r="F3" s="29" t="s">
        <v>121</v>
      </c>
      <c r="G3" s="87" t="s">
        <v>100</v>
      </c>
    </row>
    <row r="4" spans="1:7" x14ac:dyDescent="0.25">
      <c r="A4" s="92">
        <v>45016.270949074074</v>
      </c>
      <c r="B4" s="93">
        <v>45413.739594907405</v>
      </c>
      <c r="C4" s="119">
        <f t="shared" ref="C4:C9" si="0">(B4-A4)*24</f>
        <v>9539.2474999999395</v>
      </c>
      <c r="D4" s="119" t="e" cm="1">
        <f t="array" aca="1" ref="D4" ca="1">CALENDAR.EDATE_TO_MJDATE(A4)</f>
        <v>#NAME?</v>
      </c>
      <c r="E4" s="119" t="e" cm="1">
        <f t="array" aca="1" ref="E4" ca="1">CALENDAR.EDATE_TO_MJDATE(B4)</f>
        <v>#NAME?</v>
      </c>
      <c r="F4" s="119" t="e" cm="1">
        <f t="array" aca="1" ref="F4" ca="1">CALENDAR.DELTA_HOURS(D4,E4)</f>
        <v>#NAME?</v>
      </c>
      <c r="G4" s="88" t="e">
        <f t="shared" ref="G4:G9" ca="1" si="1">(C4=F4)</f>
        <v>#NAME?</v>
      </c>
    </row>
    <row r="5" spans="1:7" x14ac:dyDescent="0.25">
      <c r="A5" s="94">
        <v>45016.25</v>
      </c>
      <c r="B5" s="95">
        <v>45047.75</v>
      </c>
      <c r="C5" s="120">
        <f t="shared" si="0"/>
        <v>756</v>
      </c>
      <c r="D5" s="120" t="e" cm="1">
        <f t="array" aca="1" ref="D5" ca="1">CALENDAR.EDATE_TO_MJDATE(A5)</f>
        <v>#NAME?</v>
      </c>
      <c r="E5" s="120" t="e" cm="1">
        <f t="array" aca="1" ref="E5" ca="1">CALENDAR.EDATE_TO_MJDATE(B5)</f>
        <v>#NAME?</v>
      </c>
      <c r="F5" s="120" t="e" cm="1">
        <f t="array" aca="1" ref="F5" ca="1">CALENDAR.DELTA_HOURS(D5,E5)</f>
        <v>#NAME?</v>
      </c>
      <c r="G5" s="89" t="e">
        <f t="shared" ca="1" si="1"/>
        <v>#NAME?</v>
      </c>
    </row>
    <row r="6" spans="1:7" x14ac:dyDescent="0.25">
      <c r="A6" s="92">
        <v>45047.75</v>
      </c>
      <c r="B6" s="93">
        <v>45077.25</v>
      </c>
      <c r="C6" s="119">
        <f t="shared" si="0"/>
        <v>708</v>
      </c>
      <c r="D6" s="119" t="e" cm="1">
        <f t="array" aca="1" ref="D6" ca="1">CALENDAR.EDATE_TO_MJDATE(A6)</f>
        <v>#NAME?</v>
      </c>
      <c r="E6" s="119" t="e" cm="1">
        <f t="array" aca="1" ref="E6" ca="1">CALENDAR.EDATE_TO_MJDATE(B6)</f>
        <v>#NAME?</v>
      </c>
      <c r="F6" s="119" t="e" cm="1">
        <f t="array" aca="1" ref="F6" ca="1">CALENDAR.DELTA_HOURS(D6,E6)</f>
        <v>#NAME?</v>
      </c>
      <c r="G6" s="88" t="e">
        <f t="shared" ca="1" si="1"/>
        <v>#NAME?</v>
      </c>
    </row>
    <row r="7" spans="1:7" x14ac:dyDescent="0.25">
      <c r="A7" s="96">
        <v>45077.25</v>
      </c>
      <c r="B7" s="97">
        <v>45077.25</v>
      </c>
      <c r="C7" s="121">
        <f t="shared" si="0"/>
        <v>0</v>
      </c>
      <c r="D7" s="121" t="e" cm="1">
        <f t="array" aca="1" ref="D7" ca="1">CALENDAR.EDATE_TO_MJDATE(A7)</f>
        <v>#NAME?</v>
      </c>
      <c r="E7" s="121" t="e" cm="1">
        <f t="array" aca="1" ref="E7" ca="1">CALENDAR.EDATE_TO_MJDATE(B7)</f>
        <v>#NAME?</v>
      </c>
      <c r="F7" s="121" t="e" cm="1">
        <f t="array" aca="1" ref="F7" ca="1">CALENDAR.DELTA_HOURS(D7,E7)</f>
        <v>#NAME?</v>
      </c>
      <c r="G7" s="90" t="e">
        <f t="shared" ca="1" si="1"/>
        <v>#NAME?</v>
      </c>
    </row>
    <row r="8" spans="1:7" x14ac:dyDescent="0.25">
      <c r="A8" s="98">
        <v>45077.25</v>
      </c>
      <c r="B8" s="99">
        <v>45047.75</v>
      </c>
      <c r="C8" s="104">
        <f t="shared" si="0"/>
        <v>-708</v>
      </c>
      <c r="D8" s="104" t="e" cm="1">
        <f t="array" aca="1" ref="D8" ca="1">CALENDAR.EDATE_TO_MJDATE(A8)</f>
        <v>#NAME?</v>
      </c>
      <c r="E8" s="104" t="e" cm="1">
        <f t="array" aca="1" ref="E8" ca="1">CALENDAR.EDATE_TO_MJDATE(B8)</f>
        <v>#NAME?</v>
      </c>
      <c r="F8" s="104" t="e" cm="1">
        <f t="array" aca="1" ref="F8" ca="1">CALENDAR.DELTA_HOURS(D8,E8)</f>
        <v>#NAME?</v>
      </c>
      <c r="G8" s="91" t="e">
        <f t="shared" ca="1" si="1"/>
        <v>#NAME?</v>
      </c>
    </row>
    <row r="9" spans="1:7" x14ac:dyDescent="0.25">
      <c r="A9" s="127">
        <v>45869.25</v>
      </c>
      <c r="B9" s="128">
        <v>45170.75</v>
      </c>
      <c r="C9" s="129">
        <f t="shared" si="0"/>
        <v>-16764</v>
      </c>
      <c r="D9" s="129" t="e" cm="1">
        <f t="array" aca="1" ref="D9" ca="1">CALENDAR.EDATE_TO_MJDATE(A9)</f>
        <v>#NAME?</v>
      </c>
      <c r="E9" s="129" t="e" cm="1">
        <f t="array" aca="1" ref="E9" ca="1">CALENDAR.EDATE_TO_MJDATE(B9)</f>
        <v>#NAME?</v>
      </c>
      <c r="F9" s="129" t="e" cm="1">
        <f t="array" aca="1" ref="F9" ca="1">CALENDAR.DELTA_HOURS(D9,E9)</f>
        <v>#NAME?</v>
      </c>
      <c r="G9" s="130" t="e">
        <f t="shared" ca="1" si="1"/>
        <v>#NAME?</v>
      </c>
    </row>
    <row r="12" spans="1:7" ht="19.5" x14ac:dyDescent="0.3">
      <c r="A12" s="1" t="s">
        <v>396</v>
      </c>
    </row>
    <row r="14" spans="1:7" x14ac:dyDescent="0.25">
      <c r="A14" s="21" t="s">
        <v>206</v>
      </c>
      <c r="B14" s="22" t="s">
        <v>207</v>
      </c>
      <c r="C14" s="22" t="s">
        <v>119</v>
      </c>
      <c r="D14" s="22" t="s">
        <v>204</v>
      </c>
      <c r="E14" s="22" t="s">
        <v>205</v>
      </c>
      <c r="F14" s="29" t="s">
        <v>151</v>
      </c>
      <c r="G14" s="87" t="s">
        <v>100</v>
      </c>
    </row>
    <row r="15" spans="1:7" x14ac:dyDescent="0.25">
      <c r="A15" s="92">
        <v>45016.270949074074</v>
      </c>
      <c r="B15" s="93">
        <v>45413.739583333336</v>
      </c>
      <c r="C15" s="119">
        <f t="shared" ref="C15:C20" si="2">(B15-A15)*24*60</f>
        <v>572354.83333333628</v>
      </c>
      <c r="D15" s="119" t="e" cm="1">
        <f t="array" aca="1" ref="D15" ca="1">CALENDAR.EDATE_TO_MJDATE(A15)</f>
        <v>#NAME?</v>
      </c>
      <c r="E15" s="119" t="e" cm="1">
        <f t="array" aca="1" ref="E15" ca="1">CALENDAR.EDATE_TO_MJDATE(B15)</f>
        <v>#NAME?</v>
      </c>
      <c r="F15" s="119" t="e" cm="1">
        <f t="array" aca="1" ref="F15" ca="1">CALENDAR.DELTA_MINUTES(D15,E15)</f>
        <v>#NAME?</v>
      </c>
      <c r="G15" s="88" t="e">
        <f t="shared" ref="G15:G20" ca="1" si="3">(C15=F15)</f>
        <v>#NAME?</v>
      </c>
    </row>
    <row r="16" spans="1:7" x14ac:dyDescent="0.25">
      <c r="A16" s="94">
        <v>45016.25</v>
      </c>
      <c r="B16" s="95">
        <v>45047.75</v>
      </c>
      <c r="C16" s="120">
        <f t="shared" si="2"/>
        <v>45360</v>
      </c>
      <c r="D16" s="120" t="e" cm="1">
        <f t="array" aca="1" ref="D16" ca="1">CALENDAR.EDATE_TO_MJDATE(A16)</f>
        <v>#NAME?</v>
      </c>
      <c r="E16" s="120" t="e" cm="1">
        <f t="array" aca="1" ref="E16" ca="1">CALENDAR.EDATE_TO_MJDATE(B16)</f>
        <v>#NAME?</v>
      </c>
      <c r="F16" s="120" t="e" cm="1">
        <f t="array" aca="1" ref="F16" ca="1">CALENDAR.DELTA_MINUTES(D16,E16)</f>
        <v>#NAME?</v>
      </c>
      <c r="G16" s="89" t="e">
        <f t="shared" ca="1" si="3"/>
        <v>#NAME?</v>
      </c>
    </row>
    <row r="17" spans="1:7" x14ac:dyDescent="0.25">
      <c r="A17" s="92">
        <v>45047.75</v>
      </c>
      <c r="B17" s="93">
        <v>45077.25</v>
      </c>
      <c r="C17" s="119">
        <f t="shared" si="2"/>
        <v>42480</v>
      </c>
      <c r="D17" s="119" t="e" cm="1">
        <f t="array" aca="1" ref="D17" ca="1">CALENDAR.EDATE_TO_MJDATE(A17)</f>
        <v>#NAME?</v>
      </c>
      <c r="E17" s="119" t="e" cm="1">
        <f t="array" aca="1" ref="E17" ca="1">CALENDAR.EDATE_TO_MJDATE(B17)</f>
        <v>#NAME?</v>
      </c>
      <c r="F17" s="119" t="e" cm="1">
        <f t="array" aca="1" ref="F17" ca="1">CALENDAR.DELTA_MINUTES(D17,E17)</f>
        <v>#NAME?</v>
      </c>
      <c r="G17" s="88" t="e">
        <f t="shared" ca="1" si="3"/>
        <v>#NAME?</v>
      </c>
    </row>
    <row r="18" spans="1:7" x14ac:dyDescent="0.25">
      <c r="A18" s="96">
        <v>45077.25</v>
      </c>
      <c r="B18" s="97">
        <v>45077.25</v>
      </c>
      <c r="C18" s="121">
        <f t="shared" si="2"/>
        <v>0</v>
      </c>
      <c r="D18" s="121" t="e" cm="1">
        <f t="array" aca="1" ref="D18" ca="1">CALENDAR.EDATE_TO_MJDATE(A18)</f>
        <v>#NAME?</v>
      </c>
      <c r="E18" s="121" t="e" cm="1">
        <f t="array" aca="1" ref="E18" ca="1">CALENDAR.EDATE_TO_MJDATE(B18)</f>
        <v>#NAME?</v>
      </c>
      <c r="F18" s="121" t="e" cm="1">
        <f t="array" aca="1" ref="F18" ca="1">CALENDAR.DELTA_MINUTES(D18,E18)</f>
        <v>#NAME?</v>
      </c>
      <c r="G18" s="90" t="e">
        <f t="shared" ca="1" si="3"/>
        <v>#NAME?</v>
      </c>
    </row>
    <row r="19" spans="1:7" x14ac:dyDescent="0.25">
      <c r="A19" s="98">
        <v>45077.25</v>
      </c>
      <c r="B19" s="99">
        <v>45047.75</v>
      </c>
      <c r="C19" s="104">
        <f t="shared" si="2"/>
        <v>-42480</v>
      </c>
      <c r="D19" s="104" t="e" cm="1">
        <f t="array" aca="1" ref="D19" ca="1">CALENDAR.EDATE_TO_MJDATE(A19)</f>
        <v>#NAME?</v>
      </c>
      <c r="E19" s="104" t="e" cm="1">
        <f t="array" aca="1" ref="E19" ca="1">CALENDAR.EDATE_TO_MJDATE(B19)</f>
        <v>#NAME?</v>
      </c>
      <c r="F19" s="104" t="e" cm="1">
        <f t="array" aca="1" ref="F19" ca="1">CALENDAR.DELTA_MINUTES(D19,E19)</f>
        <v>#NAME?</v>
      </c>
      <c r="G19" s="91" t="e">
        <f t="shared" ca="1" si="3"/>
        <v>#NAME?</v>
      </c>
    </row>
    <row r="20" spans="1:7" x14ac:dyDescent="0.25">
      <c r="A20" s="127">
        <v>45869.25</v>
      </c>
      <c r="B20" s="128">
        <v>45170.75</v>
      </c>
      <c r="C20" s="129">
        <f t="shared" si="2"/>
        <v>-1005840</v>
      </c>
      <c r="D20" s="129" t="e" cm="1">
        <f t="array" aca="1" ref="D20" ca="1">CALENDAR.EDATE_TO_MJDATE(A20)</f>
        <v>#NAME?</v>
      </c>
      <c r="E20" s="129" t="e" cm="1">
        <f t="array" aca="1" ref="E20" ca="1">CALENDAR.EDATE_TO_MJDATE(B20)</f>
        <v>#NAME?</v>
      </c>
      <c r="F20" s="129" t="e" cm="1">
        <f t="array" aca="1" ref="F20" ca="1">CALENDAR.DELTA_MINUTES(D20,E20)</f>
        <v>#NAME?</v>
      </c>
      <c r="G20" s="130" t="e">
        <f t="shared" ca="1" si="3"/>
        <v>#NAME?</v>
      </c>
    </row>
    <row r="23" spans="1:7" ht="19.5" x14ac:dyDescent="0.3">
      <c r="A23" s="1" t="s">
        <v>208</v>
      </c>
    </row>
    <row r="25" spans="1:7" x14ac:dyDescent="0.25">
      <c r="A25" s="21" t="s">
        <v>206</v>
      </c>
      <c r="B25" s="22" t="s">
        <v>207</v>
      </c>
      <c r="C25" s="22" t="s">
        <v>119</v>
      </c>
      <c r="D25" s="22" t="s">
        <v>204</v>
      </c>
      <c r="E25" s="22" t="s">
        <v>205</v>
      </c>
      <c r="F25" s="29" t="s">
        <v>122</v>
      </c>
      <c r="G25" s="87" t="s">
        <v>100</v>
      </c>
    </row>
    <row r="26" spans="1:7" x14ac:dyDescent="0.25">
      <c r="A26" s="92">
        <v>45016.270949074074</v>
      </c>
      <c r="B26" s="93">
        <v>45413.739583333336</v>
      </c>
      <c r="C26" s="119">
        <f t="shared" ref="C26:C31" si="4">(B26-A26)*24*60*60</f>
        <v>34341290.000000179</v>
      </c>
      <c r="D26" s="119" t="e" cm="1">
        <f t="array" aca="1" ref="D26" ca="1">CALENDAR.EDATE_TO_MJDATE(A26)</f>
        <v>#NAME?</v>
      </c>
      <c r="E26" s="119" t="e" cm="1">
        <f t="array" aca="1" ref="E26" ca="1">CALENDAR.EDATE_TO_MJDATE(B26)</f>
        <v>#NAME?</v>
      </c>
      <c r="F26" s="119" t="e" cm="1">
        <f t="array" aca="1" ref="F26" ca="1">CALENDAR.DELTA_SECONDS(D26,E26)</f>
        <v>#NAME?</v>
      </c>
      <c r="G26" s="88" t="e">
        <f t="shared" ref="G26:G31" ca="1" si="5">(C26=F26)</f>
        <v>#NAME?</v>
      </c>
    </row>
    <row r="27" spans="1:7" x14ac:dyDescent="0.25">
      <c r="A27" s="94">
        <v>45016.25</v>
      </c>
      <c r="B27" s="95">
        <v>45047.75</v>
      </c>
      <c r="C27" s="120">
        <f t="shared" si="4"/>
        <v>2721600</v>
      </c>
      <c r="D27" s="120" t="e" cm="1">
        <f t="array" aca="1" ref="D27" ca="1">CALENDAR.EDATE_TO_MJDATE(A27)</f>
        <v>#NAME?</v>
      </c>
      <c r="E27" s="120" t="e" cm="1">
        <f t="array" aca="1" ref="E27" ca="1">CALENDAR.EDATE_TO_MJDATE(B27)</f>
        <v>#NAME?</v>
      </c>
      <c r="F27" s="120" t="e" cm="1">
        <f t="array" aca="1" ref="F27" ca="1">CALENDAR.DELTA_SECONDS(D27,E27)</f>
        <v>#NAME?</v>
      </c>
      <c r="G27" s="89" t="e">
        <f t="shared" ca="1" si="5"/>
        <v>#NAME?</v>
      </c>
    </row>
    <row r="28" spans="1:7" x14ac:dyDescent="0.25">
      <c r="A28" s="133">
        <v>45047.75</v>
      </c>
      <c r="B28" s="134">
        <v>45047.75</v>
      </c>
      <c r="C28" s="119">
        <f t="shared" si="4"/>
        <v>0</v>
      </c>
      <c r="D28" s="119" t="e" cm="1">
        <f t="array" aca="1" ref="D28" ca="1">CALENDAR.EDATE_TO_MJDATE(A28)</f>
        <v>#NAME?</v>
      </c>
      <c r="E28" s="119" t="e" cm="1">
        <f t="array" aca="1" ref="E28" ca="1">CALENDAR.EDATE_TO_MJDATE(B28)</f>
        <v>#NAME?</v>
      </c>
      <c r="F28" s="119" t="e" cm="1">
        <f t="array" aca="1" ref="F28" ca="1">CALENDAR.DELTA_SECONDS(D28,E28)</f>
        <v>#NAME?</v>
      </c>
      <c r="G28" s="88" t="e">
        <f t="shared" ca="1" si="5"/>
        <v>#NAME?</v>
      </c>
    </row>
    <row r="29" spans="1:7" x14ac:dyDescent="0.25">
      <c r="A29" s="96">
        <v>45077.25</v>
      </c>
      <c r="B29" s="97">
        <v>45413.75</v>
      </c>
      <c r="C29" s="121">
        <f t="shared" si="4"/>
        <v>29073600</v>
      </c>
      <c r="D29" s="121" t="e" cm="1">
        <f t="array" aca="1" ref="D29" ca="1">CALENDAR.EDATE_TO_MJDATE(A29)</f>
        <v>#NAME?</v>
      </c>
      <c r="E29" s="121" t="e" cm="1">
        <f t="array" aca="1" ref="E29" ca="1">CALENDAR.EDATE_TO_MJDATE(B29)</f>
        <v>#NAME?</v>
      </c>
      <c r="F29" s="121" t="e" cm="1">
        <f t="array" aca="1" ref="F29" ca="1">CALENDAR.DELTA_SECONDS(D29,E29)</f>
        <v>#NAME?</v>
      </c>
      <c r="G29" s="90" t="e">
        <f t="shared" ca="1" si="5"/>
        <v>#NAME?</v>
      </c>
    </row>
    <row r="30" spans="1:7" x14ac:dyDescent="0.25">
      <c r="A30" s="98">
        <v>45077.25</v>
      </c>
      <c r="B30" s="99">
        <v>45047.75</v>
      </c>
      <c r="C30" s="104">
        <f t="shared" si="4"/>
        <v>-2548800</v>
      </c>
      <c r="D30" s="104" t="e" cm="1">
        <f t="array" aca="1" ref="D30" ca="1">CALENDAR.EDATE_TO_MJDATE(A30)</f>
        <v>#NAME?</v>
      </c>
      <c r="E30" s="104" t="e" cm="1">
        <f t="array" aca="1" ref="E30" ca="1">CALENDAR.EDATE_TO_MJDATE(B30)</f>
        <v>#NAME?</v>
      </c>
      <c r="F30" s="104" t="e" cm="1">
        <f t="array" aca="1" ref="F30" ca="1">CALENDAR.DELTA_SECONDS(D30,E30)</f>
        <v>#NAME?</v>
      </c>
      <c r="G30" s="91" t="e">
        <f t="shared" ca="1" si="5"/>
        <v>#NAME?</v>
      </c>
    </row>
    <row r="31" spans="1:7" x14ac:dyDescent="0.25">
      <c r="A31" s="127">
        <v>45869.25</v>
      </c>
      <c r="B31" s="128">
        <v>45170.75</v>
      </c>
      <c r="C31" s="129">
        <f t="shared" si="4"/>
        <v>-60350400</v>
      </c>
      <c r="D31" s="129" t="e" cm="1">
        <f t="array" aca="1" ref="D31" ca="1">CALENDAR.EDATE_TO_MJDATE(A31)</f>
        <v>#NAME?</v>
      </c>
      <c r="E31" s="129" t="e" cm="1">
        <f t="array" aca="1" ref="E31" ca="1">CALENDAR.EDATE_TO_MJDATE(B31)</f>
        <v>#NAME?</v>
      </c>
      <c r="F31" s="129" t="e" cm="1">
        <f t="array" aca="1" ref="F31" ca="1">CALENDAR.DELTA_SECONDS(D31,E31)</f>
        <v>#NAME?</v>
      </c>
      <c r="G31" s="130" t="e">
        <f t="shared" ca="1" si="5"/>
        <v>#NAME?</v>
      </c>
    </row>
    <row r="34" spans="1:20" ht="19.5" x14ac:dyDescent="0.3">
      <c r="A34" s="1" t="s">
        <v>474</v>
      </c>
    </row>
    <row r="36" spans="1:20" x14ac:dyDescent="0.25">
      <c r="A36" s="21" t="s">
        <v>206</v>
      </c>
      <c r="B36" s="22" t="s">
        <v>207</v>
      </c>
      <c r="C36" s="22" t="s">
        <v>450</v>
      </c>
      <c r="D36" s="22" t="s">
        <v>378</v>
      </c>
      <c r="E36" s="22" t="s">
        <v>34</v>
      </c>
      <c r="F36" s="164" t="s">
        <v>287</v>
      </c>
      <c r="G36" s="22" t="s">
        <v>101</v>
      </c>
      <c r="H36" s="22" t="s">
        <v>119</v>
      </c>
      <c r="I36" s="22" t="s">
        <v>204</v>
      </c>
      <c r="J36" s="22" t="s">
        <v>205</v>
      </c>
      <c r="K36" s="29" t="s">
        <v>123</v>
      </c>
      <c r="L36" s="29" t="s">
        <v>129</v>
      </c>
      <c r="M36" s="29" t="s">
        <v>121</v>
      </c>
      <c r="N36" s="74" t="s">
        <v>151</v>
      </c>
      <c r="O36" s="74" t="s">
        <v>122</v>
      </c>
    </row>
    <row r="37" spans="1:20" x14ac:dyDescent="0.25">
      <c r="A37" s="92">
        <v>45016.270953067127</v>
      </c>
      <c r="B37" s="93">
        <v>45413.739583333336</v>
      </c>
      <c r="C37" s="8">
        <v>1</v>
      </c>
      <c r="D37" s="8">
        <v>2</v>
      </c>
      <c r="E37" s="8">
        <v>2</v>
      </c>
      <c r="F37" s="79"/>
      <c r="G37" s="8" cm="1">
        <f t="array" ref="G37">_xlfn.IFS(B37=A37,0,B37&gt;A37,1,TRUE,-1)</f>
        <v>1</v>
      </c>
      <c r="H37" s="122">
        <f t="shared" ref="H37:H42" si="6">ABS(B37-A37)</f>
        <v>397.46863026620849</v>
      </c>
      <c r="I37" s="119" t="e" cm="1">
        <f t="array" aca="1" ref="I37" ca="1">CALENDAR.EDATE_TO_MJDATE(A37)</f>
        <v>#NAME?</v>
      </c>
      <c r="J37" s="119" t="e" cm="1">
        <f t="array" aca="1" ref="J37" ca="1">CALENDAR.EDATE_TO_MJDATE(B37)</f>
        <v>#NAME?</v>
      </c>
      <c r="K37" s="8" t="e" cm="1">
        <f t="array" aca="1" ref="K37" ca="1">CALENDAR.DELTA_DHMS(I37,J37,C37,D37,E37,F37)</f>
        <v>#NAME?</v>
      </c>
      <c r="L37" s="8"/>
      <c r="M37" s="8"/>
      <c r="N37" s="8"/>
      <c r="O37" s="88"/>
      <c r="P37" s="64"/>
      <c r="Q37" s="126"/>
      <c r="R37" s="44"/>
      <c r="S37" s="151"/>
      <c r="T37" s="151"/>
    </row>
    <row r="38" spans="1:20" x14ac:dyDescent="0.25">
      <c r="A38" s="94">
        <v>45016.25</v>
      </c>
      <c r="B38" s="95">
        <v>45047.75</v>
      </c>
      <c r="C38" s="11">
        <v>2</v>
      </c>
      <c r="D38" s="11">
        <v>3</v>
      </c>
      <c r="E38" s="11"/>
      <c r="F38" s="80"/>
      <c r="G38" s="11" cm="1">
        <f t="array" ref="G38">_xlfn.IFS(B38=A38,0,B38&gt;A38,1,TRUE,-1)</f>
        <v>1</v>
      </c>
      <c r="H38" s="123">
        <f t="shared" si="6"/>
        <v>31.5</v>
      </c>
      <c r="I38" s="120" t="e" cm="1">
        <f t="array" aca="1" ref="I38" ca="1">CALENDAR.EDATE_TO_MJDATE(A38)</f>
        <v>#NAME?</v>
      </c>
      <c r="J38" s="120" t="e" cm="1">
        <f t="array" aca="1" ref="J38" ca="1">CALENDAR.EDATE_TO_MJDATE(B38)</f>
        <v>#NAME?</v>
      </c>
      <c r="K38" s="11" t="e" cm="1">
        <f t="array" aca="1" ref="K38" ca="1">CALENDAR.DELTA_DHMS(I38,J38,C38,D38,E38,F38)</f>
        <v>#NAME?</v>
      </c>
      <c r="L38" s="11"/>
      <c r="M38" s="11"/>
      <c r="N38" s="11"/>
      <c r="O38" s="89"/>
      <c r="R38" s="44"/>
    </row>
    <row r="39" spans="1:20" x14ac:dyDescent="0.25">
      <c r="A39" s="133">
        <v>45047.75</v>
      </c>
      <c r="B39" s="134">
        <v>45047.75</v>
      </c>
      <c r="C39" s="8"/>
      <c r="D39" s="8">
        <v>2</v>
      </c>
      <c r="E39" s="8"/>
      <c r="F39" s="79"/>
      <c r="G39" s="8" cm="1">
        <f t="array" ref="G39">_xlfn.IFS(B39=A39,0,B39&gt;A39,1,TRUE,-1)</f>
        <v>0</v>
      </c>
      <c r="H39" s="122">
        <f t="shared" si="6"/>
        <v>0</v>
      </c>
      <c r="I39" s="119" t="e" cm="1">
        <f t="array" aca="1" ref="I39" ca="1">CALENDAR.EDATE_TO_MJDATE(A39)</f>
        <v>#NAME?</v>
      </c>
      <c r="J39" s="119" t="e" cm="1">
        <f t="array" aca="1" ref="J39" ca="1">CALENDAR.EDATE_TO_MJDATE(B39)</f>
        <v>#NAME?</v>
      </c>
      <c r="K39" s="8" t="e" cm="1">
        <f t="array" aca="1" ref="K39" ca="1">CALENDAR.DELTA_DHMS(I39,J39,C39,D39,E39,F39)</f>
        <v>#NAME?</v>
      </c>
      <c r="L39" s="8"/>
      <c r="M39" s="8"/>
      <c r="N39" s="8"/>
      <c r="O39" s="88"/>
    </row>
    <row r="40" spans="1:20" x14ac:dyDescent="0.25">
      <c r="A40" s="96">
        <v>45047.75</v>
      </c>
      <c r="B40" s="97">
        <v>45077.25</v>
      </c>
      <c r="C40" s="36"/>
      <c r="D40" s="36">
        <v>3</v>
      </c>
      <c r="E40" s="36"/>
      <c r="F40" s="172"/>
      <c r="G40" s="36" cm="1">
        <f t="array" ref="G40">_xlfn.IFS(B40=A40,0,B40&gt;A40,1,TRUE,-1)</f>
        <v>1</v>
      </c>
      <c r="H40" s="124">
        <f t="shared" si="6"/>
        <v>29.5</v>
      </c>
      <c r="I40" s="121" t="e" cm="1">
        <f t="array" aca="1" ref="I40" ca="1">CALENDAR.EDATE_TO_MJDATE(A40)</f>
        <v>#NAME?</v>
      </c>
      <c r="J40" s="121" t="e" cm="1">
        <f t="array" aca="1" ref="J40" ca="1">CALENDAR.EDATE_TO_MJDATE(B40)</f>
        <v>#NAME?</v>
      </c>
      <c r="K40" s="36" t="e" cm="1">
        <f t="array" aca="1" ref="K40" ca="1">CALENDAR.DELTA_DHMS(I40,J40,C40,D40,E40,F40)</f>
        <v>#NAME?</v>
      </c>
      <c r="L40" s="36"/>
      <c r="M40" s="36"/>
      <c r="N40" s="36"/>
      <c r="O40" s="90"/>
    </row>
    <row r="41" spans="1:20" x14ac:dyDescent="0.25">
      <c r="A41" s="98">
        <v>45077.25</v>
      </c>
      <c r="B41" s="99">
        <v>45413.750067650464</v>
      </c>
      <c r="C41" s="38"/>
      <c r="D41" s="38">
        <v>4</v>
      </c>
      <c r="E41" s="38">
        <v>0</v>
      </c>
      <c r="F41" s="173">
        <v>1</v>
      </c>
      <c r="G41" s="38" cm="1">
        <f t="array" ref="G41">_xlfn.IFS(B41=A41,0,B41&gt;A41,1,TRUE,-1)</f>
        <v>1</v>
      </c>
      <c r="H41" s="125">
        <f t="shared" si="6"/>
        <v>336.50006765046419</v>
      </c>
      <c r="I41" s="104" t="e" cm="1">
        <f t="array" aca="1" ref="I41" ca="1">CALENDAR.EDATE_TO_MJDATE(A41)</f>
        <v>#NAME?</v>
      </c>
      <c r="J41" s="104" t="e" cm="1">
        <f t="array" aca="1" ref="J41" ca="1">CALENDAR.EDATE_TO_MJDATE(B41)</f>
        <v>#NAME?</v>
      </c>
      <c r="K41" s="38" t="e" cm="1">
        <f t="array" aca="1" ref="K41" ca="1">CALENDAR.DELTA_DHMS(I41,J41,C41,D41,E41,F41)</f>
        <v>#NAME?</v>
      </c>
      <c r="L41" s="38"/>
      <c r="M41" s="38"/>
      <c r="N41" s="38"/>
      <c r="O41" s="91"/>
    </row>
    <row r="42" spans="1:20" x14ac:dyDescent="0.25">
      <c r="A42" s="127">
        <v>45077.25</v>
      </c>
      <c r="B42" s="128">
        <v>45047.75</v>
      </c>
      <c r="C42" s="18"/>
      <c r="D42" s="18"/>
      <c r="E42" s="18"/>
      <c r="F42" s="83"/>
      <c r="G42" s="18" cm="1">
        <f t="array" ref="G42">_xlfn.IFS(B42=A42,0,B42&gt;A42,1,TRUE,-1)</f>
        <v>-1</v>
      </c>
      <c r="H42" s="131">
        <f t="shared" si="6"/>
        <v>29.5</v>
      </c>
      <c r="I42" s="129" t="e" cm="1">
        <f t="array" aca="1" ref="I42" ca="1">CALENDAR.EDATE_TO_MJDATE(A42)</f>
        <v>#NAME?</v>
      </c>
      <c r="J42" s="129" t="e" cm="1">
        <f t="array" aca="1" ref="J42" ca="1">CALENDAR.EDATE_TO_MJDATE(B42)</f>
        <v>#NAME?</v>
      </c>
      <c r="K42" s="18" t="e" cm="1">
        <f t="array" aca="1" ref="K42" ca="1">CALENDAR.DELTA_DHMS(I42,J42,C42,D42,E42,F42)</f>
        <v>#NAME?</v>
      </c>
      <c r="L42" s="18"/>
      <c r="M42" s="18"/>
      <c r="N42" s="18"/>
      <c r="O42" s="130"/>
    </row>
    <row r="45" spans="1:20" ht="19.5" x14ac:dyDescent="0.3">
      <c r="A45" s="1" t="s">
        <v>397</v>
      </c>
    </row>
    <row r="47" spans="1:20" x14ac:dyDescent="0.25">
      <c r="A47" s="21" t="s">
        <v>206</v>
      </c>
      <c r="B47" s="22" t="s">
        <v>207</v>
      </c>
      <c r="C47" s="22" t="s">
        <v>119</v>
      </c>
      <c r="D47" s="22" t="s">
        <v>204</v>
      </c>
      <c r="E47" s="164" t="s">
        <v>205</v>
      </c>
      <c r="F47" s="29" t="s">
        <v>116</v>
      </c>
      <c r="G47" s="87" t="s">
        <v>100</v>
      </c>
    </row>
    <row r="48" spans="1:20" x14ac:dyDescent="0.25">
      <c r="A48" s="92">
        <v>45077.25</v>
      </c>
      <c r="B48" s="93">
        <v>45413.75</v>
      </c>
      <c r="C48" s="100">
        <f t="shared" ref="C48:C53" si="7">(B48-A48)</f>
        <v>336.5</v>
      </c>
      <c r="D48" s="100" t="e" cm="1">
        <f t="array" aca="1" ref="D48" ca="1">CALENDAR.EDATE_TO_MJDATE(A48)</f>
        <v>#NAME?</v>
      </c>
      <c r="E48" s="166" t="e" cm="1">
        <f t="array" aca="1" ref="E48" ca="1">CALENDAR.EDATE_TO_MJDATE(B48)</f>
        <v>#NAME?</v>
      </c>
      <c r="F48" s="100" t="e" cm="1">
        <f t="array" aca="1" ref="F48" ca="1">CALENDAR.DELTA_TIMESPAN(D48,E48)</f>
        <v>#NAME?</v>
      </c>
      <c r="G48" s="88" t="e">
        <f t="shared" ref="G48:G53" ca="1" si="8">(C48=F48)</f>
        <v>#NAME?</v>
      </c>
    </row>
    <row r="49" spans="1:7" x14ac:dyDescent="0.25">
      <c r="A49" s="94">
        <v>45077.25</v>
      </c>
      <c r="B49" s="95">
        <v>45047.75</v>
      </c>
      <c r="C49" s="101">
        <f t="shared" si="7"/>
        <v>-29.5</v>
      </c>
      <c r="D49" s="101" t="e" cm="1">
        <f t="array" aca="1" ref="D49" ca="1">CALENDAR.EDATE_TO_MJDATE(A49)</f>
        <v>#NAME?</v>
      </c>
      <c r="E49" s="167" t="e" cm="1">
        <f t="array" aca="1" ref="E49" ca="1">CALENDAR.EDATE_TO_MJDATE(B49)</f>
        <v>#NAME?</v>
      </c>
      <c r="F49" s="101" t="e" cm="1">
        <f t="array" aca="1" ref="F49" ca="1">CALENDAR.DELTA_TIMESPAN(D49,E49)</f>
        <v>#NAME?</v>
      </c>
      <c r="G49" s="89" t="e">
        <f t="shared" ca="1" si="8"/>
        <v>#NAME?</v>
      </c>
    </row>
    <row r="50" spans="1:7" x14ac:dyDescent="0.25">
      <c r="A50" s="92">
        <v>45047.75</v>
      </c>
      <c r="B50" s="93">
        <v>45077.25</v>
      </c>
      <c r="C50" s="100">
        <f t="shared" si="7"/>
        <v>29.5</v>
      </c>
      <c r="D50" s="100" t="e" cm="1">
        <f t="array" aca="1" ref="D50" ca="1">CALENDAR.EDATE_TO_MJDATE(A50)</f>
        <v>#NAME?</v>
      </c>
      <c r="E50" s="166" t="e" cm="1">
        <f t="array" aca="1" ref="E50" ca="1">CALENDAR.EDATE_TO_MJDATE(B50)</f>
        <v>#NAME?</v>
      </c>
      <c r="F50" s="100" t="e" cm="1">
        <f t="array" aca="1" ref="F50" ca="1">CALENDAR.DELTA_TIMESPAN(D50,E50)</f>
        <v>#NAME?</v>
      </c>
      <c r="G50" s="88" t="e">
        <f t="shared" ca="1" si="8"/>
        <v>#NAME?</v>
      </c>
    </row>
    <row r="51" spans="1:7" x14ac:dyDescent="0.25">
      <c r="A51" s="96">
        <v>42856.75</v>
      </c>
      <c r="B51" s="97">
        <v>44927.25</v>
      </c>
      <c r="C51" s="102">
        <f t="shared" si="7"/>
        <v>2070.5</v>
      </c>
      <c r="D51" s="102" t="e" cm="1">
        <f t="array" aca="1" ref="D51" ca="1">CALENDAR.EDATE_TO_MJDATE(A51)</f>
        <v>#NAME?</v>
      </c>
      <c r="E51" s="168" t="e" cm="1">
        <f t="array" aca="1" ref="E51" ca="1">CALENDAR.EDATE_TO_MJDATE(B51)</f>
        <v>#NAME?</v>
      </c>
      <c r="F51" s="102" t="e" cm="1">
        <f t="array" aca="1" ref="F51" ca="1">CALENDAR.DELTA_TIMESPAN(D51,E51)</f>
        <v>#NAME?</v>
      </c>
      <c r="G51" s="90" t="e">
        <f t="shared" ca="1" si="8"/>
        <v>#NAME?</v>
      </c>
    </row>
    <row r="52" spans="1:7" x14ac:dyDescent="0.25">
      <c r="A52" s="98">
        <v>45067.75</v>
      </c>
      <c r="B52" s="99">
        <v>44968.25</v>
      </c>
      <c r="C52" s="103">
        <f t="shared" si="7"/>
        <v>-99.5</v>
      </c>
      <c r="D52" s="103" t="e" cm="1">
        <f t="array" aca="1" ref="D52" ca="1">CALENDAR.EDATE_TO_MJDATE(A52)</f>
        <v>#NAME?</v>
      </c>
      <c r="E52" s="169" t="e" cm="1">
        <f t="array" aca="1" ref="E52" ca="1">CALENDAR.EDATE_TO_MJDATE(B52)</f>
        <v>#NAME?</v>
      </c>
      <c r="F52" s="103" t="e" cm="1">
        <f t="array" aca="1" ref="F52" ca="1">CALENDAR.DELTA_TIMESPAN(D52,E52)</f>
        <v>#NAME?</v>
      </c>
      <c r="G52" s="91" t="e">
        <f t="shared" ca="1" si="8"/>
        <v>#NAME?</v>
      </c>
    </row>
    <row r="53" spans="1:7" x14ac:dyDescent="0.25">
      <c r="A53" s="127">
        <v>43831.000578703701</v>
      </c>
      <c r="B53" s="128">
        <v>44197</v>
      </c>
      <c r="C53" s="132">
        <f t="shared" si="7"/>
        <v>365.99942129629926</v>
      </c>
      <c r="D53" s="132" t="e" cm="1">
        <f t="array" aca="1" ref="D53" ca="1">CALENDAR.EDATE_TO_MJDATE(A53)</f>
        <v>#NAME?</v>
      </c>
      <c r="E53" s="170" t="e" cm="1">
        <f t="array" aca="1" ref="E53" ca="1">CALENDAR.EDATE_TO_MJDATE(B53)</f>
        <v>#NAME?</v>
      </c>
      <c r="F53" s="132" t="e" cm="1">
        <f t="array" aca="1" ref="F53" ca="1">CALENDAR.DELTA_TIMESPAN(D53,E53)</f>
        <v>#NAME?</v>
      </c>
      <c r="G53" s="130" t="e">
        <f t="shared" ca="1" si="8"/>
        <v>#NAME?</v>
      </c>
    </row>
    <row r="56" spans="1:7" ht="19.5" x14ac:dyDescent="0.3">
      <c r="A56" s="1" t="s">
        <v>209</v>
      </c>
    </row>
    <row r="58" spans="1:7" x14ac:dyDescent="0.25">
      <c r="A58" s="21" t="s">
        <v>206</v>
      </c>
      <c r="B58" s="22" t="s">
        <v>207</v>
      </c>
      <c r="C58" s="22" t="s">
        <v>119</v>
      </c>
      <c r="D58" s="22" t="s">
        <v>204</v>
      </c>
      <c r="E58" s="22" t="s">
        <v>205</v>
      </c>
      <c r="F58" s="29" t="s">
        <v>105</v>
      </c>
      <c r="G58" s="87" t="s">
        <v>100</v>
      </c>
    </row>
    <row r="59" spans="1:7" x14ac:dyDescent="0.25">
      <c r="A59" s="92">
        <v>45077.25</v>
      </c>
      <c r="B59" s="93">
        <v>45413.75</v>
      </c>
      <c r="C59" s="100">
        <f t="shared" ref="C59:C64" si="9">(B59-A59)/7</f>
        <v>48.071428571428569</v>
      </c>
      <c r="D59" s="70" t="e" cm="1">
        <f t="array" aca="1" ref="D59" ca="1">CALENDAR.EDATE_TO_MJDATE(A59)</f>
        <v>#NAME?</v>
      </c>
      <c r="E59" s="70" t="e" cm="1">
        <f t="array" aca="1" ref="E59" ca="1">CALENDAR.EDATE_TO_MJDATE(B59)</f>
        <v>#NAME?</v>
      </c>
      <c r="F59" s="84" t="e" cm="1">
        <f t="array" aca="1" ref="F59" ca="1">CALENDAR.DELTA_WEEKS(D59,E59)</f>
        <v>#NAME?</v>
      </c>
      <c r="G59" s="88" t="e">
        <f t="shared" ref="G59:G64" ca="1" si="10">(C59=F59)</f>
        <v>#NAME?</v>
      </c>
    </row>
    <row r="60" spans="1:7" x14ac:dyDescent="0.25">
      <c r="A60" s="94">
        <v>45077.25</v>
      </c>
      <c r="B60" s="95">
        <v>45047.75</v>
      </c>
      <c r="C60" s="101">
        <f t="shared" si="9"/>
        <v>-4.2142857142857144</v>
      </c>
      <c r="D60" s="71" t="e" cm="1">
        <f t="array" aca="1" ref="D60" ca="1">CALENDAR.EDATE_TO_MJDATE(A60)</f>
        <v>#NAME?</v>
      </c>
      <c r="E60" s="71" t="e" cm="1">
        <f t="array" aca="1" ref="E60" ca="1">CALENDAR.EDATE_TO_MJDATE(B60)</f>
        <v>#NAME?</v>
      </c>
      <c r="F60" s="85" t="e" cm="1">
        <f t="array" aca="1" ref="F60" ca="1">CALENDAR.DELTA_WEEKS(D60,E60)</f>
        <v>#NAME?</v>
      </c>
      <c r="G60" s="89" t="e">
        <f t="shared" ca="1" si="10"/>
        <v>#NAME?</v>
      </c>
    </row>
    <row r="61" spans="1:7" x14ac:dyDescent="0.25">
      <c r="A61" s="133">
        <v>45047.75</v>
      </c>
      <c r="B61" s="93">
        <v>45047.75</v>
      </c>
      <c r="C61" s="100">
        <f t="shared" si="9"/>
        <v>0</v>
      </c>
      <c r="D61" s="70" t="e" cm="1">
        <f t="array" aca="1" ref="D61" ca="1">CALENDAR.EDATE_TO_MJDATE(A61)</f>
        <v>#NAME?</v>
      </c>
      <c r="E61" s="70" t="e" cm="1">
        <f t="array" aca="1" ref="E61" ca="1">CALENDAR.EDATE_TO_MJDATE(B61)</f>
        <v>#NAME?</v>
      </c>
      <c r="F61" s="84" t="e" cm="1">
        <f t="array" aca="1" ref="F61" ca="1">CALENDAR.DELTA_WEEKS(D61,E61)</f>
        <v>#NAME?</v>
      </c>
      <c r="G61" s="88" t="e">
        <f t="shared" ca="1" si="10"/>
        <v>#NAME?</v>
      </c>
    </row>
    <row r="62" spans="1:7" x14ac:dyDescent="0.25">
      <c r="A62" s="96">
        <v>45443.25</v>
      </c>
      <c r="B62" s="97">
        <v>45047.75</v>
      </c>
      <c r="C62" s="102">
        <f t="shared" si="9"/>
        <v>-56.5</v>
      </c>
      <c r="D62" s="72" t="e" cm="1">
        <f t="array" aca="1" ref="D62" ca="1">CALENDAR.EDATE_TO_MJDATE(A62)</f>
        <v>#NAME?</v>
      </c>
      <c r="E62" s="72" t="e" cm="1">
        <f t="array" aca="1" ref="E62" ca="1">CALENDAR.EDATE_TO_MJDATE(B62)</f>
        <v>#NAME?</v>
      </c>
      <c r="F62" s="86" t="e" cm="1">
        <f t="array" aca="1" ref="F62" ca="1">CALENDAR.DELTA_WEEKS(D62,E62)</f>
        <v>#NAME?</v>
      </c>
      <c r="G62" s="90" t="e">
        <f t="shared" ca="1" si="10"/>
        <v>#NAME?</v>
      </c>
    </row>
    <row r="63" spans="1:7" x14ac:dyDescent="0.25">
      <c r="A63" s="98">
        <v>45047.75</v>
      </c>
      <c r="B63" s="99">
        <v>45077.25</v>
      </c>
      <c r="C63" s="103">
        <f t="shared" si="9"/>
        <v>4.2142857142857144</v>
      </c>
      <c r="D63" s="73" t="e" cm="1">
        <f t="array" aca="1" ref="D63" ca="1">CALENDAR.EDATE_TO_MJDATE(A63)</f>
        <v>#NAME?</v>
      </c>
      <c r="E63" s="73" t="e" cm="1">
        <f t="array" aca="1" ref="E63" ca="1">CALENDAR.EDATE_TO_MJDATE(B63)</f>
        <v>#NAME?</v>
      </c>
      <c r="F63" s="67" t="e" cm="1">
        <f t="array" aca="1" ref="F63" ca="1">CALENDAR.DELTA_WEEKS(D63,E63)</f>
        <v>#NAME?</v>
      </c>
      <c r="G63" s="91" t="e">
        <f t="shared" ca="1" si="10"/>
        <v>#NAME?</v>
      </c>
    </row>
    <row r="64" spans="1:7" x14ac:dyDescent="0.25">
      <c r="A64" s="127">
        <v>43829</v>
      </c>
      <c r="B64" s="128">
        <v>44200</v>
      </c>
      <c r="C64" s="132">
        <f t="shared" si="9"/>
        <v>53</v>
      </c>
      <c r="D64" s="135" t="e" cm="1">
        <f t="array" aca="1" ref="D64" ca="1">CALENDAR.EDATE_TO_MJDATE(A64)</f>
        <v>#NAME?</v>
      </c>
      <c r="E64" s="135" t="e" cm="1">
        <f t="array" aca="1" ref="E64" ca="1">CALENDAR.EDATE_TO_MJDATE(B64)</f>
        <v>#NAME?</v>
      </c>
      <c r="F64" s="136" t="e" cm="1">
        <f t="array" aca="1" ref="F64" ca="1">CALENDAR.DELTA_WEEKS(D64,E64)</f>
        <v>#NAME?</v>
      </c>
      <c r="G64" s="130" t="e">
        <f t="shared" ca="1" si="10"/>
        <v>#NAME?</v>
      </c>
    </row>
    <row r="67" spans="1:25" ht="19.5" x14ac:dyDescent="0.3">
      <c r="A67" s="1" t="s">
        <v>211</v>
      </c>
    </row>
    <row r="69" spans="1:25" x14ac:dyDescent="0.25">
      <c r="A69" s="21" t="s">
        <v>206</v>
      </c>
      <c r="B69" s="22" t="s">
        <v>207</v>
      </c>
      <c r="C69" s="22" t="s">
        <v>204</v>
      </c>
      <c r="D69" s="22" t="s">
        <v>205</v>
      </c>
      <c r="E69" s="164" t="s">
        <v>102</v>
      </c>
      <c r="F69" s="22" t="s">
        <v>101</v>
      </c>
      <c r="G69" s="22" t="s">
        <v>124</v>
      </c>
      <c r="H69" s="22" t="s">
        <v>125</v>
      </c>
      <c r="I69" s="22" t="s">
        <v>152</v>
      </c>
      <c r="J69" s="22" t="s">
        <v>153</v>
      </c>
      <c r="K69" s="22" t="s">
        <v>154</v>
      </c>
      <c r="L69" s="22" t="s">
        <v>155</v>
      </c>
      <c r="M69" s="22" t="s">
        <v>131</v>
      </c>
      <c r="N69" s="87" t="s">
        <v>100</v>
      </c>
    </row>
    <row r="70" spans="1:25" x14ac:dyDescent="0.25">
      <c r="A70" s="92">
        <v>45016.25</v>
      </c>
      <c r="B70" s="93">
        <v>45413.75</v>
      </c>
      <c r="C70" s="70" t="e" cm="1">
        <f t="array" aca="1" ref="C70" ca="1">CALENDAR.EDATE_TO_MJDATE(A70)</f>
        <v>#NAME?</v>
      </c>
      <c r="D70" s="70" t="e" cm="1">
        <f t="array" aca="1" ref="D70" ca="1">CALENDAR.EDATE_TO_MJDATE(B70)</f>
        <v>#NAME?</v>
      </c>
      <c r="E70" s="141" t="e" cm="1">
        <f t="array" aca="1" ref="E70" ca="1">CALENDAR.DELTA_MONTHS(C70,D70)</f>
        <v>#NAME?</v>
      </c>
      <c r="F70" s="8" cm="1">
        <f t="array" ref="F70">_xlfn.IFS(B70=A70,0,B70&gt;A70,1,TRUE,-1)</f>
        <v>1</v>
      </c>
      <c r="G70" s="8">
        <f t="shared" ref="G70:G75" si="11">F70*(YEAR(B70)-YEAR(A70))</f>
        <v>1</v>
      </c>
      <c r="H70" s="8">
        <f t="shared" ref="H70:H75" si="12">F70*(MONTH(B70)-MONTH(A70))</f>
        <v>2</v>
      </c>
      <c r="I70" s="8" cm="1">
        <f t="array" ref="I70">_xlfn.LET(_xlpm._s,IF(F70=1,A70,B70),CALENDAR.DAYS_IN_MONTH(MONTH(_xlpm._s),YEAR(_xlpm._s)))</f>
        <v>31</v>
      </c>
      <c r="J70" s="8" cm="1">
        <f t="array" ref="J70">_xlfn.LET(_xlpm._e,IF(F70=1,B70,A70),CALENDAR.DAYS_IN_MONTH(MONTH(_xlpm._e),YEAR(_xlpm._e)))</f>
        <v>31</v>
      </c>
      <c r="K70" s="119">
        <f t="shared" ref="K70:K75" si="13">_xlfn.LET(_xlpm._s,IF(F70=1,A70,B70),(DAY(_xlpm._s)-1+MOD(_xlpm._s,1))/I70)</f>
        <v>0.97580645161290325</v>
      </c>
      <c r="L70" s="119">
        <f t="shared" ref="L70:L75" si="14">_xlfn.LET(_xlpm._e,IF(F70=1,B70,A70),(DAY(_xlpm._e)-1+MOD(_xlpm._e,1))/J70)</f>
        <v>2.4193548387096774E-2</v>
      </c>
      <c r="M70" s="119">
        <f t="shared" ref="M70:M75" si="15">F70*(G70*12+H70-K70+L70)</f>
        <v>13.048387096774192</v>
      </c>
      <c r="N70" s="88" t="e">
        <f t="shared" ref="N70:N75" ca="1" si="16">(M70=E70)</f>
        <v>#NAME?</v>
      </c>
    </row>
    <row r="71" spans="1:25" x14ac:dyDescent="0.25">
      <c r="A71" s="94">
        <v>45016.25</v>
      </c>
      <c r="B71" s="95">
        <v>45047.75</v>
      </c>
      <c r="C71" s="71" t="e" cm="1">
        <f t="array" aca="1" ref="C71" ca="1">CALENDAR.EDATE_TO_MJDATE(A71)</f>
        <v>#NAME?</v>
      </c>
      <c r="D71" s="71" t="e" cm="1">
        <f t="array" aca="1" ref="D71" ca="1">CALENDAR.EDATE_TO_MJDATE(B71)</f>
        <v>#NAME?</v>
      </c>
      <c r="E71" s="142" t="e" cm="1">
        <f t="array" aca="1" ref="E71" ca="1">CALENDAR.DELTA_MONTHS(C71,D71)</f>
        <v>#NAME?</v>
      </c>
      <c r="F71" s="11" cm="1">
        <f t="array" ref="F71">_xlfn.IFS(B71=A71,0,B71&gt;A71,1,TRUE,-1)</f>
        <v>1</v>
      </c>
      <c r="G71" s="11">
        <f t="shared" si="11"/>
        <v>0</v>
      </c>
      <c r="H71" s="11">
        <f t="shared" si="12"/>
        <v>2</v>
      </c>
      <c r="I71" s="11" cm="1">
        <f t="array" ref="I71">_xlfn.LET(_xlpm._s,IF(F71=1,A71,B71),CALENDAR.DAYS_IN_MONTH(MONTH(_xlpm._s),YEAR(_xlpm._s)))</f>
        <v>31</v>
      </c>
      <c r="J71" s="11" cm="1">
        <f t="array" ref="J71">_xlfn.LET(_xlpm._e,IF(F71=1,B71,A71),CALENDAR.DAYS_IN_MONTH(MONTH(_xlpm._e),YEAR(_xlpm._e)))</f>
        <v>31</v>
      </c>
      <c r="K71" s="120">
        <f t="shared" si="13"/>
        <v>0.97580645161290325</v>
      </c>
      <c r="L71" s="120">
        <f t="shared" si="14"/>
        <v>2.4193548387096774E-2</v>
      </c>
      <c r="M71" s="120">
        <f t="shared" si="15"/>
        <v>1.0483870967741935</v>
      </c>
      <c r="N71" s="89" t="e">
        <f t="shared" ca="1" si="16"/>
        <v>#NAME?</v>
      </c>
    </row>
    <row r="72" spans="1:25" x14ac:dyDescent="0.25">
      <c r="A72" s="92">
        <v>45047.75</v>
      </c>
      <c r="B72" s="93">
        <v>45047.75</v>
      </c>
      <c r="C72" s="70" t="e" cm="1">
        <f t="array" aca="1" ref="C72" ca="1">CALENDAR.EDATE_TO_MJDATE(A72)</f>
        <v>#NAME?</v>
      </c>
      <c r="D72" s="70" t="e" cm="1">
        <f t="array" aca="1" ref="D72" ca="1">CALENDAR.EDATE_TO_MJDATE(B72)</f>
        <v>#NAME?</v>
      </c>
      <c r="E72" s="141" t="e" cm="1">
        <f t="array" aca="1" ref="E72" ca="1">CALENDAR.DELTA_MONTHS(C72,D72)</f>
        <v>#NAME?</v>
      </c>
      <c r="F72" s="8" cm="1">
        <f t="array" ref="F72">_xlfn.IFS(B72=A72,0,B72&gt;A72,1,TRUE,-1)</f>
        <v>0</v>
      </c>
      <c r="G72" s="8">
        <f t="shared" si="11"/>
        <v>0</v>
      </c>
      <c r="H72" s="8">
        <f t="shared" si="12"/>
        <v>0</v>
      </c>
      <c r="I72" s="8" cm="1">
        <f t="array" ref="I72">_xlfn.LET(_xlpm._s,IF(F72=1,A72,B72),CALENDAR.DAYS_IN_MONTH(MONTH(_xlpm._s),YEAR(_xlpm._s)))</f>
        <v>31</v>
      </c>
      <c r="J72" s="8" cm="1">
        <f t="array" ref="J72">_xlfn.LET(_xlpm._e,IF(F72=1,B72,A72),CALENDAR.DAYS_IN_MONTH(MONTH(_xlpm._e),YEAR(_xlpm._e)))</f>
        <v>31</v>
      </c>
      <c r="K72" s="119">
        <f t="shared" si="13"/>
        <v>2.4193548387096774E-2</v>
      </c>
      <c r="L72" s="119">
        <f t="shared" si="14"/>
        <v>2.4193548387096774E-2</v>
      </c>
      <c r="M72" s="119">
        <f t="shared" si="15"/>
        <v>0</v>
      </c>
      <c r="N72" s="88" t="e">
        <f t="shared" ca="1" si="16"/>
        <v>#NAME?</v>
      </c>
    </row>
    <row r="73" spans="1:25" x14ac:dyDescent="0.25">
      <c r="A73" s="96">
        <v>45077.25</v>
      </c>
      <c r="B73" s="97">
        <v>45413.75</v>
      </c>
      <c r="C73" s="72" t="e" cm="1">
        <f t="array" aca="1" ref="C73" ca="1">CALENDAR.EDATE_TO_MJDATE(A73)</f>
        <v>#NAME?</v>
      </c>
      <c r="D73" s="72" t="e" cm="1">
        <f t="array" aca="1" ref="D73" ca="1">CALENDAR.EDATE_TO_MJDATE(B73)</f>
        <v>#NAME?</v>
      </c>
      <c r="E73" s="143" t="e" cm="1">
        <f t="array" aca="1" ref="E73" ca="1">CALENDAR.DELTA_MONTHS(C73,D73)</f>
        <v>#NAME?</v>
      </c>
      <c r="F73" s="36" cm="1">
        <f t="array" ref="F73">_xlfn.IFS(B73=A73,0,B73&gt;A73,1,TRUE,-1)</f>
        <v>1</v>
      </c>
      <c r="G73" s="36">
        <f t="shared" si="11"/>
        <v>1</v>
      </c>
      <c r="H73" s="36">
        <f t="shared" si="12"/>
        <v>0</v>
      </c>
      <c r="I73" s="36" cm="1">
        <f t="array" ref="I73">_xlfn.LET(_xlpm._s,IF(F73=1,A73,B73),CALENDAR.DAYS_IN_MONTH(MONTH(_xlpm._s),YEAR(_xlpm._s)))</f>
        <v>31</v>
      </c>
      <c r="J73" s="36" cm="1">
        <f t="array" ref="J73">_xlfn.LET(_xlpm._e,IF(F73=1,B73,A73),CALENDAR.DAYS_IN_MONTH(MONTH(_xlpm._e),YEAR(_xlpm._e)))</f>
        <v>31</v>
      </c>
      <c r="K73" s="121">
        <f t="shared" si="13"/>
        <v>0.97580645161290325</v>
      </c>
      <c r="L73" s="121">
        <f t="shared" si="14"/>
        <v>2.4193548387096774E-2</v>
      </c>
      <c r="M73" s="121">
        <f t="shared" si="15"/>
        <v>11.048387096774192</v>
      </c>
      <c r="N73" s="90" t="e">
        <f t="shared" ca="1" si="16"/>
        <v>#NAME?</v>
      </c>
    </row>
    <row r="74" spans="1:25" x14ac:dyDescent="0.25">
      <c r="A74" s="98">
        <v>45077.25</v>
      </c>
      <c r="B74" s="99">
        <v>45047.75</v>
      </c>
      <c r="C74" s="73" t="e" cm="1">
        <f t="array" aca="1" ref="C74" ca="1">CALENDAR.EDATE_TO_MJDATE(A74)</f>
        <v>#NAME?</v>
      </c>
      <c r="D74" s="73" t="e" cm="1">
        <f t="array" aca="1" ref="D74" ca="1">CALENDAR.EDATE_TO_MJDATE(B74)</f>
        <v>#NAME?</v>
      </c>
      <c r="E74" s="144" t="e" cm="1">
        <f t="array" aca="1" ref="E74" ca="1">CALENDAR.DELTA_MONTHS(C74,D74)</f>
        <v>#NAME?</v>
      </c>
      <c r="F74" s="38" cm="1">
        <f t="array" ref="F74">_xlfn.IFS(B74=A74,0,B74&gt;A74,1,TRUE,-1)</f>
        <v>-1</v>
      </c>
      <c r="G74" s="38">
        <f t="shared" si="11"/>
        <v>0</v>
      </c>
      <c r="H74" s="38">
        <f t="shared" si="12"/>
        <v>0</v>
      </c>
      <c r="I74" s="38" cm="1">
        <f t="array" ref="I74">_xlfn.LET(_xlpm._s,IF(F74=1,A74,B74),CALENDAR.DAYS_IN_MONTH(MONTH(_xlpm._s),YEAR(_xlpm._s)))</f>
        <v>31</v>
      </c>
      <c r="J74" s="38" cm="1">
        <f t="array" ref="J74">_xlfn.LET(_xlpm._e,IF(F74=1,B74,A74),CALENDAR.DAYS_IN_MONTH(MONTH(_xlpm._e),YEAR(_xlpm._e)))</f>
        <v>31</v>
      </c>
      <c r="K74" s="104">
        <f t="shared" si="13"/>
        <v>2.4193548387096774E-2</v>
      </c>
      <c r="L74" s="104">
        <f t="shared" si="14"/>
        <v>0.97580645161290325</v>
      </c>
      <c r="M74" s="104">
        <f t="shared" si="15"/>
        <v>-0.95161290322580649</v>
      </c>
      <c r="N74" s="91" t="e">
        <f t="shared" ca="1" si="16"/>
        <v>#NAME?</v>
      </c>
    </row>
    <row r="75" spans="1:25" x14ac:dyDescent="0.25">
      <c r="A75" s="127">
        <v>45869.25</v>
      </c>
      <c r="B75" s="128">
        <v>45170.75</v>
      </c>
      <c r="C75" s="135" t="e" cm="1">
        <f t="array" aca="1" ref="C75" ca="1">CALENDAR.EDATE_TO_MJDATE(A75)</f>
        <v>#NAME?</v>
      </c>
      <c r="D75" s="135" t="e" cm="1">
        <f t="array" aca="1" ref="D75" ca="1">CALENDAR.EDATE_TO_MJDATE(B75)</f>
        <v>#NAME?</v>
      </c>
      <c r="E75" s="165" t="e" cm="1">
        <f t="array" aca="1" ref="E75" ca="1">CALENDAR.DELTA_MONTHS(C75,D75)</f>
        <v>#NAME?</v>
      </c>
      <c r="F75" s="18" cm="1">
        <f t="array" ref="F75">_xlfn.IFS(B75=A75,0,B75&gt;A75,1,TRUE,-1)</f>
        <v>-1</v>
      </c>
      <c r="G75" s="18">
        <f t="shared" si="11"/>
        <v>2</v>
      </c>
      <c r="H75" s="18">
        <f t="shared" si="12"/>
        <v>-2</v>
      </c>
      <c r="I75" s="18" cm="1">
        <f t="array" ref="I75">_xlfn.LET(_xlpm._s,IF(F75=1,A75,B75),CALENDAR.DAYS_IN_MONTH(MONTH(_xlpm._s),YEAR(_xlpm._s)))</f>
        <v>30</v>
      </c>
      <c r="J75" s="18" cm="1">
        <f t="array" ref="J75">_xlfn.LET(_xlpm._e,IF(F75=1,B75,A75),CALENDAR.DAYS_IN_MONTH(MONTH(_xlpm._e),YEAR(_xlpm._e)))</f>
        <v>31</v>
      </c>
      <c r="K75" s="129">
        <f t="shared" si="13"/>
        <v>2.5000000000000001E-2</v>
      </c>
      <c r="L75" s="129">
        <f t="shared" si="14"/>
        <v>0.97580645161290325</v>
      </c>
      <c r="M75" s="129">
        <f t="shared" si="15"/>
        <v>-22.950806451612905</v>
      </c>
      <c r="N75" s="130" t="e">
        <f t="shared" ca="1" si="16"/>
        <v>#NAME?</v>
      </c>
    </row>
    <row r="76" spans="1:25" x14ac:dyDescent="0.25">
      <c r="Q76" s="105"/>
    </row>
    <row r="78" spans="1:25" ht="19.5" x14ac:dyDescent="0.3">
      <c r="A78" s="1" t="s">
        <v>212</v>
      </c>
    </row>
    <row r="80" spans="1:25" x14ac:dyDescent="0.25">
      <c r="A80" s="21" t="s">
        <v>206</v>
      </c>
      <c r="B80" s="22" t="s">
        <v>207</v>
      </c>
      <c r="C80" s="22" t="s">
        <v>204</v>
      </c>
      <c r="D80" s="22" t="s">
        <v>205</v>
      </c>
      <c r="E80" s="22" t="s">
        <v>108</v>
      </c>
      <c r="F80" s="164" t="s">
        <v>127</v>
      </c>
      <c r="G80" s="22" t="s">
        <v>101</v>
      </c>
      <c r="H80" s="22" t="s">
        <v>214</v>
      </c>
      <c r="I80" s="22" t="s">
        <v>213</v>
      </c>
      <c r="J80" s="22" t="s">
        <v>215</v>
      </c>
      <c r="K80" s="22" t="s">
        <v>217</v>
      </c>
      <c r="L80" s="22" t="s">
        <v>216</v>
      </c>
      <c r="M80" s="22" t="s">
        <v>218</v>
      </c>
      <c r="N80" s="22" t="s">
        <v>219</v>
      </c>
      <c r="O80" s="22" t="s">
        <v>220</v>
      </c>
      <c r="P80" s="22" t="s">
        <v>221</v>
      </c>
      <c r="Q80" s="22" t="s">
        <v>222</v>
      </c>
      <c r="R80" s="22" t="s">
        <v>103</v>
      </c>
      <c r="S80" s="22" t="s">
        <v>117</v>
      </c>
      <c r="T80" s="22" t="s">
        <v>223</v>
      </c>
      <c r="U80" s="22" t="s">
        <v>224</v>
      </c>
      <c r="V80" s="22" t="s">
        <v>225</v>
      </c>
      <c r="W80" s="22" t="s">
        <v>118</v>
      </c>
      <c r="X80" s="22" t="s">
        <v>126</v>
      </c>
      <c r="Y80" s="87" t="s">
        <v>100</v>
      </c>
    </row>
    <row r="81" spans="1:25" x14ac:dyDescent="0.25">
      <c r="A81" s="92">
        <v>45016.25</v>
      </c>
      <c r="B81" s="93">
        <v>45413.75</v>
      </c>
      <c r="C81" s="100" t="e" cm="1">
        <f t="array" aca="1" ref="C81" ca="1">CALENDAR.EDATE_TO_MJDATE(A81)</f>
        <v>#NAME?</v>
      </c>
      <c r="D81" s="100" t="e" cm="1">
        <f t="array" aca="1" ref="D81" ca="1">CALENDAR.EDATE_TO_MJDATE(B81)</f>
        <v>#NAME?</v>
      </c>
      <c r="E81" s="8"/>
      <c r="F81" s="141" t="e" cm="1">
        <f t="array" aca="1" ref="F81" ca="1">CALENDAR.DELTA_QUARTERS(C81,D81,E81)</f>
        <v>#NAME?</v>
      </c>
      <c r="G81" s="8" cm="1">
        <f t="array" ref="G81">_xlfn.IFS(B81=A81,0,B81&gt;A81,1,TRUE,-1)</f>
        <v>1</v>
      </c>
      <c r="H81" s="8" t="e" cm="1">
        <f t="array" aca="1" ref="H81" ca="1">CALENDAR.MJDATE_TO_QUARTER_DATE(C81,0,E81)</f>
        <v>#NAME?</v>
      </c>
      <c r="I81" s="100"/>
      <c r="J81" s="8"/>
      <c r="K81" s="100"/>
      <c r="L81" s="32"/>
      <c r="M81" s="32" t="e" cm="1">
        <f t="array" aca="1" ref="M81" ca="1">CALENDAR.MJDATE_TO_QUARTER_DATE(D81,0,E81)</f>
        <v>#NAME?</v>
      </c>
      <c r="N81" s="32"/>
      <c r="O81" s="32"/>
      <c r="P81" s="100"/>
      <c r="Q81" s="32"/>
      <c r="R81" s="32" t="e">
        <f t="shared" ref="R81:R86" ca="1" si="17">G81*(M81-H81)</f>
        <v>#NAME?</v>
      </c>
      <c r="S81" s="32">
        <f t="shared" ref="S81:S86" si="18">G81*(N81-I81)</f>
        <v>0</v>
      </c>
      <c r="T81" s="100">
        <f t="shared" ref="T81:T86" si="19">G81*-1*(J81-1+K81)</f>
        <v>1</v>
      </c>
      <c r="U81" s="100">
        <f t="shared" ref="U81:U86" si="20">G81*(O81-1+P81)</f>
        <v>-1</v>
      </c>
      <c r="V81" s="119" t="e">
        <f t="shared" ref="V81:V86" ca="1" si="21">G81*(R81*4+S81+T81/L81+U81/Q81)</f>
        <v>#NAME?</v>
      </c>
      <c r="W81" s="119">
        <f t="shared" ref="W81:W86" si="22">(B81-A81)/365.2425*4</f>
        <v>4.3532721411117272</v>
      </c>
      <c r="X81" s="30" t="e">
        <f t="shared" ref="X81:X86" ca="1" si="23">(W81-V81)/4*365.2425*24</f>
        <v>#NAME?</v>
      </c>
      <c r="Y81" s="88" t="e">
        <f t="shared" ref="Y81:Y86" ca="1" si="24">(V81=F81)</f>
        <v>#NAME?</v>
      </c>
    </row>
    <row r="82" spans="1:25" x14ac:dyDescent="0.25">
      <c r="A82" s="94">
        <v>45016.25</v>
      </c>
      <c r="B82" s="95">
        <v>45047.75</v>
      </c>
      <c r="C82" s="101" t="e" cm="1">
        <f t="array" aca="1" ref="C82" ca="1">CALENDAR.EDATE_TO_MJDATE(A82)</f>
        <v>#NAME?</v>
      </c>
      <c r="D82" s="101" t="e" cm="1">
        <f t="array" aca="1" ref="D82" ca="1">CALENDAR.EDATE_TO_MJDATE(B82)</f>
        <v>#NAME?</v>
      </c>
      <c r="E82" s="11">
        <v>2</v>
      </c>
      <c r="F82" s="142" t="e" cm="1">
        <f t="array" aca="1" ref="F82" ca="1">CALENDAR.DELTA_QUARTERS(C82,D82,E82)</f>
        <v>#NAME?</v>
      </c>
      <c r="G82" s="11" cm="1">
        <f t="array" ref="G82">_xlfn.IFS(B82=A82,0,B82&gt;A82,1,TRUE,-1)</f>
        <v>1</v>
      </c>
      <c r="H82" s="11" t="e" cm="1">
        <f t="array" aca="1" ref="H82" ca="1">CALENDAR.MJDATE_TO_QUARTER_DATE(C82,0,E82)</f>
        <v>#NAME?</v>
      </c>
      <c r="I82" s="101"/>
      <c r="J82" s="11"/>
      <c r="K82" s="101"/>
      <c r="L82" s="33"/>
      <c r="M82" s="33" t="e" cm="1">
        <f t="array" aca="1" ref="M82" ca="1">CALENDAR.MJDATE_TO_QUARTER_DATE(D82,0,E82)</f>
        <v>#NAME?</v>
      </c>
      <c r="N82" s="33"/>
      <c r="O82" s="33"/>
      <c r="P82" s="101"/>
      <c r="Q82" s="33"/>
      <c r="R82" s="33" t="e">
        <f t="shared" ca="1" si="17"/>
        <v>#NAME?</v>
      </c>
      <c r="S82" s="33">
        <f t="shared" si="18"/>
        <v>0</v>
      </c>
      <c r="T82" s="101">
        <f t="shared" si="19"/>
        <v>1</v>
      </c>
      <c r="U82" s="101">
        <f t="shared" si="20"/>
        <v>-1</v>
      </c>
      <c r="V82" s="120" t="e">
        <f t="shared" ca="1" si="21"/>
        <v>#NAME?</v>
      </c>
      <c r="W82" s="120">
        <f t="shared" si="22"/>
        <v>0.34497628288055193</v>
      </c>
      <c r="X82" s="60" t="e">
        <f t="shared" ca="1" si="23"/>
        <v>#NAME?</v>
      </c>
      <c r="Y82" s="89" t="e">
        <f t="shared" ca="1" si="24"/>
        <v>#NAME?</v>
      </c>
    </row>
    <row r="83" spans="1:25" x14ac:dyDescent="0.25">
      <c r="A83" s="92">
        <v>45047.75</v>
      </c>
      <c r="B83" s="93">
        <v>45047.75</v>
      </c>
      <c r="C83" s="100" t="e" cm="1">
        <f t="array" aca="1" ref="C83" ca="1">CALENDAR.EDATE_TO_MJDATE(A83)</f>
        <v>#NAME?</v>
      </c>
      <c r="D83" s="100" t="e" cm="1">
        <f t="array" aca="1" ref="D83" ca="1">CALENDAR.EDATE_TO_MJDATE(B83)</f>
        <v>#NAME?</v>
      </c>
      <c r="E83" s="8"/>
      <c r="F83" s="141" t="e" cm="1">
        <f t="array" aca="1" ref="F83" ca="1">CALENDAR.DELTA_QUARTERS(C83,D83,E83)</f>
        <v>#NAME?</v>
      </c>
      <c r="G83" s="8" cm="1">
        <f t="array" ref="G83">_xlfn.IFS(B83=A83,0,B83&gt;A83,1,TRUE,-1)</f>
        <v>0</v>
      </c>
      <c r="H83" s="8" t="e" cm="1">
        <f t="array" aca="1" ref="H83" ca="1">CALENDAR.MJDATE_TO_QUARTER_DATE(C83,0,E83)</f>
        <v>#NAME?</v>
      </c>
      <c r="I83" s="100"/>
      <c r="J83" s="8"/>
      <c r="K83" s="100"/>
      <c r="L83" s="32"/>
      <c r="M83" s="32" t="e" cm="1">
        <f t="array" aca="1" ref="M83" ca="1">CALENDAR.MJDATE_TO_QUARTER_DATE(D83,0,E83)</f>
        <v>#NAME?</v>
      </c>
      <c r="N83" s="32"/>
      <c r="O83" s="32"/>
      <c r="P83" s="100"/>
      <c r="Q83" s="32"/>
      <c r="R83" s="32" t="e">
        <f t="shared" ca="1" si="17"/>
        <v>#NAME?</v>
      </c>
      <c r="S83" s="32">
        <f t="shared" si="18"/>
        <v>0</v>
      </c>
      <c r="T83" s="100">
        <f t="shared" si="19"/>
        <v>0</v>
      </c>
      <c r="U83" s="100">
        <f t="shared" si="20"/>
        <v>0</v>
      </c>
      <c r="V83" s="119" t="e">
        <f t="shared" ca="1" si="21"/>
        <v>#NAME?</v>
      </c>
      <c r="W83" s="119">
        <f t="shared" si="22"/>
        <v>0</v>
      </c>
      <c r="X83" s="30" t="e">
        <f t="shared" ca="1" si="23"/>
        <v>#NAME?</v>
      </c>
      <c r="Y83" s="88" t="e">
        <f t="shared" ca="1" si="24"/>
        <v>#NAME?</v>
      </c>
    </row>
    <row r="84" spans="1:25" x14ac:dyDescent="0.25">
      <c r="A84" s="96">
        <v>45077.25</v>
      </c>
      <c r="B84" s="97">
        <v>45413.75</v>
      </c>
      <c r="C84" s="102" t="e" cm="1">
        <f t="array" aca="1" ref="C84" ca="1">CALENDAR.EDATE_TO_MJDATE(A84)</f>
        <v>#NAME?</v>
      </c>
      <c r="D84" s="102" t="e" cm="1">
        <f t="array" aca="1" ref="D84" ca="1">CALENDAR.EDATE_TO_MJDATE(B84)</f>
        <v>#NAME?</v>
      </c>
      <c r="E84" s="36"/>
      <c r="F84" s="143" t="e" cm="1">
        <f t="array" aca="1" ref="F84" ca="1">CALENDAR.DELTA_QUARTERS(C84,D84,E84)</f>
        <v>#NAME?</v>
      </c>
      <c r="G84" s="36" cm="1">
        <f t="array" ref="G84">_xlfn.IFS(B84=A84,0,B84&gt;A84,1,TRUE,-1)</f>
        <v>1</v>
      </c>
      <c r="H84" s="36" t="e" cm="1">
        <f t="array" aca="1" ref="H84" ca="1">CALENDAR.MJDATE_TO_QUARTER_DATE(C84,0,E84)</f>
        <v>#NAME?</v>
      </c>
      <c r="I84" s="102"/>
      <c r="J84" s="36"/>
      <c r="K84" s="102"/>
      <c r="L84" s="37"/>
      <c r="M84" s="37" t="e" cm="1">
        <f t="array" aca="1" ref="M84" ca="1">CALENDAR.MJDATE_TO_QUARTER_DATE(D84,0,E84)</f>
        <v>#NAME?</v>
      </c>
      <c r="N84" s="37"/>
      <c r="O84" s="37"/>
      <c r="P84" s="102"/>
      <c r="Q84" s="37"/>
      <c r="R84" s="37" t="e">
        <f t="shared" ca="1" si="17"/>
        <v>#NAME?</v>
      </c>
      <c r="S84" s="37">
        <f t="shared" si="18"/>
        <v>0</v>
      </c>
      <c r="T84" s="102">
        <f t="shared" si="19"/>
        <v>1</v>
      </c>
      <c r="U84" s="102">
        <f t="shared" si="20"/>
        <v>-1</v>
      </c>
      <c r="V84" s="121" t="e">
        <f t="shared" ca="1" si="21"/>
        <v>#NAME?</v>
      </c>
      <c r="W84" s="121">
        <f t="shared" si="22"/>
        <v>3.6852228314065312</v>
      </c>
      <c r="X84" s="61" t="e">
        <f t="shared" ca="1" si="23"/>
        <v>#NAME?</v>
      </c>
      <c r="Y84" s="90" t="e">
        <f t="shared" ca="1" si="24"/>
        <v>#NAME?</v>
      </c>
    </row>
    <row r="85" spans="1:25" x14ac:dyDescent="0.25">
      <c r="A85" s="98">
        <v>45077.25</v>
      </c>
      <c r="B85" s="99">
        <v>45047.75</v>
      </c>
      <c r="C85" s="103" t="e" cm="1">
        <f t="array" aca="1" ref="C85" ca="1">CALENDAR.EDATE_TO_MJDATE(A85)</f>
        <v>#NAME?</v>
      </c>
      <c r="D85" s="103" t="e" cm="1">
        <f t="array" aca="1" ref="D85" ca="1">CALENDAR.EDATE_TO_MJDATE(B85)</f>
        <v>#NAME?</v>
      </c>
      <c r="E85" s="38"/>
      <c r="F85" s="144" t="e" cm="1">
        <f t="array" aca="1" ref="F85" ca="1">CALENDAR.DELTA_QUARTERS(C85,D85,E85)</f>
        <v>#NAME?</v>
      </c>
      <c r="G85" s="38" cm="1">
        <f t="array" ref="G85">_xlfn.IFS(B85=A85,0,B85&gt;A85,1,TRUE,-1)</f>
        <v>-1</v>
      </c>
      <c r="H85" s="38" t="e" cm="1">
        <f t="array" aca="1" ref="H85" ca="1">CALENDAR.MJDATE_TO_QUARTER_DATE(C85,0,E85)</f>
        <v>#NAME?</v>
      </c>
      <c r="I85" s="103"/>
      <c r="J85" s="38"/>
      <c r="K85" s="103"/>
      <c r="L85" s="39"/>
      <c r="M85" s="39" t="e" cm="1">
        <f t="array" aca="1" ref="M85" ca="1">CALENDAR.MJDATE_TO_QUARTER_DATE(D85,0,E85)</f>
        <v>#NAME?</v>
      </c>
      <c r="N85" s="39"/>
      <c r="O85" s="39"/>
      <c r="P85" s="103"/>
      <c r="Q85" s="39"/>
      <c r="R85" s="39" t="e">
        <f t="shared" ca="1" si="17"/>
        <v>#NAME?</v>
      </c>
      <c r="S85" s="39">
        <f t="shared" si="18"/>
        <v>0</v>
      </c>
      <c r="T85" s="103">
        <f t="shared" si="19"/>
        <v>-1</v>
      </c>
      <c r="U85" s="103">
        <f t="shared" si="20"/>
        <v>1</v>
      </c>
      <c r="V85" s="104" t="e">
        <f t="shared" ca="1" si="21"/>
        <v>#NAME?</v>
      </c>
      <c r="W85" s="104">
        <f t="shared" si="22"/>
        <v>-0.32307302682464389</v>
      </c>
      <c r="X85" s="62" t="e">
        <f t="shared" ca="1" si="23"/>
        <v>#NAME?</v>
      </c>
      <c r="Y85" s="91" t="e">
        <f t="shared" ca="1" si="24"/>
        <v>#NAME?</v>
      </c>
    </row>
    <row r="86" spans="1:25" x14ac:dyDescent="0.25">
      <c r="A86" s="127">
        <v>45869.25</v>
      </c>
      <c r="B86" s="128">
        <v>45170.75</v>
      </c>
      <c r="C86" s="132" t="e" cm="1">
        <f t="array" aca="1" ref="C86" ca="1">CALENDAR.EDATE_TO_MJDATE(A86)</f>
        <v>#NAME?</v>
      </c>
      <c r="D86" s="132" t="e" cm="1">
        <f t="array" aca="1" ref="D86" ca="1">CALENDAR.EDATE_TO_MJDATE(B86)</f>
        <v>#NAME?</v>
      </c>
      <c r="E86" s="18"/>
      <c r="F86" s="165" t="e" cm="1">
        <f t="array" aca="1" ref="F86" ca="1">CALENDAR.DELTA_QUARTERS(C86,D86,E86)</f>
        <v>#NAME?</v>
      </c>
      <c r="G86" s="18" cm="1">
        <f t="array" ref="G86">_xlfn.IFS(B86=A86,0,B86&gt;A86,1,TRUE,-1)</f>
        <v>-1</v>
      </c>
      <c r="H86" s="18" t="e" cm="1">
        <f t="array" aca="1" ref="H86" ca="1">CALENDAR.MJDATE_TO_QUARTER_DATE(C86,0,E86)</f>
        <v>#NAME?</v>
      </c>
      <c r="I86" s="132"/>
      <c r="J86" s="18"/>
      <c r="K86" s="132"/>
      <c r="L86" s="31"/>
      <c r="M86" s="31" t="e" cm="1">
        <f t="array" aca="1" ref="M86" ca="1">CALENDAR.MJDATE_TO_QUARTER_DATE(D86,0,E86)</f>
        <v>#NAME?</v>
      </c>
      <c r="N86" s="31"/>
      <c r="O86" s="31"/>
      <c r="P86" s="132"/>
      <c r="Q86" s="31"/>
      <c r="R86" s="31" t="e">
        <f t="shared" ca="1" si="17"/>
        <v>#NAME?</v>
      </c>
      <c r="S86" s="31">
        <f t="shared" si="18"/>
        <v>0</v>
      </c>
      <c r="T86" s="132">
        <f t="shared" si="19"/>
        <v>-1</v>
      </c>
      <c r="U86" s="132">
        <f t="shared" si="20"/>
        <v>1</v>
      </c>
      <c r="V86" s="129" t="e">
        <f t="shared" ca="1" si="21"/>
        <v>#NAME?</v>
      </c>
      <c r="W86" s="129">
        <f t="shared" si="22"/>
        <v>-7.6497121775258901</v>
      </c>
      <c r="X86" s="163" t="e">
        <f t="shared" ca="1" si="23"/>
        <v>#NAME?</v>
      </c>
      <c r="Y86" s="130" t="e">
        <f t="shared" ca="1" si="24"/>
        <v>#NAME?</v>
      </c>
    </row>
    <row r="89" spans="1:25" ht="19.5" x14ac:dyDescent="0.3">
      <c r="A89" s="1" t="s">
        <v>226</v>
      </c>
    </row>
    <row r="91" spans="1:25" x14ac:dyDescent="0.25">
      <c r="A91" s="21" t="s">
        <v>206</v>
      </c>
      <c r="B91" s="22" t="s">
        <v>207</v>
      </c>
      <c r="C91" s="22" t="s">
        <v>204</v>
      </c>
      <c r="D91" s="22" t="s">
        <v>205</v>
      </c>
      <c r="E91" s="164" t="s">
        <v>128</v>
      </c>
      <c r="F91" s="22" t="s">
        <v>101</v>
      </c>
      <c r="G91" s="22" t="s">
        <v>227</v>
      </c>
      <c r="H91" s="22" t="s">
        <v>228</v>
      </c>
      <c r="I91" s="22" t="s">
        <v>229</v>
      </c>
      <c r="J91" s="22" t="s">
        <v>230</v>
      </c>
      <c r="K91" s="22" t="s">
        <v>231</v>
      </c>
      <c r="L91" s="22" t="s">
        <v>232</v>
      </c>
      <c r="M91" s="22" t="s">
        <v>233</v>
      </c>
      <c r="N91" s="22" t="s">
        <v>234</v>
      </c>
      <c r="O91" s="22" t="s">
        <v>103</v>
      </c>
      <c r="P91" s="22" t="s">
        <v>235</v>
      </c>
      <c r="Q91" s="22" t="s">
        <v>236</v>
      </c>
      <c r="R91" s="22" t="s">
        <v>237</v>
      </c>
      <c r="S91" s="22" t="s">
        <v>118</v>
      </c>
      <c r="T91" s="22" t="s">
        <v>126</v>
      </c>
      <c r="U91" s="87" t="s">
        <v>100</v>
      </c>
    </row>
    <row r="92" spans="1:25" x14ac:dyDescent="0.25">
      <c r="A92" s="92">
        <v>45016.25</v>
      </c>
      <c r="B92" s="93">
        <v>45413.75</v>
      </c>
      <c r="C92" s="119" t="e" cm="1">
        <f t="array" aca="1" ref="C92" ca="1">CALENDAR.EDATE_TO_MJDATE(A92)</f>
        <v>#NAME?</v>
      </c>
      <c r="D92" s="119" t="e" cm="1">
        <f t="array" aca="1" ref="D92" ca="1">CALENDAR.EDATE_TO_MJDATE(B92)</f>
        <v>#NAME?</v>
      </c>
      <c r="E92" s="141" t="e" cm="1">
        <f t="array" aca="1" ref="E92" ca="1">CALENDAR.DELTA_YEARS(C92,D92)</f>
        <v>#NAME?</v>
      </c>
      <c r="F92" s="8" cm="1">
        <f t="array" ref="F92">_xlfn.IFS(B92=A92,0,B92&gt;A92,1,TRUE,-1)</f>
        <v>1</v>
      </c>
      <c r="G92" s="8" t="e" cm="1">
        <f t="array" aca="1" ref="G92" ca="1">CALENDAR.MJDATE_TO_ORDINAL_DATE(C92,0)</f>
        <v>#NAME?</v>
      </c>
      <c r="H92" s="100"/>
      <c r="I92" s="100"/>
      <c r="J92" s="100"/>
      <c r="K92" s="32" t="e" cm="1">
        <f t="array" aca="1" ref="K92" ca="1">CALENDAR.MJDATE_TO_ORDINAL_DATE(D92,0)</f>
        <v>#NAME?</v>
      </c>
      <c r="L92" s="32"/>
      <c r="M92" s="100"/>
      <c r="N92" s="8"/>
      <c r="O92" s="32" t="e">
        <f t="shared" ref="O92:O97" ca="1" si="25">F92*(K92-G92)</f>
        <v>#NAME?</v>
      </c>
      <c r="P92" s="100">
        <f t="shared" ref="P92:P97" si="26">F92*-1*(H92-1+I92)</f>
        <v>1</v>
      </c>
      <c r="Q92" s="100">
        <f t="shared" ref="Q92:Q97" si="27">F92*(L92-1+M92)</f>
        <v>-1</v>
      </c>
      <c r="R92" s="100" t="e">
        <f t="shared" ref="R92:R97" ca="1" si="28">F92*(O92+P92/J92+Q92/N92)</f>
        <v>#NAME?</v>
      </c>
      <c r="S92" s="100">
        <f t="shared" ref="S92:S97" si="29">(B92-A92)/365.2425</f>
        <v>1.0883180352779318</v>
      </c>
      <c r="T92" s="100" t="e">
        <f t="shared" ref="T92:T97" ca="1" si="30">(S92-R92)*365.2425*24</f>
        <v>#NAME?</v>
      </c>
      <c r="U92" s="88" t="e">
        <f t="shared" ref="U92:U97" ca="1" si="31">(R92=E92)</f>
        <v>#NAME?</v>
      </c>
    </row>
    <row r="93" spans="1:25" x14ac:dyDescent="0.25">
      <c r="A93" s="94">
        <v>45016.25</v>
      </c>
      <c r="B93" s="95">
        <v>45047.75</v>
      </c>
      <c r="C93" s="120" t="e" cm="1">
        <f t="array" aca="1" ref="C93" ca="1">CALENDAR.EDATE_TO_MJDATE(A93)</f>
        <v>#NAME?</v>
      </c>
      <c r="D93" s="120" t="e" cm="1">
        <f t="array" aca="1" ref="D93" ca="1">CALENDAR.EDATE_TO_MJDATE(B93)</f>
        <v>#NAME?</v>
      </c>
      <c r="E93" s="142" t="e" cm="1">
        <f t="array" aca="1" ref="E93" ca="1">CALENDAR.DELTA_YEARS(C93,D93)</f>
        <v>#NAME?</v>
      </c>
      <c r="F93" s="11" cm="1">
        <f t="array" ref="F93">_xlfn.IFS(B93=A93,0,B93&gt;A93,1,TRUE,-1)</f>
        <v>1</v>
      </c>
      <c r="G93" s="11" t="e" cm="1">
        <f t="array" aca="1" ref="G93" ca="1">CALENDAR.MJDATE_TO_ORDINAL_DATE(C93,0)</f>
        <v>#NAME?</v>
      </c>
      <c r="H93" s="101"/>
      <c r="I93" s="101"/>
      <c r="J93" s="101"/>
      <c r="K93" s="33" t="e" cm="1">
        <f t="array" aca="1" ref="K93" ca="1">CALENDAR.MJDATE_TO_ORDINAL_DATE(D93,0)</f>
        <v>#NAME?</v>
      </c>
      <c r="L93" s="33"/>
      <c r="M93" s="101"/>
      <c r="N93" s="11"/>
      <c r="O93" s="11" t="e">
        <f t="shared" ca="1" si="25"/>
        <v>#NAME?</v>
      </c>
      <c r="P93" s="101">
        <f t="shared" si="26"/>
        <v>1</v>
      </c>
      <c r="Q93" s="101">
        <f t="shared" si="27"/>
        <v>-1</v>
      </c>
      <c r="R93" s="101" t="e">
        <f t="shared" ca="1" si="28"/>
        <v>#NAME?</v>
      </c>
      <c r="S93" s="101">
        <f t="shared" si="29"/>
        <v>8.6244070720137983E-2</v>
      </c>
      <c r="T93" s="101" t="e">
        <f t="shared" ca="1" si="30"/>
        <v>#NAME?</v>
      </c>
      <c r="U93" s="89" t="e">
        <f t="shared" ca="1" si="31"/>
        <v>#NAME?</v>
      </c>
    </row>
    <row r="94" spans="1:25" x14ac:dyDescent="0.25">
      <c r="A94" s="92">
        <v>45047.75</v>
      </c>
      <c r="B94" s="93">
        <v>45047.75</v>
      </c>
      <c r="C94" s="119" t="e" cm="1">
        <f t="array" aca="1" ref="C94" ca="1">CALENDAR.EDATE_TO_MJDATE(A94)</f>
        <v>#NAME?</v>
      </c>
      <c r="D94" s="119" t="e" cm="1">
        <f t="array" aca="1" ref="D94" ca="1">CALENDAR.EDATE_TO_MJDATE(B94)</f>
        <v>#NAME?</v>
      </c>
      <c r="E94" s="141" t="e" cm="1">
        <f t="array" aca="1" ref="E94" ca="1">CALENDAR.DELTA_YEARS(C94,D94)</f>
        <v>#NAME?</v>
      </c>
      <c r="F94" s="8" cm="1">
        <f t="array" ref="F94">_xlfn.IFS(B94=A94,0,B94&gt;A94,1,TRUE,-1)</f>
        <v>0</v>
      </c>
      <c r="G94" s="8" t="e" cm="1">
        <f t="array" aca="1" ref="G94" ca="1">CALENDAR.MJDATE_TO_ORDINAL_DATE(C94,0)</f>
        <v>#NAME?</v>
      </c>
      <c r="H94" s="100"/>
      <c r="I94" s="100"/>
      <c r="J94" s="100"/>
      <c r="K94" s="32" t="e" cm="1">
        <f t="array" aca="1" ref="K94" ca="1">CALENDAR.MJDATE_TO_ORDINAL_DATE(D94,0)</f>
        <v>#NAME?</v>
      </c>
      <c r="L94" s="32"/>
      <c r="M94" s="100"/>
      <c r="N94" s="8"/>
      <c r="O94" s="8" t="e">
        <f t="shared" ca="1" si="25"/>
        <v>#NAME?</v>
      </c>
      <c r="P94" s="100">
        <f t="shared" si="26"/>
        <v>0</v>
      </c>
      <c r="Q94" s="100">
        <f t="shared" si="27"/>
        <v>0</v>
      </c>
      <c r="R94" s="100" t="e">
        <f t="shared" ca="1" si="28"/>
        <v>#NAME?</v>
      </c>
      <c r="S94" s="100">
        <f t="shared" si="29"/>
        <v>0</v>
      </c>
      <c r="T94" s="100" t="e">
        <f t="shared" ca="1" si="30"/>
        <v>#NAME?</v>
      </c>
      <c r="U94" s="88" t="e">
        <f t="shared" ca="1" si="31"/>
        <v>#NAME?</v>
      </c>
    </row>
    <row r="95" spans="1:25" x14ac:dyDescent="0.25">
      <c r="A95" s="96">
        <v>45077.25</v>
      </c>
      <c r="B95" s="97">
        <v>45413.75</v>
      </c>
      <c r="C95" s="121" t="e" cm="1">
        <f t="array" aca="1" ref="C95" ca="1">CALENDAR.EDATE_TO_MJDATE(A95)</f>
        <v>#NAME?</v>
      </c>
      <c r="D95" s="121" t="e" cm="1">
        <f t="array" aca="1" ref="D95" ca="1">CALENDAR.EDATE_TO_MJDATE(B95)</f>
        <v>#NAME?</v>
      </c>
      <c r="E95" s="143" t="e" cm="1">
        <f t="array" aca="1" ref="E95" ca="1">CALENDAR.DELTA_YEARS(C95,D95)</f>
        <v>#NAME?</v>
      </c>
      <c r="F95" s="36" cm="1">
        <f t="array" ref="F95">_xlfn.IFS(B95=A95,0,B95&gt;A95,1,TRUE,-1)</f>
        <v>1</v>
      </c>
      <c r="G95" s="36" t="e" cm="1">
        <f t="array" aca="1" ref="G95" ca="1">CALENDAR.MJDATE_TO_ORDINAL_DATE(C95,0)</f>
        <v>#NAME?</v>
      </c>
      <c r="H95" s="102"/>
      <c r="I95" s="102"/>
      <c r="J95" s="102"/>
      <c r="K95" s="37" t="e" cm="1">
        <f t="array" aca="1" ref="K95" ca="1">CALENDAR.MJDATE_TO_ORDINAL_DATE(D95,0)</f>
        <v>#NAME?</v>
      </c>
      <c r="L95" s="37"/>
      <c r="M95" s="102"/>
      <c r="N95" s="36"/>
      <c r="O95" s="36" t="e">
        <f t="shared" ca="1" si="25"/>
        <v>#NAME?</v>
      </c>
      <c r="P95" s="102">
        <f t="shared" si="26"/>
        <v>1</v>
      </c>
      <c r="Q95" s="102">
        <f t="shared" si="27"/>
        <v>-1</v>
      </c>
      <c r="R95" s="102" t="e">
        <f t="shared" ca="1" si="28"/>
        <v>#NAME?</v>
      </c>
      <c r="S95" s="102">
        <f t="shared" si="29"/>
        <v>0.92130570785163279</v>
      </c>
      <c r="T95" s="102" t="e">
        <f t="shared" ca="1" si="30"/>
        <v>#NAME?</v>
      </c>
      <c r="U95" s="90" t="e">
        <f t="shared" ca="1" si="31"/>
        <v>#NAME?</v>
      </c>
    </row>
    <row r="96" spans="1:25" x14ac:dyDescent="0.25">
      <c r="A96" s="98">
        <v>45077.25</v>
      </c>
      <c r="B96" s="99">
        <v>45047.75</v>
      </c>
      <c r="C96" s="104" t="e" cm="1">
        <f t="array" aca="1" ref="C96" ca="1">CALENDAR.EDATE_TO_MJDATE(A96)</f>
        <v>#NAME?</v>
      </c>
      <c r="D96" s="104" t="e" cm="1">
        <f t="array" aca="1" ref="D96" ca="1">CALENDAR.EDATE_TO_MJDATE(B96)</f>
        <v>#NAME?</v>
      </c>
      <c r="E96" s="144" t="e" cm="1">
        <f t="array" aca="1" ref="E96" ca="1">CALENDAR.DELTA_YEARS(C96,D96)</f>
        <v>#NAME?</v>
      </c>
      <c r="F96" s="38" cm="1">
        <f t="array" ref="F96">_xlfn.IFS(B96=A96,0,B96&gt;A96,1,TRUE,-1)</f>
        <v>-1</v>
      </c>
      <c r="G96" s="38" t="e" cm="1">
        <f t="array" aca="1" ref="G96" ca="1">CALENDAR.MJDATE_TO_ORDINAL_DATE(C96,0)</f>
        <v>#NAME?</v>
      </c>
      <c r="H96" s="103"/>
      <c r="I96" s="103"/>
      <c r="J96" s="103"/>
      <c r="K96" s="39" t="e" cm="1">
        <f t="array" aca="1" ref="K96" ca="1">CALENDAR.MJDATE_TO_ORDINAL_DATE(D96,0)</f>
        <v>#NAME?</v>
      </c>
      <c r="L96" s="39"/>
      <c r="M96" s="103"/>
      <c r="N96" s="38"/>
      <c r="O96" s="38" t="e">
        <f t="shared" ca="1" si="25"/>
        <v>#NAME?</v>
      </c>
      <c r="P96" s="103">
        <f t="shared" si="26"/>
        <v>-1</v>
      </c>
      <c r="Q96" s="103">
        <f t="shared" si="27"/>
        <v>1</v>
      </c>
      <c r="R96" s="103" t="e">
        <f t="shared" ca="1" si="28"/>
        <v>#NAME?</v>
      </c>
      <c r="S96" s="103">
        <f t="shared" si="29"/>
        <v>-8.0768256706160974E-2</v>
      </c>
      <c r="T96" s="103" t="e">
        <f t="shared" ca="1" si="30"/>
        <v>#NAME?</v>
      </c>
      <c r="U96" s="91" t="e">
        <f t="shared" ca="1" si="31"/>
        <v>#NAME?</v>
      </c>
    </row>
    <row r="97" spans="1:21" x14ac:dyDescent="0.25">
      <c r="A97" s="127">
        <v>45869.25</v>
      </c>
      <c r="B97" s="128">
        <v>45170.75</v>
      </c>
      <c r="C97" s="129" t="e" cm="1">
        <f t="array" aca="1" ref="C97" ca="1">CALENDAR.EDATE_TO_MJDATE(A97)</f>
        <v>#NAME?</v>
      </c>
      <c r="D97" s="129" t="e" cm="1">
        <f t="array" aca="1" ref="D97" ca="1">CALENDAR.EDATE_TO_MJDATE(B97)</f>
        <v>#NAME?</v>
      </c>
      <c r="E97" s="165" t="e" cm="1">
        <f t="array" aca="1" ref="E97" ca="1">CALENDAR.DELTA_YEARS(C97,D97)</f>
        <v>#NAME?</v>
      </c>
      <c r="F97" s="18" cm="1">
        <f t="array" ref="F97">_xlfn.IFS(B97=A97,0,B97&gt;A97,1,TRUE,-1)</f>
        <v>-1</v>
      </c>
      <c r="G97" s="18" t="e" cm="1">
        <f t="array" aca="1" ref="G97" ca="1">CALENDAR.MJDATE_TO_ORDINAL_DATE(C97,0)</f>
        <v>#NAME?</v>
      </c>
      <c r="H97" s="132"/>
      <c r="I97" s="132"/>
      <c r="J97" s="132"/>
      <c r="K97" s="31" t="e" cm="1">
        <f t="array" aca="1" ref="K97" ca="1">CALENDAR.MJDATE_TO_ORDINAL_DATE(D97,0)</f>
        <v>#NAME?</v>
      </c>
      <c r="L97" s="31"/>
      <c r="M97" s="132"/>
      <c r="N97" s="18"/>
      <c r="O97" s="18" t="e">
        <f t="shared" ca="1" si="25"/>
        <v>#NAME?</v>
      </c>
      <c r="P97" s="132">
        <f t="shared" si="26"/>
        <v>-1</v>
      </c>
      <c r="Q97" s="132">
        <f t="shared" si="27"/>
        <v>1</v>
      </c>
      <c r="R97" s="132" t="e">
        <f t="shared" ca="1" si="28"/>
        <v>#NAME?</v>
      </c>
      <c r="S97" s="132">
        <f t="shared" si="29"/>
        <v>-1.9124280443814725</v>
      </c>
      <c r="T97" s="132" t="e">
        <f t="shared" ca="1" si="30"/>
        <v>#NAME?</v>
      </c>
      <c r="U97" s="130" t="e">
        <f t="shared" ca="1" si="31"/>
        <v>#NAME?</v>
      </c>
    </row>
    <row r="100" spans="1:21" ht="19.5" x14ac:dyDescent="0.3">
      <c r="A100" s="1" t="s">
        <v>210</v>
      </c>
    </row>
    <row r="102" spans="1:21" x14ac:dyDescent="0.25">
      <c r="A102" s="21" t="s">
        <v>206</v>
      </c>
      <c r="B102" s="22" t="s">
        <v>207</v>
      </c>
      <c r="C102" s="22" t="s">
        <v>238</v>
      </c>
      <c r="D102" s="22" t="s">
        <v>205</v>
      </c>
      <c r="E102" s="29" t="s">
        <v>123</v>
      </c>
      <c r="F102" s="29" t="s">
        <v>105</v>
      </c>
      <c r="G102" s="164" t="s">
        <v>129</v>
      </c>
      <c r="H102" s="164" t="s">
        <v>43</v>
      </c>
      <c r="I102" s="22" t="s">
        <v>101</v>
      </c>
      <c r="J102" s="22" t="s">
        <v>130</v>
      </c>
      <c r="K102" s="22" t="s">
        <v>104</v>
      </c>
      <c r="L102" s="22" t="s">
        <v>61</v>
      </c>
      <c r="M102" s="74" t="s">
        <v>132</v>
      </c>
      <c r="N102" s="74" t="s">
        <v>367</v>
      </c>
      <c r="O102" s="87" t="s">
        <v>100</v>
      </c>
    </row>
    <row r="103" spans="1:21" x14ac:dyDescent="0.25">
      <c r="A103" s="92">
        <v>45077.25</v>
      </c>
      <c r="B103" s="93">
        <v>45413.75</v>
      </c>
      <c r="C103" s="70" t="e" cm="1">
        <f t="array" aca="1" ref="C103" ca="1">CALENDAR.EDATE_TO_MJDATE(A103)</f>
        <v>#NAME?</v>
      </c>
      <c r="D103" s="70" t="e" cm="1">
        <f t="array" aca="1" ref="D103" ca="1">CALENDAR.EDATE_TO_MJDATE(B103)</f>
        <v>#NAME?</v>
      </c>
      <c r="E103" s="8" t="e" cm="1">
        <f t="array" aca="1" ref="E103" ca="1">CALENDAR.DELTA_WEEK_DAYS(C103,D103)</f>
        <v>#NAME?</v>
      </c>
      <c r="F103" s="8"/>
      <c r="G103" s="8"/>
      <c r="H103" s="166"/>
      <c r="I103" s="8" cm="1">
        <f t="array" ref="I103">_xlfn.IFS(B103=A103,0,B103&gt;A103,1,TRUE,-1)</f>
        <v>1</v>
      </c>
      <c r="J103" s="100">
        <f t="shared" ref="J103:J108" si="32">I103*(B103-A103)</f>
        <v>336.5</v>
      </c>
      <c r="K103" s="8">
        <f t="shared" ref="K103:K108" si="33">INT(J103/7)</f>
        <v>48</v>
      </c>
      <c r="L103" s="119">
        <f t="shared" ref="L103:L108" si="34">MOD(J103,7)</f>
        <v>0.5</v>
      </c>
      <c r="M103" s="119">
        <f t="shared" ref="M103:M108" si="35">INT(L103)</f>
        <v>0</v>
      </c>
      <c r="N103" s="119">
        <f t="shared" ref="N103:N108" si="36">MOD(L103,1)</f>
        <v>0.5</v>
      </c>
      <c r="O103" s="88" t="e">
        <f t="shared" ref="O103:O108" ca="1" si="37">(I103=E103)*(K103=F103)*(M103=G103)*(N103=H103)&lt;&gt;0</f>
        <v>#NAME?</v>
      </c>
    </row>
    <row r="104" spans="1:21" x14ac:dyDescent="0.25">
      <c r="A104" s="94">
        <v>45077.25</v>
      </c>
      <c r="B104" s="95">
        <v>45047.75</v>
      </c>
      <c r="C104" s="71" t="e" cm="1">
        <f t="array" aca="1" ref="C104" ca="1">CALENDAR.EDATE_TO_MJDATE(A104)</f>
        <v>#NAME?</v>
      </c>
      <c r="D104" s="71" t="e" cm="1">
        <f t="array" aca="1" ref="D104" ca="1">CALENDAR.EDATE_TO_MJDATE(B104)</f>
        <v>#NAME?</v>
      </c>
      <c r="E104" s="11" t="e" cm="1">
        <f t="array" aca="1" ref="E104" ca="1">CALENDAR.DELTA_WEEK_DAYS(C104,D104)</f>
        <v>#NAME?</v>
      </c>
      <c r="F104" s="11"/>
      <c r="G104" s="11"/>
      <c r="H104" s="167"/>
      <c r="I104" s="11" cm="1">
        <f t="array" ref="I104">_xlfn.IFS(B104=A104,0,B104&gt;A104,1,TRUE,-1)</f>
        <v>-1</v>
      </c>
      <c r="J104" s="101">
        <f t="shared" si="32"/>
        <v>29.5</v>
      </c>
      <c r="K104" s="11">
        <f t="shared" si="33"/>
        <v>4</v>
      </c>
      <c r="L104" s="120">
        <f t="shared" si="34"/>
        <v>1.5</v>
      </c>
      <c r="M104" s="120">
        <f t="shared" si="35"/>
        <v>1</v>
      </c>
      <c r="N104" s="120">
        <f t="shared" si="36"/>
        <v>0.5</v>
      </c>
      <c r="O104" s="89" t="e">
        <f t="shared" ca="1" si="37"/>
        <v>#NAME?</v>
      </c>
    </row>
    <row r="105" spans="1:21" x14ac:dyDescent="0.25">
      <c r="A105" s="133">
        <v>45047.75</v>
      </c>
      <c r="B105" s="134">
        <v>45047.75</v>
      </c>
      <c r="C105" s="70" t="e" cm="1">
        <f t="array" aca="1" ref="C105" ca="1">CALENDAR.EDATE_TO_MJDATE(A105)</f>
        <v>#NAME?</v>
      </c>
      <c r="D105" s="70" t="e" cm="1">
        <f t="array" aca="1" ref="D105" ca="1">CALENDAR.EDATE_TO_MJDATE(B105)</f>
        <v>#NAME?</v>
      </c>
      <c r="E105" s="8" t="e" cm="1">
        <f t="array" aca="1" ref="E105" ca="1">CALENDAR.DELTA_WEEK_DAYS(C105,D105)</f>
        <v>#NAME?</v>
      </c>
      <c r="F105" s="8"/>
      <c r="G105" s="8"/>
      <c r="H105" s="166"/>
      <c r="I105" s="8" cm="1">
        <f t="array" ref="I105">_xlfn.IFS(B105=A105,0,B105&gt;A105,1,TRUE,-1)</f>
        <v>0</v>
      </c>
      <c r="J105" s="100">
        <f t="shared" si="32"/>
        <v>0</v>
      </c>
      <c r="K105" s="8">
        <f t="shared" si="33"/>
        <v>0</v>
      </c>
      <c r="L105" s="119">
        <f t="shared" si="34"/>
        <v>0</v>
      </c>
      <c r="M105" s="119">
        <f t="shared" si="35"/>
        <v>0</v>
      </c>
      <c r="N105" s="119">
        <f t="shared" si="36"/>
        <v>0</v>
      </c>
      <c r="O105" s="88" t="e">
        <f t="shared" ca="1" si="37"/>
        <v>#NAME?</v>
      </c>
    </row>
    <row r="106" spans="1:21" x14ac:dyDescent="0.25">
      <c r="A106" s="96">
        <v>45047.75</v>
      </c>
      <c r="B106" s="97">
        <v>45077.25</v>
      </c>
      <c r="C106" s="72" t="e" cm="1">
        <f t="array" aca="1" ref="C106" ca="1">CALENDAR.EDATE_TO_MJDATE(A106)</f>
        <v>#NAME?</v>
      </c>
      <c r="D106" s="72" t="e" cm="1">
        <f t="array" aca="1" ref="D106" ca="1">CALENDAR.EDATE_TO_MJDATE(B106)</f>
        <v>#NAME?</v>
      </c>
      <c r="E106" s="36" t="e" cm="1">
        <f t="array" aca="1" ref="E106" ca="1">CALENDAR.DELTA_WEEK_DAYS(C106,D106)</f>
        <v>#NAME?</v>
      </c>
      <c r="F106" s="36"/>
      <c r="G106" s="36"/>
      <c r="H106" s="168"/>
      <c r="I106" s="36" cm="1">
        <f t="array" ref="I106">_xlfn.IFS(B106=A106,0,B106&gt;A106,1,TRUE,-1)</f>
        <v>1</v>
      </c>
      <c r="J106" s="102">
        <f t="shared" si="32"/>
        <v>29.5</v>
      </c>
      <c r="K106" s="36">
        <f t="shared" si="33"/>
        <v>4</v>
      </c>
      <c r="L106" s="121">
        <f t="shared" si="34"/>
        <v>1.5</v>
      </c>
      <c r="M106" s="121">
        <f t="shared" si="35"/>
        <v>1</v>
      </c>
      <c r="N106" s="121">
        <f t="shared" si="36"/>
        <v>0.5</v>
      </c>
      <c r="O106" s="90" t="e">
        <f t="shared" ca="1" si="37"/>
        <v>#NAME?</v>
      </c>
    </row>
    <row r="107" spans="1:21" x14ac:dyDescent="0.25">
      <c r="A107" s="98">
        <v>45443.25</v>
      </c>
      <c r="B107" s="99">
        <v>45047.75</v>
      </c>
      <c r="C107" s="73" t="e" cm="1">
        <f t="array" aca="1" ref="C107" ca="1">CALENDAR.EDATE_TO_MJDATE(A107)</f>
        <v>#NAME?</v>
      </c>
      <c r="D107" s="73" t="e" cm="1">
        <f t="array" aca="1" ref="D107" ca="1">CALENDAR.EDATE_TO_MJDATE(B107)</f>
        <v>#NAME?</v>
      </c>
      <c r="E107" s="38" t="e" cm="1">
        <f t="array" aca="1" ref="E107" ca="1">CALENDAR.DELTA_WEEK_DAYS(C107,D107)</f>
        <v>#NAME?</v>
      </c>
      <c r="F107" s="38"/>
      <c r="G107" s="38"/>
      <c r="H107" s="169"/>
      <c r="I107" s="38" cm="1">
        <f t="array" ref="I107">_xlfn.IFS(B107=A107,0,B107&gt;A107,1,TRUE,-1)</f>
        <v>-1</v>
      </c>
      <c r="J107" s="103">
        <f t="shared" si="32"/>
        <v>395.5</v>
      </c>
      <c r="K107" s="38">
        <f t="shared" si="33"/>
        <v>56</v>
      </c>
      <c r="L107" s="104">
        <f t="shared" si="34"/>
        <v>3.5</v>
      </c>
      <c r="M107" s="104">
        <f t="shared" si="35"/>
        <v>3</v>
      </c>
      <c r="N107" s="104">
        <f t="shared" si="36"/>
        <v>0.5</v>
      </c>
      <c r="O107" s="91" t="e">
        <f t="shared" ca="1" si="37"/>
        <v>#NAME?</v>
      </c>
    </row>
    <row r="108" spans="1:21" x14ac:dyDescent="0.25">
      <c r="A108" s="127">
        <v>43829</v>
      </c>
      <c r="B108" s="128">
        <v>44200</v>
      </c>
      <c r="C108" s="135" t="e" cm="1">
        <f t="array" aca="1" ref="C108" ca="1">CALENDAR.EDATE_TO_MJDATE(A108)</f>
        <v>#NAME?</v>
      </c>
      <c r="D108" s="135" t="e" cm="1">
        <f t="array" aca="1" ref="D108" ca="1">CALENDAR.EDATE_TO_MJDATE(B108)</f>
        <v>#NAME?</v>
      </c>
      <c r="E108" s="18" t="e" cm="1">
        <f t="array" aca="1" ref="E108" ca="1">CALENDAR.DELTA_WEEK_DAYS(C108,D108)</f>
        <v>#NAME?</v>
      </c>
      <c r="F108" s="18"/>
      <c r="G108" s="18"/>
      <c r="H108" s="170"/>
      <c r="I108" s="18" cm="1">
        <f t="array" ref="I108">_xlfn.IFS(B108=A108,0,B108&gt;A108,1,TRUE,-1)</f>
        <v>1</v>
      </c>
      <c r="J108" s="132">
        <f t="shared" si="32"/>
        <v>371</v>
      </c>
      <c r="K108" s="18">
        <f t="shared" si="33"/>
        <v>53</v>
      </c>
      <c r="L108" s="129">
        <f t="shared" si="34"/>
        <v>0</v>
      </c>
      <c r="M108" s="129">
        <f t="shared" si="35"/>
        <v>0</v>
      </c>
      <c r="N108" s="129">
        <f t="shared" si="36"/>
        <v>0</v>
      </c>
      <c r="O108" s="130" t="e">
        <f t="shared" ca="1" si="37"/>
        <v>#NAME?</v>
      </c>
    </row>
    <row r="111" spans="1:21" ht="19.5" x14ac:dyDescent="0.3">
      <c r="A111" s="1" t="s">
        <v>239</v>
      </c>
    </row>
    <row r="113" spans="1:31" x14ac:dyDescent="0.25">
      <c r="A113" s="21" t="s">
        <v>206</v>
      </c>
      <c r="B113" s="22" t="s">
        <v>207</v>
      </c>
      <c r="C113" s="22" t="s">
        <v>204</v>
      </c>
      <c r="D113" s="22" t="s">
        <v>205</v>
      </c>
      <c r="E113" s="29" t="s">
        <v>123</v>
      </c>
      <c r="F113" s="29" t="s">
        <v>128</v>
      </c>
      <c r="G113" s="74" t="s">
        <v>105</v>
      </c>
      <c r="H113" s="87" t="s">
        <v>129</v>
      </c>
      <c r="I113" s="87" t="s">
        <v>43</v>
      </c>
      <c r="J113" s="22" t="s">
        <v>101</v>
      </c>
      <c r="K113" s="22" t="s">
        <v>240</v>
      </c>
      <c r="L113" s="22" t="s">
        <v>241</v>
      </c>
      <c r="M113" s="22" t="s">
        <v>242</v>
      </c>
      <c r="N113" s="22" t="s">
        <v>244</v>
      </c>
      <c r="O113" s="22" t="s">
        <v>243</v>
      </c>
      <c r="P113" s="22" t="s">
        <v>245</v>
      </c>
      <c r="Q113" s="22" t="s">
        <v>246</v>
      </c>
      <c r="R113" s="22" t="s">
        <v>247</v>
      </c>
      <c r="S113" s="22" t="s">
        <v>248</v>
      </c>
      <c r="T113" s="22" t="s">
        <v>249</v>
      </c>
      <c r="U113" s="22" t="s">
        <v>250</v>
      </c>
      <c r="V113" s="22" t="s">
        <v>251</v>
      </c>
      <c r="W113" s="22" t="s">
        <v>252</v>
      </c>
      <c r="X113" s="22" t="s">
        <v>254</v>
      </c>
      <c r="Y113" s="22" t="s">
        <v>255</v>
      </c>
      <c r="Z113" s="22" t="s">
        <v>237</v>
      </c>
      <c r="AA113" s="22" t="s">
        <v>253</v>
      </c>
      <c r="AB113" s="22" t="s">
        <v>368</v>
      </c>
      <c r="AC113" s="74" t="s">
        <v>132</v>
      </c>
      <c r="AD113" s="87" t="s">
        <v>369</v>
      </c>
      <c r="AE113" s="87" t="s">
        <v>100</v>
      </c>
    </row>
    <row r="114" spans="1:31" x14ac:dyDescent="0.25">
      <c r="A114" s="92">
        <v>45016.270949074074</v>
      </c>
      <c r="B114" s="93">
        <v>45413.739583333336</v>
      </c>
      <c r="C114" s="100" t="e" cm="1">
        <f t="array" aca="1" ref="C114" ca="1">CALENDAR.EDATE_TO_MJDATE(A114)</f>
        <v>#NAME?</v>
      </c>
      <c r="D114" s="100" t="e" cm="1">
        <f t="array" aca="1" ref="D114" ca="1">CALENDAR.EDATE_TO_MJDATE(B114)</f>
        <v>#NAME?</v>
      </c>
      <c r="E114" s="8" t="e" cm="1">
        <f t="array" aca="1" ref="E114" ca="1">CALENDAR.DELTA_YEAR_WEEK_DAYS(C114,D114)</f>
        <v>#NAME?</v>
      </c>
      <c r="F114" s="8"/>
      <c r="G114" s="8"/>
      <c r="H114" s="8"/>
      <c r="I114" s="141"/>
      <c r="J114" s="8" cm="1">
        <f t="array" ref="J114">_xlfn.IFS(B114=A114,0,B114&gt;A114,1,TRUE,-1)</f>
        <v>1</v>
      </c>
      <c r="K114" s="8" t="e" cm="1">
        <f t="array" aca="1" ref="K114" ca="1">CALENDAR.MJDATE_TO_WEEK_DATE(C114)</f>
        <v>#NAME?</v>
      </c>
      <c r="L114" s="100"/>
      <c r="M114" s="8"/>
      <c r="N114" s="100"/>
      <c r="O114" s="32"/>
      <c r="P114" s="32" t="e" cm="1">
        <f t="array" aca="1" ref="P114" ca="1">CALENDAR.MJDATE_TO_WEEK_DATE(D114)</f>
        <v>#NAME?</v>
      </c>
      <c r="Q114" s="32"/>
      <c r="R114" s="8"/>
      <c r="S114" s="32"/>
      <c r="T114" s="8"/>
      <c r="U114" s="32" t="e">
        <f ca="1">J114*(P114-K114)</f>
        <v>#NAME?</v>
      </c>
      <c r="V114" s="8">
        <f>J114*(Q114-L114)</f>
        <v>0</v>
      </c>
      <c r="W114" s="100">
        <f>J114*(R114+S114-M114-N114)</f>
        <v>0</v>
      </c>
      <c r="X114" s="32">
        <f>V114+INT(W114/7)</f>
        <v>0</v>
      </c>
      <c r="Y114" s="32">
        <f>IF(X114&lt;0,IF(J114&gt;=0,O114,T114),0)</f>
        <v>0</v>
      </c>
      <c r="Z114" s="32" t="e">
        <f ca="1">U114-N(Y114&gt;0)</f>
        <v>#NAME?</v>
      </c>
      <c r="AA114" s="32">
        <f>X114+Y114</f>
        <v>0</v>
      </c>
      <c r="AB114" s="100">
        <f>MOD(W114,7)</f>
        <v>0</v>
      </c>
      <c r="AC114" s="100">
        <f>INT(AB114)</f>
        <v>0</v>
      </c>
      <c r="AD114" s="166">
        <f>MOD(AB114,1)</f>
        <v>0</v>
      </c>
      <c r="AE114" s="88" t="e">
        <f ca="1">((E114=J114)*(F114=Z114)*(G114=AA114)*(H114=AC114)*(I114=AD114))&lt;&gt;0</f>
        <v>#NAME?</v>
      </c>
    </row>
    <row r="115" spans="1:31" x14ac:dyDescent="0.25">
      <c r="A115" s="94">
        <v>45169.25</v>
      </c>
      <c r="B115" s="95">
        <v>45413.75</v>
      </c>
      <c r="C115" s="101" t="e" cm="1">
        <f t="array" aca="1" ref="C115" ca="1">CALENDAR.EDATE_TO_MJDATE(A115)</f>
        <v>#NAME?</v>
      </c>
      <c r="D115" s="101" t="e" cm="1">
        <f t="array" aca="1" ref="D115" ca="1">CALENDAR.EDATE_TO_MJDATE(B115)</f>
        <v>#NAME?</v>
      </c>
      <c r="E115" s="11" t="e" cm="1">
        <f t="array" aca="1" ref="E115" ca="1">CALENDAR.DELTA_YEAR_WEEK_DAYS(C115,D115)</f>
        <v>#NAME?</v>
      </c>
      <c r="F115" s="11"/>
      <c r="G115" s="11"/>
      <c r="H115" s="11"/>
      <c r="I115" s="142"/>
      <c r="J115" s="11" cm="1">
        <f t="array" ref="J115">_xlfn.IFS(B115=A115,0,B115&gt;A115,1,TRUE,-1)</f>
        <v>1</v>
      </c>
      <c r="K115" s="11" t="e" cm="1">
        <f t="array" aca="1" ref="K115" ca="1">CALENDAR.MJDATE_TO_WEEK_DATE(C115)</f>
        <v>#NAME?</v>
      </c>
      <c r="L115" s="101"/>
      <c r="M115" s="11"/>
      <c r="N115" s="101"/>
      <c r="O115" s="33"/>
      <c r="P115" s="33" t="e" cm="1">
        <f t="array" aca="1" ref="P115" ca="1">CALENDAR.MJDATE_TO_WEEK_DATE(D115)</f>
        <v>#NAME?</v>
      </c>
      <c r="Q115" s="33"/>
      <c r="R115" s="11"/>
      <c r="S115" s="11"/>
      <c r="T115" s="11"/>
      <c r="U115" s="11" t="e">
        <f t="shared" ref="U115:U121" ca="1" si="38">J115*(P115-K115)</f>
        <v>#NAME?</v>
      </c>
      <c r="V115" s="11">
        <f>J115*(Q115-L115)</f>
        <v>0</v>
      </c>
      <c r="W115" s="101">
        <f t="shared" ref="W115:W121" si="39">J115*(R115+S115-M115-N115)</f>
        <v>0</v>
      </c>
      <c r="X115" s="11">
        <f t="shared" ref="X115:X121" si="40">V115+INT(W115/7)</f>
        <v>0</v>
      </c>
      <c r="Y115" s="11">
        <f t="shared" ref="Y115:Y121" si="41">IF(X115&lt;0,IF(J115&gt;=0,O115,T115),0)</f>
        <v>0</v>
      </c>
      <c r="Z115" s="11" t="e">
        <f t="shared" ref="Z115:Z121" ca="1" si="42">U115-N(Y115&gt;0)</f>
        <v>#NAME?</v>
      </c>
      <c r="AA115" s="11">
        <f t="shared" ref="AA115:AA121" si="43">X115+Y115</f>
        <v>0</v>
      </c>
      <c r="AB115" s="101">
        <f t="shared" ref="AB115:AB121" si="44">MOD(W115,7)</f>
        <v>0</v>
      </c>
      <c r="AC115" s="101">
        <f t="shared" ref="AC115:AC121" si="45">INT(AB115)</f>
        <v>0</v>
      </c>
      <c r="AD115" s="167">
        <f t="shared" ref="AD115:AD121" si="46">MOD(AB115,1)</f>
        <v>0</v>
      </c>
      <c r="AE115" s="89" t="e">
        <f t="shared" ref="AE115:AE121" ca="1" si="47">((E115=J115)*(F115=Z115)*(G115=AA115)*(H115=AC115)*(I115=AD115))&lt;&gt;0</f>
        <v>#NAME?</v>
      </c>
    </row>
    <row r="116" spans="1:31" x14ac:dyDescent="0.25">
      <c r="A116" s="92">
        <v>45047.75</v>
      </c>
      <c r="B116" s="93">
        <v>45077.25</v>
      </c>
      <c r="C116" s="100" t="e" cm="1">
        <f t="array" aca="1" ref="C116" ca="1">CALENDAR.EDATE_TO_MJDATE(A116)</f>
        <v>#NAME?</v>
      </c>
      <c r="D116" s="100" t="e" cm="1">
        <f t="array" aca="1" ref="D116" ca="1">CALENDAR.EDATE_TO_MJDATE(B116)</f>
        <v>#NAME?</v>
      </c>
      <c r="E116" s="8" t="e" cm="1">
        <f t="array" aca="1" ref="E116" ca="1">CALENDAR.DELTA_YEAR_WEEK_DAYS(C116,D116)</f>
        <v>#NAME?</v>
      </c>
      <c r="F116" s="8"/>
      <c r="G116" s="8"/>
      <c r="H116" s="8"/>
      <c r="I116" s="141"/>
      <c r="J116" s="8" cm="1">
        <f t="array" ref="J116">_xlfn.IFS(B116=A116,0,B116&gt;A116,1,TRUE,-1)</f>
        <v>1</v>
      </c>
      <c r="K116" s="8" t="e" cm="1">
        <f t="array" aca="1" ref="K116" ca="1">CALENDAR.MJDATE_TO_WEEK_DATE(C116)</f>
        <v>#NAME?</v>
      </c>
      <c r="L116" s="100"/>
      <c r="M116" s="8"/>
      <c r="N116" s="100"/>
      <c r="O116" s="32"/>
      <c r="P116" s="32" t="e" cm="1">
        <f t="array" aca="1" ref="P116" ca="1">CALENDAR.MJDATE_TO_WEEK_DATE(D116)</f>
        <v>#NAME?</v>
      </c>
      <c r="Q116" s="32"/>
      <c r="R116" s="8"/>
      <c r="S116" s="8"/>
      <c r="T116" s="8"/>
      <c r="U116" s="8" t="e">
        <f t="shared" ca="1" si="38"/>
        <v>#NAME?</v>
      </c>
      <c r="V116" s="8">
        <f t="shared" ref="V116:V121" si="48">J116*(Q116-L116)</f>
        <v>0</v>
      </c>
      <c r="W116" s="100">
        <f t="shared" si="39"/>
        <v>0</v>
      </c>
      <c r="X116" s="8">
        <f t="shared" si="40"/>
        <v>0</v>
      </c>
      <c r="Y116" s="8">
        <f t="shared" si="41"/>
        <v>0</v>
      </c>
      <c r="Z116" s="8" t="e">
        <f t="shared" ca="1" si="42"/>
        <v>#NAME?</v>
      </c>
      <c r="AA116" s="8">
        <f t="shared" si="43"/>
        <v>0</v>
      </c>
      <c r="AB116" s="100">
        <f t="shared" si="44"/>
        <v>0</v>
      </c>
      <c r="AC116" s="100">
        <f t="shared" si="45"/>
        <v>0</v>
      </c>
      <c r="AD116" s="166">
        <f t="shared" si="46"/>
        <v>0</v>
      </c>
      <c r="AE116" s="88" t="e">
        <f t="shared" ca="1" si="47"/>
        <v>#NAME?</v>
      </c>
    </row>
    <row r="117" spans="1:31" x14ac:dyDescent="0.25">
      <c r="A117" s="96">
        <v>45413.75</v>
      </c>
      <c r="B117" s="97">
        <v>45413.75</v>
      </c>
      <c r="C117" s="102" t="e" cm="1">
        <f t="array" aca="1" ref="C117" ca="1">CALENDAR.EDATE_TO_MJDATE(A117)</f>
        <v>#NAME?</v>
      </c>
      <c r="D117" s="102" t="e" cm="1">
        <f t="array" aca="1" ref="D117" ca="1">CALENDAR.EDATE_TO_MJDATE(B117)</f>
        <v>#NAME?</v>
      </c>
      <c r="E117" s="36" t="e" cm="1">
        <f t="array" aca="1" ref="E117" ca="1">CALENDAR.DELTA_YEAR_WEEK_DAYS(C117,D117)</f>
        <v>#NAME?</v>
      </c>
      <c r="F117" s="36"/>
      <c r="G117" s="36"/>
      <c r="H117" s="36"/>
      <c r="I117" s="143"/>
      <c r="J117" s="36" cm="1">
        <f t="array" ref="J117">_xlfn.IFS(B117=A117,0,B117&gt;A117,1,TRUE,-1)</f>
        <v>0</v>
      </c>
      <c r="K117" s="36" t="e" cm="1">
        <f t="array" aca="1" ref="K117" ca="1">CALENDAR.MJDATE_TO_WEEK_DATE(C117)</f>
        <v>#NAME?</v>
      </c>
      <c r="L117" s="102"/>
      <c r="M117" s="36"/>
      <c r="N117" s="102"/>
      <c r="O117" s="37"/>
      <c r="P117" s="37" t="e" cm="1">
        <f t="array" aca="1" ref="P117" ca="1">CALENDAR.MJDATE_TO_WEEK_DATE(D117)</f>
        <v>#NAME?</v>
      </c>
      <c r="Q117" s="37"/>
      <c r="R117" s="36"/>
      <c r="S117" s="36"/>
      <c r="T117" s="36"/>
      <c r="U117" s="36" t="e">
        <f t="shared" ca="1" si="38"/>
        <v>#NAME?</v>
      </c>
      <c r="V117" s="36">
        <f t="shared" si="48"/>
        <v>0</v>
      </c>
      <c r="W117" s="102">
        <f t="shared" si="39"/>
        <v>0</v>
      </c>
      <c r="X117" s="36">
        <f t="shared" si="40"/>
        <v>0</v>
      </c>
      <c r="Y117" s="36">
        <f t="shared" si="41"/>
        <v>0</v>
      </c>
      <c r="Z117" s="36" t="e">
        <f t="shared" ca="1" si="42"/>
        <v>#NAME?</v>
      </c>
      <c r="AA117" s="36">
        <f t="shared" si="43"/>
        <v>0</v>
      </c>
      <c r="AB117" s="102">
        <f t="shared" si="44"/>
        <v>0</v>
      </c>
      <c r="AC117" s="102">
        <f t="shared" si="45"/>
        <v>0</v>
      </c>
      <c r="AD117" s="168">
        <f t="shared" si="46"/>
        <v>0</v>
      </c>
      <c r="AE117" s="90" t="e">
        <f t="shared" ca="1" si="47"/>
        <v>#NAME?</v>
      </c>
    </row>
    <row r="118" spans="1:31" x14ac:dyDescent="0.25">
      <c r="A118" s="99">
        <v>45077.25</v>
      </c>
      <c r="B118" s="99">
        <v>45047.75</v>
      </c>
      <c r="C118" s="103" t="e" cm="1">
        <f t="array" aca="1" ref="C118" ca="1">CALENDAR.EDATE_TO_MJDATE(A118)</f>
        <v>#NAME?</v>
      </c>
      <c r="D118" s="103" t="e" cm="1">
        <f t="array" aca="1" ref="D118" ca="1">CALENDAR.EDATE_TO_MJDATE(B118)</f>
        <v>#NAME?</v>
      </c>
      <c r="E118" s="38" t="e" cm="1">
        <f t="array" aca="1" ref="E118" ca="1">CALENDAR.DELTA_YEAR_WEEK_DAYS(C118,D118)</f>
        <v>#NAME?</v>
      </c>
      <c r="F118" s="38"/>
      <c r="G118" s="38"/>
      <c r="H118" s="38"/>
      <c r="I118" s="144"/>
      <c r="J118" s="38" cm="1">
        <f t="array" ref="J118">_xlfn.IFS(B118=A118,0,B118&gt;A118,1,TRUE,-1)</f>
        <v>-1</v>
      </c>
      <c r="K118" s="38" t="e" cm="1">
        <f t="array" aca="1" ref="K118" ca="1">CALENDAR.MJDATE_TO_WEEK_DATE(C118)</f>
        <v>#NAME?</v>
      </c>
      <c r="L118" s="103"/>
      <c r="M118" s="38"/>
      <c r="N118" s="103"/>
      <c r="O118" s="39"/>
      <c r="P118" s="39" t="e" cm="1">
        <f t="array" aca="1" ref="P118" ca="1">CALENDAR.MJDATE_TO_WEEK_DATE(D118)</f>
        <v>#NAME?</v>
      </c>
      <c r="Q118" s="39"/>
      <c r="R118" s="38"/>
      <c r="S118" s="38"/>
      <c r="T118" s="38"/>
      <c r="U118" s="38" t="e">
        <f t="shared" ca="1" si="38"/>
        <v>#NAME?</v>
      </c>
      <c r="V118" s="38">
        <f t="shared" si="48"/>
        <v>0</v>
      </c>
      <c r="W118" s="103">
        <f t="shared" si="39"/>
        <v>0</v>
      </c>
      <c r="X118" s="38">
        <f t="shared" si="40"/>
        <v>0</v>
      </c>
      <c r="Y118" s="38">
        <f t="shared" si="41"/>
        <v>0</v>
      </c>
      <c r="Z118" s="38" t="e">
        <f t="shared" ca="1" si="42"/>
        <v>#NAME?</v>
      </c>
      <c r="AA118" s="38">
        <f t="shared" si="43"/>
        <v>0</v>
      </c>
      <c r="AB118" s="103">
        <f t="shared" si="44"/>
        <v>0</v>
      </c>
      <c r="AC118" s="103">
        <f t="shared" si="45"/>
        <v>0</v>
      </c>
      <c r="AD118" s="169">
        <f t="shared" si="46"/>
        <v>0</v>
      </c>
      <c r="AE118" s="91" t="e">
        <f t="shared" ca="1" si="47"/>
        <v>#NAME?</v>
      </c>
    </row>
    <row r="119" spans="1:31" x14ac:dyDescent="0.25">
      <c r="A119" s="94">
        <v>44652.75</v>
      </c>
      <c r="B119" s="95">
        <v>45016.25</v>
      </c>
      <c r="C119" s="101" t="e" cm="1">
        <f t="array" aca="1" ref="C119" ca="1">CALENDAR.EDATE_TO_MJDATE(A119)</f>
        <v>#NAME?</v>
      </c>
      <c r="D119" s="101" t="e" cm="1">
        <f t="array" aca="1" ref="D119" ca="1">CALENDAR.EDATE_TO_MJDATE(B119)</f>
        <v>#NAME?</v>
      </c>
      <c r="E119" s="11" t="e" cm="1">
        <f t="array" aca="1" ref="E119" ca="1">CALENDAR.DELTA_YEAR_WEEK_DAYS(C119,D119)</f>
        <v>#NAME?</v>
      </c>
      <c r="F119" s="11"/>
      <c r="G119" s="11"/>
      <c r="H119" s="11"/>
      <c r="I119" s="142"/>
      <c r="J119" s="11" cm="1">
        <f t="array" ref="J119">_xlfn.IFS(B119=A119,0,B119&gt;A119,1,TRUE,-1)</f>
        <v>1</v>
      </c>
      <c r="K119" s="11" t="e" cm="1">
        <f t="array" aca="1" ref="K119" ca="1">CALENDAR.MJDATE_TO_WEEK_DATE(C119)</f>
        <v>#NAME?</v>
      </c>
      <c r="L119" s="101"/>
      <c r="M119" s="11"/>
      <c r="N119" s="101"/>
      <c r="O119" s="33"/>
      <c r="P119" s="33" t="e" cm="1">
        <f t="array" aca="1" ref="P119" ca="1">CALENDAR.MJDATE_TO_WEEK_DATE(D119)</f>
        <v>#NAME?</v>
      </c>
      <c r="Q119" s="33"/>
      <c r="R119" s="11"/>
      <c r="S119" s="11"/>
      <c r="T119" s="11"/>
      <c r="U119" s="11" t="e">
        <f t="shared" ca="1" si="38"/>
        <v>#NAME?</v>
      </c>
      <c r="V119" s="11">
        <f t="shared" si="48"/>
        <v>0</v>
      </c>
      <c r="W119" s="101">
        <f t="shared" si="39"/>
        <v>0</v>
      </c>
      <c r="X119" s="11">
        <f t="shared" si="40"/>
        <v>0</v>
      </c>
      <c r="Y119" s="11">
        <f t="shared" si="41"/>
        <v>0</v>
      </c>
      <c r="Z119" s="11" t="e">
        <f t="shared" ca="1" si="42"/>
        <v>#NAME?</v>
      </c>
      <c r="AA119" s="11">
        <f t="shared" si="43"/>
        <v>0</v>
      </c>
      <c r="AB119" s="101">
        <f t="shared" si="44"/>
        <v>0</v>
      </c>
      <c r="AC119" s="101">
        <f t="shared" si="45"/>
        <v>0</v>
      </c>
      <c r="AD119" s="167">
        <f t="shared" si="46"/>
        <v>0</v>
      </c>
      <c r="AE119" s="89" t="e">
        <f t="shared" ca="1" si="47"/>
        <v>#NAME?</v>
      </c>
    </row>
    <row r="120" spans="1:31" x14ac:dyDescent="0.25">
      <c r="A120" s="92">
        <v>45078.75</v>
      </c>
      <c r="B120" s="93">
        <v>45077.25</v>
      </c>
      <c r="C120" s="100" t="e" cm="1">
        <f t="array" aca="1" ref="C120" ca="1">CALENDAR.EDATE_TO_MJDATE(A120)</f>
        <v>#NAME?</v>
      </c>
      <c r="D120" s="100" t="e" cm="1">
        <f t="array" aca="1" ref="D120" ca="1">CALENDAR.EDATE_TO_MJDATE(B120)</f>
        <v>#NAME?</v>
      </c>
      <c r="E120" s="8" t="e" cm="1">
        <f t="array" aca="1" ref="E120" ca="1">CALENDAR.DELTA_YEAR_WEEK_DAYS(C120,D120)</f>
        <v>#NAME?</v>
      </c>
      <c r="F120" s="8"/>
      <c r="G120" s="8"/>
      <c r="H120" s="8"/>
      <c r="I120" s="141"/>
      <c r="J120" s="8" cm="1">
        <f t="array" ref="J120">_xlfn.IFS(B120=A120,0,B120&gt;A120,1,TRUE,-1)</f>
        <v>-1</v>
      </c>
      <c r="K120" s="8" t="e" cm="1">
        <f t="array" aca="1" ref="K120" ca="1">CALENDAR.MJDATE_TO_WEEK_DATE(C120)</f>
        <v>#NAME?</v>
      </c>
      <c r="L120" s="100"/>
      <c r="M120" s="8"/>
      <c r="N120" s="100"/>
      <c r="O120" s="32"/>
      <c r="P120" s="32" t="e" cm="1">
        <f t="array" aca="1" ref="P120" ca="1">CALENDAR.MJDATE_TO_WEEK_DATE(D120)</f>
        <v>#NAME?</v>
      </c>
      <c r="Q120" s="32"/>
      <c r="R120" s="8"/>
      <c r="S120" s="8"/>
      <c r="T120" s="8"/>
      <c r="U120" s="8" t="e">
        <f t="shared" ca="1" si="38"/>
        <v>#NAME?</v>
      </c>
      <c r="V120" s="8">
        <f t="shared" si="48"/>
        <v>0</v>
      </c>
      <c r="W120" s="100">
        <f t="shared" si="39"/>
        <v>0</v>
      </c>
      <c r="X120" s="8">
        <f t="shared" si="40"/>
        <v>0</v>
      </c>
      <c r="Y120" s="8">
        <f t="shared" si="41"/>
        <v>0</v>
      </c>
      <c r="Z120" s="8" t="e">
        <f t="shared" ca="1" si="42"/>
        <v>#NAME?</v>
      </c>
      <c r="AA120" s="8">
        <f t="shared" si="43"/>
        <v>0</v>
      </c>
      <c r="AB120" s="100">
        <f t="shared" si="44"/>
        <v>0</v>
      </c>
      <c r="AC120" s="100">
        <f t="shared" si="45"/>
        <v>0</v>
      </c>
      <c r="AD120" s="166">
        <f t="shared" si="46"/>
        <v>0</v>
      </c>
      <c r="AE120" s="88" t="e">
        <f t="shared" ca="1" si="47"/>
        <v>#NAME?</v>
      </c>
    </row>
    <row r="121" spans="1:31" x14ac:dyDescent="0.25">
      <c r="A121" s="96">
        <v>45869.25</v>
      </c>
      <c r="B121" s="97">
        <v>45170.75</v>
      </c>
      <c r="C121" s="102" t="e" cm="1">
        <f t="array" aca="1" ref="C121" ca="1">CALENDAR.EDATE_TO_MJDATE(A121)</f>
        <v>#NAME?</v>
      </c>
      <c r="D121" s="102" t="e" cm="1">
        <f t="array" aca="1" ref="D121" ca="1">CALENDAR.EDATE_TO_MJDATE(B121)</f>
        <v>#NAME?</v>
      </c>
      <c r="E121" s="36" t="e" cm="1">
        <f t="array" aca="1" ref="E121" ca="1">CALENDAR.DELTA_YEAR_WEEK_DAYS(C121,D121)</f>
        <v>#NAME?</v>
      </c>
      <c r="F121" s="36"/>
      <c r="G121" s="36"/>
      <c r="H121" s="36"/>
      <c r="I121" s="143"/>
      <c r="J121" s="36" cm="1">
        <f t="array" ref="J121">_xlfn.IFS(B121=A121,0,B121&gt;A121,1,TRUE,-1)</f>
        <v>-1</v>
      </c>
      <c r="K121" s="36" t="e" cm="1">
        <f t="array" aca="1" ref="K121" ca="1">CALENDAR.MJDATE_TO_WEEK_DATE(C121)</f>
        <v>#NAME?</v>
      </c>
      <c r="L121" s="102"/>
      <c r="M121" s="36"/>
      <c r="N121" s="102"/>
      <c r="O121" s="37"/>
      <c r="P121" s="37" t="e" cm="1">
        <f t="array" aca="1" ref="P121" ca="1">CALENDAR.MJDATE_TO_WEEK_DATE(D121)</f>
        <v>#NAME?</v>
      </c>
      <c r="Q121" s="37"/>
      <c r="R121" s="36"/>
      <c r="S121" s="36"/>
      <c r="T121" s="36"/>
      <c r="U121" s="36" t="e">
        <f t="shared" ca="1" si="38"/>
        <v>#NAME?</v>
      </c>
      <c r="V121" s="36">
        <f t="shared" si="48"/>
        <v>0</v>
      </c>
      <c r="W121" s="102">
        <f t="shared" si="39"/>
        <v>0</v>
      </c>
      <c r="X121" s="36">
        <f t="shared" si="40"/>
        <v>0</v>
      </c>
      <c r="Y121" s="36">
        <f t="shared" si="41"/>
        <v>0</v>
      </c>
      <c r="Z121" s="36" t="e">
        <f t="shared" ca="1" si="42"/>
        <v>#NAME?</v>
      </c>
      <c r="AA121" s="36">
        <f t="shared" si="43"/>
        <v>0</v>
      </c>
      <c r="AB121" s="102">
        <f t="shared" si="44"/>
        <v>0</v>
      </c>
      <c r="AC121" s="102">
        <f t="shared" si="45"/>
        <v>0</v>
      </c>
      <c r="AD121" s="168">
        <f t="shared" si="46"/>
        <v>0</v>
      </c>
      <c r="AE121" s="90" t="e">
        <f t="shared" ca="1" si="47"/>
        <v>#NAME?</v>
      </c>
    </row>
    <row r="124" spans="1:31" ht="19.5" x14ac:dyDescent="0.3">
      <c r="A124" s="1" t="s">
        <v>256</v>
      </c>
    </row>
    <row r="125" spans="1:31" x14ac:dyDescent="0.25">
      <c r="T125" s="150"/>
    </row>
    <row r="126" spans="1:31" x14ac:dyDescent="0.25">
      <c r="A126" s="21" t="s">
        <v>206</v>
      </c>
      <c r="B126" s="22" t="s">
        <v>207</v>
      </c>
      <c r="C126" s="22" t="s">
        <v>204</v>
      </c>
      <c r="D126" s="22" t="s">
        <v>205</v>
      </c>
      <c r="E126" s="29" t="s">
        <v>123</v>
      </c>
      <c r="F126" s="74" t="s">
        <v>12</v>
      </c>
      <c r="G126" s="87" t="s">
        <v>13</v>
      </c>
      <c r="H126" s="87" t="s">
        <v>43</v>
      </c>
      <c r="I126" s="22" t="s">
        <v>101</v>
      </c>
      <c r="J126" s="22" t="s">
        <v>257</v>
      </c>
      <c r="K126" s="22" t="s">
        <v>258</v>
      </c>
      <c r="L126" s="22" t="s">
        <v>259</v>
      </c>
      <c r="M126" s="22" t="s">
        <v>260</v>
      </c>
      <c r="N126" s="22" t="s">
        <v>368</v>
      </c>
      <c r="O126" s="74" t="s">
        <v>370</v>
      </c>
      <c r="P126" s="74" t="s">
        <v>367</v>
      </c>
      <c r="Q126" s="87" t="s">
        <v>100</v>
      </c>
      <c r="T126" s="150"/>
    </row>
    <row r="127" spans="1:31" x14ac:dyDescent="0.25">
      <c r="A127" s="92">
        <v>45016.270949074074</v>
      </c>
      <c r="B127" s="93">
        <v>45413.739583333336</v>
      </c>
      <c r="C127" s="70" t="e" cm="1">
        <f t="array" aca="1" ref="C127" ca="1">CALENDAR.EDATE_TO_MJDATE(A127)</f>
        <v>#NAME?</v>
      </c>
      <c r="D127" s="70" t="e" cm="1">
        <f t="array" aca="1" ref="D127" ca="1">CALENDAR.EDATE_TO_MJDATE(B127)</f>
        <v>#NAME?</v>
      </c>
      <c r="E127" s="8" t="e" cm="1">
        <f t="array" aca="1" ref="E127" ca="1">CALENDAR.DELTA_MONTH_DAYS(C127,D127)</f>
        <v>#NAME?</v>
      </c>
      <c r="F127" s="8"/>
      <c r="G127" s="8"/>
      <c r="H127" s="141"/>
      <c r="I127" s="8" cm="1">
        <f t="array" ref="I127">_xlfn.IFS(B127=A127,0,B127&gt;A127,1,TRUE,-1)</f>
        <v>1</v>
      </c>
      <c r="J127" s="8">
        <f t="shared" ref="J127:J134" si="49">I127*((YEAR(B127)-YEAR(A127))*12+(MONTH(B127)-MONTH(A127)))</f>
        <v>14</v>
      </c>
      <c r="K127" s="100">
        <f t="shared" ref="K127:K134" si="50">I127*(DAY(B127)-DAY(A127)+MOD(B127,1)-MOD(A127,1))</f>
        <v>-29.531365740738693</v>
      </c>
      <c r="L127" s="8" cm="1">
        <f t="array" ref="L127">_xlfn.LET(_xlpm._stm, IF(I127&gt;=0,A127, B127), CALENDAR.DAYS_IN_MONTH(MONTH(_xlpm._stm),YEAR(_xlpm._stm)))</f>
        <v>31</v>
      </c>
      <c r="M127" s="100">
        <f>J127+IF(K127&lt;0,-1,0)</f>
        <v>13</v>
      </c>
      <c r="N127" s="100">
        <f>K127+IF(K127&lt;0,L127,0)</f>
        <v>1.4686342592613073</v>
      </c>
      <c r="O127" s="32">
        <f>INT(N127)</f>
        <v>1</v>
      </c>
      <c r="P127" s="100">
        <f>MOD(N127,1)</f>
        <v>0.46863425926130731</v>
      </c>
      <c r="Q127" s="88" t="e">
        <f ca="1">((E127=I127)*(F127=M127)*(G127=O127)*(ROUND(H127,9)=ROUND(P127,9)))&lt;&gt;0</f>
        <v>#NAME?</v>
      </c>
      <c r="T127" s="46"/>
      <c r="X127" s="47"/>
    </row>
    <row r="128" spans="1:31" x14ac:dyDescent="0.25">
      <c r="A128" s="94">
        <v>45169.25</v>
      </c>
      <c r="B128" s="95">
        <v>45413.75</v>
      </c>
      <c r="C128" s="71" t="e" cm="1">
        <f t="array" aca="1" ref="C128" ca="1">CALENDAR.EDATE_TO_MJDATE(A128)</f>
        <v>#NAME?</v>
      </c>
      <c r="D128" s="71" t="e" cm="1">
        <f t="array" aca="1" ref="D128" ca="1">CALENDAR.EDATE_TO_MJDATE(B128)</f>
        <v>#NAME?</v>
      </c>
      <c r="E128" s="11" t="e" cm="1">
        <f t="array" aca="1" ref="E128" ca="1">CALENDAR.DELTA_MONTH_DAYS(C128,D128)</f>
        <v>#NAME?</v>
      </c>
      <c r="F128" s="11"/>
      <c r="G128" s="11"/>
      <c r="H128" s="142"/>
      <c r="I128" s="11" cm="1">
        <f t="array" ref="I128">_xlfn.IFS(B128=A128,0,B128&gt;A128,1,TRUE,-1)</f>
        <v>1</v>
      </c>
      <c r="J128" s="11">
        <f t="shared" si="49"/>
        <v>9</v>
      </c>
      <c r="K128" s="101">
        <f t="shared" si="50"/>
        <v>-29.5</v>
      </c>
      <c r="L128" s="11" cm="1">
        <f t="array" ref="L128">_xlfn.LET(_xlpm._stm, IF(I128&gt;=0,A128, B128), CALENDAR.DAYS_IN_MONTH(MONTH(_xlpm._stm),YEAR(_xlpm._stm)))</f>
        <v>31</v>
      </c>
      <c r="M128" s="101">
        <f t="shared" ref="M128:M134" si="51">J128+IF(K128&lt;0,-1,0)</f>
        <v>8</v>
      </c>
      <c r="N128" s="101">
        <f t="shared" ref="N128:N134" si="52">K128+IF(K128&lt;0,L128,0)</f>
        <v>1.5</v>
      </c>
      <c r="O128" s="33">
        <f t="shared" ref="O128:O134" si="53">INT(N128)</f>
        <v>1</v>
      </c>
      <c r="P128" s="101">
        <f t="shared" ref="P128:P134" si="54">MOD(N128,1)</f>
        <v>0.5</v>
      </c>
      <c r="Q128" s="89" t="e">
        <f t="shared" ref="Q128:Q134" ca="1" si="55">((E128=I128)*(F128=M128)*(G128=O128)*(ROUND(H128,9)=ROUND(P128,9)))&lt;&gt;0</f>
        <v>#NAME?</v>
      </c>
      <c r="T128" s="59"/>
      <c r="X128" s="47"/>
    </row>
    <row r="129" spans="1:27" x14ac:dyDescent="0.25">
      <c r="A129" s="92">
        <v>45047.75</v>
      </c>
      <c r="B129" s="93">
        <v>45077.25</v>
      </c>
      <c r="C129" s="70" t="e" cm="1">
        <f t="array" aca="1" ref="C129" ca="1">CALENDAR.EDATE_TO_MJDATE(A129)</f>
        <v>#NAME?</v>
      </c>
      <c r="D129" s="70" t="e" cm="1">
        <f t="array" aca="1" ref="D129" ca="1">CALENDAR.EDATE_TO_MJDATE(B129)</f>
        <v>#NAME?</v>
      </c>
      <c r="E129" s="8" t="e" cm="1">
        <f t="array" aca="1" ref="E129" ca="1">CALENDAR.DELTA_MONTH_DAYS(C129,D129)</f>
        <v>#NAME?</v>
      </c>
      <c r="F129" s="8"/>
      <c r="G129" s="8"/>
      <c r="H129" s="141"/>
      <c r="I129" s="8" cm="1">
        <f t="array" ref="I129">_xlfn.IFS(B129=A129,0,B129&gt;A129,1,TRUE,-1)</f>
        <v>1</v>
      </c>
      <c r="J129" s="8">
        <f t="shared" si="49"/>
        <v>0</v>
      </c>
      <c r="K129" s="100">
        <f t="shared" si="50"/>
        <v>29.5</v>
      </c>
      <c r="L129" s="8" cm="1">
        <f t="array" ref="L129">_xlfn.LET(_xlpm._stm, IF(I129&gt;=0,A129, B129), CALENDAR.DAYS_IN_MONTH(MONTH(_xlpm._stm),YEAR(_xlpm._stm)))</f>
        <v>31</v>
      </c>
      <c r="M129" s="100">
        <f t="shared" si="51"/>
        <v>0</v>
      </c>
      <c r="N129" s="100">
        <f t="shared" si="52"/>
        <v>29.5</v>
      </c>
      <c r="O129" s="32">
        <f t="shared" si="53"/>
        <v>29</v>
      </c>
      <c r="P129" s="100">
        <f t="shared" si="54"/>
        <v>0.5</v>
      </c>
      <c r="Q129" s="88" t="e">
        <f t="shared" ca="1" si="55"/>
        <v>#NAME?</v>
      </c>
      <c r="T129" s="150"/>
      <c r="X129" s="47"/>
    </row>
    <row r="130" spans="1:27" x14ac:dyDescent="0.25">
      <c r="A130" s="96">
        <v>45413.75</v>
      </c>
      <c r="B130" s="97">
        <v>45413.75</v>
      </c>
      <c r="C130" s="72" t="e" cm="1">
        <f t="array" aca="1" ref="C130" ca="1">CALENDAR.EDATE_TO_MJDATE(A130)</f>
        <v>#NAME?</v>
      </c>
      <c r="D130" s="72" t="e" cm="1">
        <f t="array" aca="1" ref="D130" ca="1">CALENDAR.EDATE_TO_MJDATE(B130)</f>
        <v>#NAME?</v>
      </c>
      <c r="E130" s="36" t="e" cm="1">
        <f t="array" aca="1" ref="E130" ca="1">CALENDAR.DELTA_MONTH_DAYS(C130,D130)</f>
        <v>#NAME?</v>
      </c>
      <c r="F130" s="36"/>
      <c r="G130" s="36"/>
      <c r="H130" s="143"/>
      <c r="I130" s="36" cm="1">
        <f t="array" ref="I130">_xlfn.IFS(B130=A130,0,B130&gt;A130,1,TRUE,-1)</f>
        <v>0</v>
      </c>
      <c r="J130" s="36">
        <f t="shared" si="49"/>
        <v>0</v>
      </c>
      <c r="K130" s="102">
        <f t="shared" si="50"/>
        <v>0</v>
      </c>
      <c r="L130" s="36" cm="1">
        <f t="array" ref="L130">_xlfn.LET(_xlpm._stm, IF(I130&gt;=0,A130, B130), CALENDAR.DAYS_IN_MONTH(MONTH(_xlpm._stm),YEAR(_xlpm._stm)))</f>
        <v>31</v>
      </c>
      <c r="M130" s="102">
        <f t="shared" si="51"/>
        <v>0</v>
      </c>
      <c r="N130" s="102">
        <f t="shared" si="52"/>
        <v>0</v>
      </c>
      <c r="O130" s="37">
        <f t="shared" si="53"/>
        <v>0</v>
      </c>
      <c r="P130" s="102">
        <f t="shared" si="54"/>
        <v>0</v>
      </c>
      <c r="Q130" s="90" t="e">
        <f t="shared" ca="1" si="55"/>
        <v>#NAME?</v>
      </c>
      <c r="T130" s="46"/>
      <c r="U130" s="190"/>
      <c r="V130" s="189"/>
      <c r="X130" s="47"/>
    </row>
    <row r="131" spans="1:27" x14ac:dyDescent="0.25">
      <c r="A131" s="99">
        <v>45077.25</v>
      </c>
      <c r="B131" s="99">
        <v>45047.75</v>
      </c>
      <c r="C131" s="73" t="e" cm="1">
        <f t="array" aca="1" ref="C131" ca="1">CALENDAR.EDATE_TO_MJDATE(A131)</f>
        <v>#NAME?</v>
      </c>
      <c r="D131" s="73" t="e" cm="1">
        <f t="array" aca="1" ref="D131" ca="1">CALENDAR.EDATE_TO_MJDATE(B131)</f>
        <v>#NAME?</v>
      </c>
      <c r="E131" s="38" t="e" cm="1">
        <f t="array" aca="1" ref="E131" ca="1">CALENDAR.DELTA_MONTH_DAYS(C131,D131)</f>
        <v>#NAME?</v>
      </c>
      <c r="F131" s="38"/>
      <c r="G131" s="38"/>
      <c r="H131" s="144"/>
      <c r="I131" s="38" cm="1">
        <f t="array" ref="I131">_xlfn.IFS(B131=A131,0,B131&gt;A131,1,TRUE,-1)</f>
        <v>-1</v>
      </c>
      <c r="J131" s="38">
        <f t="shared" si="49"/>
        <v>0</v>
      </c>
      <c r="K131" s="103">
        <f t="shared" si="50"/>
        <v>29.5</v>
      </c>
      <c r="L131" s="38" cm="1">
        <f t="array" ref="L131">_xlfn.LET(_xlpm._stm, IF(I131&gt;=0,A131, B131), CALENDAR.DAYS_IN_MONTH(MONTH(_xlpm._stm),YEAR(_xlpm._stm)))</f>
        <v>31</v>
      </c>
      <c r="M131" s="103">
        <f t="shared" si="51"/>
        <v>0</v>
      </c>
      <c r="N131" s="103">
        <f t="shared" si="52"/>
        <v>29.5</v>
      </c>
      <c r="O131" s="39">
        <f t="shared" si="53"/>
        <v>29</v>
      </c>
      <c r="P131" s="103">
        <f t="shared" si="54"/>
        <v>0.5</v>
      </c>
      <c r="Q131" s="91" t="e">
        <f t="shared" ca="1" si="55"/>
        <v>#NAME?</v>
      </c>
      <c r="W131" s="185"/>
      <c r="X131" s="66"/>
    </row>
    <row r="132" spans="1:27" x14ac:dyDescent="0.25">
      <c r="A132" s="94">
        <v>44652.75</v>
      </c>
      <c r="B132" s="95">
        <v>45016.25</v>
      </c>
      <c r="C132" s="71" t="e" cm="1">
        <f t="array" aca="1" ref="C132" ca="1">CALENDAR.EDATE_TO_MJDATE(A132)</f>
        <v>#NAME?</v>
      </c>
      <c r="D132" s="71" t="e" cm="1">
        <f t="array" aca="1" ref="D132" ca="1">CALENDAR.EDATE_TO_MJDATE(B132)</f>
        <v>#NAME?</v>
      </c>
      <c r="E132" s="11" t="e" cm="1">
        <f t="array" aca="1" ref="E132" ca="1">CALENDAR.DELTA_MONTH_DAYS(C132,D132)</f>
        <v>#NAME?</v>
      </c>
      <c r="F132" s="11"/>
      <c r="G132" s="11"/>
      <c r="H132" s="142"/>
      <c r="I132" s="11" cm="1">
        <f t="array" ref="I132">_xlfn.IFS(B132=A132,0,B132&gt;A132,1,TRUE,-1)</f>
        <v>1</v>
      </c>
      <c r="J132" s="11">
        <f t="shared" si="49"/>
        <v>11</v>
      </c>
      <c r="K132" s="101">
        <f t="shared" si="50"/>
        <v>29.5</v>
      </c>
      <c r="L132" s="11" cm="1">
        <f t="array" ref="L132">_xlfn.LET(_xlpm._stm, IF(I132&gt;=0,A132, B132), CALENDAR.DAYS_IN_MONTH(MONTH(_xlpm._stm),YEAR(_xlpm._stm)))</f>
        <v>30</v>
      </c>
      <c r="M132" s="101">
        <f t="shared" si="51"/>
        <v>11</v>
      </c>
      <c r="N132" s="101">
        <f t="shared" si="52"/>
        <v>29.5</v>
      </c>
      <c r="O132" s="33">
        <f t="shared" si="53"/>
        <v>29</v>
      </c>
      <c r="P132" s="101">
        <f t="shared" si="54"/>
        <v>0.5</v>
      </c>
      <c r="Q132" s="89" t="e">
        <f t="shared" ca="1" si="55"/>
        <v>#NAME?</v>
      </c>
      <c r="W132" s="185"/>
    </row>
    <row r="133" spans="1:27" x14ac:dyDescent="0.25">
      <c r="A133" s="92">
        <v>45078.75</v>
      </c>
      <c r="B133" s="93">
        <v>45077.25</v>
      </c>
      <c r="C133" s="70" t="e" cm="1">
        <f t="array" aca="1" ref="C133" ca="1">CALENDAR.EDATE_TO_MJDATE(A133)</f>
        <v>#NAME?</v>
      </c>
      <c r="D133" s="70" t="e" cm="1">
        <f t="array" aca="1" ref="D133" ca="1">CALENDAR.EDATE_TO_MJDATE(B133)</f>
        <v>#NAME?</v>
      </c>
      <c r="E133" s="8" t="e" cm="1">
        <f t="array" aca="1" ref="E133" ca="1">CALENDAR.DELTA_MONTH_DAYS(C133,D133)</f>
        <v>#NAME?</v>
      </c>
      <c r="F133" s="8"/>
      <c r="G133" s="8"/>
      <c r="H133" s="141"/>
      <c r="I133" s="8" cm="1">
        <f t="array" ref="I133">_xlfn.IFS(B133=A133,0,B133&gt;A133,1,TRUE,-1)</f>
        <v>-1</v>
      </c>
      <c r="J133" s="8">
        <f t="shared" si="49"/>
        <v>1</v>
      </c>
      <c r="K133" s="100">
        <f t="shared" si="50"/>
        <v>-29.5</v>
      </c>
      <c r="L133" s="8" cm="1">
        <f t="array" ref="L133">_xlfn.LET(_xlpm._stm, IF(I133&gt;=0,A133, B133), CALENDAR.DAYS_IN_MONTH(MONTH(_xlpm._stm),YEAR(_xlpm._stm)))</f>
        <v>31</v>
      </c>
      <c r="M133" s="100">
        <f t="shared" si="51"/>
        <v>0</v>
      </c>
      <c r="N133" s="100">
        <f t="shared" si="52"/>
        <v>1.5</v>
      </c>
      <c r="O133" s="32">
        <f t="shared" si="53"/>
        <v>1</v>
      </c>
      <c r="P133" s="100">
        <f t="shared" si="54"/>
        <v>0.5</v>
      </c>
      <c r="Q133" s="88" t="e">
        <f t="shared" ca="1" si="55"/>
        <v>#NAME?</v>
      </c>
    </row>
    <row r="134" spans="1:27" x14ac:dyDescent="0.25">
      <c r="A134" s="96">
        <v>45869.25</v>
      </c>
      <c r="B134" s="97">
        <v>45170.75</v>
      </c>
      <c r="C134" s="72" t="e" cm="1">
        <f t="array" aca="1" ref="C134" ca="1">CALENDAR.EDATE_TO_MJDATE(A134)</f>
        <v>#NAME?</v>
      </c>
      <c r="D134" s="72" t="e" cm="1">
        <f t="array" aca="1" ref="D134" ca="1">CALENDAR.EDATE_TO_MJDATE(B134)</f>
        <v>#NAME?</v>
      </c>
      <c r="E134" s="36" t="e" cm="1">
        <f t="array" aca="1" ref="E134" ca="1">CALENDAR.DELTA_MONTH_DAYS(C134,D134)</f>
        <v>#NAME?</v>
      </c>
      <c r="F134" s="36"/>
      <c r="G134" s="36"/>
      <c r="H134" s="143"/>
      <c r="I134" s="36" cm="1">
        <f t="array" ref="I134">_xlfn.IFS(B134=A134,0,B134&gt;A134,1,TRUE,-1)</f>
        <v>-1</v>
      </c>
      <c r="J134" s="36">
        <f t="shared" si="49"/>
        <v>22</v>
      </c>
      <c r="K134" s="102">
        <f t="shared" si="50"/>
        <v>29.5</v>
      </c>
      <c r="L134" s="36" cm="1">
        <f t="array" ref="L134">_xlfn.LET(_xlpm._stm, IF(I134&gt;=0,A134, B134), CALENDAR.DAYS_IN_MONTH(MONTH(_xlpm._stm),YEAR(_xlpm._stm)))</f>
        <v>30</v>
      </c>
      <c r="M134" s="102">
        <f t="shared" si="51"/>
        <v>22</v>
      </c>
      <c r="N134" s="102">
        <f t="shared" si="52"/>
        <v>29.5</v>
      </c>
      <c r="O134" s="37">
        <f t="shared" si="53"/>
        <v>29</v>
      </c>
      <c r="P134" s="102">
        <f t="shared" si="54"/>
        <v>0.5</v>
      </c>
      <c r="Q134" s="90" t="e">
        <f t="shared" ca="1" si="55"/>
        <v>#NAME?</v>
      </c>
    </row>
    <row r="137" spans="1:27" ht="19.5" x14ac:dyDescent="0.3">
      <c r="A137" s="1" t="s">
        <v>261</v>
      </c>
    </row>
    <row r="139" spans="1:27" x14ac:dyDescent="0.25">
      <c r="A139" s="21" t="s">
        <v>206</v>
      </c>
      <c r="B139" s="22" t="s">
        <v>207</v>
      </c>
      <c r="C139" s="22" t="s">
        <v>204</v>
      </c>
      <c r="D139" s="22" t="s">
        <v>205</v>
      </c>
      <c r="E139" s="22" t="s">
        <v>108</v>
      </c>
      <c r="F139" s="29" t="s">
        <v>123</v>
      </c>
      <c r="G139" s="74" t="s">
        <v>113</v>
      </c>
      <c r="H139" s="87" t="s">
        <v>13</v>
      </c>
      <c r="I139" s="87" t="s">
        <v>43</v>
      </c>
      <c r="J139" s="22" t="s">
        <v>101</v>
      </c>
      <c r="K139" s="22" t="s">
        <v>214</v>
      </c>
      <c r="L139" s="22" t="s">
        <v>213</v>
      </c>
      <c r="M139" s="22" t="s">
        <v>215</v>
      </c>
      <c r="N139" s="22" t="s">
        <v>217</v>
      </c>
      <c r="O139" s="22" t="s">
        <v>216</v>
      </c>
      <c r="P139" s="22" t="s">
        <v>218</v>
      </c>
      <c r="Q139" s="22" t="s">
        <v>219</v>
      </c>
      <c r="R139" s="22" t="s">
        <v>220</v>
      </c>
      <c r="S139" s="22" t="s">
        <v>221</v>
      </c>
      <c r="T139" s="22" t="s">
        <v>222</v>
      </c>
      <c r="U139" s="22" t="s">
        <v>263</v>
      </c>
      <c r="V139" s="22" t="s">
        <v>252</v>
      </c>
      <c r="W139" s="22" t="s">
        <v>225</v>
      </c>
      <c r="X139" s="22" t="s">
        <v>368</v>
      </c>
      <c r="Y139" s="22" t="s">
        <v>132</v>
      </c>
      <c r="Z139" s="22" t="s">
        <v>367</v>
      </c>
      <c r="AA139" s="87" t="s">
        <v>100</v>
      </c>
    </row>
    <row r="140" spans="1:27" x14ac:dyDescent="0.25">
      <c r="A140" s="92">
        <v>45016.270949074074</v>
      </c>
      <c r="B140" s="93">
        <v>45413.739583333336</v>
      </c>
      <c r="C140" s="100" t="e" cm="1">
        <f t="array" aca="1" ref="C140" ca="1">CALENDAR.EDATE_TO_MJDATE(A140)</f>
        <v>#NAME?</v>
      </c>
      <c r="D140" s="100" t="e" cm="1">
        <f t="array" aca="1" ref="D140" ca="1">CALENDAR.EDATE_TO_MJDATE(B140)</f>
        <v>#NAME?</v>
      </c>
      <c r="E140" s="8"/>
      <c r="F140" s="8" t="e" cm="1">
        <f t="array" aca="1" ref="F140" ca="1">CALENDAR.DELTA_QUARTER_DAYS(C140,D140,E140)</f>
        <v>#NAME?</v>
      </c>
      <c r="G140" s="8"/>
      <c r="H140" s="8"/>
      <c r="I140" s="141"/>
      <c r="J140" s="8" cm="1">
        <f t="array" ref="J140">_xlfn.IFS(B140=A140,0,B140&gt;A140,1,TRUE,-1)</f>
        <v>1</v>
      </c>
      <c r="K140" s="8" t="e" cm="1">
        <f t="array" aca="1" ref="K140" ca="1">CALENDAR.MJDATE_TO_QUARTER_DATE(C140,E140)</f>
        <v>#NAME?</v>
      </c>
      <c r="L140" s="100"/>
      <c r="M140" s="8"/>
      <c r="N140" s="100"/>
      <c r="O140" s="32"/>
      <c r="P140" s="32" t="e" cm="1">
        <f t="array" aca="1" ref="P140" ca="1">CALENDAR.MJDATE_TO_QUARTER_DATE(D140,E140)</f>
        <v>#NAME?</v>
      </c>
      <c r="Q140" s="32"/>
      <c r="R140" s="32"/>
      <c r="S140" s="100"/>
      <c r="T140" s="32"/>
      <c r="U140" s="32" t="e">
        <f ca="1">J140*((P140-K140)*4+(Q140-L140))</f>
        <v>#NAME?</v>
      </c>
      <c r="V140" s="100">
        <f>J140*(R140+S140-M140-N140)</f>
        <v>0</v>
      </c>
      <c r="W140" s="32" t="e">
        <f ca="1">U140-N(V140&lt;0)</f>
        <v>#NAME?</v>
      </c>
      <c r="X140" s="100">
        <f t="shared" ref="X140:X147" si="56">V140+IF(V140&lt;0,IF(J140=1,O140,T140),0)</f>
        <v>0</v>
      </c>
      <c r="Y140" s="32">
        <f>INT(X140)</f>
        <v>0</v>
      </c>
      <c r="Z140" s="191">
        <f>MOD(X140,1)</f>
        <v>0</v>
      </c>
      <c r="AA140" s="88" t="e">
        <f ca="1">((F140=J140)*(G140=W140)*(H140=Y140)*(ROUND(I140,9)=ROUND(Z140,9)))&lt;&gt;0</f>
        <v>#NAME?</v>
      </c>
    </row>
    <row r="141" spans="1:27" x14ac:dyDescent="0.25">
      <c r="A141" s="94">
        <v>45169.25</v>
      </c>
      <c r="B141" s="95">
        <v>45413.75</v>
      </c>
      <c r="C141" s="101" t="e" cm="1">
        <f t="array" aca="1" ref="C141" ca="1">CALENDAR.EDATE_TO_MJDATE(A141)</f>
        <v>#NAME?</v>
      </c>
      <c r="D141" s="101" t="e" cm="1">
        <f t="array" aca="1" ref="D141" ca="1">CALENDAR.EDATE_TO_MJDATE(B141)</f>
        <v>#NAME?</v>
      </c>
      <c r="E141" s="11"/>
      <c r="F141" s="11" t="e" cm="1">
        <f t="array" aca="1" ref="F141" ca="1">CALENDAR.DELTA_QUARTER_DAYS(C141,D141,E141)</f>
        <v>#NAME?</v>
      </c>
      <c r="G141" s="11"/>
      <c r="H141" s="11"/>
      <c r="I141" s="142"/>
      <c r="J141" s="11" cm="1">
        <f t="array" ref="J141">_xlfn.IFS(B141=A141,0,B141&gt;A141,1,TRUE,-1)</f>
        <v>1</v>
      </c>
      <c r="K141" s="11" t="e" cm="1">
        <f t="array" aca="1" ref="K141" ca="1">CALENDAR.MJDATE_TO_QUARTER_DATE(C141,E141)</f>
        <v>#NAME?</v>
      </c>
      <c r="L141" s="101"/>
      <c r="M141" s="11"/>
      <c r="N141" s="101"/>
      <c r="O141" s="33"/>
      <c r="P141" s="33" t="e" cm="1">
        <f t="array" aca="1" ref="P141" ca="1">CALENDAR.MJDATE_TO_QUARTER_DATE(D141,E141)</f>
        <v>#NAME?</v>
      </c>
      <c r="Q141" s="33"/>
      <c r="R141" s="33"/>
      <c r="S141" s="101"/>
      <c r="T141" s="11"/>
      <c r="U141" s="11" t="e">
        <f t="shared" ref="U141:U147" ca="1" si="57">J141*((P141-K141)*4+(Q141-L141))</f>
        <v>#NAME?</v>
      </c>
      <c r="V141" s="101">
        <f t="shared" ref="V141:V147" si="58">J141*(R141+S141-M141-N141)</f>
        <v>0</v>
      </c>
      <c r="W141" s="33" t="e">
        <f t="shared" ref="W141:W147" ca="1" si="59">U141-N(V141&lt;0)</f>
        <v>#NAME?</v>
      </c>
      <c r="X141" s="101">
        <f t="shared" si="56"/>
        <v>0</v>
      </c>
      <c r="Y141" s="33">
        <f t="shared" ref="Y141:Y147" si="60">INT(X141)</f>
        <v>0</v>
      </c>
      <c r="Z141" s="192">
        <f t="shared" ref="Z141:Z147" si="61">MOD(X141,1)</f>
        <v>0</v>
      </c>
      <c r="AA141" s="89" t="e">
        <f t="shared" ref="AA141:AA147" ca="1" si="62">((F141=J141)*(G141=W141)*(H141=Y141)*(ROUND(I141,9)=ROUND(Z141,9)))&lt;&gt;0</f>
        <v>#NAME?</v>
      </c>
    </row>
    <row r="142" spans="1:27" x14ac:dyDescent="0.25">
      <c r="A142" s="92">
        <v>45047.75</v>
      </c>
      <c r="B142" s="93">
        <v>45077.25</v>
      </c>
      <c r="C142" s="100" t="e" cm="1">
        <f t="array" aca="1" ref="C142" ca="1">CALENDAR.EDATE_TO_MJDATE(A142)</f>
        <v>#NAME?</v>
      </c>
      <c r="D142" s="100" t="e" cm="1">
        <f t="array" aca="1" ref="D142" ca="1">CALENDAR.EDATE_TO_MJDATE(B142)</f>
        <v>#NAME?</v>
      </c>
      <c r="E142" s="8">
        <v>-6</v>
      </c>
      <c r="F142" s="8" t="e" cm="1">
        <f t="array" aca="1" ref="F142" ca="1">CALENDAR.DELTA_QUARTER_DAYS(C142,D142,E142)</f>
        <v>#NAME?</v>
      </c>
      <c r="G142" s="8"/>
      <c r="H142" s="8"/>
      <c r="I142" s="141"/>
      <c r="J142" s="8" cm="1">
        <f t="array" ref="J142">_xlfn.IFS(B142=A142,0,B142&gt;A142,1,TRUE,-1)</f>
        <v>1</v>
      </c>
      <c r="K142" s="8" t="e" cm="1">
        <f t="array" aca="1" ref="K142" ca="1">CALENDAR.MJDATE_TO_QUARTER_DATE(C142,E142)</f>
        <v>#NAME?</v>
      </c>
      <c r="L142" s="100"/>
      <c r="M142" s="8"/>
      <c r="N142" s="100"/>
      <c r="O142" s="32"/>
      <c r="P142" s="32" t="e" cm="1">
        <f t="array" aca="1" ref="P142" ca="1">CALENDAR.MJDATE_TO_QUARTER_DATE(D142,E142)</f>
        <v>#NAME?</v>
      </c>
      <c r="Q142" s="32"/>
      <c r="R142" s="32"/>
      <c r="S142" s="100"/>
      <c r="T142" s="8"/>
      <c r="U142" s="8" t="e">
        <f t="shared" ca="1" si="57"/>
        <v>#NAME?</v>
      </c>
      <c r="V142" s="100">
        <f>J142*(R142+S142-M142-N142)</f>
        <v>0</v>
      </c>
      <c r="W142" s="32" t="e">
        <f t="shared" ca="1" si="59"/>
        <v>#NAME?</v>
      </c>
      <c r="X142" s="100">
        <f t="shared" si="56"/>
        <v>0</v>
      </c>
      <c r="Y142" s="32">
        <f t="shared" si="60"/>
        <v>0</v>
      </c>
      <c r="Z142" s="191">
        <f t="shared" si="61"/>
        <v>0</v>
      </c>
      <c r="AA142" s="88" t="e">
        <f t="shared" ca="1" si="62"/>
        <v>#NAME?</v>
      </c>
    </row>
    <row r="143" spans="1:27" x14ac:dyDescent="0.25">
      <c r="A143" s="96">
        <v>45413.75</v>
      </c>
      <c r="B143" s="97">
        <v>45413.75</v>
      </c>
      <c r="C143" s="102" t="e" cm="1">
        <f t="array" aca="1" ref="C143" ca="1">CALENDAR.EDATE_TO_MJDATE(A143)</f>
        <v>#NAME?</v>
      </c>
      <c r="D143" s="102" t="e" cm="1">
        <f t="array" aca="1" ref="D143" ca="1">CALENDAR.EDATE_TO_MJDATE(B143)</f>
        <v>#NAME?</v>
      </c>
      <c r="E143" s="36">
        <v>2</v>
      </c>
      <c r="F143" s="36" t="e" cm="1">
        <f t="array" aca="1" ref="F143" ca="1">CALENDAR.DELTA_QUARTER_DAYS(C143,D143,E143)</f>
        <v>#NAME?</v>
      </c>
      <c r="G143" s="36"/>
      <c r="H143" s="36"/>
      <c r="I143" s="143"/>
      <c r="J143" s="36" cm="1">
        <f t="array" ref="J143">_xlfn.IFS(B143=A143,0,B143&gt;A143,1,TRUE,-1)</f>
        <v>0</v>
      </c>
      <c r="K143" s="36" t="e" cm="1">
        <f t="array" aca="1" ref="K143" ca="1">CALENDAR.MJDATE_TO_QUARTER_DATE(C143,E143)</f>
        <v>#NAME?</v>
      </c>
      <c r="L143" s="102"/>
      <c r="M143" s="36"/>
      <c r="N143" s="102"/>
      <c r="O143" s="37"/>
      <c r="P143" s="37" t="e" cm="1">
        <f t="array" aca="1" ref="P143" ca="1">CALENDAR.MJDATE_TO_QUARTER_DATE(D143,E143)</f>
        <v>#NAME?</v>
      </c>
      <c r="Q143" s="37"/>
      <c r="R143" s="37"/>
      <c r="S143" s="102"/>
      <c r="T143" s="36"/>
      <c r="U143" s="36" t="e">
        <f t="shared" ca="1" si="57"/>
        <v>#NAME?</v>
      </c>
      <c r="V143" s="102">
        <f t="shared" si="58"/>
        <v>0</v>
      </c>
      <c r="W143" s="37" t="e">
        <f t="shared" ca="1" si="59"/>
        <v>#NAME?</v>
      </c>
      <c r="X143" s="102">
        <f t="shared" si="56"/>
        <v>0</v>
      </c>
      <c r="Y143" s="37">
        <f t="shared" si="60"/>
        <v>0</v>
      </c>
      <c r="Z143" s="193">
        <f t="shared" si="61"/>
        <v>0</v>
      </c>
      <c r="AA143" s="90" t="e">
        <f t="shared" ca="1" si="62"/>
        <v>#NAME?</v>
      </c>
    </row>
    <row r="144" spans="1:27" x14ac:dyDescent="0.25">
      <c r="A144" s="99">
        <v>45077.25</v>
      </c>
      <c r="B144" s="99">
        <v>45047.75</v>
      </c>
      <c r="C144" s="103" t="e" cm="1">
        <f t="array" aca="1" ref="C144" ca="1">CALENDAR.EDATE_TO_MJDATE(A144)</f>
        <v>#NAME?</v>
      </c>
      <c r="D144" s="103" t="e" cm="1">
        <f t="array" aca="1" ref="D144" ca="1">CALENDAR.EDATE_TO_MJDATE(B144)</f>
        <v>#NAME?</v>
      </c>
      <c r="E144" s="38"/>
      <c r="F144" s="38" t="e" cm="1">
        <f t="array" aca="1" ref="F144" ca="1">CALENDAR.DELTA_QUARTER_DAYS(C144,D144,E144)</f>
        <v>#NAME?</v>
      </c>
      <c r="G144" s="38"/>
      <c r="H144" s="38"/>
      <c r="I144" s="144"/>
      <c r="J144" s="38" cm="1">
        <f t="array" ref="J144">_xlfn.IFS(B144=A144,0,B144&gt;A144,1,TRUE,-1)</f>
        <v>-1</v>
      </c>
      <c r="K144" s="38" t="e" cm="1">
        <f t="array" aca="1" ref="K144" ca="1">CALENDAR.MJDATE_TO_QUARTER_DATE(C144,E144)</f>
        <v>#NAME?</v>
      </c>
      <c r="L144" s="103"/>
      <c r="M144" s="38"/>
      <c r="N144" s="103"/>
      <c r="O144" s="39"/>
      <c r="P144" s="39" t="e" cm="1">
        <f t="array" aca="1" ref="P144" ca="1">CALENDAR.MJDATE_TO_QUARTER_DATE(D144,E144)</f>
        <v>#NAME?</v>
      </c>
      <c r="Q144" s="39"/>
      <c r="R144" s="39"/>
      <c r="S144" s="103"/>
      <c r="T144" s="38"/>
      <c r="U144" s="38" t="e">
        <f t="shared" ca="1" si="57"/>
        <v>#NAME?</v>
      </c>
      <c r="V144" s="103">
        <f t="shared" si="58"/>
        <v>0</v>
      </c>
      <c r="W144" s="39" t="e">
        <f t="shared" ca="1" si="59"/>
        <v>#NAME?</v>
      </c>
      <c r="X144" s="103">
        <f t="shared" si="56"/>
        <v>0</v>
      </c>
      <c r="Y144" s="39">
        <f t="shared" si="60"/>
        <v>0</v>
      </c>
      <c r="Z144" s="194">
        <f t="shared" si="61"/>
        <v>0</v>
      </c>
      <c r="AA144" s="91" t="e">
        <f t="shared" ca="1" si="62"/>
        <v>#NAME?</v>
      </c>
    </row>
    <row r="145" spans="1:27" x14ac:dyDescent="0.25">
      <c r="A145" s="94">
        <v>44652.75</v>
      </c>
      <c r="B145" s="95">
        <v>45016.25</v>
      </c>
      <c r="C145" s="101" t="e" cm="1">
        <f t="array" aca="1" ref="C145" ca="1">CALENDAR.EDATE_TO_MJDATE(A145)</f>
        <v>#NAME?</v>
      </c>
      <c r="D145" s="101" t="e" cm="1">
        <f t="array" aca="1" ref="D145" ca="1">CALENDAR.EDATE_TO_MJDATE(B145)</f>
        <v>#NAME?</v>
      </c>
      <c r="E145" s="11">
        <v>-1</v>
      </c>
      <c r="F145" s="11" t="e" cm="1">
        <f t="array" aca="1" ref="F145" ca="1">CALENDAR.DELTA_QUARTER_DAYS(C145,D145,E145)</f>
        <v>#NAME?</v>
      </c>
      <c r="G145" s="11"/>
      <c r="H145" s="11"/>
      <c r="I145" s="142"/>
      <c r="J145" s="11" cm="1">
        <f t="array" ref="J145">_xlfn.IFS(B145=A145,0,B145&gt;A145,1,TRUE,-1)</f>
        <v>1</v>
      </c>
      <c r="K145" s="11" t="e" cm="1">
        <f t="array" aca="1" ref="K145" ca="1">CALENDAR.MJDATE_TO_QUARTER_DATE(C145,E145)</f>
        <v>#NAME?</v>
      </c>
      <c r="L145" s="101"/>
      <c r="M145" s="11"/>
      <c r="N145" s="101"/>
      <c r="O145" s="33"/>
      <c r="P145" s="33" t="e" cm="1">
        <f t="array" aca="1" ref="P145" ca="1">CALENDAR.MJDATE_TO_QUARTER_DATE(D145,E145)</f>
        <v>#NAME?</v>
      </c>
      <c r="Q145" s="33"/>
      <c r="R145" s="33"/>
      <c r="S145" s="101"/>
      <c r="T145" s="11"/>
      <c r="U145" s="11" t="e">
        <f t="shared" ca="1" si="57"/>
        <v>#NAME?</v>
      </c>
      <c r="V145" s="101">
        <f t="shared" si="58"/>
        <v>0</v>
      </c>
      <c r="W145" s="33" t="e">
        <f t="shared" ca="1" si="59"/>
        <v>#NAME?</v>
      </c>
      <c r="X145" s="101">
        <f t="shared" si="56"/>
        <v>0</v>
      </c>
      <c r="Y145" s="33">
        <f t="shared" si="60"/>
        <v>0</v>
      </c>
      <c r="Z145" s="192">
        <f t="shared" si="61"/>
        <v>0</v>
      </c>
      <c r="AA145" s="89" t="e">
        <f t="shared" ca="1" si="62"/>
        <v>#NAME?</v>
      </c>
    </row>
    <row r="146" spans="1:27" x14ac:dyDescent="0.25">
      <c r="A146" s="92">
        <v>45078.75</v>
      </c>
      <c r="B146" s="93">
        <v>45077.25</v>
      </c>
      <c r="C146" s="100" t="e" cm="1">
        <f t="array" aca="1" ref="C146" ca="1">CALENDAR.EDATE_TO_MJDATE(A146)</f>
        <v>#NAME?</v>
      </c>
      <c r="D146" s="100" t="e" cm="1">
        <f t="array" aca="1" ref="D146" ca="1">CALENDAR.EDATE_TO_MJDATE(B146)</f>
        <v>#NAME?</v>
      </c>
      <c r="E146" s="8"/>
      <c r="F146" s="8" t="e" cm="1">
        <f t="array" aca="1" ref="F146" ca="1">CALENDAR.DELTA_QUARTER_DAYS(C146,D146,E146)</f>
        <v>#NAME?</v>
      </c>
      <c r="G146" s="8"/>
      <c r="H146" s="8"/>
      <c r="I146" s="141"/>
      <c r="J146" s="8" cm="1">
        <f t="array" ref="J146">_xlfn.IFS(B146=A146,0,B146&gt;A146,1,TRUE,-1)</f>
        <v>-1</v>
      </c>
      <c r="K146" s="8" t="e" cm="1">
        <f t="array" aca="1" ref="K146" ca="1">CALENDAR.MJDATE_TO_QUARTER_DATE(C146,E146)</f>
        <v>#NAME?</v>
      </c>
      <c r="L146" s="100"/>
      <c r="M146" s="8"/>
      <c r="N146" s="100"/>
      <c r="O146" s="32"/>
      <c r="P146" s="32" t="e" cm="1">
        <f t="array" aca="1" ref="P146" ca="1">CALENDAR.MJDATE_TO_QUARTER_DATE(D146,E146)</f>
        <v>#NAME?</v>
      </c>
      <c r="Q146" s="32"/>
      <c r="R146" s="32"/>
      <c r="S146" s="100"/>
      <c r="T146" s="8"/>
      <c r="U146" s="8" t="e">
        <f t="shared" ca="1" si="57"/>
        <v>#NAME?</v>
      </c>
      <c r="V146" s="100">
        <f t="shared" si="58"/>
        <v>0</v>
      </c>
      <c r="W146" s="32" t="e">
        <f t="shared" ca="1" si="59"/>
        <v>#NAME?</v>
      </c>
      <c r="X146" s="100">
        <f t="shared" si="56"/>
        <v>0</v>
      </c>
      <c r="Y146" s="32">
        <f t="shared" si="60"/>
        <v>0</v>
      </c>
      <c r="Z146" s="191">
        <f t="shared" si="61"/>
        <v>0</v>
      </c>
      <c r="AA146" s="88" t="e">
        <f t="shared" ca="1" si="62"/>
        <v>#NAME?</v>
      </c>
    </row>
    <row r="147" spans="1:27" x14ac:dyDescent="0.25">
      <c r="A147" s="96">
        <v>45869.25</v>
      </c>
      <c r="B147" s="97">
        <v>45170.75</v>
      </c>
      <c r="C147" s="102" t="e" cm="1">
        <f t="array" aca="1" ref="C147" ca="1">CALENDAR.EDATE_TO_MJDATE(A147)</f>
        <v>#NAME?</v>
      </c>
      <c r="D147" s="102" t="e" cm="1">
        <f t="array" aca="1" ref="D147" ca="1">CALENDAR.EDATE_TO_MJDATE(B147)</f>
        <v>#NAME?</v>
      </c>
      <c r="E147" s="36"/>
      <c r="F147" s="36" t="e" cm="1">
        <f t="array" aca="1" ref="F147" ca="1">CALENDAR.DELTA_QUARTER_DAYS(C147,D147,E147)</f>
        <v>#NAME?</v>
      </c>
      <c r="G147" s="36"/>
      <c r="H147" s="36"/>
      <c r="I147" s="143"/>
      <c r="J147" s="36" cm="1">
        <f t="array" ref="J147">_xlfn.IFS(B147=A147,0,B147&gt;A147,1,TRUE,-1)</f>
        <v>-1</v>
      </c>
      <c r="K147" s="36" t="e" cm="1">
        <f t="array" aca="1" ref="K147" ca="1">CALENDAR.MJDATE_TO_QUARTER_DATE(C147,E147)</f>
        <v>#NAME?</v>
      </c>
      <c r="L147" s="102"/>
      <c r="M147" s="36"/>
      <c r="N147" s="102"/>
      <c r="O147" s="37"/>
      <c r="P147" s="37" t="e" cm="1">
        <f t="array" aca="1" ref="P147" ca="1">CALENDAR.MJDATE_TO_QUARTER_DATE(D147,E147)</f>
        <v>#NAME?</v>
      </c>
      <c r="Q147" s="37"/>
      <c r="R147" s="37"/>
      <c r="S147" s="102"/>
      <c r="T147" s="36"/>
      <c r="U147" s="36" t="e">
        <f t="shared" ca="1" si="57"/>
        <v>#NAME?</v>
      </c>
      <c r="V147" s="102">
        <f t="shared" si="58"/>
        <v>0</v>
      </c>
      <c r="W147" s="37" t="e">
        <f t="shared" ca="1" si="59"/>
        <v>#NAME?</v>
      </c>
      <c r="X147" s="102">
        <f t="shared" si="56"/>
        <v>0</v>
      </c>
      <c r="Y147" s="37">
        <f t="shared" si="60"/>
        <v>0</v>
      </c>
      <c r="Z147" s="193">
        <f t="shared" si="61"/>
        <v>0</v>
      </c>
      <c r="AA147" s="90" t="e">
        <f t="shared" ca="1" si="62"/>
        <v>#NAME?</v>
      </c>
    </row>
    <row r="150" spans="1:27" ht="19.5" x14ac:dyDescent="0.3">
      <c r="A150" s="1" t="s">
        <v>262</v>
      </c>
    </row>
    <row r="152" spans="1:27" x14ac:dyDescent="0.25">
      <c r="A152" s="21" t="s">
        <v>206</v>
      </c>
      <c r="B152" s="22" t="s">
        <v>207</v>
      </c>
      <c r="C152" s="22" t="s">
        <v>139</v>
      </c>
      <c r="D152" s="22" t="s">
        <v>108</v>
      </c>
      <c r="E152" s="22" t="s">
        <v>204</v>
      </c>
      <c r="F152" s="22" t="s">
        <v>205</v>
      </c>
      <c r="G152" s="22" t="s">
        <v>141</v>
      </c>
      <c r="H152" s="22" t="s">
        <v>142</v>
      </c>
      <c r="I152" s="22" t="s">
        <v>143</v>
      </c>
      <c r="J152" s="22" t="s">
        <v>144</v>
      </c>
      <c r="K152" s="22" t="s">
        <v>159</v>
      </c>
      <c r="L152" s="22" t="s">
        <v>160</v>
      </c>
      <c r="M152" s="22" t="s">
        <v>161</v>
      </c>
    </row>
    <row r="153" spans="1:27" x14ac:dyDescent="0.25">
      <c r="A153" s="92">
        <v>44651.270949074074</v>
      </c>
      <c r="B153" s="93">
        <v>44652.739583333336</v>
      </c>
      <c r="C153" s="137" t="s">
        <v>133</v>
      </c>
      <c r="D153" s="8"/>
      <c r="E153" s="100" t="e" cm="1">
        <f t="array" aca="1" ref="E153" ca="1">CALENDAR.EDATE_TO_MJDATE(A153)</f>
        <v>#NAME?</v>
      </c>
      <c r="F153" s="100" t="e" cm="1">
        <f t="array" aca="1" ref="F153" ca="1">CALENDAR.EDATE_TO_MJDATE(B153)</f>
        <v>#NAME?</v>
      </c>
      <c r="G153" s="119" t="e" cm="1">
        <f t="array" aca="1" ref="G153" ca="1">CALENDAR.DELTA_INTERVAL(C153,E153,F153,D153)</f>
        <v>#NAME?</v>
      </c>
      <c r="H153" s="119"/>
      <c r="I153" s="119"/>
      <c r="J153" s="119"/>
      <c r="K153" s="119"/>
      <c r="L153" s="119"/>
      <c r="M153" s="141"/>
    </row>
    <row r="154" spans="1:27" x14ac:dyDescent="0.25">
      <c r="A154" s="94">
        <v>44651.996527777781</v>
      </c>
      <c r="B154" s="95">
        <v>44652.083333333336</v>
      </c>
      <c r="C154" s="138" t="s">
        <v>134</v>
      </c>
      <c r="D154" s="11"/>
      <c r="E154" s="101" t="e" cm="1">
        <f t="array" aca="1" ref="E154" ca="1">CALENDAR.EDATE_TO_MJDATE(A154)</f>
        <v>#NAME?</v>
      </c>
      <c r="F154" s="101" t="e" cm="1">
        <f t="array" aca="1" ref="F154" ca="1">CALENDAR.EDATE_TO_MJDATE(B154)</f>
        <v>#NAME?</v>
      </c>
      <c r="G154" s="120" t="e" cm="1">
        <f t="array" aca="1" ref="G154" ca="1">CALENDAR.DELTA_INTERVAL(C154,E154,F154,D154)</f>
        <v>#NAME?</v>
      </c>
      <c r="H154" s="120"/>
      <c r="I154" s="120"/>
      <c r="J154" s="120"/>
      <c r="K154" s="120"/>
      <c r="L154" s="120"/>
      <c r="M154" s="142"/>
    </row>
    <row r="155" spans="1:27" x14ac:dyDescent="0.25">
      <c r="A155" s="92">
        <v>44651.999988425923</v>
      </c>
      <c r="B155" s="93">
        <v>44652.000393518516</v>
      </c>
      <c r="C155" s="137" t="s">
        <v>135</v>
      </c>
      <c r="D155" s="8"/>
      <c r="E155" s="100" t="e" cm="1">
        <f t="array" aca="1" ref="E155" ca="1">CALENDAR.EDATE_TO_MJDATE(A155)</f>
        <v>#NAME?</v>
      </c>
      <c r="F155" s="100" t="e" cm="1">
        <f t="array" aca="1" ref="F155" ca="1">CALENDAR.EDATE_TO_MJDATE(B155)</f>
        <v>#NAME?</v>
      </c>
      <c r="G155" s="119" t="e" cm="1">
        <f t="array" aca="1" ref="G155" ca="1">CALENDAR.DELTA_INTERVAL(C155,E155,F155,D155)</f>
        <v>#NAME?</v>
      </c>
      <c r="H155" s="119"/>
      <c r="I155" s="119"/>
      <c r="J155" s="119"/>
      <c r="K155" s="119"/>
      <c r="L155" s="119"/>
      <c r="M155" s="141"/>
    </row>
    <row r="156" spans="1:27" x14ac:dyDescent="0.25">
      <c r="A156" s="96">
        <v>44651.996574074074</v>
      </c>
      <c r="B156" s="97">
        <v>44652.083333333336</v>
      </c>
      <c r="C156" s="139" t="s">
        <v>136</v>
      </c>
      <c r="D156" s="36"/>
      <c r="E156" s="102" t="e" cm="1">
        <f t="array" aca="1" ref="E156" ca="1">CALENDAR.EDATE_TO_MJDATE(A156)</f>
        <v>#NAME?</v>
      </c>
      <c r="F156" s="102" t="e" cm="1">
        <f t="array" aca="1" ref="F156" ca="1">CALENDAR.EDATE_TO_MJDATE(B156)</f>
        <v>#NAME?</v>
      </c>
      <c r="G156" s="121" t="e" cm="1">
        <f t="array" aca="1" ref="G156" ca="1">CALENDAR.DELTA_INTERVAL(C156,E156,F156,D156)</f>
        <v>#NAME?</v>
      </c>
      <c r="H156" s="121"/>
      <c r="I156" s="121"/>
      <c r="J156" s="121"/>
      <c r="K156" s="121"/>
      <c r="L156" s="121"/>
      <c r="M156" s="143"/>
    </row>
    <row r="157" spans="1:27" x14ac:dyDescent="0.25">
      <c r="A157" s="99">
        <v>44651.270949074074</v>
      </c>
      <c r="B157" s="99">
        <v>44652.770949074074</v>
      </c>
      <c r="C157" s="140" t="s">
        <v>322</v>
      </c>
      <c r="D157" s="38"/>
      <c r="E157" s="103" t="e" cm="1">
        <f t="array" aca="1" ref="E157" ca="1">CALENDAR.EDATE_TO_MJDATE(A157)</f>
        <v>#NAME?</v>
      </c>
      <c r="F157" s="103" t="e" cm="1">
        <f t="array" aca="1" ref="F157" ca="1">CALENDAR.EDATE_TO_MJDATE(B157)</f>
        <v>#NAME?</v>
      </c>
      <c r="G157" s="104" t="e" cm="1">
        <f t="array" aca="1" ref="G157" ca="1">CALENDAR.DELTA_INTERVAL(C157,E157,F157,D157)</f>
        <v>#NAME?</v>
      </c>
      <c r="H157" s="104"/>
      <c r="I157" s="104"/>
      <c r="J157" s="104"/>
      <c r="K157" s="104"/>
      <c r="L157" s="104"/>
      <c r="M157" s="144"/>
    </row>
    <row r="158" spans="1:27" x14ac:dyDescent="0.25">
      <c r="A158" s="94">
        <v>44651.270949074074</v>
      </c>
      <c r="B158" s="95">
        <v>45016.25</v>
      </c>
      <c r="C158" s="138" t="s">
        <v>137</v>
      </c>
      <c r="D158" s="11"/>
      <c r="E158" s="101" t="e" cm="1">
        <f t="array" aca="1" ref="E158" ca="1">CALENDAR.EDATE_TO_MJDATE(A158)</f>
        <v>#NAME?</v>
      </c>
      <c r="F158" s="101" t="e" cm="1">
        <f t="array" aca="1" ref="F158" ca="1">CALENDAR.EDATE_TO_MJDATE(B158)</f>
        <v>#NAME?</v>
      </c>
      <c r="G158" s="120" t="e" cm="1">
        <f t="array" aca="1" ref="G158" ca="1">CALENDAR.DELTA_INTERVAL(C158,E158,F158,D158)</f>
        <v>#NAME?</v>
      </c>
      <c r="H158" s="120"/>
      <c r="I158" s="120"/>
      <c r="J158" s="120"/>
      <c r="K158" s="120"/>
      <c r="L158" s="120"/>
      <c r="M158" s="142"/>
    </row>
    <row r="159" spans="1:27" x14ac:dyDescent="0.25">
      <c r="A159" s="92">
        <v>44651.270949074074</v>
      </c>
      <c r="B159" s="93">
        <v>44712.25</v>
      </c>
      <c r="C159" s="137" t="s">
        <v>138</v>
      </c>
      <c r="D159" s="8"/>
      <c r="E159" s="100" t="e" cm="1">
        <f t="array" aca="1" ref="E159" ca="1">CALENDAR.EDATE_TO_MJDATE(A159)</f>
        <v>#NAME?</v>
      </c>
      <c r="F159" s="100" t="e" cm="1">
        <f t="array" aca="1" ref="F159" ca="1">CALENDAR.EDATE_TO_MJDATE(B159)</f>
        <v>#NAME?</v>
      </c>
      <c r="G159" s="119" t="e" cm="1">
        <f t="array" aca="1" ref="G159" ca="1">CALENDAR.DELTA_INTERVAL(C159,E159,F159,D159)</f>
        <v>#NAME?</v>
      </c>
      <c r="H159" s="119"/>
      <c r="I159" s="119"/>
      <c r="J159" s="119"/>
      <c r="K159" s="119"/>
      <c r="L159" s="119"/>
      <c r="M159" s="141"/>
    </row>
    <row r="160" spans="1:27" x14ac:dyDescent="0.25">
      <c r="A160" s="96">
        <v>44834.270949074074</v>
      </c>
      <c r="B160" s="97">
        <v>45078.75</v>
      </c>
      <c r="C160" s="139" t="s">
        <v>140</v>
      </c>
      <c r="D160" s="36">
        <v>3</v>
      </c>
      <c r="E160" s="102" t="e" cm="1">
        <f t="array" aca="1" ref="E160" ca="1">CALENDAR.EDATE_TO_MJDATE(A160)</f>
        <v>#NAME?</v>
      </c>
      <c r="F160" s="102" t="e" cm="1">
        <f t="array" aca="1" ref="F160" ca="1">CALENDAR.EDATE_TO_MJDATE(B160)</f>
        <v>#NAME?</v>
      </c>
      <c r="G160" s="121" t="e" cm="1">
        <f t="array" aca="1" ref="G160" ca="1">CALENDAR.DELTA_INTERVAL(C160,E160,F160,D160)</f>
        <v>#NAME?</v>
      </c>
      <c r="H160" s="121"/>
      <c r="I160" s="121"/>
      <c r="J160" s="121"/>
      <c r="K160" s="121"/>
      <c r="L160" s="121"/>
      <c r="M160" s="143"/>
    </row>
    <row r="161" spans="1:13" x14ac:dyDescent="0.25">
      <c r="A161" s="92">
        <v>44651.999988425923</v>
      </c>
      <c r="B161" s="93">
        <v>44654.000393518516</v>
      </c>
      <c r="C161" s="137" t="s">
        <v>145</v>
      </c>
      <c r="D161" s="8"/>
      <c r="E161" s="100" t="e" cm="1">
        <f t="array" aca="1" ref="E161" ca="1">CALENDAR.EDATE_TO_MJDATE(A161)</f>
        <v>#NAME?</v>
      </c>
      <c r="F161" s="100" t="e" cm="1">
        <f t="array" aca="1" ref="F161" ca="1">CALENDAR.EDATE_TO_MJDATE(B161)</f>
        <v>#NAME?</v>
      </c>
      <c r="G161" s="119" t="e" cm="1">
        <f t="array" aca="1" ref="G161" ca="1">CALENDAR.DELTA_INTERVAL(C161,E161,F161,D161)</f>
        <v>#NAME?</v>
      </c>
      <c r="H161" s="119"/>
      <c r="I161" s="119"/>
      <c r="J161" s="119"/>
      <c r="K161" s="119"/>
      <c r="L161" s="119"/>
      <c r="M161" s="141"/>
    </row>
    <row r="162" spans="1:13" x14ac:dyDescent="0.25">
      <c r="A162" s="96">
        <v>44651.996574074074</v>
      </c>
      <c r="B162" s="97">
        <v>44652.083333333336</v>
      </c>
      <c r="C162" s="139" t="s">
        <v>146</v>
      </c>
      <c r="D162" s="36"/>
      <c r="E162" s="102" t="e" cm="1">
        <f t="array" aca="1" ref="E162" ca="1">CALENDAR.EDATE_TO_MJDATE(A162)</f>
        <v>#NAME?</v>
      </c>
      <c r="F162" s="102" t="e" cm="1">
        <f t="array" aca="1" ref="F162" ca="1">CALENDAR.EDATE_TO_MJDATE(B162)</f>
        <v>#NAME?</v>
      </c>
      <c r="G162" s="121" t="e" cm="1">
        <f t="array" aca="1" ref="G162" ca="1">CALENDAR.DELTA_INTERVAL(C162,E162,F162,D162)</f>
        <v>#NAME?</v>
      </c>
      <c r="H162" s="121"/>
      <c r="I162" s="121"/>
      <c r="J162" s="121"/>
      <c r="K162" s="121"/>
      <c r="L162" s="121"/>
      <c r="M162" s="143"/>
    </row>
    <row r="163" spans="1:13" x14ac:dyDescent="0.25">
      <c r="A163" s="99">
        <v>44651.270949074074</v>
      </c>
      <c r="B163" s="99">
        <v>44652.770949074074</v>
      </c>
      <c r="C163" s="140" t="s">
        <v>147</v>
      </c>
      <c r="D163" s="38"/>
      <c r="E163" s="103" t="e" cm="1">
        <f t="array" aca="1" ref="E163" ca="1">CALENDAR.EDATE_TO_MJDATE(A163)</f>
        <v>#NAME?</v>
      </c>
      <c r="F163" s="103" t="e" cm="1">
        <f t="array" aca="1" ref="F163" ca="1">CALENDAR.EDATE_TO_MJDATE(B163)</f>
        <v>#NAME?</v>
      </c>
      <c r="G163" s="104" t="e" cm="1">
        <f t="array" aca="1" ref="G163" ca="1">CALENDAR.DELTA_INTERVAL(C163,E163,F163,D163)</f>
        <v>#NAME?</v>
      </c>
      <c r="H163" s="104"/>
      <c r="I163" s="104"/>
      <c r="J163" s="104"/>
      <c r="K163" s="104"/>
      <c r="L163" s="104"/>
      <c r="M163" s="144"/>
    </row>
    <row r="164" spans="1:13" x14ac:dyDescent="0.25">
      <c r="A164" s="94">
        <v>44286.270949074074</v>
      </c>
      <c r="B164" s="95">
        <v>45016.25</v>
      </c>
      <c r="C164" s="138" t="s">
        <v>148</v>
      </c>
      <c r="D164" s="11"/>
      <c r="E164" s="101" t="e" cm="1">
        <f t="array" aca="1" ref="E164" ca="1">CALENDAR.EDATE_TO_MJDATE(A164)</f>
        <v>#NAME?</v>
      </c>
      <c r="F164" s="101" t="e" cm="1">
        <f t="array" aca="1" ref="F164" ca="1">CALENDAR.EDATE_TO_MJDATE(B164)</f>
        <v>#NAME?</v>
      </c>
      <c r="G164" s="120" t="e" cm="1">
        <f t="array" aca="1" ref="G164" ca="1">CALENDAR.DELTA_INTERVAL(C164,E164,F164,D164)</f>
        <v>#NAME?</v>
      </c>
      <c r="H164" s="120"/>
      <c r="I164" s="120"/>
      <c r="J164" s="120"/>
      <c r="K164" s="120"/>
      <c r="L164" s="120"/>
      <c r="M164" s="142"/>
    </row>
    <row r="165" spans="1:13" x14ac:dyDescent="0.25">
      <c r="A165" s="92">
        <v>44651.270949074074</v>
      </c>
      <c r="B165" s="93">
        <v>44712.25</v>
      </c>
      <c r="C165" s="137" t="s">
        <v>149</v>
      </c>
      <c r="D165" s="8"/>
      <c r="E165" s="100" t="e" cm="1">
        <f t="array" aca="1" ref="E165" ca="1">CALENDAR.EDATE_TO_MJDATE(A165)</f>
        <v>#NAME?</v>
      </c>
      <c r="F165" s="100" t="e" cm="1">
        <f t="array" aca="1" ref="F165" ca="1">CALENDAR.EDATE_TO_MJDATE(B165)</f>
        <v>#NAME?</v>
      </c>
      <c r="G165" s="119" t="e" cm="1">
        <f t="array" aca="1" ref="G165" ca="1">CALENDAR.DELTA_INTERVAL(C165,E165,F165,D165)</f>
        <v>#NAME?</v>
      </c>
      <c r="H165" s="119"/>
      <c r="I165" s="119"/>
      <c r="J165" s="119"/>
      <c r="K165" s="119"/>
      <c r="L165" s="119"/>
      <c r="M165" s="141"/>
    </row>
    <row r="166" spans="1:13" x14ac:dyDescent="0.25">
      <c r="A166" s="96">
        <v>44651.996574074074</v>
      </c>
      <c r="B166" s="97">
        <v>44654.083333333336</v>
      </c>
      <c r="C166" s="139" t="s">
        <v>150</v>
      </c>
      <c r="D166" s="36"/>
      <c r="E166" s="102" t="e" cm="1">
        <f t="array" aca="1" ref="E166" ca="1">CALENDAR.EDATE_TO_MJDATE(A166)</f>
        <v>#NAME?</v>
      </c>
      <c r="F166" s="102" t="e" cm="1">
        <f t="array" aca="1" ref="F166" ca="1">CALENDAR.EDATE_TO_MJDATE(B166)</f>
        <v>#NAME?</v>
      </c>
      <c r="G166" s="121" t="e" cm="1">
        <f t="array" aca="1" ref="G166" ca="1">CALENDAR.DELTA_INTERVAL(C166,E166,F166,D166)</f>
        <v>#NAME?</v>
      </c>
      <c r="H166" s="121"/>
      <c r="I166" s="121"/>
      <c r="J166" s="121"/>
      <c r="K166" s="121"/>
      <c r="L166" s="121"/>
      <c r="M166" s="143"/>
    </row>
    <row r="167" spans="1:13" x14ac:dyDescent="0.25">
      <c r="A167" s="92">
        <v>44286.270949074074</v>
      </c>
      <c r="B167" s="93">
        <v>45016.25</v>
      </c>
      <c r="C167" s="137" t="s">
        <v>156</v>
      </c>
      <c r="D167" s="8"/>
      <c r="E167" s="100" t="e" cm="1">
        <f t="array" aca="1" ref="E167" ca="1">CALENDAR.EDATE_TO_MJDATE(A167)</f>
        <v>#NAME?</v>
      </c>
      <c r="F167" s="100" t="e" cm="1">
        <f t="array" aca="1" ref="F167" ca="1">CALENDAR.EDATE_TO_MJDATE(B167)</f>
        <v>#NAME?</v>
      </c>
      <c r="G167" s="119" t="e" cm="1">
        <f t="array" aca="1" ref="G167" ca="1">CALENDAR.DELTA_INTERVAL(C167,E167,F167,D167)</f>
        <v>#NAME?</v>
      </c>
      <c r="H167" s="119"/>
      <c r="I167" s="119"/>
      <c r="J167" s="119"/>
      <c r="K167" s="119"/>
      <c r="L167" s="119"/>
      <c r="M167" s="141"/>
    </row>
    <row r="168" spans="1:13" x14ac:dyDescent="0.25">
      <c r="A168" s="96">
        <v>44286.270949074074</v>
      </c>
      <c r="B168" s="97">
        <v>45016.25</v>
      </c>
      <c r="C168" s="139" t="s">
        <v>157</v>
      </c>
      <c r="D168" s="36"/>
      <c r="E168" s="102" t="e" cm="1">
        <f t="array" aca="1" ref="E168" ca="1">CALENDAR.EDATE_TO_MJDATE(A168)</f>
        <v>#NAME?</v>
      </c>
      <c r="F168" s="102" t="e" cm="1">
        <f t="array" aca="1" ref="F168" ca="1">CALENDAR.EDATE_TO_MJDATE(B168)</f>
        <v>#NAME?</v>
      </c>
      <c r="G168" s="121" t="e" cm="1">
        <f t="array" aca="1" ref="G168" ca="1">CALENDAR.DELTA_INTERVAL(C168,E168,F168,D168)</f>
        <v>#NAME?</v>
      </c>
      <c r="H168" s="121"/>
      <c r="I168" s="121"/>
      <c r="J168" s="121"/>
      <c r="K168" s="121"/>
      <c r="L168" s="121"/>
      <c r="M168" s="143"/>
    </row>
    <row r="169" spans="1:13" x14ac:dyDescent="0.25">
      <c r="A169" s="92">
        <v>44286.270949074074</v>
      </c>
      <c r="B169" s="93">
        <v>45016.25</v>
      </c>
      <c r="C169" s="137" t="s">
        <v>158</v>
      </c>
      <c r="D169" s="8"/>
      <c r="E169" s="100" t="e" cm="1">
        <f t="array" aca="1" ref="E169" ca="1">CALENDAR.EDATE_TO_MJDATE(A169)</f>
        <v>#NAME?</v>
      </c>
      <c r="F169" s="100" t="e" cm="1">
        <f t="array" aca="1" ref="F169" ca="1">CALENDAR.EDATE_TO_MJDATE(B169)</f>
        <v>#NAME?</v>
      </c>
      <c r="G169" s="119" t="e" cm="1">
        <f t="array" aca="1" ref="G169" ca="1">CALENDAR.DELTA_INTERVAL(C169,E169,F169,D169)</f>
        <v>#NAME?</v>
      </c>
      <c r="H169" s="119"/>
      <c r="I169" s="119"/>
      <c r="J169" s="119"/>
      <c r="K169" s="119"/>
      <c r="L169" s="119"/>
      <c r="M169" s="141"/>
    </row>
    <row r="170" spans="1:13" x14ac:dyDescent="0.25">
      <c r="A170" s="96">
        <v>45016.25</v>
      </c>
      <c r="B170" s="97">
        <v>44286.270965925927</v>
      </c>
      <c r="C170" s="139" t="s">
        <v>158</v>
      </c>
      <c r="D170" s="36"/>
      <c r="E170" s="102" t="e" cm="1">
        <f t="array" aca="1" ref="E170" ca="1">CALENDAR.EDATE_TO_MJDATE(A170)</f>
        <v>#NAME?</v>
      </c>
      <c r="F170" s="102" t="e" cm="1">
        <f t="array" aca="1" ref="F170" ca="1">CALENDAR.EDATE_TO_MJDATE(B170)</f>
        <v>#NAME?</v>
      </c>
      <c r="G170" s="121" t="e" cm="1">
        <f t="array" aca="1" ref="G170" ca="1">CALENDAR.DELTA_INTERVAL(C170,E170,F170,D170)</f>
        <v>#NAME?</v>
      </c>
      <c r="H170" s="121"/>
      <c r="I170" s="121"/>
      <c r="J170" s="121"/>
      <c r="K170" s="121"/>
      <c r="L170" s="121"/>
      <c r="M170" s="143"/>
    </row>
  </sheetData>
  <phoneticPr fontId="2" type="noConversion"/>
  <pageMargins left="0.7" right="0.7" top="0.75" bottom="0.75" header="0.3" footer="0.3"/>
  <pageSetup paperSize="9" orientation="portrait" copies="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A0C9-5195-440F-B9A1-11F13043DFB9}">
  <dimension ref="A1:Q44"/>
  <sheetViews>
    <sheetView workbookViewId="0">
      <selection activeCell="C21" sqref="C21"/>
    </sheetView>
  </sheetViews>
  <sheetFormatPr defaultRowHeight="15" x14ac:dyDescent="0.25"/>
  <cols>
    <col min="1" max="1" width="24.42578125" customWidth="1"/>
    <col min="2" max="2" width="23.28515625" bestFit="1" customWidth="1"/>
    <col min="3" max="3" width="14.28515625" customWidth="1"/>
    <col min="4" max="4" width="11.7109375" customWidth="1"/>
    <col min="5" max="5" width="9.140625" customWidth="1"/>
    <col min="6" max="6" width="14.42578125" customWidth="1"/>
    <col min="7" max="7" width="8.85546875" customWidth="1"/>
    <col min="8" max="8" width="15.5703125" customWidth="1"/>
    <col min="9" max="9" width="15.42578125" customWidth="1"/>
    <col min="11" max="11" width="9.7109375" bestFit="1" customWidth="1"/>
    <col min="12" max="12" width="11.5703125" customWidth="1"/>
    <col min="13" max="14" width="13.7109375" bestFit="1" customWidth="1"/>
  </cols>
  <sheetData>
    <row r="1" spans="1:12" ht="19.5" x14ac:dyDescent="0.3">
      <c r="A1" s="1" t="s">
        <v>264</v>
      </c>
    </row>
    <row r="3" spans="1:12" x14ac:dyDescent="0.25">
      <c r="A3" s="21" t="s">
        <v>206</v>
      </c>
      <c r="B3" s="22" t="s">
        <v>207</v>
      </c>
      <c r="C3" s="22" t="s">
        <v>204</v>
      </c>
      <c r="D3" s="22" t="s">
        <v>205</v>
      </c>
      <c r="E3" s="29" t="s">
        <v>129</v>
      </c>
      <c r="F3" s="22" t="s">
        <v>101</v>
      </c>
      <c r="G3" s="22" t="s">
        <v>162</v>
      </c>
      <c r="H3" s="87" t="s">
        <v>100</v>
      </c>
    </row>
    <row r="4" spans="1:12" x14ac:dyDescent="0.25">
      <c r="A4" s="92">
        <v>45077.25</v>
      </c>
      <c r="B4" s="93">
        <v>45078.75</v>
      </c>
      <c r="C4" s="100" t="e" cm="1">
        <f t="array" aca="1" ref="C4" ca="1">CALENDAR.EDATE_TO_MJDATE(A4)</f>
        <v>#NAME?</v>
      </c>
      <c r="D4" s="100" t="e" cm="1">
        <f t="array" aca="1" ref="D4" ca="1">CALENDAR.EDATE_TO_MJDATE(B4)</f>
        <v>#NAME?</v>
      </c>
      <c r="E4" s="8" t="e" cm="1">
        <f t="array" aca="1" ref="E4" ca="1">CALENDAR.EXTENT_OF_DAYS(C4,D4)</f>
        <v>#NAME?</v>
      </c>
      <c r="F4" s="8" cm="1">
        <f t="array" ref="F4">_xlfn.IFS(A4=B4,0,B4&gt;A4,1,TRUE,-1)</f>
        <v>1</v>
      </c>
      <c r="G4" s="8">
        <f>F4*(ABS(INT(B4)-INT(A4))+1)</f>
        <v>2</v>
      </c>
      <c r="H4" s="88" t="e">
        <f ca="1">G4=E4</f>
        <v>#NAME?</v>
      </c>
      <c r="L4" s="105"/>
    </row>
    <row r="5" spans="1:12" x14ac:dyDescent="0.25">
      <c r="A5" s="94">
        <v>45077.999988425923</v>
      </c>
      <c r="B5" s="95">
        <v>45078</v>
      </c>
      <c r="C5" s="101" t="e" cm="1">
        <f t="array" aca="1" ref="C5" ca="1">CALENDAR.EDATE_TO_MJDATE(A5)</f>
        <v>#NAME?</v>
      </c>
      <c r="D5" s="101" t="e" cm="1">
        <f t="array" aca="1" ref="D5" ca="1">CALENDAR.EDATE_TO_MJDATE(B5)</f>
        <v>#NAME?</v>
      </c>
      <c r="E5" s="11" t="e" cm="1">
        <f t="array" aca="1" ref="E5" ca="1">CALENDAR.EXTENT_OF_DAYS(C5,D5)</f>
        <v>#NAME?</v>
      </c>
      <c r="F5" s="11" cm="1">
        <f t="array" ref="F5">_xlfn.IFS(A5=B5,0,B5&gt;A5,1,TRUE,-1)</f>
        <v>1</v>
      </c>
      <c r="G5" s="11">
        <f>F5*(ABS(INT(B5)-INT(A5))+1)</f>
        <v>2</v>
      </c>
      <c r="H5" s="89" t="e">
        <f ca="1">G5=E5</f>
        <v>#NAME?</v>
      </c>
    </row>
    <row r="6" spans="1:12" x14ac:dyDescent="0.25">
      <c r="A6" s="133">
        <v>45078.75</v>
      </c>
      <c r="B6" s="134">
        <v>45077.25</v>
      </c>
      <c r="C6" s="171" t="e" cm="1">
        <f t="array" aca="1" ref="C6" ca="1">CALENDAR.EDATE_TO_MJDATE(A6)</f>
        <v>#NAME?</v>
      </c>
      <c r="D6" s="171" t="e" cm="1">
        <f t="array" aca="1" ref="D6" ca="1">CALENDAR.EDATE_TO_MJDATE(B6)</f>
        <v>#NAME?</v>
      </c>
      <c r="E6" s="145" t="e" cm="1">
        <f t="array" aca="1" ref="E6" ca="1">CALENDAR.EXTENT_OF_DAYS(C6,D6)</f>
        <v>#NAME?</v>
      </c>
      <c r="F6" s="145" cm="1">
        <f t="array" ref="F6">_xlfn.IFS(A6=B6,0,B6&gt;A6,1,TRUE,-1)</f>
        <v>-1</v>
      </c>
      <c r="G6" s="145">
        <f>F6*(ABS(INT(B6)-INT(A6))+1)</f>
        <v>-2</v>
      </c>
      <c r="H6" s="146" t="e">
        <f ca="1">G6=E6</f>
        <v>#NAME?</v>
      </c>
    </row>
    <row r="9" spans="1:12" ht="19.5" x14ac:dyDescent="0.3">
      <c r="A9" s="1" t="s">
        <v>265</v>
      </c>
    </row>
    <row r="11" spans="1:12" x14ac:dyDescent="0.25">
      <c r="A11" s="21" t="s">
        <v>206</v>
      </c>
      <c r="B11" s="22" t="s">
        <v>207</v>
      </c>
      <c r="C11" s="22" t="s">
        <v>204</v>
      </c>
      <c r="D11" s="22" t="s">
        <v>205</v>
      </c>
      <c r="E11" s="164" t="s">
        <v>105</v>
      </c>
      <c r="F11" s="22" t="s">
        <v>101</v>
      </c>
      <c r="G11" s="22" t="s">
        <v>162</v>
      </c>
      <c r="H11" s="87" t="s">
        <v>100</v>
      </c>
    </row>
    <row r="12" spans="1:12" x14ac:dyDescent="0.25">
      <c r="A12" s="92">
        <v>45077.25</v>
      </c>
      <c r="B12" s="93">
        <v>45081.999988425923</v>
      </c>
      <c r="C12" s="70" t="e" cm="1">
        <f t="array" aca="1" ref="C12" ca="1">CALENDAR.EDATE_TO_MJDATE(A12)</f>
        <v>#NAME?</v>
      </c>
      <c r="D12" s="70" t="e" cm="1">
        <f t="array" aca="1" ref="D12" ca="1">CALENDAR.EDATE_TO_MJDATE(B12)</f>
        <v>#NAME?</v>
      </c>
      <c r="E12" s="79" t="e" cm="1">
        <f t="array" aca="1" ref="E12" ca="1">CALENDAR.EXTENT_OF_WEEKS(C12,D12)</f>
        <v>#NAME?</v>
      </c>
      <c r="F12" s="8" cm="1">
        <f t="array" ref="F12">_xlfn.IFS(A12=B12,0,B12&gt;A12,1,TRUE,-1)</f>
        <v>1</v>
      </c>
      <c r="G12" s="8">
        <f>F12*INT(((INT(B12-WEEKDAY(B12,3))-INT(A12-WEEKDAY(A12,3)))/7)+1)</f>
        <v>1</v>
      </c>
      <c r="H12" s="88" t="e">
        <f ca="1">G12=E12</f>
        <v>#NAME?</v>
      </c>
    </row>
    <row r="13" spans="1:12" x14ac:dyDescent="0.25">
      <c r="A13" s="94">
        <v>45081.999988425923</v>
      </c>
      <c r="B13" s="95">
        <v>45077.25</v>
      </c>
      <c r="C13" s="71" t="e" cm="1">
        <f t="array" aca="1" ref="C13" ca="1">CALENDAR.EDATE_TO_MJDATE(A13)</f>
        <v>#NAME?</v>
      </c>
      <c r="D13" s="71" t="e" cm="1">
        <f t="array" aca="1" ref="D13" ca="1">CALENDAR.EDATE_TO_MJDATE(B13)</f>
        <v>#NAME?</v>
      </c>
      <c r="E13" s="80" t="e" cm="1">
        <f t="array" aca="1" ref="E13" ca="1">CALENDAR.EXTENT_OF_WEEKS(C13,D13)</f>
        <v>#NAME?</v>
      </c>
      <c r="F13" s="11" cm="1">
        <f t="array" ref="F13">_xlfn.IFS(A13=B13,0,B13&gt;A13,1,TRUE,-1)</f>
        <v>-1</v>
      </c>
      <c r="G13" s="11">
        <f>F13*INT(((INT(B13-WEEKDAY(B13,3))-INT(A13-WEEKDAY(A13,3)))/7)+1)</f>
        <v>-1</v>
      </c>
      <c r="H13" s="89" t="e">
        <f ca="1">G13=E13</f>
        <v>#NAME?</v>
      </c>
    </row>
    <row r="14" spans="1:12" x14ac:dyDescent="0.25">
      <c r="A14" s="92">
        <v>45047.75</v>
      </c>
      <c r="B14" s="93">
        <v>45413.75</v>
      </c>
      <c r="C14" s="70" t="e" cm="1">
        <f t="array" aca="1" ref="C14" ca="1">CALENDAR.EDATE_TO_MJDATE(A14)</f>
        <v>#NAME?</v>
      </c>
      <c r="D14" s="70" t="e" cm="1">
        <f t="array" aca="1" ref="D14" ca="1">CALENDAR.EDATE_TO_MJDATE(B14)</f>
        <v>#NAME?</v>
      </c>
      <c r="E14" s="79" t="e" cm="1">
        <f t="array" aca="1" ref="E14" ca="1">CALENDAR.EXTENT_OF_WEEKS(C14,D14)</f>
        <v>#NAME?</v>
      </c>
      <c r="F14" s="8" cm="1">
        <f t="array" ref="F14">_xlfn.IFS(A14=B14,0,B14&gt;A14,1,TRUE,-1)</f>
        <v>1</v>
      </c>
      <c r="G14" s="8">
        <f>F14*INT(((INT(B14-WEEKDAY(B14,3))-INT(A14-WEEKDAY(A14,3)))/7)+1)</f>
        <v>53</v>
      </c>
      <c r="H14" s="88" t="e">
        <f ca="1">G14=E14</f>
        <v>#NAME?</v>
      </c>
    </row>
    <row r="15" spans="1:12" x14ac:dyDescent="0.25">
      <c r="A15" s="96">
        <v>45047.75</v>
      </c>
      <c r="B15" s="97">
        <v>45077.25</v>
      </c>
      <c r="C15" s="72" t="e" cm="1">
        <f t="array" aca="1" ref="C15" ca="1">CALENDAR.EDATE_TO_MJDATE(A15)</f>
        <v>#NAME?</v>
      </c>
      <c r="D15" s="72" t="e" cm="1">
        <f t="array" aca="1" ref="D15" ca="1">CALENDAR.EDATE_TO_MJDATE(B15)</f>
        <v>#NAME?</v>
      </c>
      <c r="E15" s="172" t="e" cm="1">
        <f t="array" aca="1" ref="E15" ca="1">CALENDAR.EXTENT_OF_WEEKS(C15,D15)</f>
        <v>#NAME?</v>
      </c>
      <c r="F15" s="36" cm="1">
        <f t="array" ref="F15">_xlfn.IFS(A15=B15,0,B15&gt;A15,1,TRUE,-1)</f>
        <v>1</v>
      </c>
      <c r="G15" s="36">
        <f>F15*INT(((INT(B15-WEEKDAY(B15,3))-INT(A15-WEEKDAY(A15,3)))/7)+1)</f>
        <v>5</v>
      </c>
      <c r="H15" s="90" t="e">
        <f ca="1">G15=E15</f>
        <v>#NAME?</v>
      </c>
    </row>
    <row r="18" spans="1:17" ht="19.5" x14ac:dyDescent="0.3">
      <c r="A18" s="1" t="s">
        <v>266</v>
      </c>
    </row>
    <row r="20" spans="1:17" x14ac:dyDescent="0.25">
      <c r="A20" s="21" t="s">
        <v>206</v>
      </c>
      <c r="B20" s="22" t="s">
        <v>207</v>
      </c>
      <c r="C20" s="22" t="s">
        <v>204</v>
      </c>
      <c r="D20" s="22" t="s">
        <v>205</v>
      </c>
      <c r="E20" s="164" t="s">
        <v>102</v>
      </c>
      <c r="F20" s="22" t="s">
        <v>101</v>
      </c>
      <c r="G20" s="22" t="s">
        <v>162</v>
      </c>
      <c r="H20" s="87" t="s">
        <v>100</v>
      </c>
    </row>
    <row r="21" spans="1:17" x14ac:dyDescent="0.25">
      <c r="A21" s="92">
        <v>45077.25</v>
      </c>
      <c r="B21" s="93">
        <v>45081.999988425923</v>
      </c>
      <c r="C21" s="70" t="e" cm="1">
        <f t="array" aca="1" ref="C21" ca="1">CALENDAR.EDATE_TO_MJDATE(A21)</f>
        <v>#NAME?</v>
      </c>
      <c r="D21" s="70" t="e" cm="1">
        <f t="array" aca="1" ref="D21" ca="1">CALENDAR.EDATE_TO_MJDATE(B21)</f>
        <v>#NAME?</v>
      </c>
      <c r="E21" s="79" t="e" cm="1">
        <f t="array" aca="1" ref="E21" ca="1">CALENDAR.EXTENT_OF_MONTHS(C21,D21)</f>
        <v>#NAME?</v>
      </c>
      <c r="F21" s="8" cm="1">
        <f t="array" ref="F21">_xlfn.IFS(A21=B21,0,B21&gt;A21,1,TRUE,-1)</f>
        <v>1</v>
      </c>
      <c r="G21" s="8">
        <f>IF(F21=0,1,_xlfn.LET(_xlpm._s,IF(F21=1,A21,B21),_xlpm._e,IF(F21=-1,A21,B21),F21*((YEAR(_xlpm._e)-YEAR(_xlpm._s))*12+MONTH(_xlpm._e)-MONTH(_xlpm._s)+1)))</f>
        <v>2</v>
      </c>
      <c r="H21" s="88" t="e">
        <f ca="1">G21=E21</f>
        <v>#NAME?</v>
      </c>
    </row>
    <row r="22" spans="1:17" x14ac:dyDescent="0.25">
      <c r="A22" s="94">
        <v>45081.999988425923</v>
      </c>
      <c r="B22" s="95">
        <v>45077.25</v>
      </c>
      <c r="C22" s="71" t="e" cm="1">
        <f t="array" aca="1" ref="C22" ca="1">CALENDAR.EDATE_TO_MJDATE(A22)</f>
        <v>#NAME?</v>
      </c>
      <c r="D22" s="71" t="e" cm="1">
        <f t="array" aca="1" ref="D22" ca="1">CALENDAR.EDATE_TO_MJDATE(B22)</f>
        <v>#NAME?</v>
      </c>
      <c r="E22" s="80" t="e" cm="1">
        <f t="array" aca="1" ref="E22" ca="1">CALENDAR.EXTENT_OF_MONTHS(C22,D22)</f>
        <v>#NAME?</v>
      </c>
      <c r="F22" s="11" cm="1">
        <f t="array" ref="F22">_xlfn.IFS(A22=B22,0,B22&gt;A22,1,TRUE,-1)</f>
        <v>-1</v>
      </c>
      <c r="G22" s="11">
        <f>IF(F22=0,1,_xlfn.LET(_xlpm._s,IF(F22=1,A22,B22),_xlpm._e,IF(F22=-1,A22,B22),F22*((YEAR(_xlpm._e)-YEAR(_xlpm._s))*12+MONTH(_xlpm._e)-MONTH(_xlpm._s)+1)))</f>
        <v>-2</v>
      </c>
      <c r="H22" s="89" t="e">
        <f ca="1">G22=E22</f>
        <v>#NAME?</v>
      </c>
    </row>
    <row r="23" spans="1:17" x14ac:dyDescent="0.25">
      <c r="A23" s="92">
        <v>45047.75</v>
      </c>
      <c r="B23" s="93">
        <v>45413.75</v>
      </c>
      <c r="C23" s="70" t="e" cm="1">
        <f t="array" aca="1" ref="C23" ca="1">CALENDAR.EDATE_TO_MJDATE(A23)</f>
        <v>#NAME?</v>
      </c>
      <c r="D23" s="70" t="e" cm="1">
        <f t="array" aca="1" ref="D23" ca="1">CALENDAR.EDATE_TO_MJDATE(B23)</f>
        <v>#NAME?</v>
      </c>
      <c r="E23" s="79" t="e" cm="1">
        <f t="array" aca="1" ref="E23" ca="1">CALENDAR.EXTENT_OF_MONTHS(C23,D23)</f>
        <v>#NAME?</v>
      </c>
      <c r="F23" s="8" cm="1">
        <f t="array" ref="F23">_xlfn.IFS(A23=B23,0,B23&gt;A23,1,TRUE,-1)</f>
        <v>1</v>
      </c>
      <c r="G23" s="8">
        <f>IF(F23=0,1,_xlfn.LET(_xlpm._s,IF(F23=1,A23,B23),_xlpm._e,IF(F23=-1,A23,B23),F23*((YEAR(_xlpm._e)-YEAR(_xlpm._s))*12+MONTH(_xlpm._e)-MONTH(_xlpm._s)+1)))</f>
        <v>13</v>
      </c>
      <c r="H23" s="88" t="e">
        <f ca="1">G23=E23</f>
        <v>#NAME?</v>
      </c>
    </row>
    <row r="24" spans="1:17" x14ac:dyDescent="0.25">
      <c r="A24" s="96">
        <v>45047.75</v>
      </c>
      <c r="B24" s="97">
        <v>44347.25</v>
      </c>
      <c r="C24" s="72" t="e" cm="1">
        <f t="array" aca="1" ref="C24" ca="1">CALENDAR.EDATE_TO_MJDATE(A24)</f>
        <v>#NAME?</v>
      </c>
      <c r="D24" s="72" t="e" cm="1">
        <f t="array" aca="1" ref="D24" ca="1">CALENDAR.EDATE_TO_MJDATE(B24)</f>
        <v>#NAME?</v>
      </c>
      <c r="E24" s="172" t="e" cm="1">
        <f t="array" aca="1" ref="E24" ca="1">CALENDAR.EXTENT_OF_MONTHS(C24,D24)</f>
        <v>#NAME?</v>
      </c>
      <c r="F24" s="36" cm="1">
        <f t="array" ref="F24">_xlfn.IFS(A24=B24,0,B24&gt;A24,1,TRUE,-1)</f>
        <v>-1</v>
      </c>
      <c r="G24" s="36">
        <f>IF(F24=0,1,_xlfn.LET(_xlpm._s,IF(F24=1,A24,B24),_xlpm._e,IF(F24=-1,A24,B24),F24*((YEAR(_xlpm._e)-YEAR(_xlpm._s))*12+MONTH(_xlpm._e)-MONTH(_xlpm._s)+1)))</f>
        <v>-25</v>
      </c>
      <c r="H24" s="90" t="e">
        <f ca="1">G24=E24</f>
        <v>#NAME?</v>
      </c>
    </row>
    <row r="27" spans="1:17" ht="19.5" x14ac:dyDescent="0.3">
      <c r="A27" s="1" t="s">
        <v>267</v>
      </c>
    </row>
    <row r="29" spans="1:17" x14ac:dyDescent="0.25">
      <c r="A29" s="21" t="s">
        <v>206</v>
      </c>
      <c r="B29" s="22" t="s">
        <v>207</v>
      </c>
      <c r="C29" s="22" t="s">
        <v>204</v>
      </c>
      <c r="D29" s="22" t="s">
        <v>205</v>
      </c>
      <c r="E29" s="22" t="s">
        <v>108</v>
      </c>
      <c r="F29" s="164" t="s">
        <v>127</v>
      </c>
      <c r="G29" s="22" t="s">
        <v>101</v>
      </c>
      <c r="H29" s="22" t="s">
        <v>165</v>
      </c>
      <c r="I29" s="22" t="s">
        <v>166</v>
      </c>
      <c r="J29" s="22" t="s">
        <v>163</v>
      </c>
      <c r="K29" s="22" t="s">
        <v>164</v>
      </c>
      <c r="L29" s="22" t="s">
        <v>167</v>
      </c>
      <c r="M29" s="22" t="s">
        <v>168</v>
      </c>
      <c r="N29" s="22" t="s">
        <v>169</v>
      </c>
      <c r="O29" s="22" t="s">
        <v>170</v>
      </c>
      <c r="P29" s="22" t="s">
        <v>171</v>
      </c>
      <c r="Q29" s="87" t="s">
        <v>100</v>
      </c>
    </row>
    <row r="30" spans="1:17" x14ac:dyDescent="0.25">
      <c r="A30" s="92">
        <v>44910</v>
      </c>
      <c r="B30" s="93">
        <v>44593.75</v>
      </c>
      <c r="C30" s="70" t="e" cm="1">
        <f t="array" aca="1" ref="C30" ca="1">CALENDAR.EDATE_TO_MJDATE(A30)</f>
        <v>#NAME?</v>
      </c>
      <c r="D30" s="70" t="e" cm="1">
        <f t="array" aca="1" ref="D30" ca="1">CALENDAR.EDATE_TO_MJDATE(B30)</f>
        <v>#NAME?</v>
      </c>
      <c r="E30" s="8">
        <v>-1</v>
      </c>
      <c r="F30" s="79" t="e" cm="1">
        <f t="array" aca="1" ref="F30" ca="1">CALENDAR.EXTENT_OF_QUARTERS(C30,D30,E30)</f>
        <v>#NAME?</v>
      </c>
      <c r="G30" s="8" cm="1">
        <f t="array" ref="G30">_xlfn.IFS(A30=B30,0,B30&gt;A30,1,TRUE,-1)</f>
        <v>-1</v>
      </c>
      <c r="H30" s="147">
        <f t="shared" ref="H30:H35" si="0">INT(IF(G30&gt;=0,A30,B30))</f>
        <v>44593</v>
      </c>
      <c r="I30" s="8">
        <f t="shared" ref="I30:I35" si="1">MONTH(H30)-N(E30)-1</f>
        <v>2</v>
      </c>
      <c r="J30" s="8">
        <f t="shared" ref="J30:J35" si="2">YEAR(H30)+INT(I30/12)</f>
        <v>2022</v>
      </c>
      <c r="K30" s="8">
        <f t="shared" ref="K30:K35" si="3">MOD(INT(I30/3),4)+1</f>
        <v>1</v>
      </c>
      <c r="L30" s="147">
        <f t="shared" ref="L30:L35" si="4">INT(IF(G30&gt;=0,B30,A30))</f>
        <v>44910</v>
      </c>
      <c r="M30" s="8">
        <f t="shared" ref="M30:M35" si="5">MONTH(L30)-N(E30)-1</f>
        <v>12</v>
      </c>
      <c r="N30" s="8">
        <f t="shared" ref="N30:N35" si="6">YEAR(L30)+INT(M30/12)</f>
        <v>2023</v>
      </c>
      <c r="O30" s="8">
        <f t="shared" ref="O30:O35" si="7">MOD(INT(M30/3),4)+1</f>
        <v>1</v>
      </c>
      <c r="P30" s="8">
        <f t="shared" ref="P30:P35" si="8">G30*((N30-J30)*4+O30-K30+1)</f>
        <v>-5</v>
      </c>
      <c r="Q30" s="88" t="e">
        <f t="shared" ref="Q30:Q35" ca="1" si="9">P30=F30</f>
        <v>#NAME?</v>
      </c>
    </row>
    <row r="31" spans="1:17" x14ac:dyDescent="0.25">
      <c r="A31" s="94">
        <v>44910</v>
      </c>
      <c r="B31" s="95">
        <v>44593.75</v>
      </c>
      <c r="C31" s="71" t="e" cm="1">
        <f t="array" aca="1" ref="C31" ca="1">CALENDAR.EDATE_TO_MJDATE(A31)</f>
        <v>#NAME?</v>
      </c>
      <c r="D31" s="71" t="e" cm="1">
        <f t="array" aca="1" ref="D31" ca="1">CALENDAR.EDATE_TO_MJDATE(B31)</f>
        <v>#NAME?</v>
      </c>
      <c r="E31" s="11">
        <v>1</v>
      </c>
      <c r="F31" s="80" t="e" cm="1">
        <f t="array" aca="1" ref="F31" ca="1">CALENDAR.EXTENT_OF_QUARTERS(C31,D31,E31)</f>
        <v>#NAME?</v>
      </c>
      <c r="G31" s="11" cm="1">
        <f t="array" ref="G31">_xlfn.IFS(A31=B31,0,B31&gt;A31,1,TRUE,-1)</f>
        <v>-1</v>
      </c>
      <c r="H31" s="148">
        <f t="shared" si="0"/>
        <v>44593</v>
      </c>
      <c r="I31" s="11">
        <f t="shared" si="1"/>
        <v>0</v>
      </c>
      <c r="J31" s="11">
        <f t="shared" si="2"/>
        <v>2022</v>
      </c>
      <c r="K31" s="11">
        <f t="shared" si="3"/>
        <v>1</v>
      </c>
      <c r="L31" s="148">
        <f t="shared" si="4"/>
        <v>44910</v>
      </c>
      <c r="M31" s="11">
        <f t="shared" si="5"/>
        <v>10</v>
      </c>
      <c r="N31" s="11">
        <f t="shared" si="6"/>
        <v>2022</v>
      </c>
      <c r="O31" s="11">
        <f t="shared" si="7"/>
        <v>4</v>
      </c>
      <c r="P31" s="11">
        <f t="shared" si="8"/>
        <v>-4</v>
      </c>
      <c r="Q31" s="89" t="e">
        <f t="shared" ca="1" si="9"/>
        <v>#NAME?</v>
      </c>
    </row>
    <row r="32" spans="1:17" x14ac:dyDescent="0.25">
      <c r="A32" s="92">
        <v>44967</v>
      </c>
      <c r="B32" s="93">
        <v>45413.75</v>
      </c>
      <c r="C32" s="70" t="e" cm="1">
        <f t="array" aca="1" ref="C32" ca="1">CALENDAR.EDATE_TO_MJDATE(A32)</f>
        <v>#NAME?</v>
      </c>
      <c r="D32" s="70" t="e" cm="1">
        <f t="array" aca="1" ref="D32" ca="1">CALENDAR.EDATE_TO_MJDATE(B32)</f>
        <v>#NAME?</v>
      </c>
      <c r="E32" s="8"/>
      <c r="F32" s="79" t="e" cm="1">
        <f t="array" aca="1" ref="F32" ca="1">CALENDAR.EXTENT_OF_QUARTERS(C32,D32,E32)</f>
        <v>#NAME?</v>
      </c>
      <c r="G32" s="8" cm="1">
        <f t="array" ref="G32">_xlfn.IFS(A32=B32,0,B32&gt;A32,1,TRUE,-1)</f>
        <v>1</v>
      </c>
      <c r="H32" s="147">
        <f t="shared" si="0"/>
        <v>44967</v>
      </c>
      <c r="I32" s="8">
        <f t="shared" si="1"/>
        <v>1</v>
      </c>
      <c r="J32" s="8">
        <f t="shared" si="2"/>
        <v>2023</v>
      </c>
      <c r="K32" s="8">
        <f t="shared" si="3"/>
        <v>1</v>
      </c>
      <c r="L32" s="147">
        <f t="shared" si="4"/>
        <v>45413</v>
      </c>
      <c r="M32" s="8">
        <f t="shared" si="5"/>
        <v>4</v>
      </c>
      <c r="N32" s="8">
        <f t="shared" si="6"/>
        <v>2024</v>
      </c>
      <c r="O32" s="8">
        <f t="shared" si="7"/>
        <v>2</v>
      </c>
      <c r="P32" s="8">
        <f t="shared" si="8"/>
        <v>6</v>
      </c>
      <c r="Q32" s="88" t="e">
        <f t="shared" ca="1" si="9"/>
        <v>#NAME?</v>
      </c>
    </row>
    <row r="33" spans="1:17" x14ac:dyDescent="0.25">
      <c r="A33" s="96">
        <v>45000</v>
      </c>
      <c r="B33" s="97">
        <v>45413.75</v>
      </c>
      <c r="C33" s="72" t="e" cm="1">
        <f t="array" aca="1" ref="C33" ca="1">CALENDAR.EDATE_TO_MJDATE(A33)</f>
        <v>#NAME?</v>
      </c>
      <c r="D33" s="72" t="e" cm="1">
        <f t="array" aca="1" ref="D33" ca="1">CALENDAR.EDATE_TO_MJDATE(B33)</f>
        <v>#NAME?</v>
      </c>
      <c r="E33" s="36"/>
      <c r="F33" s="172" t="e" cm="1">
        <f t="array" aca="1" ref="F33" ca="1">CALENDAR.EXTENT_OF_QUARTERS(C33,D33,E33)</f>
        <v>#NAME?</v>
      </c>
      <c r="G33" s="36" cm="1">
        <f t="array" ref="G33">_xlfn.IFS(A33=B33,0,B33&gt;A33,1,TRUE,-1)</f>
        <v>1</v>
      </c>
      <c r="H33" s="149">
        <f t="shared" si="0"/>
        <v>45000</v>
      </c>
      <c r="I33" s="36">
        <f t="shared" si="1"/>
        <v>2</v>
      </c>
      <c r="J33" s="36">
        <f t="shared" si="2"/>
        <v>2023</v>
      </c>
      <c r="K33" s="36">
        <f t="shared" si="3"/>
        <v>1</v>
      </c>
      <c r="L33" s="149">
        <f t="shared" si="4"/>
        <v>45413</v>
      </c>
      <c r="M33" s="36">
        <f t="shared" si="5"/>
        <v>4</v>
      </c>
      <c r="N33" s="36">
        <f t="shared" si="6"/>
        <v>2024</v>
      </c>
      <c r="O33" s="36">
        <f t="shared" si="7"/>
        <v>2</v>
      </c>
      <c r="P33" s="36">
        <f t="shared" si="8"/>
        <v>6</v>
      </c>
      <c r="Q33" s="90" t="e">
        <f t="shared" ca="1" si="9"/>
        <v>#NAME?</v>
      </c>
    </row>
    <row r="34" spans="1:17" x14ac:dyDescent="0.25">
      <c r="A34" s="92">
        <v>45031</v>
      </c>
      <c r="B34" s="93">
        <v>45047.75</v>
      </c>
      <c r="C34" s="70" t="e" cm="1">
        <f t="array" aca="1" ref="C34" ca="1">CALENDAR.EDATE_TO_MJDATE(A34)</f>
        <v>#NAME?</v>
      </c>
      <c r="D34" s="70" t="e" cm="1">
        <f t="array" aca="1" ref="D34" ca="1">CALENDAR.EDATE_TO_MJDATE(B34)</f>
        <v>#NAME?</v>
      </c>
      <c r="E34" s="8">
        <v>-6</v>
      </c>
      <c r="F34" s="79" t="e" cm="1">
        <f t="array" aca="1" ref="F34" ca="1">CALENDAR.EXTENT_OF_QUARTERS(C34,D34,E34)</f>
        <v>#NAME?</v>
      </c>
      <c r="G34" s="8" cm="1">
        <f t="array" ref="G34">_xlfn.IFS(A34=B34,0,B34&gt;A34,1,TRUE,-1)</f>
        <v>1</v>
      </c>
      <c r="H34" s="147">
        <f t="shared" si="0"/>
        <v>45031</v>
      </c>
      <c r="I34" s="8">
        <f t="shared" si="1"/>
        <v>9</v>
      </c>
      <c r="J34" s="8">
        <f t="shared" si="2"/>
        <v>2023</v>
      </c>
      <c r="K34" s="8">
        <f t="shared" si="3"/>
        <v>4</v>
      </c>
      <c r="L34" s="147">
        <f t="shared" si="4"/>
        <v>45047</v>
      </c>
      <c r="M34" s="8">
        <f t="shared" si="5"/>
        <v>10</v>
      </c>
      <c r="N34" s="8">
        <f t="shared" si="6"/>
        <v>2023</v>
      </c>
      <c r="O34" s="8">
        <f t="shared" si="7"/>
        <v>4</v>
      </c>
      <c r="P34" s="8">
        <f t="shared" si="8"/>
        <v>1</v>
      </c>
      <c r="Q34" s="88" t="e">
        <f t="shared" ca="1" si="9"/>
        <v>#NAME?</v>
      </c>
    </row>
    <row r="35" spans="1:17" x14ac:dyDescent="0.25">
      <c r="A35" s="96">
        <v>45061</v>
      </c>
      <c r="B35" s="97">
        <v>45170.75</v>
      </c>
      <c r="C35" s="72" t="e" cm="1">
        <f t="array" aca="1" ref="C35" ca="1">CALENDAR.EDATE_TO_MJDATE(A35)</f>
        <v>#NAME?</v>
      </c>
      <c r="D35" s="72" t="e" cm="1">
        <f t="array" aca="1" ref="D35" ca="1">CALENDAR.EDATE_TO_MJDATE(B35)</f>
        <v>#NAME?</v>
      </c>
      <c r="E35" s="36">
        <v>-6</v>
      </c>
      <c r="F35" s="172" t="e" cm="1">
        <f t="array" aca="1" ref="F35" ca="1">CALENDAR.EXTENT_OF_QUARTERS(C35,D35,E35)</f>
        <v>#NAME?</v>
      </c>
      <c r="G35" s="36" cm="1">
        <f t="array" ref="G35">_xlfn.IFS(A35=B35,0,B35&gt;A35,1,TRUE,-1)</f>
        <v>1</v>
      </c>
      <c r="H35" s="149">
        <f t="shared" si="0"/>
        <v>45061</v>
      </c>
      <c r="I35" s="36">
        <f t="shared" si="1"/>
        <v>10</v>
      </c>
      <c r="J35" s="36">
        <f t="shared" si="2"/>
        <v>2023</v>
      </c>
      <c r="K35" s="36">
        <f t="shared" si="3"/>
        <v>4</v>
      </c>
      <c r="L35" s="149">
        <f t="shared" si="4"/>
        <v>45170</v>
      </c>
      <c r="M35" s="36">
        <f t="shared" si="5"/>
        <v>14</v>
      </c>
      <c r="N35" s="36">
        <f t="shared" si="6"/>
        <v>2024</v>
      </c>
      <c r="O35" s="36">
        <f t="shared" si="7"/>
        <v>1</v>
      </c>
      <c r="P35" s="36">
        <f t="shared" si="8"/>
        <v>2</v>
      </c>
      <c r="Q35" s="90" t="e">
        <f t="shared" ca="1" si="9"/>
        <v>#NAME?</v>
      </c>
    </row>
    <row r="38" spans="1:17" ht="19.5" x14ac:dyDescent="0.3">
      <c r="A38" s="1" t="s">
        <v>268</v>
      </c>
    </row>
    <row r="40" spans="1:17" x14ac:dyDescent="0.25">
      <c r="A40" s="21" t="s">
        <v>206</v>
      </c>
      <c r="B40" s="22" t="s">
        <v>207</v>
      </c>
      <c r="C40" s="22" t="s">
        <v>204</v>
      </c>
      <c r="D40" s="22" t="s">
        <v>205</v>
      </c>
      <c r="E40" s="164" t="s">
        <v>128</v>
      </c>
      <c r="F40" s="22" t="s">
        <v>101</v>
      </c>
      <c r="G40" s="22" t="s">
        <v>162</v>
      </c>
      <c r="H40" s="87" t="s">
        <v>100</v>
      </c>
    </row>
    <row r="41" spans="1:17" x14ac:dyDescent="0.25">
      <c r="A41" s="92">
        <v>45077.25</v>
      </c>
      <c r="B41" s="93">
        <v>45081.999988425923</v>
      </c>
      <c r="C41" s="70" t="e" cm="1">
        <f t="array" aca="1" ref="C41" ca="1">CALENDAR.EDATE_TO_MJDATE(A41)</f>
        <v>#NAME?</v>
      </c>
      <c r="D41" s="70" t="e" cm="1">
        <f t="array" aca="1" ref="D41" ca="1">CALENDAR.EDATE_TO_MJDATE(B41)</f>
        <v>#NAME?</v>
      </c>
      <c r="E41" s="79" t="e" cm="1">
        <f t="array" aca="1" ref="E41" ca="1">CALENDAR.EXTENT_OF_YEARS(C41,D41)</f>
        <v>#NAME?</v>
      </c>
      <c r="F41" s="8" cm="1">
        <f t="array" ref="F41">_xlfn.IFS(A41=B41,0,B41&gt;A41,1,TRUE,-1)</f>
        <v>1</v>
      </c>
      <c r="G41" s="8">
        <f>F41*(ABS(YEAR(B41)-YEAR(A41))+1)</f>
        <v>1</v>
      </c>
      <c r="H41" s="88" t="e">
        <f ca="1">G41=E41</f>
        <v>#NAME?</v>
      </c>
    </row>
    <row r="42" spans="1:17" x14ac:dyDescent="0.25">
      <c r="A42" s="94">
        <v>45081.999988425923</v>
      </c>
      <c r="B42" s="95">
        <v>45077.25</v>
      </c>
      <c r="C42" s="71" t="e" cm="1">
        <f t="array" aca="1" ref="C42" ca="1">CALENDAR.EDATE_TO_MJDATE(A42)</f>
        <v>#NAME?</v>
      </c>
      <c r="D42" s="71" t="e" cm="1">
        <f t="array" aca="1" ref="D42" ca="1">CALENDAR.EDATE_TO_MJDATE(B42)</f>
        <v>#NAME?</v>
      </c>
      <c r="E42" s="80" t="e" cm="1">
        <f t="array" aca="1" ref="E42" ca="1">CALENDAR.EXTENT_OF_YEARS(C42,D42)</f>
        <v>#NAME?</v>
      </c>
      <c r="F42" s="11" cm="1">
        <f t="array" ref="F42">_xlfn.IFS(A42=B42,0,B42&gt;A42,1,TRUE,-1)</f>
        <v>-1</v>
      </c>
      <c r="G42" s="11">
        <f>F42*(ABS(YEAR(B42)-YEAR(A42))+1)</f>
        <v>-1</v>
      </c>
      <c r="H42" s="89" t="e">
        <f ca="1">G42=E42</f>
        <v>#NAME?</v>
      </c>
    </row>
    <row r="43" spans="1:17" x14ac:dyDescent="0.25">
      <c r="A43" s="92">
        <v>45047.75</v>
      </c>
      <c r="B43" s="93">
        <v>45413.75</v>
      </c>
      <c r="C43" s="70" t="e" cm="1">
        <f t="array" aca="1" ref="C43" ca="1">CALENDAR.EDATE_TO_MJDATE(A43)</f>
        <v>#NAME?</v>
      </c>
      <c r="D43" s="70" t="e" cm="1">
        <f t="array" aca="1" ref="D43" ca="1">CALENDAR.EDATE_TO_MJDATE(B43)</f>
        <v>#NAME?</v>
      </c>
      <c r="E43" s="79" t="e" cm="1">
        <f t="array" aca="1" ref="E43" ca="1">CALENDAR.EXTENT_OF_YEARS(C43,D43)</f>
        <v>#NAME?</v>
      </c>
      <c r="F43" s="8" cm="1">
        <f t="array" ref="F43">_xlfn.IFS(A43=B43,0,B43&gt;A43,1,TRUE,-1)</f>
        <v>1</v>
      </c>
      <c r="G43" s="8">
        <f>F43*(ABS(YEAR(B43)-YEAR(A43))+1)</f>
        <v>2</v>
      </c>
      <c r="H43" s="88" t="e">
        <f ca="1">G43=E43</f>
        <v>#NAME?</v>
      </c>
    </row>
    <row r="44" spans="1:17" x14ac:dyDescent="0.25">
      <c r="A44" s="96">
        <v>45047.75</v>
      </c>
      <c r="B44" s="97">
        <v>44347.25</v>
      </c>
      <c r="C44" s="72" t="e" cm="1">
        <f t="array" aca="1" ref="C44" ca="1">CALENDAR.EDATE_TO_MJDATE(A44)</f>
        <v>#NAME?</v>
      </c>
      <c r="D44" s="72" t="e" cm="1">
        <f t="array" aca="1" ref="D44" ca="1">CALENDAR.EDATE_TO_MJDATE(B44)</f>
        <v>#NAME?</v>
      </c>
      <c r="E44" s="172" t="e" cm="1">
        <f t="array" aca="1" ref="E44" ca="1">CALENDAR.EXTENT_OF_YEARS(C44,D44)</f>
        <v>#NAME?</v>
      </c>
      <c r="F44" s="36" cm="1">
        <f t="array" ref="F44">_xlfn.IFS(A44=B44,0,B44&gt;A44,1,TRUE,-1)</f>
        <v>-1</v>
      </c>
      <c r="G44" s="36">
        <f>F44*(ABS(YEAR(B44)-YEAR(A44))+1)</f>
        <v>-3</v>
      </c>
      <c r="H44" s="90" t="e">
        <f ca="1">G44=E44</f>
        <v>#NAME?</v>
      </c>
    </row>
  </sheetData>
  <pageMargins left="0.7" right="0.7" top="0.75" bottom="0.75" header="0.3" footer="0.3"/>
  <pageSetup paperSize="9" orientation="portrait" copies="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F49"/>
  <sheetViews>
    <sheetView topLeftCell="A14" workbookViewId="0">
      <selection activeCell="A14" sqref="A14"/>
    </sheetView>
  </sheetViews>
  <sheetFormatPr defaultRowHeight="15" x14ac:dyDescent="0.25"/>
  <cols>
    <col min="1" max="1" width="28.28515625" customWidth="1"/>
    <col min="2" max="2" width="19.42578125" customWidth="1"/>
    <col min="3" max="3" width="21.85546875" customWidth="1"/>
    <col min="4" max="4" width="20.140625" customWidth="1"/>
    <col min="5" max="5" width="19.85546875" customWidth="1"/>
    <col min="6" max="6" width="37" customWidth="1"/>
    <col min="7" max="7" width="28.28515625" bestFit="1" customWidth="1"/>
    <col min="9" max="10" width="17.85546875" bestFit="1" customWidth="1"/>
    <col min="11" max="11" width="14.7109375" bestFit="1" customWidth="1"/>
    <col min="12" max="12" width="17.85546875" bestFit="1" customWidth="1"/>
    <col min="13" max="14" width="16.7109375" bestFit="1" customWidth="1"/>
    <col min="15" max="15" width="14.7109375" bestFit="1" customWidth="1"/>
  </cols>
  <sheetData>
    <row r="1" spans="1:4" ht="19.5" x14ac:dyDescent="0.3">
      <c r="A1" s="1" t="s">
        <v>469</v>
      </c>
      <c r="B1" s="1"/>
      <c r="C1" s="1"/>
      <c r="D1" s="1" t="s">
        <v>471</v>
      </c>
    </row>
    <row r="3" spans="1:4" x14ac:dyDescent="0.25">
      <c r="A3" s="239" t="s">
        <v>201</v>
      </c>
      <c r="B3" s="5" t="s">
        <v>438</v>
      </c>
      <c r="C3" s="6" t="s">
        <v>470</v>
      </c>
      <c r="D3" s="6" t="s">
        <v>288</v>
      </c>
    </row>
    <row r="4" spans="1:4" x14ac:dyDescent="0.25">
      <c r="A4" s="240"/>
      <c r="B4" s="8" t="e" cm="1">
        <f t="array" aca="1" ref="B4" ca="1">CALENDAR.TIMESPAN_TO_EXCELTIME(CALENDAR_CONVERSION!$A4)</f>
        <v>#NAME?</v>
      </c>
      <c r="C4" s="233"/>
      <c r="D4" s="236" t="e" cm="1">
        <f t="array" aca="1" ref="D4" ca="1">CALENDAR.EXCELTIME_TO_TIMESPAN(B4,C4)</f>
        <v>#NAME?</v>
      </c>
    </row>
    <row r="5" spans="1:4" x14ac:dyDescent="0.25">
      <c r="A5" s="241">
        <v>0</v>
      </c>
      <c r="B5" s="11" t="e" cm="1">
        <f t="array" aca="1" ref="B5" ca="1">CALENDAR.TIMESPAN_TO_EXCELTIME(CALENDAR_CONVERSION!$A5)</f>
        <v>#NAME?</v>
      </c>
      <c r="C5" s="234"/>
      <c r="D5" s="237" t="e" cm="1">
        <f t="array" aca="1" ref="D5" ca="1">CALENDAR.EXCELTIME_TO_TIMESPAN(B5,C5)</f>
        <v>#NAME?</v>
      </c>
    </row>
    <row r="6" spans="1:4" x14ac:dyDescent="0.25">
      <c r="A6" s="240">
        <v>1.25</v>
      </c>
      <c r="B6" s="8" t="e" cm="1">
        <f t="array" aca="1" ref="B6" ca="1">CALENDAR.TIMESPAN_TO_EXCELTIME(CALENDAR_CONVERSION!$A6)</f>
        <v>#NAME?</v>
      </c>
      <c r="C6" s="233"/>
      <c r="D6" s="236" t="e" cm="1">
        <f t="array" aca="1" ref="D6" ca="1">CALENDAR.EXCELTIME_TO_TIMESPAN(B6,C6)</f>
        <v>#NAME?</v>
      </c>
    </row>
    <row r="7" spans="1:4" x14ac:dyDescent="0.25">
      <c r="A7" s="241">
        <v>45.789023399999998</v>
      </c>
      <c r="B7" s="11" t="e" cm="1">
        <f t="array" aca="1" ref="B7" ca="1">CALENDAR.TIMESPAN_TO_EXCELTIME(CALENDAR_CONVERSION!$A7)</f>
        <v>#NAME?</v>
      </c>
      <c r="C7" s="234"/>
      <c r="D7" s="237" t="e" cm="1">
        <f t="array" aca="1" ref="D7" ca="1">CALENDAR.EXCELTIME_TO_TIMESPAN(B7,C7)</f>
        <v>#NAME?</v>
      </c>
    </row>
    <row r="8" spans="1:4" x14ac:dyDescent="0.25">
      <c r="A8" s="240">
        <v>-23.654</v>
      </c>
      <c r="B8" s="8" t="e" cm="1">
        <f t="array" aca="1" ref="B8" ca="1">CALENDAR.TIMESPAN_TO_EXCELTIME(CALENDAR_CONVERSION!$A8)</f>
        <v>#NAME?</v>
      </c>
      <c r="C8" s="233"/>
      <c r="D8" s="236" t="e" cm="1">
        <f t="array" aca="1" ref="D8" ca="1">CALENDAR.EXCELTIME_TO_TIMESPAN(B8,C8)</f>
        <v>#NAME?</v>
      </c>
    </row>
    <row r="9" spans="1:4" x14ac:dyDescent="0.25">
      <c r="A9" s="242">
        <v>1E-8</v>
      </c>
      <c r="B9" s="176" t="e" cm="1">
        <f t="array" aca="1" ref="B9" ca="1">CALENDAR.TIMESPAN_TO_EXCELTIME(CALENDAR_CONVERSION!$A9)</f>
        <v>#NAME?</v>
      </c>
      <c r="C9" s="235"/>
      <c r="D9" s="238" t="e" cm="1">
        <f t="array" aca="1" ref="D9" ca="1">CALENDAR.EXCELTIME_TO_TIMESPAN(B9,C9)</f>
        <v>#NAME?</v>
      </c>
    </row>
    <row r="12" spans="1:4" ht="19.5" x14ac:dyDescent="0.3">
      <c r="A12" s="1" t="s">
        <v>491</v>
      </c>
      <c r="B12" s="1"/>
      <c r="C12" s="1" t="s">
        <v>494</v>
      </c>
    </row>
    <row r="14" spans="1:4" x14ac:dyDescent="0.25">
      <c r="A14" s="210" t="s">
        <v>492</v>
      </c>
      <c r="B14" s="178" t="s">
        <v>493</v>
      </c>
      <c r="C14" s="75" t="s">
        <v>180</v>
      </c>
    </row>
    <row r="15" spans="1:4" x14ac:dyDescent="0.25">
      <c r="A15" s="247">
        <v>15019</v>
      </c>
      <c r="B15" s="243" t="e" cm="1">
        <f t="array" aca="1" ref="B15" ca="1">CALENDAR.MJDATE_TO_EXCELDATE(Table39[[#This Row],[MJDATE]])</f>
        <v>#NAME?</v>
      </c>
      <c r="C15" s="191" t="e" cm="1">
        <f t="array" aca="1" ref="C15" ca="1">CALENDAR.EXCELDATE_TO_MJDATE(Table39[[#This Row],[Out: ExcelDate]])</f>
        <v>#NAME?</v>
      </c>
    </row>
    <row r="16" spans="1:4" x14ac:dyDescent="0.25">
      <c r="A16" s="247">
        <v>60096</v>
      </c>
      <c r="B16" s="244" t="e" cm="1">
        <f t="array" aca="1" ref="B16" ca="1">CALENDAR.MJDATE_TO_EXCELDATE(Table39[[#This Row],[MJDATE]])</f>
        <v>#NAME?</v>
      </c>
      <c r="C16" s="192" t="e" cm="1">
        <f t="array" aca="1" ref="C16" ca="1">CALENDAR.EXCELDATE_TO_MJDATE(Table39[[#This Row],[Out: ExcelDate]])</f>
        <v>#NAME?</v>
      </c>
    </row>
    <row r="17" spans="1:6" x14ac:dyDescent="0.25">
      <c r="A17" s="247">
        <v>60096.534567889998</v>
      </c>
      <c r="B17" s="243" t="e" cm="1">
        <f t="array" aca="1" ref="B17" ca="1">CALENDAR.MJDATE_TO_EXCELDATE(Table39[[#This Row],[MJDATE]])</f>
        <v>#NAME?</v>
      </c>
      <c r="C17" s="191" t="e" cm="1">
        <f t="array" aca="1" ref="C17" ca="1">CALENDAR.EXCELDATE_TO_MJDATE(Table39[[#This Row],[Out: ExcelDate]])</f>
        <v>#NAME?</v>
      </c>
    </row>
    <row r="18" spans="1:6" x14ac:dyDescent="0.25">
      <c r="A18" s="247">
        <v>2973483.9999899999</v>
      </c>
      <c r="B18" s="245" t="e" cm="1">
        <f t="array" aca="1" ref="B18" ca="1">CALENDAR.MJDATE_TO_EXCELDATE(Table39[[#This Row],[MJDATE]])</f>
        <v>#NAME?</v>
      </c>
      <c r="C18" s="246" t="e" cm="1">
        <f t="array" aca="1" ref="C18" ca="1">CALENDAR.EXCELDATE_TO_MJDATE(Table39[[#This Row],[Out: ExcelDate]])</f>
        <v>#NAME?</v>
      </c>
    </row>
    <row r="21" spans="1:6" ht="19.5" x14ac:dyDescent="0.3">
      <c r="A21" s="1" t="s">
        <v>495</v>
      </c>
      <c r="B21" s="1"/>
      <c r="C21" s="1" t="s">
        <v>496</v>
      </c>
    </row>
    <row r="23" spans="1:6" x14ac:dyDescent="0.25">
      <c r="A23" s="210" t="s">
        <v>50</v>
      </c>
      <c r="B23" s="178" t="s">
        <v>493</v>
      </c>
      <c r="C23" s="75" t="s">
        <v>290</v>
      </c>
      <c r="D23" s="75" t="s">
        <v>497</v>
      </c>
    </row>
    <row r="24" spans="1:6" x14ac:dyDescent="0.25">
      <c r="A24" s="249" t="s">
        <v>498</v>
      </c>
      <c r="B24" s="243" t="e" cm="1">
        <f t="array" aca="1" ref="B24" ca="1">CALENDAR.USDATE_TO_EXCELDATE(Table3941[[#This Row],[USDate]])</f>
        <v>#NAME?</v>
      </c>
      <c r="C24" s="252" t="s">
        <v>500</v>
      </c>
      <c r="D24" s="191" t="e" cm="1">
        <f t="array" aca="1" ref="D24" ca="1">CALENDAR.EXCELDATE_TO_USDATE(Table3941[[#This Row],[Out: ExcelDate]],Table3941[[#This Row],[Options]])</f>
        <v>#NAME?</v>
      </c>
    </row>
    <row r="25" spans="1:6" x14ac:dyDescent="0.25">
      <c r="A25" s="249" t="s">
        <v>499</v>
      </c>
      <c r="B25" s="244" t="e" cm="1">
        <f t="array" aca="1" ref="B25" ca="1">CALENDAR.USDATE_TO_EXCELDATE(Table3941[[#This Row],[USDate]])</f>
        <v>#NAME?</v>
      </c>
      <c r="C25" s="251"/>
      <c r="D25" s="192" t="e" cm="1">
        <f t="array" aca="1" ref="D25" ca="1">CALENDAR.EXCELDATE_TO_USDATE(Table3941[[#This Row],[Out: ExcelDate]],Table3941[[#This Row],[Options]])</f>
        <v>#NAME?</v>
      </c>
    </row>
    <row r="26" spans="1:6" x14ac:dyDescent="0.25">
      <c r="A26" s="249" t="s">
        <v>501</v>
      </c>
      <c r="B26" s="243" t="e" cm="1">
        <f t="array" aca="1" ref="B26" ca="1">CALENDAR.USDATE_TO_EXCELDATE(Table3941[[#This Row],[USDate]])</f>
        <v>#NAME?</v>
      </c>
      <c r="C26" s="250"/>
      <c r="D26" s="191" t="e" cm="1">
        <f t="array" aca="1" ref="D26" ca="1">CALENDAR.EXCELDATE_TO_USDATE(Table3941[[#This Row],[Out: ExcelDate]],Table3941[[#This Row],[Options]])</f>
        <v>#NAME?</v>
      </c>
    </row>
    <row r="27" spans="1:6" x14ac:dyDescent="0.25">
      <c r="A27" s="249" t="s">
        <v>502</v>
      </c>
      <c r="B27" s="245" t="e" cm="1">
        <f t="array" aca="1" ref="B27" ca="1">CALENDAR.USDATE_TO_EXCELDATE(Table3941[[#This Row],[USDate]])</f>
        <v>#NAME?</v>
      </c>
      <c r="C27" s="248"/>
      <c r="D27" t="e" cm="1">
        <f t="array" aca="1" ref="D27" ca="1">CALENDAR.EXCELDATE_TO_USDATE(Table3941[[#This Row],[Out: ExcelDate]],Table3941[[#This Row],[Options]])</f>
        <v>#NAME?</v>
      </c>
    </row>
    <row r="30" spans="1:6" ht="19.5" x14ac:dyDescent="0.3">
      <c r="A30" s="1" t="s">
        <v>503</v>
      </c>
      <c r="B30" s="1"/>
      <c r="C30" s="1"/>
      <c r="E30" s="1" t="s">
        <v>510</v>
      </c>
    </row>
    <row r="32" spans="1:6" x14ac:dyDescent="0.25">
      <c r="A32" s="4" t="s">
        <v>336</v>
      </c>
      <c r="B32" s="5" t="s">
        <v>361</v>
      </c>
      <c r="C32" s="253" t="s">
        <v>493</v>
      </c>
      <c r="D32" s="78" t="s">
        <v>73</v>
      </c>
      <c r="E32" s="5" t="s">
        <v>290</v>
      </c>
      <c r="F32" s="6" t="s">
        <v>357</v>
      </c>
    </row>
    <row r="33" spans="1:6" x14ac:dyDescent="0.25">
      <c r="A33" s="256" t="s">
        <v>504</v>
      </c>
      <c r="B33" s="8"/>
      <c r="C33" s="250" t="e" cm="1">
        <f t="array" aca="1" ref="C33" ca="1">CALENDAR.ISO_DATETIME_TO_EXCELDATE(A33,B33)</f>
        <v>#NAME?</v>
      </c>
      <c r="D33" s="260"/>
      <c r="E33" s="257" t="s">
        <v>138</v>
      </c>
      <c r="F33" s="236" t="e" cm="1">
        <f t="array" aca="1" ref="F33" ca="1">CALENDAR.EXCELDATE_TO_ISO_DATETIME(C33,D33,E33)</f>
        <v>#NAME?</v>
      </c>
    </row>
    <row r="34" spans="1:6" x14ac:dyDescent="0.25">
      <c r="A34" s="232" t="s">
        <v>506</v>
      </c>
      <c r="B34" s="11"/>
      <c r="C34" s="251" t="e" cm="1">
        <f t="array" aca="1" ref="C34" ca="1">CALENDAR.ISO_DATETIME_TO_EXCELDATE(A34,B34)</f>
        <v>#NAME?</v>
      </c>
      <c r="D34" s="261"/>
      <c r="E34" s="258" t="s">
        <v>324</v>
      </c>
      <c r="F34" s="237" t="e" cm="1">
        <f t="array" aca="1" ref="F34" ca="1">CALENDAR.EXCELDATE_TO_ISO_DATETIME(C34,D34,E34)</f>
        <v>#NAME?</v>
      </c>
    </row>
    <row r="35" spans="1:6" x14ac:dyDescent="0.25">
      <c r="A35" s="231" t="s">
        <v>508</v>
      </c>
      <c r="B35" s="8"/>
      <c r="C35" s="250" t="e" cm="1">
        <f t="array" aca="1" ref="C35" ca="1">CALENDAR.ISO_DATETIME_TO_EXCELDATE(A35,B35)</f>
        <v>#NAME?</v>
      </c>
      <c r="D35" s="260"/>
      <c r="E35" s="257"/>
      <c r="F35" s="236" t="e" cm="1">
        <f t="array" aca="1" ref="F35" ca="1">CALENDAR.EXCELDATE_TO_ISO_DATETIME(C35,D35,E35)</f>
        <v>#NAME?</v>
      </c>
    </row>
    <row r="36" spans="1:6" x14ac:dyDescent="0.25">
      <c r="A36" s="254" t="s">
        <v>507</v>
      </c>
      <c r="B36" s="36"/>
      <c r="C36" s="255" t="e" cm="1">
        <f t="array" aca="1" ref="C36" ca="1">CALENDAR.ISO_DATETIME_TO_EXCELDATE(A36,B36)</f>
        <v>#NAME?</v>
      </c>
      <c r="D36" s="262"/>
      <c r="E36" s="259"/>
      <c r="F36" s="55" t="e" cm="1">
        <f t="array" aca="1" ref="F36" ca="1">CALENDAR.EXCELDATE_TO_ISO_DATETIME(C36,D36,E36)</f>
        <v>#NAME?</v>
      </c>
    </row>
    <row r="37" spans="1:6" x14ac:dyDescent="0.25">
      <c r="A37" s="263" t="s">
        <v>505</v>
      </c>
      <c r="B37" s="38">
        <v>1</v>
      </c>
      <c r="C37" s="264" t="e" cm="1">
        <f t="array" aca="1" ref="C37" ca="1">CALENDAR.ISO_DATETIME_TO_EXCELDATE(A37,B37)</f>
        <v>#NAME?</v>
      </c>
      <c r="D37" s="265"/>
      <c r="E37" s="266"/>
      <c r="F37" s="267" t="e" cm="1">
        <f t="array" aca="1" ref="F37" ca="1">CALENDAR.EXCELDATE_TO_ISO_DATETIME(C37,D37,E37)</f>
        <v>#NAME?</v>
      </c>
    </row>
    <row r="38" spans="1:6" x14ac:dyDescent="0.25">
      <c r="A38" s="254" t="s">
        <v>505</v>
      </c>
      <c r="B38" s="36"/>
      <c r="C38" s="255" t="e" cm="1">
        <f t="array" aca="1" ref="C38" ca="1">CALENDAR.ISO_DATETIME_TO_EXCELDATE(A38,B38)</f>
        <v>#NAME?</v>
      </c>
      <c r="D38" s="262"/>
      <c r="E38" s="259"/>
      <c r="F38" s="55" t="e" cm="1">
        <f t="array" aca="1" ref="F38" ca="1">CALENDAR.EXCELDATE_TO_ISO_DATETIME(C38,D38,E38)</f>
        <v>#NAME?</v>
      </c>
    </row>
    <row r="41" spans="1:6" ht="19.5" x14ac:dyDescent="0.3">
      <c r="A41" s="1" t="s">
        <v>509</v>
      </c>
      <c r="B41" s="1"/>
      <c r="C41" s="1"/>
      <c r="F41" s="1" t="s">
        <v>511</v>
      </c>
    </row>
    <row r="43" spans="1:6" x14ac:dyDescent="0.25">
      <c r="A43" s="4" t="s">
        <v>336</v>
      </c>
      <c r="B43" s="5" t="s">
        <v>361</v>
      </c>
      <c r="C43" s="253" t="s">
        <v>180</v>
      </c>
      <c r="D43" s="78" t="s">
        <v>73</v>
      </c>
      <c r="E43" s="5" t="s">
        <v>290</v>
      </c>
      <c r="F43" s="6" t="s">
        <v>357</v>
      </c>
    </row>
    <row r="44" spans="1:6" x14ac:dyDescent="0.25">
      <c r="A44" s="256" t="s">
        <v>504</v>
      </c>
      <c r="B44" s="8"/>
      <c r="C44" s="250" t="e" cm="1">
        <f t="array" aca="1" ref="C44" ca="1">CALENDAR.ISO_DATETIME_TO_MJDATE(A44,B44)</f>
        <v>#NAME?</v>
      </c>
      <c r="D44" s="260"/>
      <c r="E44" s="257" t="s">
        <v>138</v>
      </c>
      <c r="F44" s="236" t="e" cm="1">
        <f t="array" aca="1" ref="F44" ca="1">CALENDAR.MJDATE_TO_ISO_DATETIME(C44,D44,E44)</f>
        <v>#NAME?</v>
      </c>
    </row>
    <row r="45" spans="1:6" x14ac:dyDescent="0.25">
      <c r="A45" s="232" t="s">
        <v>506</v>
      </c>
      <c r="B45" s="11"/>
      <c r="C45" s="251" t="e" cm="1">
        <f t="array" aca="1" ref="C45" ca="1">CALENDAR.ISO_DATETIME_TO_MJDATE(A45,B45)</f>
        <v>#NAME?</v>
      </c>
      <c r="D45" s="261"/>
      <c r="E45" s="258" t="s">
        <v>324</v>
      </c>
      <c r="F45" s="237" t="e" cm="1">
        <f t="array" aca="1" ref="F45" ca="1">CALENDAR.MJDATE_TO_ISO_DATETIME(C45,D45,E45)</f>
        <v>#NAME?</v>
      </c>
    </row>
    <row r="46" spans="1:6" x14ac:dyDescent="0.25">
      <c r="A46" s="256" t="s">
        <v>512</v>
      </c>
      <c r="B46" s="8"/>
      <c r="C46" s="250" t="e" cm="1">
        <f t="array" aca="1" ref="C46" ca="1">CALENDAR.ISO_DATETIME_TO_MJDATE(A46,B46)</f>
        <v>#NAME?</v>
      </c>
      <c r="D46" s="260"/>
      <c r="E46" s="257" t="s">
        <v>468</v>
      </c>
      <c r="F46" s="236" t="e" cm="1">
        <f t="array" aca="1" ref="F46" ca="1">CALENDAR.MJDATE_TO_ISO_DATETIME(C46,D46,E46)</f>
        <v>#NAME?</v>
      </c>
    </row>
    <row r="47" spans="1:6" x14ac:dyDescent="0.25">
      <c r="A47" s="254" t="s">
        <v>507</v>
      </c>
      <c r="B47" s="36"/>
      <c r="C47" s="255" t="e" cm="1">
        <f t="array" aca="1" ref="C47" ca="1">CALENDAR.ISO_DATETIME_TO_MJDATE(A47,B47)</f>
        <v>#NAME?</v>
      </c>
      <c r="D47" s="262"/>
      <c r="E47" s="259"/>
      <c r="F47" s="55" t="e" cm="1">
        <f t="array" aca="1" ref="F47" ca="1">CALENDAR.MJDATE_TO_ISO_DATETIME(C47,D47,E47)</f>
        <v>#NAME?</v>
      </c>
    </row>
    <row r="48" spans="1:6" x14ac:dyDescent="0.25">
      <c r="A48" s="263" t="s">
        <v>505</v>
      </c>
      <c r="B48" s="38">
        <v>1</v>
      </c>
      <c r="C48" s="264" t="e" cm="1">
        <f t="array" aca="1" ref="C48" ca="1">CALENDAR.ISO_DATETIME_TO_MJDATE(A48,B48)</f>
        <v>#NAME?</v>
      </c>
      <c r="D48" s="265"/>
      <c r="E48" s="266"/>
      <c r="F48" s="267" t="e" cm="1">
        <f t="array" aca="1" ref="F48" ca="1">CALENDAR.MJDATE_TO_ISO_DATETIME(C48,D48,E48)</f>
        <v>#NAME?</v>
      </c>
    </row>
    <row r="49" spans="1:6" x14ac:dyDescent="0.25">
      <c r="A49" s="254" t="s">
        <v>505</v>
      </c>
      <c r="B49" s="36"/>
      <c r="C49" s="255" t="e" cm="1">
        <f t="array" aca="1" ref="C49" ca="1">CALENDAR.ISO_DATETIME_TO_MJDATE(A49,B49)</f>
        <v>#NAME?</v>
      </c>
      <c r="D49" s="262"/>
      <c r="E49" s="259"/>
      <c r="F49" s="55" t="e" cm="1">
        <f t="array" aca="1" ref="F49" ca="1">CALENDAR.MJDATE_TO_ISO_DATETIME(C49,D49,E49)</f>
        <v>#NAME?</v>
      </c>
    </row>
  </sheetData>
  <pageMargins left="0.7" right="0.7" top="0.75" bottom="0.75" header="0.3" footer="0.3"/>
  <pageSetup paperSize="9" orientation="portrait" copies="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MAQQBMAEUATgBEAEEAUg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2ADMALgAw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YAbwByACAAdwBvAHIAawBpAG4AZwAgAHcAaQB0AGgAIABkAGEAdABlAHMAIABpAG4AIAB0AGgAZQAgAEcAcgBlAGcAbwByAGkAYQBuACAAYQBuAGQAIABKAHUAbABpAGEAbgAgAGMAYQBsAGUAbgBkAGEAcgBzACAAbwB1AHQAcwBpAGQAZQAgAHQAaABlACAAcgBhAG4AZwBlACAAbwBmACAAdABoAGUAIABFAHgAYwBlAGwAIABEAGEAdABlAC8AVABpAG0AZQAgACMAXABuACMAIAB0AHkAcABlAC4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EQAZQBwAGUAbgBkAGUAbgBjAGkAZQBzADoAIABOAG8AbgBl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HAEUATgBFAFI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FAE0AUABUAFkAIAAgACAAIAAgACAAIAAgACAAIAAgACAAIAAgACAAIAAgACAAIABUAGUAcwB0AHMAIABpAGYAIAB0AGgAZQAgAHAAYQByAGEAbQBlAHQAZQByACAAaABhAHMAIABhAG4AIABlAG0AcAB0AHkAIAB2AGEAbAB1AGUALgAgAEUAcgByAG8AcgBzACAAcgBlAHQAdQByAG4AIABGAEEATABTAEUALgAgACAAIAAgACAAIAAgACAAIAAgACAAIAAgACAAIAAgACAAIAAgACMAXABuACMAIABJAFMAXwBOAFUATQBFAFIASQBDAF8ATgBVAEwATAAgACAAIAAgACAAIAAgACAAIAAgACAAIABUAGUAcwB0AHMAIABpAGYAIAB0AGgAZQAgAHAAYQByAGEAbQBlAHQAZQByACAAaABhAHMAIABhACAAbgB1AG0AZQByAGkAYwAgAHYAYQBsAHUAZQAgAG8AcgAgAGkAcwAgAGUAbQBwAHQAeQAuACAARQByAHIAbwByAHMAIAByAGUAdAB1AHIAbgAgAEYAQQBMAFMARQAuACAAIAAgACAAIAAgACMAXABuACMAIABJAFMAXwBJAE4AVABFAEcARQBSACAAIAAgACAAIAAgACAAIAAgACAAIAAgACAAIAAgACAAIABUAGUAcwB0AHMAIABpAGYAIABhACAAbgB1AG0AYgBlAHIAIABpAHMAIABhAG4AIABpAG4AdABlAGcAZQByACAAbwByACAAdgBlAHIAeQAgAGMAbABvAHMAZQAgAHQAbwAgAGEAbgAgAGkAbgB0AGUAZwBlAHIALgAgAFUAcwBlACAAaQBuACAAcABsAGEAYwBlACAAbwBmACAAIAAgACAAIAAgACMAXABuACMAIAAgACAAIAAgACAAIAAgACAAIAAgACAAIAAgACAAIAAgACAAIAAgACAAIAAgACAAIAAgACAAIABNAE8ARAAoAE4ALAAgADAAKQAgAD4AIAAwACAAdwBoAGUAcgBlACAATgAgAGMAYQBuACAAYgBlACAAdwBpAHQAaABpAG4AIABhACAAbABhAHIAZwBlACAAcgBhAG4AZwBlACAAbwBmACAAbQBhAGcAbgBpAHQAdQBkAGUAcwAuACAAIAAgACAAIAAgACAAIAAgACAAIAAgACAAIAAgACAAIAAgACMAXABuACMAIABOAFUATABMAEkARgBZACAAIAAgACAAIAAgACAAIAAgACAAIAAgACAAIAAgACAAIAAgACAAIABFAG4AcwB1AHIAZQBzACAAYQBuACAAZQBtAHAAdAB5ACAAYwBlAGwAbAAgAHIAZQBmAGUAcgBlAG4AYwBlACAAaQBzACAAbgBvAHQAIAByAGUAcwBvAGwAdgBlAGQAIAB0AG8AIAB6AGUAcgBvAC4AIAAgACAAIAAgACAAIAAgACAAIAAgACAAIAAgACAAIAAgACAAIAAgACAAIAAgACAAIAAgACMAXABuACMAIABEAEUAQwBJAE0AQQBMAFMAIAAgACAAIAAgACAAIAAgACAAIAAgACAAIAAgACAAIAAgACAAIABSAGUAdAB1AHIAbgBzACAAdABoAGUAIABuAHUAbQBiAGUAcgAgAG8AZgAgAGQAZQBjAGkAbQBhAGwAIABwAGwAYQBjAGUAcwAgAGYAbwByACAAYQAgAHIAYQB0AGkAbwBuAGEAbAAgAG4AdQBtAGIAZQByAC4AIAAgACAAIAAgACAAIAAgACAAIAAgACAAIAAgACAAIAAgACAAIAAgACAAIAAgACMAXABuACMAIABWAEEATABJAEQAQQBUAEUAXwBDAEgAQQBSAFMARQBUACAAIAAgACAAIAAgACAAIAAgACAAIABWAGEAbABpAGQAYQB0AGUAcwAgAHQAaABhAHQAIAB0AGgAZQAgAGcAaQB2AGUAbgAgAHQAZQB4AHQAIABvAG4AbAB5ACAAYwBvAG4AdABhAGkAbgBzACAAYwBoAGEAcgBhAGMAdABlAHIAcwAgAGkAbgAgAHQAaABlACAAcwBwAGUAYwBpAGYAaQBlAGQAIABjAGgAYQByAGEAYwB0AGUAcgAgACMAXABuACMAIAAgACAAIAAgACAAIAAgACAAIAAgACAAIAAgACAAIAAgACAAIAAgACAAIAAgACAAIAAgACAAIABzAGUAdAAuACAATQBhAHQAYwBoAGkAbgBnACAAaQBzACAAYwBhAHMAZQAtAGkAbgBzAGUAbgBzAGkAdABpAHYAZQAgAGIAeQAgAGQAZQBmAGEAdQBsAHQALgAgACAAIAAgACAAIAAgACAAIAAgACAAIAAgACAAIAAgACAAIAAgACAAIAAgACAAIAAgACAAIAAgACAAIAAgACAAIAAgACAAIAAgACMAXABuACMAIABSAEUAUABMAEEAQwBFAF8AQwBIAEEAUgBTACAAIAAgACAAIAAgACAAIAAgACAAIAAgACAAIABSAGUAcABsAGEAYwBlAHMAIABlAGEAYwBoACAAaQBuAHMAdABhAG4AYwBlACAAbwBmACAAYQAgAHMAZQB0ACAAbwBmACAAYwBoAGEAcgBhAGMAdABlAHIAcwAgAHcAaQB0AGgAaQBuACAAdABlAHgAdAAgAHcAaQB0AGgAIABhAG4AbwB0AGgAZQByACAAYwBoAGEAcgBhAGMAdABlAHIALgAgACMAXABuACMAIAAgACAAIAAgACAAIAAgACAAIAAgACAAIAAgACAAIAAgACAAIAAgACAAIAAgACAAIAAgACAAIABNAGEAdABjAGgAaQBuAGcAIABpAHMAIABjAGEAcwBlAC0AaQBuAHMAZQBuAHMAaQB0AGkAdgBlACAAYgB5ACAAZABlAGYAYQB1AGwAdAAuACAATgBvAHQAZQAgAGMAYQBuACAAYgBlACAAdQBzAGUAZAAgAHQAbwAgAHIAZQBtAG8AdgBlACAAYwBoAGEAcgBhAGMAdABlAHIAcwAgAGIAeQAgACMAXABuACMAIAAgACAAIAAgACAAIAAgACAAIAAgACAAIAAgACAAIAAgACAAIAAgACAAIAAgACAAIAAgACAAIABzAHUAcABwAGwAeQBpAG4AZwAgAGEAbgAgAGUAbQBwAHQAeQAgAEMAaABhAHIAUgBlAHAAbABhAGMAZQBXAGkAdABoAC4AIAAgACAAIAAgACAAIAAgACAAIAAgACAAIAAgACAAIAAgACAAIAAgACAAIAAgACAAIAAgACAAIAAgACAAIAAgACAAIAAgACAAIAAgACAAIAAgACAAIAAgACAAIAAgACMAXABuACMAIABTAFUAQgBTAFQASQBUAFUAVABFAF8ASQAgACAAIAAgACAAIAAgACAAIAAgACAAIAAgACAAIABDAGEAcwBlAC0AaQBuAHMAZQBuAHMAaQB0AGkAdgBlACAAcwB1AGIAcwB0AGkAdAB1AHQAaQBvAG4AIABvAGYAIAB0AGUAeAB0AC4AIABTAGkAbQBpAGwAYQByACAAdABvACAAUwBVAEIAUwBUAEkAVABVAFQARQAgAGYAdQBuAGMAdABpAG8AbgAgAHcAaABpAGMAaAAgAGkAcwAgACAAIAAgACMAXABuACMAIAAgACAAIAAgACAAIAAgACAAIAAgACAAIAAgACAAIAAgACAAIAAgACAAIAAgACAAIAAgACAAIABjAGEAcwBlAC0AcwBlAG4AcwBpAHQAaQB2AGUALgAgACAAIAAgACAAIAAgACAAIAAgACAAIAAgACAAIAAgACAAIAAgACAAIAAgACAAIAAgACAAIAAgACAAIAAgACAAIAAgACAAIAAgACAAIAAgACAAIAAgACAAIAAgACAAIAAgACAAIAAgACAAIAAgACAAIAAgACAAIAAgACAAIAAgACAAIAAgACMAXABuACMAIABGAEkATgBEAF8ATgBUAEgAXwBDAEgAQQBSACAAIAAgACAAIAAgACAAIAAgACAAIAAgACAAIABMAG8AYwBhAHQAZQBzACAAdABoAGUAIABwAG8AcwBpAHQAaQBvAG4AIABvAGYAIAB0AGgAZQAgAE4AdABoACAAYwBvAHUAbgB0ACAAbwBmACAAYQBuAHkAIABvAG4AZQAgAG8AZgAgAGEAIABzAGUAdAAgAG8AZgAgAGMAaABhAHIAYQBjAHQAZQByAHMAIAB3AGkAdABoAGkAbgAgACAAIAAgACMAXABuACMAIAAgACAAIAAgACAAIAAgACAAIAAgACAAIAAgACAAIAAgACAAIAAgACAAIAAgACAAIAAgACAAIAB0AGgAZQAgAGcAaQB2AGUAbgAgAHQAZQB4AHQALgAgAFQAaABlACAAcwBlAGEAcgBjAGgAIABpAHMAIABjAGEAcwBlAC0AaQBuAHMAZQBuAHMAaQB0AGkAdgBlACAAYgB5ACAAZABlAGYAYQB1AGwAdAAuACAAIAAgACAAIAAgACAAIAAgACAAIAAgACAAIAAgACAAIAAgACAAIAAgACAAIAAgACMAXABuACMAIABTAFAATABJAFQAIAAgACAAIAAgACAAIAAgACAAIAAgACAAIAAgACAAIAAgACAAIAAgACAAIABTAHAAbABpAHQAcwAgAHQAZQB4AHQAIABpAG4AdABvACAAYwBvAGwAdQBtAG4AcwAgAGEAdAAgAGEAIABnAGkAdgBlAG4AIABkAGUAbABpAG0AaQB0AGUAcgAgAHUAcAAgAHQAbwAgAHQAaABlACAAcwBwAGUAYwBpAGYAaQBlAGQAIABsAGkAbQBpAHQALgAgAE0AYQB0AGMAaABpAG4AZwAgACMAXABuACMAIAAgACAAIAAgACAAIAAgACAAIAAgACAAIAAgACAAIAAgACAAIAAgACAAIAAgACAAIAAgACAAIABpAHMAIABjAGEAcwBlAC0AaQBuAHMAZQBuAHMAaQB0AGkAdgBlACAAYgB5ACAAZABlAGYAYQB1AGwAdAAuACAAIAAgACAAIAAgACAAIAAgACAAIAAgACAAIAAgACAAIAAgACAAIAAgACAAIAAgACAAIAAgACAAIAAgACAAIAAgACAAIAAgACAAIAAgACAAIAAgACAAIAAgACAAIAAgACAAIAAgACMAXABuACMAIABTAFAATABJAFQAXwBGAE8AUgBfAEMASABBAFIAUwAgACAAIAAgACAAIAAgACAAIAAgACAAIABTAHAAbABpAHQAcwAgAHQAZQB4AHQAIABhAHQAIABhAG4AeQAgAGMAaABhAHIAYQBjAHQAZQByACAAbgBvAHQAIABpAG4AIAB0AGgAZQAgAGcAaQB2AGUAbgAgAHMAZQB0AC4AIABGAGkAcgBzAHQAIABlAGwAZQBtAGUAbgB0ACAAcgBlAHQAdQByAG4AZQBkACAAaQBzACAAdABoAGUAIAAgACMAXABuACMAIAAgACAAIAAgACAAIAAgACAAIAAgACAAIAAgACAAIAAgACAAIAAgACAAIAAgACAAIAAgACAAIABjAG8AdQBuAHQAIABuAHUAbQBiAGUAcgAgAG8AZgAgAHMAdQBiAHMAdAByAGkAbgBnAHMALAAgAHQAaABlAG4AIABzAGUAYwBvAG4AZAAgAGUAbABlAG0AZQBuAHQAIABpAHMAIAB0AGgAZQAgAHMAZQBxAHUAZQBuAGMAZQAgAG8AZgAgAHUAbgBtAGEAdABjAGgAZQBkACAAIAAgACAAIAAgACMAXABuACMAIAAgACAAIAAgACAAIAAgACAAIAAgACAAIAAgACAAIAAgACAAIAAgACAAIAAgACAAIAAgACAAIABjAGgAYQByAGEAYwB0AGUAcgBzACwAIABmAG8AbABsAG8AdwBlAGQAIABiAHkAIABlAGEAYwBoACAAcwB1AGIAcwB0AHIAaQBuAGcALgAgAE0AYQB0AGMAaABpAG4AZwAgAGkAcwAgAGMAYQBzAGUALQBpAG4AcwBlAG4AcwBpAHQAaQB2AGUAIABiAHkAIABkAGUAZgBhAHUAbAB0AC4AIAAgACMAXABuACMAIABTAEkARgBUAF8ARgBPAFIAXwBDAEgAQQBSAFMAIAAgACAAIAAgACAAIAAgACAAIAAgACAAIABSAGUAdAB1AHIAbgBzACAAdABoAGUAIABjAGgAYQByAGEAYwB0AGUAcgBzACAAZgBvAHUAbgBkACAAaQBuACAAYQAgAHQAZQB4AHQAIABzAHQAcgBpAG4AZwAgAGYAbwB1AG4AZAAgAGYAcgBvAG0AIABhACAAZwBpAHYAZQBuACAAcwBlAHQAIABvAGYAIAAgACAAIAAgACAAIAAgACAAIAAgACMAXABuACMAIAAgACAAIAAgACAAIAAgACAAIAAgACAAIAAgACAAIAAgACAAIAAgACAAIAAgACAAIAAgACAAIABjAGgAYQByAGEAYwB0AGUAcgBzAC4AIABBAG4AIAB1AHAAcABlAHIAIABsAGkAbQBpAHQAIABjAGEAbgAgAGIAZQAgAHMAZQB0ACAAbwBuACAAdABoAGUAIABuAHUAbQBiAGUAcgAgAG8AZgAgAHQAaQBtAGUAcwAgAGEAbgB5ACAAYwBoAGEAcgBhAGMAdABlAHIAIABjAGEAbgAgAGIAZQAgACMAXABuACMAIAAgACAAIAAgACAAIAAgACAAIAAgACAAIAAgACAAIAAgACAAIAAgACAAIAAgACAAIAAgACAAIABtAGEAdABjAGgAZQBkAC4AIABNAGEAdABjAGgAaQBuAGcAIABpAHMAIABjAGEAcwBlAC0AaQBuAHMAZQBuAHMAaQB0AGkAdgBlACAAYgB5ACAAZABlAGYAYQB1AGwAdAAu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FMAUABBAE4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UAEkATQBFAFMAUABBAE4AIAAgACAAIAAgACAAIAAgACAAIABWAGEAbABpAGQAYQB0AGUAIABlAGEAYwBoACAAZQBsAGUAbQBlAG4AdAAgAG8AZgAgAGEAIABzAGUAeABhAGcAZQBzAGkAbQBhAGwAIAByAGUAcAByAGUAcwBlAG4AdABhAHQAaQBvAG4AIABvAGYAIABhACAAdABpAG0AZQBzAHAAYQBuAC4AIABBACAAYwBvAG0AcABvAG4AZQBuAHQAIAAgACMAXABuACMAIAAgACAAIAAgACAAIAAgACAAIAAgACAAIAAgACAAIAAgACAAIAAgACAAIAAgACAAIAAgACAAIABjAGEAbgAgAGUAeABjAGUAZQBkACAAaQB0AHMAIABtAG8AZAB1AGwAdQBzACAAaQBmACAAbgBvACAAaABpAGcAaABlAHIAIABvAHIAZABlAHIAIABjAG8AbQBwAG8AbgBlAG4AdAAgAGkAcwAgAHAAcgBvAHYAaQBkAGUAZAAuACAAIAAgACAAIAAgACAAIAAgACAAIAAgACAAIAAgACAAIAAgACMAXABuACMAIABJAFMAXwBWAEEATABJAEQAXwBUAEkATQBFAFMAUABBAE4AIAAgACAAIAAgACAAIAAgACAAIABUAGUAcwB0AHMAIABpAGYAIABzAGUAeABhAGcAZQBzAGkAbQBhAGwAIAByAGUAcAByAGUAcwBlAG4AdABhAHQAaQBvAG4AIABvAGYAIABhACAAdABpAG0AZQBzAHAAYQBuACAAaQBzACAAdgBhAGwAaQBkAC4AIABBACAAYwBvAG0AcABvAG4AZQBuAHQAIABjAGEAbgAgACAAIAAgACAAIAAgACMAXABuACMAIAAgACAAIAAgACAAIAAgACAAIAAgACAAIAAgACAAIAAgACAAIAAgACAAIAAgACAAIAAgACAAIABlAHgAYwBlAGUAZAAgAGkAdABzACAAbQBvAGQAdQBsAHUAcwAgAGkAZgAgAG4AbwAgAGgAaQBnAGgAZQByACAAbwByAGQAZQByACAAZQBsAGUAbQBlAG4AdAAgAGkAcwAgAHAAcgBvAHYAaQBkAGUAZAAuACAAIAAgACAAIAAgACAAIAAgACAAIAAgACAAIAAgACAAIAAgACAAIAAgACAAIAAgACMAXABuACMAIABUAEkATQBFAFMAUABBAE4AIAAgACAAIAAgACAAIAAgACAAIAAgACAAIAAgACAAIAAgACAAIABSAGUAdAB1AHIAbgBzACAAYQAgAGQAZQBjAGkAbQBhAGwAIAB0AGkAbQBlAHMAcABhAG4AIABhAHMAIABhACAAZgByAGEAYwB0AGkAbwBuACAAbwBmACAAYQAgAGQAYQB5ACAAZgByAG8AbQAgAGEAIABzAGUAeABhAGcAZQBzAGkAbQBhAGwAIAAgACAAIAAgACAAIAAgACAAIAAgACAAIAAgACMAXABuACMAIAAgACAAIAAgACAAIAAgACAAIAAgACAAIAAgACAAIAAgACAAIAAgACAAIAAgACAAIAAgACAAIAByAGUAcAByAGUAcwBlAG4AdABhAHQAaQBvAG4AIABvAGYAIAB0AGkAbQBlAC4AIABOAG8AdABlACAAYwBvAG0AcABvAG4AZQBuAHQAcwAgAGUAeABjAGUAZQBkAGkAbgBnACAAdABoAGUAaQByACAAbQBvAGQAdQBsAHUAcwAgAHcAaQBsAGwAIABjAGEAcgByAHkALgAgACAAIAAgACAAIAAgACMAXABuACMAIABSAE8AVQBOAEQAXwBUAEkATQBFAFMAUABBAE4AIAAgACAAIAAgACAAIAAgACAAIAAgACAAIABSAGUAdAB1AHIAbgBzACAAYQAgAGQAZQBjAGkAbQBhAGwAIAB0AGkAbQBlAHMAcABhAG4AIAB2AGEAbAB1AGUAIAByAG8AdQBuAGQAZQBkACAAdABvACAAdABoAGUAIABzAHAAZQBjAGkAZgBpAGUAZAAgAGwAbwB3ACAAbwByAGQAZQByACAAYwBvAG0AcABvAG4AZQBuAHQAIABhAG4AZAAgACMAXABuACMAIAAgACAAIAAgACAAIAAgACAAIAAgACAAIAAgACAAIAAgACAAIAAgACAAIAAgACAAIAAgACAAIABwAHIAZQBjAGkAcwBpAG8AbgAgAGwAZQB2AGUAbAAuACAAIAAgACAAIAAgACAAIAAgACAAIAAgACAAIAAgACAAIAAgACAAIAAgACAAIAAgACAAIAAgACAAIAAgACAAIAAgACAAIAAgACAAIAAgACAAIAAgACAAIAAgACAAIAAgACAAIAAgACAAIAAgACAAIAAgACAAIAAgACAAIAAgACAAIAAgACMAXABuACMAIABOAE8AUgBNAEEATABJAFMARQBfAFQASQBNAEUAUwBQAEEATgAgACAAIAAgACAAIAAgACAAIABSAGUAdAB1AHIAbgBzACAAYQAgAG4AbwByAG0AYQBsAGkAcwBlAGQAIABzAGUAeABhAGcAZQBzAGkAbQBhAGwAIAByAGUAcAByAGUAcwBlAG4AdABhAHQAaQBvAG4AIABvAGYAIABhACAAdABpAG0AZQBzAHAAYQBuACAAdwBoAGUAcgBlACAAZQBhAGMAaAAgACAAIAAgACAAIAAgACAAIAAgACMAXABuACMAIAAgACAAIAAgACAAIAAgACAAIAAgACAAIAAgACAAIAAgACAAIAAgACAAIAAgACAAIAAgACAAIABjAG8AbQBwAG8AbgBlAG4AdAAgAGkAcwAgAHcAaQB0AGgAaQBuACAAaQB0AHMAIABtAG8AZAB1AGwAdQBzAC4AIAAgACAAIAAgACAAIAAgACAAIAAgACAAIAAgACAAIAAgACAAIAAgACAAIAAgACAAIAAgACAAIAAgACAAIAAgACAAIAAgACAAIAAgACAAIAAgACAAIAAgACAAIAAgACAAIAAgACMAXABuACMAIABSAEUAUwBPAEwAVgBFAF8AVABJAE0ARQBTAFAAQQBOACAAIAAgACAAIAAgACAAIAAgACAAIABSAGUAdAB1AHIAbgBzACAAdABoAGUAIABzAGUAeABhAGcAZQBzAGkAbQBhAGwAIAByAGUAcAByAGUAcwBlAG4AdABhAHQAaQBvAG4AIABvAGYAIABhACAAdABpAG0AZQBzAHAAYQBuACAAdgBhAGwAdQBlACAAZQB4AHAAcgBlAHMAcwBlAGQAIABmAHIAbwBtACAAdABoAGUAIAAgACAAIAAgACMAXABuACMAIAAgACAAIAAgACAAIAAgACAAIAAgACAAIAAgACAAIAAgACAAIAAgACAAIAAgACAAIAAgACAAIABzAHAAZQBjAGkAZgBpAGUAZAAgAGgAaQBnAGgAIABvAHIAZABlAHIAIABjAG8AbQBwAG8AbgBlAG4AdAAgAGEAbgBkACAAdABoAGUAIABnAGkAdgBlAG4AIABsAG8AdwBlAHMAdAAgAG8AcgBkAGUAcgAgAGMAbwBtAHAAbwBuAGUAbgB0ACAAcgBvAHUAbgBkAGUAZAAgAHQAbwAgACAAIAAgACMAXABuACMAIAAgACAAIAAgACAAIAAgACAAIAAgACAAIAAgACAAIAAgACAAIAAgACAAIAAgACAAIAAgACAAIAB0AGgAZQAgAHMAcABlAGMAaQBmAGkAZQBkACAAcAByAGUAYwBpAHMAaQBvAG4ALgAgACAAIAAgACAAIAAgACAAIAAgACAAIAAgACAAIAAgACAAIAAgACAAIAAgACAAIAAgACAAIAAgACAAIAAgACAAIAAgACAAIAAgACAAIAAgACAAIAAgACAAIAAgACAAIAAgACAAIAAgACAAIAAgACAAIAAgACMAXABuACMAIABQAEEAUgBTAEUAXwBUAEkATQBFAFMAUABBAE4AIAAgACAAIAAgACAAIAAgACAAIAAgACAAIABQAGEAcgBzAGUAcwAgAGEAbgAgAEkAUwBPACAAZgBvAHIAbQBhAHQAdABlAGQAIAB0AGkAbQBlACAAbwBmACAAZABhAHkAIABpAG4AdABvACAAZQBpAHQAaABlAHIAIAB0AGkAbQBlACAAbwBmACAAZABhAHkAIABlAHgAcAByAGUAcwBzAGUAZAAgAGEAcwAgAGQAZQBjAGkAbQBhAGwAIAAgACMAXABuACMAIAAgACAAIAAgACAAIAAgACAAIAAgACAAIAAgACAAIAAgACAAIAAgACAAIAAgACAAIAAgACAAIAB2AGEAbAB1AGUAIABvAHIAIABzAGUAeABhAGcAZQBzAGkAbQBhAGwAIABjAG8AbQBwAGwAaQBjAGEAdABpAG8AbgAuACAAIAAgACAAIAAgACAAIAAgACAAIAAgACAAIAAgACAAIAAgACAAIAAgACAAIAAgACAAIAAgACAAIAAgACAAIAAgACAAIAAgACAAIAAgACAAIAAgACAAIAAgACAAIAAgACMAXABuACMAIABGAE8AUgBNAEEAVABfAFQASQBNAEUAUwBQAEEATgAgACAAIAAgACAAIAAgACAAIAAgACAAIABSAGUAdAB1AHIAbgBzACAAYQAgAHQAaQBtAGUAcwBwAGEAbgAgAGEAcwAgAHQAZQB4AHQAIABpAG4AIAB0AGgAZQAgAHMAcABlAGMAaQBmAGkAZQBkACAAZgBvAHIAbQBhAHQAIABmAHIAbwBtACAAYQAgAGcAaQB2AGUAbgAgAGQAZQBjAGkAbQBhAGwAIAB0AGkAbQBlAHMAcABhAG4ALg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EATABFAE4ARABBAFIAIABEAEEAVABF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QgBDAEUAXwBUAE8AXwBDAEUAIAAgACAAIAAgACAAIAAgACAAIAAgACAAIABDAG8AbgB2AGUAcgB0AHMAIAB0AG8AIAB5AGUAYQByACAAdgBhAGwAdQBlACAAcgBlAGwAYQB0AGkAdgBlACAAdABvACAAdABoAGUAIABDAG8AbQBtAG8AbgAgAEUAcgBhACAAZgBvAHIAIABhACAAZwBpAHYAZQBuACAAeQBlAGEAcgAgAEIAZQBmAG8AcgBlACAAQwBvAG0AbQBvAG4AIAAgACMAXABuACMAIAAgACAAIAAgACAAIAAgACAAIAAgACAAIAAgACAAIAAgACAAIAAgACAAIAAgACAAIAAgACAAIABFAHIAYQAuACAARgB1AG4AYwB0AGkAbwBuACAAaQBzACAAcwB5AG0AbQBlAHQAcgBpAGMAYQBsACwAIABjAGEAbgAgAGEAbABzAG8AIABiAGUAIAB1AHMAZQBkACAAZgBvAHIAIABDAEUAIAB0AG8AIABCAEMARQAgAGMAbwBuAHYAZQByAHMAaQBvAG4ALgAgACAAIAAgACAAIAAgACAAIAAgACMAXABuACMAIABQAEEAUgBTAEUAXwBNAE8ATgBUAEgAIAAgACAAIAAgACAAIAAgACAAIAAgACAAIAAgACAAIABSAGUAdAB1AHIAbgBzACAAYQAgAG4AdQBtAGIAZQByACAAcgBlAHAAcgBlAHMAZQBuAHQAaQBuAGcAIAB0AGgAZQAgAG0AbwBuAHQAaAAgAG8AZgAgAHkAZQBhAHIAIABmAHIAbwBtACAAYQAgAGcAaQB2AGUAbgAgAG0AbwBuAHQAaAAgAG4AYQBtAGUALgAgACAAIAAgACAAIAAgACAAIAAgACMAXABuACMAIABNAE8ATgBUAEgAXwBOAEEATQBFACAAIAAgACAAIAAgACAAIAAgACAAIAAgACAAIAAgACAAIABSAGUAdAB1AHIAbgBzACAAbgBhAG0AZQAgAG8AZgAgAG0AbwBuAHQAaAAuACAAIAAgACAAIAAgACAAIAAgACAAIAAgACAAIAAgACAAIAAgACAAIAAgACAAIAAgACAAIAAgACAAIAAgACAAIAAgACAAIAAgACAAIAAgACAAIAAgACAAIAAgACAAIAAgACAAIAAgACAAIAAgACAAIAAgACAAIAAgACMAXABuACMAIABJAFMAXwBMAEUAQQBQAF8AWQBFAEEAUgAgACAAIAAgACAAIAAgACAAIAAgACAAIAAgACAAIABUAGUAcwB0AHMAIABpAGYAIABhACAAeQBlAGEAcgAgAGkAbgBjAGwAdQBkAGUAcwAgAGEAIABsAGUAYQBwACAAZABhAHkAIABpAG4AIAB0AGgAZQAgAGcAaQB2AGUAbgAgAGMAYQBsAGUAbgBkAGEAcgAuACAAIAAgACAAIAAgACAAIAAgACAAIAAgACAAIAAgACAAIAAgACAAIAAgACAAIAAgACMAXABuACMAIABEAEEAWQBTAF8ASQBOAF8AWQBFAEEAUgAgACAAIAAgACAAIAAgACAAIAAgACAAIAAgACAAIABSAGUAdAB1AHIAbgBzACAAbgB1AG0AYgBlAHIAIABvAGYAIABkAGEAeQBzACAAaQBuACAAdABoAGUAIABnAGkAdgBlAG4AIAB5AGUAYQByACAAbwBmACAAdABoAGUAIABzAHAAZQBjAGkAZgBpAGUAZAAgAGMAYQBsAGUAbgBkAGEAcgAuACAAIAAgACAAIAAgACAAIAAgACAAIAAgACAAIAAgACMAXABuACMAIABEAEEAWQBTAF8ASQBOAF8ATQBPAE4AVABIACAAIAAgACAAIAAgACAAIAAgACAAIAAgACAAIABSAGUAdAB1AHIAbgBzACAAbgB1AG0AYgBlAHIAIABvAGYAIABkAGEAeQBzACAAaQBuACAAdABoAGUAIABnAGkAdgBlAG4AIABtAG8AbgB0AGgAIABhAG4AZAAgAHkAZQBhAHIAIABvAGYAIAB0AGgAZQAgAHMAcABlAGMAaQBmAGkAZQBkACAAYwBhAGwAZQBuAGQAYQByAC4AIAAgACAAIAAgACMAXABuACMAIABWAEEATABJAEQAQQBUAEUAXwBEAEEAVABFACAAIAAgACAAIAAgACAAIAAgACAAIAAgACAAIABWAGEAbABpAGQAYQB0AGUAIABhACAAeQBlAGEAcgAsACAAbQBvAG4AdABoACAAYQBuAGQAIABkAGEAeQAgAHIAZQBwAHIAZQBzAGUAbgB0AGEAdABpAG8AbgAgAG8AZgAgAGEAIABkAGEAdABlACAAbwBmACAAdABoAGUAIABzAHAAZQBjAGkAZgBpAGUAZAAgAGMAYQBsAGUAbgBkAGEAcgAuACMAXABuACMAIABJAFMAXwBWAEEATABJAEQAXwBEAEEAVABFACAAIAAgACAAIAAgACAAIAAgACAAIAAgACAAIABUAGUAcwB0AHMAIABpAGYAIABhACAAbQBvAG4AdABoACAAYQBuAGQAIABkAGEAeQAgAHIAZQBwAHIAZQBzAGUAbgB0AGEAdABpAG8AbgAgAG8AZgAgAGEAIABkAGEAdABlACAAaQBzACAAdgBhAGwAaQBkACAAZgBvAHIAIAB0AGgAZQAgAHMAcABlAGMAaQBmAGkAZQBkACA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OAE8AUgBNAEEATABJAFMARQBfAEMAQQBMAEUATgBEAEEAUgBfAEQAQQBUAEUAIAAgACAAIABSAGUAdAB1AHIAbgBzACAAYQAgAG4AbwByAG0AYQBsAGkAcwBlAGQAIABZAE0ARAAgAHIAZQBwAHIAZQBzAGUAbgB0AGEAdABpAG8AbgAgAG8AZgAgAGEAIABkAGEAdABlACAAdwBoAGUAcgBlACAAZQBhAGMAaAAgAGMAbwBtAHAAbwBuAGUAbgB0ACAAaQBzACAAdwBpAHQAaABpAG4AIAAgACMAXABuACMAIAAgACAAIAAgACAAIAAgACAAIAAgACAAIAAgACAAIAAgACAAIAAgACAAIAAgACAAIAAgACAAIABpAHQAcwAgAHYAYQBsAGkAZAAgAHIAYQBuAGcAZQAuACAAIAAgACAAIAAgACAAIAAgACAAIAAgACAAIAAgACAAIAAgACAAIAAgACAAIAAgACAAIAAgACAAIAAgACAAIAAgACAAIAAgACAAIAAgACAAIAAgACAAIAAgACAAIAAgACAAIAAgACAAIAAgACAAIAAgACAAIAAgACAAIAAgACAAIAAgACMAXABuACMAIABQAEEAUgBTAEUAXwBJAFMATwBfAEMAQQBMAEUATgBEAEEAUgBfAEQAQQBUAEUAIAAgACAAIABQAGEAcgBzAGUAcwAgAGEAbgAgAEkAUwBPACAAZgBvAHIAbQBhAHQAdABlAGQAIABjAGEAbABlAG4AZABhAHIAIABkAGEAdABlACAAaQBuAHQAbwAgAHIAZQBzAHAAZQBjAHQAaQB2AGUAIABwAGEAcgB0AHMAIABvAGYAIAB5AGUAYQByACwAIABtAG8AbgB0AGgAIABhAG4AZAAgACA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QwBBAEwARQBOAEQAQQBSAF8ARABBAFQARQAgACAAIABSAGUAdAB1AHIAbgBzACAAYQAgAGMAYQBsAGUAbgBkAGEAcgAgAGQAYQB0AGUAIABhAHMAIAB0AGUAeAB0ACAAaQBuACAASQBTAE8AIABmAG8AcgBtAGEAdAAuACAAIAAgACAAIAAgACAAIAAgACAAIAAgACAAIAAgACAAIAAgACAAIAAgACAAIAAgACAAIAAgACAAIAAgACAAIAAgACAAIAAgACMAXABuACMAIABKAFUATABJAEEATgBfAEQAQQBZAF8ATgBVAE0AQgBFAFIAIAAgACAAIAAgACAAIAAgACAAIABSAGUAdAB1AHIAbgBzACAAdABoAGUAIABKAHUAbABpAGEAbgAgAEQAYQB5ACAATgB1AG0AYgBlAHIAIAAoAEoARABOACkAIABvAGYAIAB0AGgAZQAgAHAAcgBvAHYAaQBkAGUAZAAgAGQAYQB0AGUAIABpAG4AIAB0AGgAZQAgAHMAcABlAGMAaQBmAGkAZQBkACAAIAAgACAAIAAgACAAIAAgACMAXABuACMAIAAgACAAIAAgACAAIAAgACAAIAAgACAAIAAgACAAIAAgACAAIAAgACAAIAAgACAAIAAgACAAIABjAGEAbABlAG4AZABhAHIALgAgAE4AbwB0AGUAIAB0AGgAZQAgAEoAdQBsAGkAYQBuACAARABhAHkAIABOAHUAbQBiAGUAcgAgAGkAcwAgAGEAbgAgAGkAbgB0AGUAZwBlAHIAIAB0AHkAcABlACAAYQBuAGQAIABpAHMAIABhAG4AIABvAHIAZABpAG4AYQBsACAAZABhAHkAIAAgACAAIAAgACMAXABuACMAIAAgACAAIAAgACAAIAAgACAAIAAgACAAIAAgACAAIAAgACAAIAAgACAAIAAgACAAIAAgACAAIABuAHUAbQBiAGUAcgAgAHIAZQBmAGUAcgBlAG4AYwBlAGQAIABmAHIAbwBtACAASgBhAG4AdQBhAHIAeQAgADEALAAgADQANwAxADMAIABCAEMAIABpAG4AIAB0AGgAZQAgAHAAcgBvAGwAZQBwAHQAaQBjACAASgB1AGwAaQBhAG4AIABjAGEAbABlAG4AZABhAHIALgAgAEkAdAAgACAAIAAgACMAXABuACMAIAAgACAAIAAgACAAIAAgACAAIAAgACAAIAAgACAAIAAgACAAIAAgACAAIAAgACAAIAAgACAAIABkAG8AZQBzACAAbgBvAHQAIABpAG4AYwBsAHUAZABlACAAYQBuAHkAIAB2AGEAbAB1AGUAIABmAG8AcgAgAHQAaQBtAGUAIABvAGYAIABkAGEAeQAuACAAIAAgACAAIAAgACAAIAAgACAAIAAgACAAIAAgACAAIAAgACAAIAAgACAAIAAgACAAIAAgACAAIAAgACAAIAAgACAAIAAgACAAIAAgACMAXABuACMAIABNAE8ARABJAEYASQBFAEQAXwBKAFUATABJAEEATgBfAEQAQQBZAF8ATgBVAE0AQgBFAFIAIABSAGUAdAB1AHIAbgBzACAAdABoAGUAIABNAG8AZABpAGYAaQBlAGQAIABKAHUAbABpAGEAbgAgAEQAYQB5ACAATgB1AG0AYgBlAHIAIAAoAE0ASgBEAE4AKQAgAG8AZgAgAHQAaABlACAAcAByAG8AdgBpAGQAZQBkACAAZABhAHQAZQAgAGkAbgAgAHQAaABlACAAIAAgACAAIAAgACAAIAAgACMAXABuACMAIAAgACAAIAAgACAAIAAgACAAIAAgACAAIAAgACAAIAAgACAAIAAgACAAIAAgACAAIAAgACAAIABzAHAAZQBjAGkAZgBpAGUAZAAgAGMAYQBsAGUAbgBkAGEAcgAuACAATgBvAHQAZQAgAHQAaABlACAATQBvAGQAaQBmAGkAZQBkACAASgB1AGwAaQBhAG4AIABEAGEAeQAgAE4AdQBtAGIAZQByACAAaQBzACAAYQBuACAAaQBuAHQAZQBnAGUAcgAgAHQAeQBwAGUAIABhAG4AZAAgACAAIAAgACMAXABuACMAIAAgACAAIAAgACAAIAAgACAAIAAgACAAIAAgACAAIAAgACAAIAAgACAAIAAgACAAIAAgACAAIABpAHMAIABhAG4AIABvAHIAZABpAG4AYQBsACAAZABhAHkAIABuAHUAbQBiAGUAcgAgAHIAZQBmAGUAcgBlAG4AYwBlAGQAIABmAHIAbwBtACAATgBvAHYAZQBtAGIAZQByACAAMQA3ACwAIAAxADgANQA4ACAAaQBuACAAdABoAGUAIABwAHIAbwBsAGUAcAB0AGkAYwAgACAAIAAgACAAIAAgACMAXABuACMAIAAgACAAIAAgACAAIAAgACAAIAAgACAAIAAgACAAIAAgACAAIAAgACAAIAAgACAAIAAgACAAIABHAHIAZQBnAG8AcgBpAGEAbgAgAGMAYQBsAGUAbgBkAGEAcgAuACAASQB0ACAAZABvAGUAcwAgAG4AbwB0ACAAaQBuAGMAbAB1AGQAZQAgAGEAbgB5ACAAdgBhAGwAdQBlACAAZgBvAHIAIAB0AGkAbQBlACAAbwBmACAAZABhAHkALgAgACAAIAAgACAAIAAgACAAIAAgACAAIAAgACAAIAAgACMAXABuACMAIABKAEQATgBfAFQATwBfAE0ATwBEAEkARgBJAEUARAAgACAAIAAgACAAIAAgACAAIAAgACAAIABDAG8AbgB2AGUAcgB0AHMAIABhACAASgB1AGwAaQBhAG4AIABEAGEAeQAgAE4AdQBtAGIAZQByACAAKABKAEQATgApACAAdABvACAAYQAgAE0AbwBkAGkAZgBpAGUAZAAgAEoAdQBsAGkAYQBuACAARABhAHkAIABOAHUAbQBiAGUAcgAgACgATQBKAEQATgApAC4AIAAgACAAIAAgACAAIAAgACMAXABuACMAIABNAE8ARABJAEYASQBFAEQAXwBUAE8AXwBKAEQATgAgACAAIAAgACAAIAAgACAAIAAgACAAIABDAG8AbgB2AGUAcgB0AHMAIABhACAATQBvAGQAaQBmAGkAZQBkACAASgB1AGwAaQBhAG4AIABEAGEAeQAgAE4AdQBtAGIAZQByACAAKABNAEoARABOACkAIAB0AG8AIABhACAASgB1AGwAaQBhAG4AIABEAGEAeQAgAE4AdQBtAGIAZQByACAAKABKAEQATgApAC4AIAAgACAAIAAgACAAIAAgACMAXABuACMAIABKAEQATgBfAFQATwBfAEMAQQBMAEUATgBEAEEAUgBfAEQAQQBUAEUAIAAgACAAIAAgACAAIABDAG8AbgB2AGUAcgB0AHMAIABhACAASgB1AGwAaQBhAG4AIABEAGEAeQAgAE4AdQBtAGIAZQByACAAKABKAEQATgApACAAdABvACAAYQAgAGQAYQB0AGUAIABpAG4AIAB0AGgAZQAgAHMAcABlAGMAaQBmAGkAZQBkACAAYwBhAGwAZQBuAGQAYQByAC4AIAAgACAAIAAgACAAIAAgACAAIAAgACMAXABuACMAIABNAEoARABOAF8AVABPAF8AQwBBAEwARQBOAEQAQQBSAF8ARABBAFQARQAgACAAIAAgACAAIABDAG8AbgB2AGUAcgB0AHMAIABhACAATQBvAGQAaQBmAGkAZQBkACAASgB1AGwAaQBhAG4AIABEAGEAeQAgAE4AdQBtAGIAZQByACAAKABNAEoARABOACkAIAB0AG8AIABhACAAZABhAHQAZQAgAGkAbgAgAHQAaABlACAAcwBwAGUAYwBpAGYAaQBlAGQAIABjAGEAbABlAG4AZABhAHIALgAgACMAXABuACMAIABHAFIARQBHAE8AUgBJAEEATgBfAFQATwBfAEoAVQBMAEkAQQBOACAAIAAgACAAIAAgACAAIABUAHIAYQBuAHMAbABhAHQAZQBzACAAYQAgAGQAYQB0AGUAIABpAG4AIAB0AGgAZQAgAEcAcgBlAGcAbwByAGkAYQBuACAAcAByAG8AbABlAHAAdABpAGMAIABjAGEAbABlAG4AZABhAHIAIAB0AG8AIAB0AGgAZQAgAEoAdQBs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KAFUATABJAEEATgBfAFQATwBfAEcAUgBFAEcATwBSAEkAQQBOACAAIAAgACAAIAAgACAAIABUAHIAYQBuAHMAbABhAHQAZQBzACAAYQAgAGQAYQB0AGUAIABpAG4AIAB0AGgAZQAgAEoAdQBsAGkAYQBuACAAcAByAG8AbABlAHAAdABpAGMAIABjAGEAbABlAG4AZABhAHIAIAB0AG8AIAB0AGgAZQAgAEcAcgBlAGcAbwBy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TAEUAQwBVAEwAQQBSAF8ARABJAEYARgBFAFIARQBOAEMARQAgACAAIAAgACAAIAAgACAAIABSAGUAdAB1AHIAbgBzACAAdABoAGUAIABuAHUAbQBiAGUAcgAgAG8AZgAgAGQAYQB5AHMAIAB0AGgAZQAgAEcAcgBlAGcAbwByAGkAYQBuACAAcAByAG8AbABlAHAAdABpAGMAIABjAGEAbABlAG4AZABhAHIAIABpAHMAIABhAGgAZQBhAGQAIABvAGYAIAB0AGgAZQAgACAAIAAgACAAIAAgACMAXABuACMAIAAgACAAIAAgACAAIAAgACAAIAAgACAAIAAgACAAIAAgACAAIAAgACAAIAAgACAAIAAgACAAIABKAHUAbABpAGEAbgAgAHAAcgBvAGwAZQBwAHQAaQBjACAAYwBhAGwAZQBuAGQAYQByACAAZgBvAHIAIABhACAAZwBpAHYAZQBuACAAZABhAHQAZQAu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CAATwBGACAARABBAFk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UAEkATQBFAF8ATwBGAF8ARABBAFkAIAAgACAAIAAgACAAIABWAGEAbABpAGQAYQB0AGUAIABlAGEAYwBoACAAZQBsAGUAbQBlAG4AdAAgAG8AZgAgAGEAIABzAGUAeABhAGcAZQBzAGkAbQBhAGwAIAByAGUAcAByAGUAcwBlAG4AdABhAHQAaQBvAG4AIABvAGYAIABhACAAdABpAG0AZQAgAG8AZgAgAGQAYQB5AC4AIAAgACAAIAAgACAAIAAgACAAIAAgACMAXABuACMAIABJAFMAXwBWAEEATABJAEQAXwBUAEkATQBFAF8ATwBGAF8ARABBAFkAIAAgACAAIAAgACAAIABUAGUAcwB0AHMAIABpAGYAIABzAGUAeABhAGcAZQBzAGkAbQBhAGwAIAByAGUAcAByAGUAcwBlAG4AdABhAHQAaQBvAG4AIABvAGYAIAB0AGkAbQBlACAAaQBzACAAdgBhAGwAaQBkACAAZgBvAHIAIABhACAAMgA0ACAAaABvAHUAcgAgAGQAYQB5AC4AIAAgACAAIAAgACAAIAAgACAAIAAgACMAXABuACMAIABQAEEAUgBTAEUAXwBUAEkATQBFAF8ATwBGAF8ARABBAFkAIAAgACAAIAAgACAAIAAgACAAIABQAGEAcgBzAGUAcwAgAGEAIABmAG8AcgBtAGEAdAB0AGUAZAAgAHQAaQBtAGUAIABvAGYAIABkAGEAeQAgAGkAbgB0AG8AIABlAGkAdABoAGUAcgAgAGQAZQBjAGkAbQBhAGwAIAB0AGkAbQBlACAAbwBmACAAZABhAHkAIABvAHIAIAB0AGkAbQBlACAAIAAgACAAIAAgACAAIAAgACAAIAAgACMAXABuACMAIAAgACAAIAAgACAAIAAgACAAIAAgACAAIAAgACAAIAAgACAAIAAgACAAIAAgACAAIAAgACAAIABjAG8AbQBwAGwAaQBjAGEAdABpAG8AbgAuACAAIAAgACAAIAAgACAAIAAgACAAIAAgACAAIAAgACAAIAAgACAAIAAgACAAIAAgACAAIAAgACAAIAAgACAAIAAgACAAIAAgACAAIAAgACAAIAAgACAAIAAgACAAIAAgACAAIAAgACAAIAAgACAAIAAgACAAIAAgACAAIAAgACAAIAAgACAAIAAgACMAXABuACMAIABGAE8AUgBNAEEAVABfAFQASQBNAEUAXwBPAEYAXwBEAEEAWQAgACAAIAAgACAAIAAgACAAIABSAGUAdAB1AHIAbgBzACAAYQAgAGYAbwByAG0AYQB0AHQAZQBkACAAcwBlAHgAYQBnAGUAcwBpAG0AYQBsACAAcgBlAHAAcgBlAHMAZQBuAHQAYQB0AGkAbwBuACAAbwBmACAAdABpAG0AZQAgAG8AZgAgAGQAYQB5ACAAZgByAG8AbQAgAGEAIABnAGkAdgBlAG4AIAAgACAAIAAgACAAIAAgACMAXABuACMAIAAgACAAIAAgACAAIAAgACAAIAAgACAAIAAgACAAIAAgACAAIAAgACAAIAAgACAAIAAgACAAIABkAGUAYwBpAG0AYQBsACAAZgByAGEAYwB0AGkAbwBuACAAbwBmACAAYQAgADIANAAgAGgAbwB1AHIAIABkAGEAeQAu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CAAWgBPAE4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FoATwAgACAAIAAgACAAIAAgACAAIAAgACAAIAAgACAAIABUAGUAcwB0AHMAIABpAGYAIABhACAAdABpAG0AZQAgAHoAbwBuAGUAIABvAGYAZgBzAGUAdAAgAGkAbgAgAG0AaQBuAHUAdABlAHMAIABpAHMAIAB3AGkAdABoAGkAbgAgAHQAaABlACAAcgBhAG4AZwBlACAALQA5ADAAMAAuAC4AKwA5ADAAMAAgACAAIAAgACAAIAAgACAAIAAgACAAIAAgACMAXABuACMAIABUAEkATQBFAFMAUABBAE4AXwBUAE8AXwBUAFoATwAgACAAIAAgACAAIAAgACAAIAAgACAAIABDAG8AbgB2AGUAcgB0AHMAIABhACAAZABlAGkAbQBhAGwAIAB0AGkAbQBlAHMAcABhAG4AIABpAG4AdABvACAAdABpAG0AZQAgAHoAbwBuAGUAIABvAGYAZgBzAGUAdAAgAG0AaQBuAHUAdABlAHMALgAgACAAIAAgACAAIAAgACAAIAAgACAAIAAgACAAIAAgACAAIAAgACAAIAAgACAAIAAgACMAXABuACMAIABUAFoATwBfAFQATwBfAFQASQBNAEUAUwBQAEEATgAgACAAIAAgACAAIAAgACAAIAAgACAAIABDAG8AbgB2AGUAcgB0AHMAIAB0AGkAbQBlACAAegBvAG4AZQAgAG8AZgBmAHMAZQB0ACAAbQBpAG4AdQB0AGUAcwAgAGkAbgB0AG8AIABhACAAZABlAGMAaQBtAGEAbAAgAHQAaQBtAGUAcwBwAGEAbgAuACAAIAAgACAAIAAgACAAIAAgACAAIAAgACAAIAAgACAAIAAgACAAIAAgACAAIAAgACMAXABuACMAIABQAEEAUgBTAEUAXwBJAFMATwBfAFQAWgBPACAAIAAgACAAIAAgACAAIAAgACAAIAAgACAAIABQAGEAcgBzAGUAcwAgAGEAbgAgAEkAUwBPACAAZgBvAHIAbQBhAHQAdABlAGQAIAB0AGkAbQBlACAAegBvAG4AZQAgAG8AZgBmAHMAZQB0ACAAaQBuAHQAbwAgAGEAIABkAGUAYwBpAG0AYQBsACAAdABpAG0AZQBzAHAAYQBuAC4AIAAgACAAIAAgACAAIAAgACAAIAAgACAAIAAgACAAIAAgACMAXABuACMAIABGAE8AUgBNAEEAVABfAEkAUwBPAF8AVABaAE8AIAAgACAAIAAgACAAIAAgACAAIAAgACAAIABSAGUAdAB1AHIAbgBzACAAYQAgAHQAaQBtAGUAIAB6AG8AbgBlACAAbwBmAGYAcwBlAHQAIABhAHMAIAB0AGUAeAB0ACAAaQBuACAASQBTAE8AIABmAG8AcgBtAGEAdAAuACAAIAAgACAAIAAgACAAIAAgACAAIAAgACAAIAAgACAAIAAgACAAIAAgACAAIAAgACAAIAAgACAAIAAgACAAIAAgACMAXABuACMAIABNAEkATABJAFQAQQBSAFkAXwBUAFoATwAgACAAIAAgACAAIAAgACAAIAAgACAAIAAgACAAIABSAGUAdAB1AHIAbgBzACAAdABoAGUAIAB0AGkAbQBlACAAegBvAG4AZQAgAG8AZgBmAHMAZQB0ACAAaQBuACAAbQBpAG4AdQB0AGUAcwAgAG8AZgAgAGEAIABtAGkAbABpAHQAYQByAHkAIAB0AGkAbQBlACAAegBvAG4AZQAgAGQAZQBzAGkAZwBuAGEAdABvAHIALgAgACAAIAAgACAAIAAgACMAXABuACMAIABUAFoATwBfAFQATwBfAE0ASQBMAEkAVABBAFIAWQAgACAAIAAgACAAIAAgACAAIAAgACAAIABSAGUAdAB1AHIAbgBzACAAdABoAGUAIABjAGwAbwBzAGUAcwB0ACAAbQBpAGwAaQB0AGEAcgB5ACAAdABpAG0AZQAgAHoAbwBuAGUAIABkAGUAcwBpAGcAbgBhAHQAbwByACwAIABpAHQAcwAgAG8AZgBmAHMAZQB0ACAAaQBuACAAbQBpAG4AdQB0AGUAcwAgAGEAbgBkACAAdABoAGUAIAAgACMAXABuACMAIAAgACAAIAAgACAAIAAgACAAIAAgACAAIAAgACAAIAAgACAAIAAgACAAIAAgACAAIAAgACAAIAB0AGkAbQBlACAAYQBkAGoAdQBzAHQAbQBlAG4AdAAgAHQAbwAgAHQAaABhAHQAIAB0AGkAbQBlACAAegBvAG4AZQAgAGYAbwByACAAdABoAGUAIABwAHIAbwB2AGkAZABlAGQAIAB0AGkAbQBlACAAegBvAG4AZQAgAG8AZgBmAHMAZQB0ACAAaQBuACAAbQBpAG4AdQB0AGUAcwAuACAAIAAgACMAXABuACMAIABTAEgASQBGAFQAXwBUAEkATQBFAFoATwBOAEUAIAAgACAAIAAgACAAIAAgACAAIAAgACAAIABUAHIAYQBuAHMAbABhAHQAZQBzACAAYQAgAE0AbwBkAGkAZgBpAGUAZAAgAEoAdQBsAGkAYQBuACAARABhAHQAZQAgAGYAcgBvAG0AIABvAG4AZQAgAHQAaQBtAGUAIAB6AG8AbgBlACAAdABvACAAYQBuAG8AdABoAGUAcgAuACAASQBmACAAYQAgAHQAaQBtAGUAIAB6AG8AbgBlACAAIAAgACMAXABuACMAIAAgACAAIAAgACAAIAAgACAAIAAgACAAIAAgACAAIAAgACAAIAAgACAAIAAgACAAIAAgACAAIABpAHMAIABvAG0AaQB0AHQAZQBkACAAaQB0ACAAaQBzACAAYQBzAHMAdQBtAGUAZAAgAHQAbwAgAGIAZQAgAFUAVABDAC4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EAVABFAFQASQBNAEU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KAFUATABJAEEATgBfAEQAQQBUAEUAIAAgACAAIAAgACAAIAAgACAAIAAgACAAIAAgACAAIABSAGUAdAB1AHIAbgBzACAAdABoAGUAIABKAHUAbABpAGEAbgAgAEQAYQB0AGUAIABvAGYAIAB0AGgAZQAgAHAAcgBvAHYAaQBkAGUAZAAgAGQAYQB0AGUAIABhAG4AZAAgAHQAaQBtAGUAIABvAGYAIABkAGEAeQAgAGkAbgAgAHQAaABlACAAcwBwAGUAYwBpAGYAaQBlAGQAIAAgACAAIAAgACMAXABuACMAIAAgACAAIAAgACAAIAAgACAAIAAgACAAIAAgACAAIAAgACAAIAAgACAAIAAgACAAIAAgACAAIABjAGEAbABlAG4AZABhAHIALgAgAE4AbwB0AGUAIAB0AGgAYQB0ACAAdABoAGUAIABkAGUAYwBpAG0AYQBsACAAdABpAG0AZQAgAGMAbwBtAHAAbwBuAGUAbgB0ACAAbwBmACAASgB1AGwAaQBhAG4AIABEAGEAdABlACAAaQBzACAAYgBhAHMAZQBkACAAZgByAG8AbQAgACAAIAAgACAAIAAgACMAXABuACMAIAAgACAAIAAgACAAIAAgACAAIAAgACAAIAAgACAAIAAgACAAIAAgACAAIAAgACAAIAAgACAAIABtAGkAZABkAGEAeQAuACAAIAAgACAAIAAgACAAIAAgACAAIAAgACAAIAAgACAAIAAgACAAIAAgACAAIAAgACAAIAAgACAAIAAgACAAIAAgACAAIAAgACAAIAAgACAAIAAgACAAIAAgACAAIAAgACAAIAAgACAAIAAgACAAIAAgACAAIAAgACAAIAAgACAAIAAgACAAIAAgACAAIAAgACAAIAAgACMAXABuACMAIABNAE8ARABJAEYASQBFAEQAXwBKAFUATABJAEEATgBfAEQAQQBUAEUAIAAgACAAIAAgACAAIABSAGUAdAB1AHIAbgBzACAAdABoAGUAIABNAG8AZABpAGYAaQBlAGQAIABKAHUAbABpAGEAbgAgAEQAYQB0AGUAIABvAGYAIAB0AGgAZQAgAHAAcgBvAHYAaQBkAGUAZAAgAGQAYQB0AGUAIABhAG4AZAAgAHQAaQBtAGUAIABvAGYAIABkAGEAeQAgAGkAbgAgAHQAaABlACAAIAAgACAAIAAgACMAXABuACMAIAAgACAAIAAgACAAIAAgACAAIAAgACAAIAAgACAAIAAgACAAIAAgACAAIAAgACAAIAAgACAAIABzAHAAZQBjAGkAZgBpAGUAZAAgAGMAYQBsAGUAbgBkAGEAcgAuACAATgBvAHQAZQAgAHQAaABhAHQAIAB0AGgAZQAgAHQAaQBtAGUAIABjAG8AbQBwAG8AbgBlAG4AdAAgAG8AZgAgAE0AbwBkAGkAZgBpAGUAZAAgAEoAdQBsAGkAYQBuACAARABhAHQAZQAgAGkAcwAgACAAIAAgACAAIAAgACMAXABuACMAIAAgACAAIAAgACAAIAAgACAAIAAgACAAIAAgACAAIAAgACAAIAAgACAAIAAgACAAIAAgACAAIABiAGEAcwBlAGQAIABmAHIAbwBtACAAbQBpAGQAbgBpAGcAaAB0AC4AIAAgACAAIAAgACAAIAAgACAAIAAgACAAIAAgACAAIAAgACAAIAAgACAAIAAgACAAIAAgACAAIAAgACAAIAAgACAAIAAgACAAIAAgACAAIAAgACAAIAAgACAAIAAgACAAIAAgACAAIAAgACAAIAAgACAAIAAgACAAIAAgACMAXABuACMAIABKAEQAQQBUAEUAXwBUAE8AXwBNAE8ARABJAEYASQBFAEQAIAAgACAAIAAgACAAIAAgACAAIABDAG8AbgB2AGUAcgB0AHMAIABhACAASgB1AGwAaQBhAG4AIABEAGEAdABlACAAKABKAEQAQQBUAEUAKQAgAHQAbwAgAGEAIABNAG8AZABpAGYAaQBlAGQAIABKAHUAbABpAGEAbgAgAEQAYQB0AGUAIAAoAE0ASgBEAEEAVABFACkALgAgAE4AbwB0AGUAIAB0AGgAYQB0ACAAdABoAGUAIAAgACMAXABuACMAIAAgACAAIAAgACAAIAAgACAAIAAgACAAIAAgACAAIAAgACAAIAAgACAAIAAgACAAIAAgACAAIABkAGUAYwBpAG0AYQBsACAAdABpAG0AZQAgAGMAbwBtAHAAbwBuAGUAbgB0ACAAbwBmACAATQBKAEQAQQBUAEUAIABpAHMAIABiAGEAcwBlAGQAIABmAHIAbwBtACAAbQBpAGQAbgBpAGcAaAB0AC4AIAAgACAAIAAgACAAIAAgACAAIAAgACAAIAAgACAAIAAgACAAIAAgACAAIAAgACAAIAAgACMAXABuACMAIABNAE8ARABJAEYASQBFAEQAXwBUAE8AXwBKAEQAQQBUAEUAIAAgACAAIAAgACAAIAAgACAAIABDAG8AbgB2AGUAcgB0AHMAIABhACAATQBvAGQAaQBmAGkAZQBkACAASgB1AGwAaQBhAG4AIABEAGEAdABlACAAKABNAEoARABBAFQARQApACAAdABvACAAYQAgAEoAdQBsAGkAYQBuACAARABhAHQAZQAgACgASgBEAEEAVABFACkALgAgAE4AbwB0AGUAIAB0AGgAYQB0ACAAdABoAGUAIAAgACMAXABuACMAIAAgACAAIAAgACAAIAAgACAAIAAgACAAIAAgACAAIAAgACAAIAAgACAAIAAgACAAIAAgACAAIABkAGUAYwBpAG0AYQBsACAAdABpAG0AZQAgAGMAbwBtAHAAbwBuAGUAbgB0ACAAbwBmACAASgBEAEEAVABFACAAaQBzACAAYgBhAHMAZQBkACAAZgByAG8AbQAgAG0AaQBkAGQAYQB5AC4AIAAgACAAIAAgACAAIAAgACAAIAAgACAAIAAgACAAIAAgACAAIAAgACAAIAAgACAAIAAgACAAIAAgACMAXABuACMAIABKAEQAQQBUAEUAXwBUAE8AXwBZAE0ARABUACAAIAAgACAAIAAgACAAIAAgACAAIAAgACAAIABDAG8AbgB2AGUAcgB0AHMAIABhACAASgB1AGwAaQBhAG4AIABEAGEAdABlACAAdABvACAAYQAgAGQAYQB0AGUAIABhAG4AZAAgAHQAaQBtAGUAIABpAG4AIAB0AGgAZQAgAHMAcABlAGMAaQBmAGkAZQBkACAAYwBhAGwAZQBuAGQAYQByAC4AIAAgACAAIAAgACAAIAAgACAAIAAgACAAIAAgACMAXABuACMAIABNAEoARABBAFQARQBfAFQATwBfAFkATQBEAFQAIAAgACAAIAAgACAAIAAgACAAIAAgACAAIABDAG8AbgB2AGUAcgB0AHMAIABhACAATQBvAGQAaQBmAGkAZQBkACAASgB1AGwAaQBhAG4AIABEAGEAdABlACAAdABvACAAYQAgAGQAYQB0AGUAIABhAG4AZAAgAHQAaQBtAGUAIABpAG4AIAB0AGgAZQAgAHMAcABlAGMAaQBmAGkAZQBkACAAYwBhAGwAZQBuAGQAYQByAC4AIAAgACAAIAAgACMAXABuACMAIABOAE8AUgBNAEEATABJAFMARQBfAFkATQBEAFQAIAAgACAAIAAgACAAIAAgACAAIAAgACAAIABSAGUAdAB1AHIAbgBzACAAYQAgAG4AbwByAG0AYQBsAGkAcwBlAGQAIABZAE0ARABUACAAcgBlAHAAcgBlAHMAZQBuAHQAYQB0AGkAbwBuACAAbwBmACAAYQAgAGQAYQB0AGUAIABhAG4AZAAgAHQAaQBtAGUAIAB3AGgAZQByAGUAIABlAGEAYwBoACAAYwBvAG0AcABvAG4AZQBuAHQAIAAgACMAXABuACMAIAAgACAAIAAgACAAIAAgACAAIAAgACAAIAAgACAAIAAgACAAIAAgACAAIAAgACAAIAAgACAAIABpAHMAIAB3AGkAdABoAGkAbgAgAGkAdABzACAAdgBhAGwAaQBkACAAcgBhAG4AZwBlAC4AIAAgACAAIAAgACAAIAAgACAAIAAgACAAIAAgACAAIAAgACAAIAAgACAAIAAgACAAIAAgACAAIAAgACAAIAAgACAAIAAgACAAIAAgACAAIAAgACAAIAAgACAAIAAgACAAIAAgACAAIAAgACAAIAAgACMAXABuACMAIABSAEUAUwBPAEwAVgBFAF8AWQBNAEQAVAAgACAAIAAgACAAIAAgACAAIAAgACAAIAAgACAAIABSAGUAdAB1AHIAbgBzACAAdABoAGUAIAByAGUAcwBvAGwAdgBlAGQAIABkAGEAdABlACAAYQBuAGQAIAB0AGkAbQBlACAAZgByAG8AbQAgAHQAaABlACAAcAByAG8AdgBpAGQAZQBkACAAYwBvAG0AcABvAG4AZQBuAHQAcwAgAHQAbwAgAGEAIABsAG8AdwAgAG8AcgBkAGUAcgAgACAAIAAgACMAXABuACMAIAAgACAAIAAgACAAIAAgACAAIAAgACAAIAAgACAAIAAgACAAIAAgACAAIAAgACAAIAAgACAAIABjAG8AbQBwAG8AbgBlAG4AdAAgAHIAbwB1AG4AZABlAGQAIAB0AG8AIAB0AGgAZQAgAHMAcABlAGMAaQBmAGkAZQBkACAAcAByAGUAYwBpAHMAaQBvAG4ALgAgACAAIAAgACAAIAAgACAAIAAgACAAIAAgACAAIAAgACAAIAAgACAAIAAgACAAIAAgACAAIAAgACAAIAAgACAAIAAgACAAIAAgACMAXABuACMAIABSAE8AVQBOAEQAXwBNAEoARABBAFQARQAgACAAIAAgACAAIAAgACAAIAAgACAAIAAgACAAIABSAGUAdAB1AHIAbgBzACAAdABoAGUAIABkAGUAYwBpAG0AYQBsACAATQBKAGQAYQB0AGUAIAB2AGEAbAB1AGUAIAByAG8AdQBuAGQAZQBkACAAdABvACAAdABoAGUAIABzAHAAZQBjAGkAZgBpAGUAZAAgAGwAbwB3ACAAbwByAGQAZQByACAAYwBvAG0AcABvAG4AZQBuAHQAIABhAG4AZAAgACMAXABuACMAIAAgACAAIAAgACAAIAAgACAAIAAgACAAIAAgACAAIAAgACAAIAAgACAAIAAgACAAIAAgACAAIABwAHIAZQBjAGkAcwBpAG8AbgAgAGwAZQB2AGUAbAAuACAAIAAgACAAIAAgACAAIAAgACAAIAAgACAAIAAgACAAIAAgACAAIAAgACAAIAAgACAAIAAgACAAIAAgACAAIAAgACAAIAAgACAAIAAgACAAIAAgACAAIAAgACAAIAAgACAAIAAgACAAIAAgACAAIAAgACAAIAAgACAAIAAgACAAIAAgACMAXABuACMAIABSAEUAUwBPAEwAVgBFAF8ATQBKAEQAQQBUAEUAIAAgACAAIAAgACAAIAAgACAAIAAgACAAIABSAGUAdAB1AHIAbgBzACAAdABoAGUAIABkAGEAdABlACAAYQBuAGQAIABzAGUAeABhAGcAZQBzAGkAbQBhAGwAIAByAGUAcAByAGUAcwBlAG4AdABhAHQAaQBvAG4AIABvAGYAIAB0AGgAZQAgAHQAaQBtAGUAIAB2AGEAbAB1AGUAIAB3AGkAdABoACAAdABoAGUAIABnAGkAdgBlAG4AIAAgACMAXABuACMAIAAgACAAIAAgACAAIAAgACAAIAAgACAAIAAgACAAIAAgACAAIAAgACAAIAAgACAAIAAgACAAIABsAG8AdwBlAHMAdAAgAG8AcgBkAGUAcgAgAGMAbwBtAHAAbwBuAGUAbgB0ACAAcgBvAHUAbgBkAGUAZAAgAHQAbwAgAHQAaABlACAAcwBwAGUAYwBpAGYAaQBlAGQAIABwAHIAZQBjAGkAcwBpAG8AbgAuACAAIAAgACAAIAAgACAAIAAgACAAIAAgACAAIAAgACAAIAAgACAAIAAgACAAIAAgACMAXABuACMAIABNAEoARABBAFQARQBfAEEARABEAEkAVABJAE8ATgAgACAAIAAgACAAIAAgACAAIAAgACAAIABSAGUAdAB1AHIAbgBzACAAdABoAGUAIABhAGQAZABpAHQAaQBvAG4AIABvAGYAIABhACAAdABpAG0AZQBzAHAAYQBuACAAYwBvAG0AcABsAGkAYwBhAHQAaQBvAG4AIAB0AG8AIABhACAAZwBpAHYAZQBuACAATQBvAGQAaQBmAGkAZQBkACAASgB1AGwAaQBhAG4AIABEAGEAdABlAC4AIAAgACMAXABuACMAIAAgACAAIAAgACAAIAAgACAAIAAgACAAIAAgACAAIAAgACAAIAAgACAAIAAgACAAIAAgACAAIABOAG8AdABlACAAaQBmACAAZABhAHQAZQAgAGMAbwBtAHAAbwBuAGUAbgB0AHMAIABvAGYAIAB5AGUAYQByAHMALAAgAHEAdQBhAHIAdABlAHIAcwAgAG8AcgAgAG0AbwBuAHQAaABzACAAYQByAGUAIABhAGQAZABlAGQAIABmAG8AcgAgAGEAIABNAEoARABhAHQAZQAgACAAIAAgACAAIAAgACMAXABuACMAIAAgACAAIAAgACAAIAAgACAAIAAgACAAIAAgACAAIAAgACAAIAAgACAAIAAgACAAIAAgACAAIABlAHgAcAByAGUAcwBzAGUAZAAgAGkAbgAgAFUAVABDACAAcgBhAHQAaABlAHIAIAB0AGgAYQBuACAAbABvAGMAYQBsACAAdABpAG0AZQAsACAAdABoAGUAbgAgAHIAZQBzAHUAbAB0AHMAIABtAGEAeQAgAGIAZQAgAGkAbgBjAG8AbgBzAGkAcwB0AGUAbgB0ACAAZAB1AGUAIAB0AG8AIAAgACMAXABuACMAIAAgACAAIAAgACAAIAAgACAAIAAgACAAIAAgACAAIAAgACAAIAAgACAAIAAgACAAIAAgACAAIAB0AGgAZQAgAGIAbwB1AG4AZABzACAAbwBmACAAYwBhAGwAZQBuAGQAYQByACAAZABhAHkAcwAuACAAIAAgACAAIAAgACAAIAAgACAAIAAgACAAIAAgACAAIAAgACAAIAAgACAAIAAgACAAIAAgACAAIAAgACAAIAAgACAAIAAgACAAIAAgACAAIAAgACAAIAAgACAAIAAgACAAIAAgACAAIAAgACMAXABuACMAIABQAEEAUgBTAEUAXwBJAFMATwBfAEQAQQBUAEUAVABJAE0ARQAgACAAIAAgACAAIAAgACAAIABQAGEAcgBzAGUAcwAgAGEAbgAgAEkAUwBPACAAZgBvAHIAbQBhAHQAdABlAGQAIABkAGEAdABlACAAYQBuAGQAIAB0AGkAbQBlACAAaQBuAHQAbwAgAHIAZQBzAHAAZQBjAHQAaQB2AGUAIABkAGEAdABlACAAcABhAHIAdABzACwAIAB0AGkAbQBlACwAIABhAG4AZAAgAHQAaQBtAGUAIAAgACMAXABuACMAIAAgACAAIAAgACAAIAAgACAAIAAgACAAIAAgACAAIAAgACAAIAAgACAAIAAgACAAIAAgACAAIAB6AG8AbgBlACAAbwBmAGYAcwBlAHQAIABmAHIAbwBtACAAVQBUAEMALgAgAFAAcgBvAHYAaQBkAGkAbgBnACAAYQAgAHQAaQBtAGUAIAB6AG8AbgBlACAAbwBmAGYAcwBlAHQAIABvAG4AIABpAHQAcwAgAG8AdwBuACAAaQBzACAAaQBuAHYAYQBsAGkAZAAgAGYAbwByACAAIAAgACAAIAAgACMAXABuACMAIAAgACAAIAAgACAAIAAgACAAIAAgACAAIAAgACAAIAAgACAAIAAgACAAIAAgACAAIAAgACAAIAB0AGgAaQBzACAAZgB1AG4AYwB0AGkAbwBuAC4AIAAgACAAIAAgACAAIAAgACAAIAAgACAAIAAgACAAIAAgACAAIAAgACAAIAAgACAAIAAgACAAIAAgACAAIAAgACAAIAAgACAAIAAgACAAIAAgACAAIAAgACAAIAAgACAAIAAgACAAIAAgACAAIAAgACAAIAAgACAAIAAgACAAIAAgACAAIAAgACMAXABuACMAIABGAE8AUgBNAEEAVABfAEkAUwBPAF8ARABBAFQARQBUAEkATQBFACAAIAAgACAAIAAgACAAIABSAGUAdAB1AHIAbgBzACAAYQAgAGQAYQB0AGUALAAgAHQAaQBtAGUAIABhAG4AZAAgAHQAaQBtAGUAIAB6AG8AbgBlACAAbwBmAGYAcwBlAHQAIABhAHMAIAB0AGUAeAB0ACAAaQBuACAASQBTAE8AIABmAG8AcgBtAGEAdAAuACAAIAAgACAAIAAgACAAIAAgACAAIAAgACAAIAAgACAAIAAgACMAXABuACMAIABQAEEAUgBTAEUAXwBMAEkAVABFAFIAQQBSAFkAXwBZAEUAQQBSACAAIAAgACAAIAAgACAAIABSAGUAdAB1AHIAbgBzACAAYQAgAG4AdQBtAGIAZQByACAAcgBlAHAAcgBlAHMAZQBuAHQAaQBuAGcAIAB0AGgAZQAgAHkAZQBhAHIAIAByAGUAbABhAHQAaQB2AGUAIAB0AG8AIAB0AGgAZQAgAGMAbwBtAG0AbwBuACAAZQByAGEAIABmAHIAbwBtACAAYQAgAGcAaQB2AGUAbgAgACAAIAAgACMAXABuACMAIAAgACAAIAAgACAAIAAgACAAIAAgACAAIAAgACAAIAAgACAAIAAgACAAIAAgACAAIAAgACAAIABsAGkAdABlAHIAYQByAHkAIAB5AGUAYQByAC4AIAAgACAAIAAgACAAIAAgACAAIAAgACAAIAAgACAAIAAgACAAIAAgACAAIAAgACAAIAAgACAAIAAgACAAIAAgACAAIAAgACAAIAAgACAAIAAgACAAIAAgACAAIAAgACAAIAAgACAAIAAgACAAIAAgACAAIAAgACAAIAAgACAAIAAgACAAIAAgACMAXABuACMAIABGAE8AUgBNAEEAVABfAEwASQBUAEUAUgBBAFIAWQBfAFkARQBBAFIAIAAgACAAIAAgACAAIABSAGUAdAB1AHIAbgBzACAAYQAgAHkAZQBhAHIAIABmAG8AcgBtAGEAdAB0AGUAZAAgAGkAbgAgAGwAaQB0AGUAcgBhAHIAeQAgAHMAdAB5AGwAZQAuACAAIAAgACAAIAAgACAAIAAgACAAIAAgACAAIAAgACAAIAAgACAAIAAgACAAIAAgACAAIAAgACAAIAAgACAAIAAgACAAIAAgACAAIAAgACMAXABuACMAIABQAEEAUgBTAEUAXwBMAEkAVABFAFIAQQBSAFkAXwBEAEEAVABFAFQASQBNAEUAIAAgACAAIABQAGEAcgBzAGUAcwAgAGEAIABsAGkAdABlAHIAYQByAHkAIABkAGEAdABlACAAaQBuAHQAbwAgAHIAZQBzAHAAZQBjAHQAaQB2AGUAIABwAGEAcgB0AHMAIABvAGYAIAB5AGUAYQByACwAIABtAG8AbgB0AGgALAAgAGQAYQB5ACAAYQBuAGQAIAB0AGkAbQBlACAAbwBmACAAZABhAHkALgAgACMAXABuACMAIABGAE8AUgBNAEEAVABfAEwASQBUAEUAUgBBAFIAWQBfAEQAQQBUAEUAVABJAE0ARQAgACAAIABSAGUAdAB1AHIAbgBzACAAYQAgAGQAYQB0AGUAIABmAG8AcgBtAGEAdAB0AGUAZAAgAGkAbgAgAGwAaQB0AGUAcgBhAHIAeQAgAHMAdAB5AGwAZQAuACAAIAAgACAAIAAgACAAIAAgACAAIAAgACAAIAAgACAAIAAgACAAIAAgACAAIAAgACAAIAAgACAAIAAgACAAIAAgACAAIAAgACAAIAAgACMAXABuACMAIABQAEEAUgBTAEUAXwBVAFMAXwBEAEEAVABFAFQASQBNAEUAIAAgACAAIAAgACAAIAAgACAAIABQAGEAcgBzAGUAcwAgAGEAIABVAFMAIABmAG8AcgBtAGEAdAB0AGUAZAAgAGQAYQB0AGUAIABpAG4AdABvACAAcgBlAHMAcABlAGMAdABpAHYAZQAgAHAAYQByAHQAcwAgAG8AZgAgAHkAZQBhAHIALAAgAG0AbwBuAHQAaAAsACAAZABhAHkAIABhAG4AZAAgAHQAaQBtAGUAIABvAGY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FUAUwBfAEQAQQBUAEUAVABJAE0ARQAgACAAIAAgACAAIAAgACAAIABSAGUAdAB1AHIAbgBzACAAYQAgAGQAYQB0AGUAIABmAG8AcgBtAGEAdAB0AGUAZAAgAGkAbgAgAHQAaABlACAAVQBTACAAcwB0AHkAbABlAC4AIAAgACAAIAAgACAAIAAgACAAIAAgACAAIAAgACAAIAAgACAAIAAgACAAIAAgACAAIAAgACAAIAAgACAAIAAgACAAIAAgACAAIAAgACAAIAAgACMAXABuACMAIABQAEEAUgBTAEUAXwBNAEkATABfAEQAVABHACAAIAAgACAAIAAgACAAIAAgACAAIAAgACAAIABQAGEAcgBzAGUAcwAgAGEAIABkAGEAdABlAC0AdABpAG0AZQAgAGcAcgBvAHUAcAAgAGkAbgAgAHQAaABlACAAZgBvAHIAbQBhAHQAIAB1AHMAZQBkACAAYgB5ACAAVQBTACAATQBpAGwAaQB0AGEAcgB5ACAAbQBlAHMAcwBhAGcAZQAgAHQAcgBhAGYAZgBpAGMALAAgAGkAbgB0AG8AIAAgACMAXABuACMAIAAgACAAIAAgACAAIAAgACAAIAAgACAAIAAgACAAIAAgACAAIAAgACAAIAAgACAAIAAgACAAIAByAGUAcwBwAGUAYwB0AGkAdgBlACAAcABhAHIAdABzACAAbwBmACAAeQBlAGEAcgAsACAAbQBvAG4AdABoACwAIABkAGEAeQAsACAAdABpAG0AZQAgAG8AZgAgAGQAYQB5ACAAYQBuAGQAIAB0AGkAbQBlACAAegBvAG4AZQAgAG8AZgBmAHMAZQB0ACAAaQBuACAAIAAgACAAIAAgACAAIAAgACMAXABuACMAIAAgACAAIAAgACAAIAAgACAAIAAgACAAIAAgACAAIAAgACAAIAAgACAAIAAgACAAIAAgACAAIABtAGkAbgB1AHQAZQBzACAAZgByAG8AbQAgAFUAVABDAC4AIAAgACAAIAAgACAAIAAgACAAIAAgACAAIAAgACAAIAAgACAAIAAgACAAIAAgACAAIAAgACAAIAAgACAAIAAgACAAIAAgACAAIAAgACAAIAAgACAAIAAgACAAIAAgACAAIAAgACAAIAAgACAAIAAgACAAIAAgACAAIAAgACAAIAAgACMAXABuACMAIABGAE8AUgBNAEEAVABfAE0ASQBMAF8ARABUAEcAIAAgACAAIAAgACAAIAAgACAAIAAgACAAIABSAGUAdAB1AHIAbgBzACAAYQAgAGQAYQB0AGUALQB0AGkAbQBlACAAZwByAG8AdQBwACAAZgBvAHIAbQBhAHQAdABlAGQAIABpAG4AIABVAFMAIABNAGkAbABpAHQAYQByAHkAIABtAGUAcwBzAGEAZwBlACAAdAByAGEAZgBmAGkAYwAgAHMAdAB5AGwAZQAu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PAFIARABJAE4AQQBMACAARABBAFQARQBT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PAFIARABJAE4AQQBMAF8ARABBAFQARQAgACAAIAAgACAAIABUAGUAcwB0AHMAIABpAGYAIABhAG4AIABvAHIAZABpAG4AYQBsACAAZABhAHQAZQAgAGkAcwAgAHYAYQBsAGkAZAAgAGYAbwByACAAdABoAGUAIABnAGkAdgBlAG4AIABjAGEAbABlAG4AZABhAHIALgAgACAAIAAgACAAIAAgACAAIAAgACAAIAAgACAAIAAgACAAIAAgACAAIAAgACAAIAAgACMAXABuACMAIABQAEEAUgBTAEUAXwBJAFMATwBfAE8AUgBEAEkATgBBAEwAXwBEAEEAVABFACAAIAAgACAAIABQAGEAcgBzAGUAcwAgAGEAbgAgAEkAUwBPACAAZgBvAHIAbQBhAHQAdABlAGQAIABvAHIAZABpAG4AYQBsACAAZABhAHQAZQAgAGkAbgB0AG8AIAByAGUAcwBwAGUAYwB0AGkAdgBlACAAcABhAHIAdABzACAAbwBmACAAeQBlAGEAcgAsACAAYQBuAGQAIABvAHIAZABpAG4AYQBsACA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TwBSAEQASQBOAEEATABfAEQAQQBUAEUAIAAgACAAIABSAGUAdAB1AHIAbgBzACAAYQBuACAAbwByAGQAaQBuAGEAbAAgAGQAYQB0AGUAIABhAHMAIAB0AGUAeAB0ACAAaQBuACAASQBTAE8AIABmAG8AcgBtAGEAdAAuACAAIAAgACAAIAAgACAAIAAgACAAIAAgACAAIAAgACAAIAAgACAAIAAgACAAIAAgACAAIAAgACAAIAAgACAAIAAgACAAIAAgACMAXABuACMAIABPAFIARABJAE4AQQBMAF8ARABBAFQARQBfAFQATwBfAE0ASgBEAEEAVABFACAAIAAgACAAIABDAG8AbgB2AGUAcgB0AHMAIABhAG4AIABvAHIAZABpAG4AYQBsACAAZABhAHQAZQAgAGEAbgBkACAAdABpAG0AZQAgAGkAbgAgAHQAaABlACAAcwBwAGUAYwBpAGYAaQBlAGQAIABjAGEAbABlAG4AZABhAHIAIAB0AG8AIABhACAATQBvAGQAaQBmAGkAZQBkACAASgB1AGwAaQBhAG4AIAAgACMAXABuACMAIAAgACAAIAAgACAAIAAgACAAIAAgACAAIAAgACAAIAAgACAAIAAgACAAIAAgACAAIAAgACAAIABEAGEAdABlAC4AIAAgACAAIAAgACAAIAAgACAAIAAgACAAIAAgACAAIAAgACAAIAAgACAAIAAgACAAIAAgACAAIAAgACAAIAAgACAAIAAgACAAIAAgACAAIAAgACAAIAAgACAAIAAgACAAIAAgACAAIAAgACAAIAAgACAAIAAgACAAIAAgACAAIAAgACAAIAAgACAAIAAgACAAIAAgACAAIAAgACMAXABuACMAIABNAEoARABBAFQARQBfAFQATwBfAE8AUgBEAEkATgBBAEwAXwBEAEEAVABFACAAIAAgACAAIABDAG8AbgB2AGUAcgB0AHMAIABhACAATQBvAGQAaQBmAGkAZQBkACAASgB1AGwAaQBhAG4AIABEAGEAdABlACAAKABNAEoARABBAFQARQApACAAdABvACAAYQBuACAAbwByAGQAaQBuAGEAbAAgAGQAYQB0AGUAIABhAG4AZAAgAHQAaQBtAGUAIABpAG4AIAB0AGgAZQAgACAAIAAgACAAIAAgACMAXABuACMAIAAgACA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DAE8ATgBWAEUAUgBUAF8AVwBFAEUASwBEAEEAWQBfAE4AVQBNAEIARQBSACAAIAAgACAAIABSAGUAdAB1AHIAbgBzACAAYQBuACAAaQBuAHQAZQBnAGUAcgAgAGYAbwByACAAdABoAGUAIABkAGEAeQAgAG8AZgAgAHQAaABlACAAdwBlAGUAawAgAGYAcgBvAG0AIAB0AGgAZQAgAHQAcgBhAGQAaQB0AG8AbgBhAGwAIABuAHUAbQBiAGUAcgBpAG4AZwAgAHMAYwBoAGUAbQBlACAAIAAgACMAXABuACMAIAAgACAAIAAgACAAIAAgACAAIAAgACAAIAAgACAAIAAgACAAIAAgACAAIAAgACAAIAAgACAAIAB0AG8AIAB0AGgAZQAgAEkAUwBPACAAZABlAGYAaQBuAGkAdABpAG8AbgAsACAAbwByACAAdgBpAGMAZQAgAHYAZQByAHMAYQAuACAAIAAgACAAIAAgACAAIAAgACAAIAAgACAAIAAgACAAIAAgACAAIAAgACAAIAAgACAAIAAgACAAIAAgACAAIAAgACAAIAAgACAAIAAgACAAIAAgACAAIAAgACMAXABuACMAIABQAEEAUgBTAEUAXwBXAEUARQBLAEQAQQBZACAAIAAgACAAIAAgACAAIAAgACAAIAAgACAAIABSAGUAdAB1AHIAbgBzACAAYQAgAG4AdQBtAGIAZQByACAAcgBlAHAAcgBlAHMAZQBuAHQAaQBuAGcAIAB0AGgAZQAgAGQAYQB5ACAAbwBmACAAdABoAGUAIAB3AGUAZQBrACAAZgByAG8AbQAgAGEAIABnAGkAdgBlAG4AIAB0AGUAeAB0ACAAdwBlAGUAawBkAGEAeQAgAG4AYQBtAGUALgAgACMAXABuACMAIABXAEUARQBLAEQAQQBZAF8ATgBBAE0ARQAgACAAIAAgACAAIAAgACAAIAAgACAAIAAgACAAIABSAGUAdAB1AHIAbgBzACAAbgBhAG0AZQAgAG8AZgAgAGEAbgAgAEkAUwBPACAAZABhAHkAIABvAGYAIAB3AGUAZQBrACAAbgB1AG0AYgBlAHIAIABhAHMAIAB0AGUAeAB0AC4AIAAgACAAIAAgACAAIAAgACAAIAAgACAAIAAgACAAIAAgACAAIAAgACAAIAAgACAAIAAgACAAIAAgACAAIAAgACMAXABuACMAIABEAEEAWQBfAE8ARgBfAFcARQBFAEsAIAAgACAAIAAgACAAIAAgACAAIAAgACAAIAAgACAAIABSAGUAdAB1AHIAbgBzACAAYQBuACAAaQBuAHQAZQBnAGUAcgAgAGYAbwByACAAdABoAGUAIABkAGEAeQAgAG8AZgAgAHQAaABlACAAdwBlAGUAawAgAGYAbwByACAAYQAgAGcAaQB2AGUAbgAgAE0AbwBkAGkAZgBpAGUAZAAgAEoAdQBsAGkAYQBuACAARABhAHQAZQAuACAAIAAgACAAIAAgACMAXABuACMAIABXAEUARQBLAEQAQQBZAF8ATwBGAF8ATQBPAE4AVABIACAAIAAgACAAIAAgACAAIAAgACAAIABSAGUAdAB1AHIAbgBzACAAYQAgAE0AbwBkAGkAZgBpAGUAZAAgAEoAdQBsAGkAYQBuACAARABhAHQAZQAgAGYAbwByACAAYQAgAGcAaQB2AGUAbgAgAGQAYQB5ACAAbwBmACAAdwBlAGUAawAsACAAcgBlAGwAYQB0AGkAdgBlACAAdwBlAGUAawAgAGYAbwByACAAdABoAGUAIAAgACAAIAAgACMAXABuACMAIAAgACAAIAAgACAAIAAgACAAIAAgACAAIAAgACAAIAAgACAAIAAgACAAIAAgACAAIAAgACAAIABtAG8AbgB0AGgALAAgAHkAZQBhAHIAIABhAG4AZAAgAHQAaQBtAGUAIABvAGYAIABkAGEAeQAgAG8AZgAgAHQAaABlACAAcwBwAGUAYwBpAGYAaQBlAGQAIABjAGEAbABlAG4AZABhAHIALgAgACAAIAAgACAAIAAgACAAIAAgACAAIAAgACAAIAAgACAAIAAgACAAIAAgACAAIAAgACAAIAAgACMAXABuACMAIABJAFMAXwBWAEEATABJAEQAXwBXAEUARQBLAF8ARABBAFQARQAgACAAIAAgACAAIAAgACAAIABUAGUAcwB0AHMAIABpAGYAIABhACAAdwBlAGUAawAgAGQAYQB0AGUAIABpAHMAIAB2AGEAbABpAGQAIABmAG8AcgAgAHQAaABlACAAZwBpAHYAZQBuACAAYwBhAGwAZQBuAGQAYQByAC4AIAAgACAAIAAgACAAIAAgACAAIAAgACAAIAAgACAAIAAgACAAIAAgACAAIAAgACAAIAAgACAAIAAgACMAXABuACMAIABXAEUARQBLAFMAXwBJAE4AXwBZAEUAQQBSACAAIAAgACAAIAAgACAAIAAgACAAIAAgACAAIABSAGUAdAB1AHIAbgBzACAAdABoAGUAIABjAG8AdQBuAHQAIABvAGYAIABJAFMATwAgAGQAZQBmAGkAbgBlAGQAIAB3AGUAZQBrAHMAIABpAG4AIABhACAAZwBpAHYAZQBuACAAeQBlAGEAcgAgAG8AZgAgAHQAaABlACAAcwBwAGUAYwBpAGYAaQBlAGQAIABjAGEAbABlAG4AZABhAHIALgAgACMAXABuACMAIABQAEEAUgBTAEUAXwBJAFMATwBfAFcARQBFAEsAXwBEAEEAVABFACAAIAAgACAAIAAgACAAIABQAGEAcgBzAGUAcwAgAGEAbgAgAEkAUwBPACAAZgBvAHIAbQBhAHQAdABlAGQAIAB3AGUAZQBrACAAZABhAHQAZQAgAGkAbgB0AG8AIAByAGUAcwBwAGUAYwB0AGkAdgBlACAAcABhAHIAdABzACAAbwBmACAAeQBlAGEAcgAsACAAdwBlAGUAawAgAGEAbgBkACAAIAAgACAAIAAgACAAIAAgACMAXABuACMAIAAgACAAIAAgACAAIAAgACAAIAAgACAAIAAgACAAIAAgACAAIAAgACAAIAAgACAAIAAgACAAIAB3AGUAZQBrAGQAYQB5AC4AIAAgACAAIAAgACAAIAAgACAAIAAgACAAIAAgACAAIAAgACAAIAAgACAAIAAgACAAIAAgACAAIAAgACAAIAAgACAAIAAgACAAIAAgACAAIAAgACAAIAAgACAAIAAgACAAIAAgACAAIAAgACAAIAAgACAAIAAgACAAIAAgACAAIAAgACAAIAAgACAAIAAgACAAIAAgACMAXABuACMAIABGAE8AUgBNAEEAVABfAEkAUwBPAF8AVwBFAEUASwBfAEQAQQBUAEUAIAAgACAAIAAgACAAIABSAGUAdAB1AHIAbgBzACAAYQAgAHcAZQBlAGsAIABkAGEAdABlACAAYQBzACAAdABlAHgAdAAgAGkAbgAgAEkAUwBPACAAZgBvAHIAbQBhAHQALgAgACAAIAAgACAAIAAgACAAIAAgACAAIAAgACAAIAAgACAAIAAgACAAIAAgACAAIAAgACAAIAAgACAAIAAgACAAIAAgACAAIAAgACAAIAAgACMAXABuACMAIABXAEUARQBLAF8ARABBAFQARQBfAFQATwBfAE0ASgBEAEEAVABFACAAIAAgACAAIAAgACAAIABDAG8AbgB2AGUAcgB0AHMAIABhACAAdwBlAGUAawAgAGQAYQB0AGUAIABvAGYAIAB5AGUAYQByACwAIABJAFMATwAgAGQAZQBmAGkAbgBlAGQAIAB3AGUAZQBrACAAbgB1AG0AYgBlAHIALAAgAEkAUwBPACAAdwBlAGUAawBkAGEAeQAsACAAYQBuAGQAIAB0AGkAbQBlACAAaQBuACAAIAAgACMAXABuACMAIAAgACAAIAAgACAAIAAgACAAIAAgACAAIAAgACAAIAAgACAAIAAgACAAIAAgACAAIAAgACAAIAB0AGgAZQAgAHMAcABlAGMAaQBmAGkAZQBkACAAYwBhAGwAZQBuAGQAYQByACAAdABvACAAYQAgAE0AbwBkAGkAZgBpAGUAZAAgAEoAdQBsAGkAYQBuACAARABhAHQAZQAgACgATQBKAEQAQQBUAEUAKQAuACAAIAAgACAAIAAgACAAIAAgACAAIAAgACAAIAAgACAAIAAgACAAIAAgACAAIAAgACMAXABuACMAIABNAEoARABBAFQARQBfAFQATwBfAFcARQBFAEsAXwBEAEEAVABFACAAIAAgACAAIAAgACAAIABDAG8AbgB2AGUAcgB0AHMAIABhACAATQBvAGQAaQBmAGkAZQBkACAASgB1AGwAaQBhAG4AIABEAGEAdABlACAAKABNAEoARABBAFQARQApACAAdABvACAAdABoAGUAIAB5AGUAYQByACwAIABJAFMATwAgAGQAZQBmAGkAbgBlAGQAIAB3AGUAZQBrACAAbgB1AG0AYgBlAHIALAAgACAAIAAgACMAXABuACMAIAAgACAAIAAgACAAIAAgACAAIAAgACAAIAAgACAAIAAgACAAIAAgACAAIAAgACAAIAAgACAAIABJAFMATwAgAHcAZQBlAGsAZABhAHkALAAgAHQAaQBtAGUALAAgAGEAbgBkACAAdwBlAGUAawBzACAAaQBuACAAdABoAGUAIAB5AGUAYQByACAAaQBuACAAdABoAGUAIABzAHAAZQBjAGkAZgBpAGUAZAAgAGMAYQBsAGUAbgBkAGEAcgAuACAAIAAgACAAIAAgACAAIAAgACAAIAAgACAAIAAgACMAXABuACMAIABXAEUARQBLAF8ATgBVAE0AQgBFAFIAIAAgACAAIAAgACAAIAAgACAAIAAgACAAIAAgACAAIABSAGUAdAB1AHIAbgBzACAAdABoAGUAIABJAFMATwAgAGQAZQBmAGkAbgBlAGQAIAB3AGUAZQBrACAAbgB1AG0AYgBlAHIAIABmAG8AcgAgAGEAIABnAGkAdgBlAG4AIABNAG8AZABpAGYAaQBlAGQAIABKAHUAbABpAGEAbgAgAEQAYQB0AGUAIABpAG4AIAB0AGgAZQAgACAAIAAgACAAIAAgACMAXABuACMAIAAgACA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RAFUAQQBSAFQARQBSAFM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TAF8ASQBOAF8AUQBVAEEAUgBUAEUAUgAgACAAIAAgACAAIAAgACAAIAAgACAAIABSAGUAdAB1AHIAbgBzACAAdABoAGUAIABjAG8AdQBuAHQAIABvAGYAIABkAGEAeQBzACAAaQBuACAAYQAgAHEAdQBhAHIAdABlAHIAIABvAGYAIABhACAAZwBpAHYAZQBuACAAeQBlAGEAcgAgAG8AZgAgAHQAaABlACAAcwBwAGUAYwBpAGYAaQBlAGQAIABjAGEAbABlAG4AZABhAHIALgAgACMAXABuACMAIABRAFUAQQBSAFQARQBSAF8ARABBAFQARQBfAFQATwBfAE0ASgBEAEEAVABFACAAIAAgACAAIABDAG8AbgB2AGUAcgB0AHMAIABhACAAZABhAHQAZQAgAGUAeABwAHIAZQBzAHMAZQBkACAAYQBzACAAZgBpAHMAYwBhAGwAIAB5AGUAYQByACwAIABxAHUAYQByAHQAZQByACwAIABkAGEAeQAgAG8AZgAgAHEAdQBhAHIAdABlAHIAIABhAG4AZAAgAHQAaQBtAGUAIABpAG4AIAAgACAAIAAgACMAXABuACMAIAAgACAAIAAgACAAIAAgACAAIAAgACAAIAAgACAAIAAgACAAIAAgACAAIAAgACAAIAAgACAAIAB0AGgAZQAgAHMAcABlAGMAaQBmAGkAZQBkACAAYwBhAGwAZQBuAGQAYQByACAAdABvACAAYQAgAE0AbwBkAGkAZgBpAGUAZAAgAEoAdQBsAGkAYQBuACAARABhAHQAZQAgACgATQBKAEQAQQBUAEUAKQAuACAAIAAgACAAIAAgACAAIAAgACAAIAAgACAAIAAgACAAIAAgACAAIAAgACAAIAAgACMAXABuACMAIABNAEoARABBAFQARQBfAFQATwBfAFEAVQBBAFIAVABFAFIAXwBEAEEAVABFACAAIAAgACAAIABDAG8AbgB2AGUAcgB0AHMAIABhACAATQBvAGQAaQBmAGkAZQBkACAASgB1AGwAaQBhAG4AIABEAGEAdABlACAAKABNAEoARABBAFQARQApACAAdABvACAAYQAgAGQAYQB0AGUAIABlAHgAcAByAGUAcwBzAGUAZAAgAGEAcwAgAGYAaQBzAGMAYQBsACAAeQBlAGEAcgAsACAAIAAgACAAIAAgACMAXABuACMAIAAgACAAIAAgACAAIAAgACAAIAAgACAAIAAgACAAIAAgACAAIAAgACAAIAAgACAAIAAgACAAIABxAHUAYQByAHQAZQByACwAIABkAGEAeQAgAG8AZgAgAHEAdQBhAHIAdABlAHIAIABhAG4AZAAgAHQAaQBtAGUAIABpAG4AIAB0AGgAZQAgAHMAcABlAGMAaQBmAGkAZQBkACAAYwBhAGwAZQBuAGQAYQByAC4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UATABUAEEAXwBJAE4AVABFAFIAVgBBAEwAIAAgACAAIAAgACAAIAAgACAAIAAgACAAIABSAGUAdAB1AHIAbgBzACAAdABoAGUAIAB0AGkAbQBlAHMAcABhAG4AIABkAGkAZgBmAGUAcgBlAG4AYwBlACAAYgBlAHQAdwBlAGUAbgAgAE0AbwBkAGkAZgBpAGUAZAAgAEoAdQBsAGkAYQBuACAARABhAHQAZQBzACAAaQBuACAAdABoAGUAIABzAHAAZQBjAGkAZgBpAGUAZAAgACAAIAAgACMAXABuACMAIAAgACAAIAAgACAAIAAgACAAIAAgACAAIAAgACAAIAAgACAAIAAgACAAIAAgACAAIAAgACAAIAB1AG4AaQB0AHMALgAgACAAIAAgACAAIAAgACAAIAAgACAAIAAgACAAIAAgACAAIAAgACAAIAAgACAAIAAgACAAIAAgACAAIAAgACAAIAAgACAAIAAgACAAIAAgACAAIAAgACAAIAAgACAAIAAgACAAIAAgACAAIAAgACAAIAAgACAAIAAgACAAIAAgACAAIAAgACAAIAAgACAAIAAgACAAIAAgACMAXABuACMAIABEAEUATABUAEEAXwBIAE8AVQBSAFMAIAAgACAAIAAgACAAIAAgACAAIAAgACAAIAAgACAAIABSAGUAdAB1AHIAbgBzACAAdABoAGUAIAB0AGkAbQBlAHMAcABhAG4AIABkAGkAZgBmAGUAcgBlAG4AYwBlACAAYgBlAHQAdwBlAGUAbgAgAE0AbwBkAGkAZgBpAGUAZAAgAEoAdQBsAGkAYQBuACAARABhAHQAZQBzACAAaQBuACAAaABvAHUAcgBzAC4AIAAgACAAIAAgACAAIAAgACAAIAAgACMAXABuACMAIABEAEUATABUAEEAXwBNAEkATgBVAFQARQBTACAAIAAgACAAIAAgACAAIAAgACAAIAAgACAAIABSAGUAdAB1AHIAbgBzACAAdABoAGUAIAB0AGkAbQBlAHMAcABhAG4AIABkAGkAZgBmAGUAcgBlAG4AYwBlACAAYgBlAHQAdwBlAGUAbgAgAE0AbwBkAGkAZgBpAGUAZAAgAEoAdQBsAGkAYQBuACAARABhAHQAZQBzACAAaQBuACAAbQBpAG4AdQB0AGUAcwAuACAAIAAgACAAIAAgACAAIAAgACMAXABuACMAIABEAEUATABUAEEAXwBTAEUAQwBPAE4ARABTACAAIAAgACAAIAAgACAAIAAgACAAIAAgACAAIABSAGUAdAB1AHIAbgBzACAAdABoAGUAIAB0AGkAbQBlAHMAcABhAG4AIABkAGkAZgBmAGUAcgBlAG4AYwBlACAAYgBlAHQAdwBlAGUAbgAgAE0AbwBkAGkAZgBpAGUAZAAgAEoAdQBsAGkAYQBuACAARABhAHQAZQBzACAAaQBuACAAcwBlAGMAbwBuAGQAcwAuACAAIAAgACAAIAAgACAAIAAgACMAXABuACMAIABEAEUATABUAEEAXwBEAEgATQBTACAAIAAgACAAIAAgACAAIAAgACAAIAAgACAAIAAgACAAIABSAGUAdAB1AHIAbgBzACAAdABoAGUAIABzAGUAeABhAGcAZQBzAGkAbQBhAGwAIABkAGkAZgBmAGUAcgBlAG4AYwBlACAAYgBlAHQAdwBlAGUAbgAgAE0AbwBkAGkAZgBpAGUAZAAgAEoAdQBsAGkAYQBuACAARABhAHQAZQBzACAAdwBpAHQAaAAgAHQAaABlACAAZwBpAHYAZQBuACAAIAAgACMAXABuACMAIAAgACAAIAAgACAAIAAgACAAIAAgACAAIAAgACAAIAAgACAAIAAgACAAIAAgACAAIAAgACAAIABsAG8AdwBlAHMAdAAgAG8AcgBkAGUAcgAgAGMAbwBtAHAAbwBuAGUAbgB0ACAAcgBvAHUAbgBkAGUAZAAgAHQAbwAgAHQAaABlACAAcwBwAGUAYwBpAGYAaQBlAGQAIABwAHIAZQBjAGkAcwBpAG8AbgAuACAAIAAgACAAIAAgACAAIAAgACAAIAAgACAAIAAgACAAIAAgACAAIAAgACAAIAAgACMAXABuACMAIABEAEUATABUAEEAXwBUAEkATQBFAFMAUABBAE4AIAAgACAAIAAgACAAIAAgACAAIAAgACAAIABSAGUAdAB1AHIAbgBzACAAdABoAGUAIAB0AGkAbQBlAHMAcABhAG4AIABkAGkAZgBmAGUAcgBlAG4AYwBlACAAYgBlAHQAdwBlAGUAbgAgAE0AbwBkAGkAZgBpAGUAZAAgAEoAdQBsAGkAYQBuACAARABhAHQAZQBzAC4AIAAgACAAIAAgACAAIAAgACAAIAAgACAAIAAgACAAIAAgACAAIAAgACMAXABuACMAIABEAEUATABUAEEAXwBXAEUARQBLAFMAIAAgACAAIAAgACAAIAAgACAAIAAgACAAIAAgACAAIABSAGUAdAB1AHIAbgBzACAAdABoAGUAIAB0AGkAbQBlAHMAcABhAG4AIABkAGkAZgBmAGUAcgBlAG4AYwBlACAAYgBlAHQAdwBlAGUAbgAgAE0AbwBkAGkAZgBpAGUAZAAgAEoAdQBsAGkAYQBuACAARABhAHQAZQBzACAAaQBuACAAdwBlAGUAawBzAC4AIAAgACAAIAAgACAAIAAgACAAIAAgACMAXABuACMAIABEAEUATABUAEEAXwBNAE8ATgBUAEgAUwAgACAAIAAgACAAIAAgACAAIAAgACAAIAAgACAAIABSAGUAdAB1AHIAbgBzACAAdABoAGUAIAB0AGkAbQBlAHMAcABhAG4AIABkAGkAZgBmAGUAcgBlAG4AYwBlACAAYgBlAHQAdwBlAGUAbgAgAE0AbwBkAGkAZgBpAGUAZAAgAEoAdQBsAGkAYQBuACAARABhAHQAZQBzACAAaQBuACAAbQBvAG4AdABoAHMALgAgAFcAaABlAHIAZQAgACAAIAAgACMAXABuACMAIAAgACAAIAAgACAAIAAgACAAIAAgACAAIAAgACAAIAAgACAAIAAgACAAIAAgACAAIAAgACAAIAB0AGgAZQAgAGQAaQBmAGYAZQByAGUAbgBjAGUAIABpAG4AYwBsAHUAZABlAHMAIABwAGEAcgB0AGkAYQBsACAAbQBvAG4AdABoAHMALAAgAHQAaABlACAAZgByAGEAYwB0AGkAbwBuACAAaQBzACAAYwBhAGwAYwB1AGwAYQB0AGUAZAAgAG8AbgAgAHQAaABlACAAYgBhAHMAaQBzACAAIAAgACMAXABuACMAIAAgACAAIAAgACAAIAAgACAAIAAgACAAIAAgACAAIAAgACAAIAAgACAAIAAgACAAIAAgACAAIABvAGYAIABkAGEAeQBzACAAaQBuACAAdABoAGUAIABtAG8AbgB0AGgAIABvAGYAIAB0AGgAZQAgAGMAYQBsAGUAbgBkAGEAcgAuACAASQBmACAAdABoAGUAIABNAG8AZABpAGYAaQBlAGQAIABKAHUAbABpAGEAbgAgAEQAYQB0AGUAcwAgAGEAcgBlACAAZQB4AHAAcgBlAHMAcwBlAGQAIAAgACMAXABuACMAIAAgACAAIAAgACAAIAAgACAAIAAgACAAIAAgACAAIAAgACAAIAAgACAAIAAgACAAIAAgACAAIABpAG4AIABVAFQAQwAgAHIAYQB0AGgAZQByACAAdABoAGEAbgAgAGwAbwBjAGEAbAAgAHQAaQBtAGUAIAB0AGgAZQBuACAAYQAgAHMAbQBhAGwAbAAgAG0AYQByAGcAaQBuACAAbwBmACAAZQByAHIAbwByACAAdwBpAGwAbAAgAGIAZQAgAGkAbgB0AHIAbwBkAHUAYwBlAGQAIABkAHUAZQAgACMAXABuACMAIAAgACAAIAAgACAAIAAgACAAIAAgACAAIAAgACAAIAAgACAAIAAgACAAIAAgACAAIAAgACAAIAB0AG8AIAB0AGgAZQAgAGIAbwB1AG4AZABzACAAbwBmACAAYwBhAGwAZQBuAGQAYQByACAAZABhAHkAcwAuACAAIAAgACAAIAAgACAAIAAgACAAIAAgACAAIAAgACAAIAAgACAAIAAgACAAIAAgACAAIAAgACAAIAAgACAAIAAgACAAIAAgACAAIAAgACAAIAAgACAAIAAgACAAIAAgACAAIAAgACMAXABuACMAIABEAEUATABUAEEAXwBRAFUAQQBSAFQARQBSAFMAIAAgACAAIAAgACAAIAAgACAAIAAgACAAIABSAGUAdAB1AHIAbgBzACAAdABoAGUAIAB0AGkAbQBlAHMAcABhAG4AIABkAGkAZgBmAGUAcgBlAG4AYwBlACAAYgBlAHQAdwBlAGUAbgAgAE0AbwBkAGkAZgBpAGUAZAAgAEoAdQBsAGkAYQBuACAARABhAHQAZQBzACAAaQBuACAAcQB1AGEAcgB0AGUAcgBzAC4AIABXAGgAZQByAGUAIAAgACMAXABuACMAIAAgACAAIAAgACAAIAAgACAAIAAgACAAIAAgACAAIAAgACAAIAAgACAAIAAgACAAIAAgACAAIAB0AGgAZQAgAGQAaQBmAGYAZQByAGUAbgBjAGUAIABpAG4AYwBsAHUAZABlAHMAIABwAGEAcgB0AGkAYQBsACAAcQB1AGEAcgB0AGUAcgBzACwAIAB0AGgAZQAgAGYAcgBhAGMAdABpAG8AbgAgAGkAcwAgAGMAYQBsAGMAdQBsAGEAdABlAGQAIABvAG4AIAB0AGgAZQAgAGIAYQBzAGkAcwAgACMAXABuACMAIAAgACAAIAAgACAAIAAgACAAIAAgACAAIAAgACAAIAAgACAAIAAgACAAIAAgACAAIAAgACAAIABvAGYAIABkAGEAeQBzACAAaQBuACAAdABoAGUAIABxAHUAYQByAHQAZQByACAAbwBmACAAdABoAGUAIABjAGEAbABlAG4AZABhAHIALgAgAEkAZgAgAHQAaABlACAATQBvAGQAaQBmAGkAZQBkACAASgB1AGwAaQBhAG4AIABEAGEAdABlAHMAIABhAHIAZQAgACAAIAAgACAAIAAgACAAIAAgACMAXABuACMAIAAgACAAIAAgACAAIAAgACAAIAAgACAAIAAgACAAIAAgACAAIAAgACAAIAAgACAAIAAgACAAIABlAHgAcAByAGUAcwBzAGUAZAAgAGkAbgAgAFUAVABDACAAcgBhAHQAaABlAHIAIAB0AGgAYQBuACAAbABvAGMAYQBsACAAdABpAG0AZQAgAHQAaABlAG4AIABhACAAcwBtAGEAbABsACAAbQBhAHIAZwBpAG4AIABvAGYAIABlAHIAcgBvAHIAIAB3AGkAbABsACAAYgBlACAAIAAgACAAIAAgACMAXABuACMAIAAgACAAIAAgACAAIAAgACAAIAAgACAAIAAgACAAIAAgACAAIAAgACAAIAAgACAAIAAgACAAIABpAG4AdAByAG8AZAB1AGMAZQBkACAAZAB1AGUAIAB0AG8AIAB0AGgAZQAgAGIAbwB1AG4AZABzACAAbwBmACAAYwBhAGwAZQBuAGQAYQByACAAZABhAHkAcwAuACAAIAAgACAAIAAgACAAIAAgACAAIAAgACAAIAAgACAAIAAgACAAIAAgACAAIAAgACAAIAAgACAAIAAgACAAIAAgACAAIAAgACMAXABuACMAIABEAEUATABUAEEAXwBZAEUAQQBSAFMAIAAgACAAIAAgACAAIAAgACAAIAAgACAAIAAgACAAIABSAGUAdAB1AHIAbgBzACAAdABoAGUAIAB0AGkAbQBlAHMAcABhAG4AIABkAGkAZgBmAGUAcgBlAG4AYwBlACAAYgBlAHQAdwBlAGUAbgAgAE0AbwBkAGkAZgBpAGUAZAAgAEoAdQBsAGkAYQBuACAARABhAHQAZQBzACAAaQBuACAAeQBlAGEAcgBzAC4AIABXAGgAZQByAGUAIAB0AGgAZQAgACMAXABuACMAIAAgACAAIAAgACAAIAAgACAAIAAgACAAIAAgACAAIAAgACAAIAAgACAAIAAgACAAIAAgACAAIABkAGkAZgBmAGUAcgBlAG4AYwBlACAAaQBuAGMAbAB1AGQAZQBzACAAcABhAHIAdABpAGEAbAAgAHkAZQBhAHIAcwAsACAAdABoAGUAIABmAHIAYQBjAHQAaQBvAG4AIABpAHMAIABjAGEAbABjAHUAbABhAHQAZQBkACAAbwBuACAAdABoAGUAIABiAGEAcwBpAHMAIABvAGYAIAAgACAAIAAgACMAXABuACMAIAAgACAAIAAgACAAIAAgACAAIAAgACAAIAAgACAAIAAgACAAIAAgACAAIAAgACAAIAAgACAAIABkAGEAeQBzACAAaQBuACAAdABoAGUAIAB5AGUAYQByACAAbwBmACAAdABoAGUAIABjAGEAbABlAG4AZABhAHIALgAgAEkAZgAgAHQAaABlACAATQBvAGQAaQBmAGkAZQBkACAASgB1AGwAaQBhAG4AIABEAGEAdABlAHMAIABhAHIAZQAgAGUAeABwAHIAZQBzAHMAZQBkACAAaQBuACAAIAAgACMAXABuACMAIAAgACAAIAAgACAAIAAgACAAIAAgACAAIAAgACAAIAAgACAAIAAgACAAIAAgACAAIAAgACAAIABVAFQAQwAgAHIAYQB0AGgAZQByACAAdABoAGEAbgAgAGwAbwBjAGEAbAAgAHQAaQBtAGUAIAB0AGgAZQBuACAAYQAgAHMAbQBhAGwAbAAgAG0AYQByAGcAaQBuACAAbwBmACAAZQByAHIAbwByACAAdwBpAGwAbAAgAGIAZQAgAGkAbgB0AHIAbwBkAHUAYwBlAGQAIABkAHUAZQAgAHQAbwAgACMAXABuACMAIAAgACAAIAAgACAAIAAgACAAIAAgACAAIAAgACAAIAAgACAAIAAgACAAIAAgACAAIAAgACAAIAB0AGgAZQAgAGIAbwB1AG4AZABzACAAbwBmACAAYwBhAGwAZQBuAGQAYQByACAAZABhAHkAcwAuACAAIAAgACAAIAAgACAAIAAgACAAIAAgACAAIAAgACAAIAAgACAAIAAgACAAIAAgACAAIAAgACAAIAAgACAAIAAgACAAIAAgACAAIAAgACAAIAAgACAAIAAgACAAIAAgACAAIAAgACAAIAAgACMAXABuACMAIABEAEUATABUAEEAXwBXAEUARQBLAF8ARABBAFkAUwAgACAAIAAgACAAIAAgACAAIAAgACAAIABSAGUAdAB1AHIAbgBzACAAdABoAGUAIAB0AGkAbQBlAHMAcABhAG4AIABkAGkAZgBmAGUAcgBlAG4AYwBlACAAYgBlAHQAdwBlAGUAbgAgAE0AbwBkAGkAZgBpAGUAZAAgAEoAdQBsAGkAYQBuACAARABhAHQAZQBzACAAaQBuACAAdwBlAGUAawBzACAAYQBuAGQAIABkAGEAeQBzAC4AIAAgACMAXABuACMAIABEAEUATABUAEEAXwBZAEUAQQBSAF8AVwBFAEUASwBfAEQAQQBZAFMAIAAgACAAIAAgACAAIABSAGUAdAB1AHIAbgBzACAAdABoAGUAIAB0AGkAbQBlAHMAcABhAG4AIABkAGkAZgBmAGUAcgBlAG4AYwBlACAAYgBlAHQAdwBlAGUAbgAgAE0AbwBkAGkAZgBpAGUAZAAgAEoAdQBsAGkAYQBuACAARABhAHQAZQBzACAAaQBuACAAeQBlAGEAcgBzACwAIAB3AGUAZQBrAHMALAAgACAAIAAgACMAXABuACMAIAAgACAAIAAgACAAIAAgACAAIAAgACAAIAAgACAAIAAgACAAIAAgACAAIAAgACAAIAAgACAAIABhAG4AZAAgAGQAYQB5AHMALgAgAE4AbwB0AGUAIAB0AGgAZQAgAG4AdQBtAGIAZQByACAAbwBmACAAdwBlAGUAawBzACAAcABlAHIAIAB5AGUAYQByACAAYwBhAG4AIAB2AGEAcgB5ACAAYgBlAHQAdwBlAGUAbgAgADUAMgAgAGEAbgBkACAANQAzAC4AIABJAGYAIABhAG4AIAAgACAAIAAgACMAXABuACMAIAAgACAAIAAgACAAIAAgACAAIAAgACAAIAAgACAAIAAgACAAIAAgACAAIAAgACAAIAAgACAAIABhAGIAcwBvAGwAdQB0AGUAIABuAHUAbQBiAGUAcgAgAG8AZgAgAHcAZQBlAGsAcwAgAGkAcwAgAGIAZQBpAG4AZwAgAHMAbwB1AGcAaAB0ACAAdABoAGUAbgAgAHUAcwBlACAAZQBpAHQAaABlAHIAIABEAEUATABUAEEAXwBXAEUARQBLAF8ARABBAFkAUwAgAG8AcgAgACAAIAAgACAAIAAgACMAXABuACMAIAAgACAAIAAgACAAIAAgACAAIAAgACAAIAAgACAAIAAgACAAIAAgACAAIAAgACAAIAAgACAAIABEAEUATABUAEEAXwBXAEUARQBLAFMAIABmAHUAbgBjAHQAaQBvAG4AcwAuACAASQBmACAAdABoAGUAIABNAG8AZABpAGYAaQBlAGQAIABKAHUAbABpAGEAbgAgAEQAYQB0AGUAcwAgAGEAcgBlACAAZQB4AHAAcgBlAHMAcwBlAGQAIABpAG4AIABVAFQAQwAgAHIAYQB0AGgAZQByACAAIAAgACMAXABuACMAIAAgACAAIAAgACAAIAAgACAAIAAgACAAIAAgACAAIAAgACAAIAAgACAAIAAgACAAIAAgACAAIAB0AGgAYQBuACAAbABvAGMAYQBsACAAdABpAG0AZQAgAHQAaABlAG4AIABhACAAcwBtAGEAbABsACAAbQBhAHIAZwBpAG4AIABvAGYAIABlAHIAcgBvAHIAIAB3AGkAbABsACAAYgBlACAAaQBuAHQAcgBvAGQAdQBjAGUAZAAgAGQAdQBlACAAdABvACAAdABoAGUAIABiAG8AdQBuAGQAcwAgACMAXABuACMAIAAgACAAIAAgACAAIAAgACAAIAAgACAAIAAgACAAIAAgACAAIAAgACAAIAAgACAAIAAgACAAIABvAGYAIABjAGEAbABlAG4AZABhAHIAIABkAGEAeQBzAC4AIAAgACAAIAAgACAAIAAgACAAIAAgACAAIAAgACAAIAAgACAAIAAgACAAIAAgACAAIAAgACAAIAAgACAAIAAgACAAIAAgACAAIAAgACAAIAAgACAAIAAgACAAIAAgACAAIAAgACAAIAAgACAAIAAgACAAIAAgACAAIAAgACAAIAAgACMAXABuACMAIABEAEUATABUAEEAXwBNAE8ATgBUAEgAXwBEAEEAWQBTACAAIAAgACAAIAAgACAAIAAgACAAIABSAGUAdAB1AHIAbgBzACAAdABoAGUAIAB0AGkAbQBlAHMAcABhAG4AIABkAGkAZgBmAGUAcgBlAG4AYwBlACAAYgBlAHQAdwBlAGUAbgAgAE0AbwBkAGkAZgBpAGUAZAAgAEoAdQBsAGkAYQBuACAARABhAHQAZQBzACAAaQBuACAAbQBvAG4AdABoAHMAIABhAG4AZAAgAGQAYQB5AHMALgAgACMAXABuACMAIAAgACAAIAAgACAAIAAgACAAIAAgACAAIAAgACAAIAAgACAAIAAgACAAIAAgACAAIAAgACAAIABJAGYAIAB0AGgAZQAgAE0AbwBkAGkAZgBpAGUAZAAgAEoAdQBsAGkAYQBuACAARABhAHQAZQBzACAAYQByAGUAIABlAHgAcAByAGUAcwBzAGUAZAAgAGkAbgAgAFUAVABDACAAcgBhAHQAaABlAHIAIAB0AGgAYQBuACAAbABvAGMAYQBsACAAdABpAG0AZQAgAHQAaABlAG4AIABhACAAIAAgACMAXABuACMAIAAgACAAIAAgACAAIAAgACAAIAAgACAAIAAgACAAIAAgACAAIAAgACAAIAAgACAAIAAgACAAIABzAG0AYQBsAGwAIABtAGEAcgBnAGkAbgAgAG8AZgAgAGUAcgByAG8AcgAgAHcAaQBsAGwAIABiAGUAIABpAG4AdAByAG8AZAB1AGMAZQBkACAAZAB1AGUAIAB0AG8AIAB0AGgAZQAgAGIAbwB1AG4AZABzACAAbwBmACAAYwBhAGwAZQBuAGQAYQByACAAZABhAHkAcwAuACAAIAAgACAAIAAgACMAXABuACMAIABEAEUATABUAEEAXwBRAFUAQQBSAFQARQBSAF8ARABBAFkAUwAgACAAIAAgACAAIAAgACAAIABSAGUAdAB1AHIAbgBzACAAdABoAGUAIAB0AGkAbQBlAHMAcABhAG4AIABkAGkAZgBmAGUAcgBlAG4AYwBlACAAYgBlAHQAdwBlAGUAbgAgAE0AbwBkAGkAZgBpAGUAZAAgAEoAdQBsAGkAYQBuACAARABhAHQAZQBzACAAaQBuACAAcQB1AGEAcgB0AGUAcgBzACAAYQBuAGQAIAAgACAAIAAgACMAXABuACMAIAAgACAAIAAgACAAIAAgACAAIAAgACAAIAAgACAAIAAgACAAIAAgACAAIAAgACAAIAAgACAAIABkAGEAeQBzAC4AIABJAGYAIAB0AGgAZQAgAE0AbwBkAGkAZgBpAGUAZAAgAEoAdQBsAGkAYQBuACAARABhAHQAZQBzACAAYQByAGUAIABlAHgAcAByAGUAcwBzAGUAZAAgAGkAbgAgAFUAVABDACAAcgBhAHQAaABlAHIAIAB0AGgAYQBuACAAbABvAGMAYQBsACAAdABpAG0AZQAgACAAIAAgACMAXABuACMAIAAgACAAIAAgACAAIAAgACAAIAAgACAAIAAgACAAIAAgACAAIAAgACAAIAAgACAAIAAgACAAIAB0AGgAZQBuACAAYQAgAHMAbQBhAGwAbAAgAG0AYQByAGcAaQBuACAAbwBmACAAZQByAHIAbwByACAAdwBpAGwAbAAgAGIAZQAgAGkAbgB0AHIAbwBkAHUAYwBlAGQAIABkAHUAZQAgAHQAbwAgAHQAaABlACAAYgBvAHUAbgBkAHMAIABvAGYAIABjAGEAbABlAG4AZABhAHIAIAAgACAAIAAgACMAXABuACMAIAAgACAAIAAgACAAIAAgACAAIAAgACAAIAAgACAAIAAgACAAIAAgACAAIAAgACAAIAAgACAAIABkAGEAeQBzAC4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FAFgAVABFAE4AVABT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FAFgAVABFAE4AVABfAE8ARgBfAEQAQQBZAFMAIAAgACAAIAAgACAAIAAgACAAIAAgACAAIABSAGUAdAB1AHIAbgBzACAAdABoAGUAIABpAG4AYwBsAHUAcwBpAHYAZQAgAGUAeAB0AGUAbgB0ACAAbwBmACAAZABhAHkAcwAgAHMAcABhAG4AbgBlAGQAIABiAHkAIAB0AHcAbwAgAE0AbwBkAGkAZgBpAGUAZAAgAEoAdQBsAGkAYQBuACAARABhAHQAZQBzACAAIA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cARQBFAEsAUwAgACAAIAAgACAAIAAgACAAIAAgACAAIABSAGUAdAB1AHIAbgBzACAAdABoAGUAIABpAG4AYwBsAHUAcwBpAHYAZQAgAGUAeAB0AGUAbgB0ACAAbwBmACAAdwBlAGUAawBzACAAcwBwAGEAbgBuAGUAZAAgAGIAeQAgAHQAdwBvACAATQBvAGQAaQBmAGkAZQBkACAASgB1AGwAaQBhAG4AIABEAGEAdABlAHMAIA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E0ATwBOAFQASABTACAAIAAgACAAIAAgACAAIAAgACAAIABSAGUAdAB1AHIAbgBzACAAdABoAGUAIABpAG4AYwBsAHUAcwBpAHYAZQAgAGUAeAB0AGUAbgB0ACAAbwBmACAAbQBvAG4AdABoAHMAIABzAHAAYQBuAG4AZQBkACAAYgB5ACAAdAB3AG8AIABNAG8AZABpAGYAaQBlAGQAIABKAHUAbABpAGEAbgAgAEQAYQB0AGUAcw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EAVQBBAFIAVABFAFIAUwAgACAAIAAgACAAIAAgACAAIABSAGUAdAB1AHIAbgBzACAAdABoAGUAIABpAG4AYwBsAHUAcwBpAHYAZQAgAGUAeAB0AGUAbgB0ACAAbwBmACAAcQB1AGEAcgB0AGUAcgBzACAAcwBwAGEAbgBuAGUAZAAgAGIAeQAgAHQAdwBvACAATQBvAGQAaQBmAGkAZQBkACAASgB1AGwAaQBhAG4AIABEAGEAdABlAHM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BFAFgAVABFAE4AVABfAE8ARgBfAFkARQBBAFIAUwAgACAAIAAgACAAIAAgACAAIAAgACAAIABSAGUAdAB1AHIAbgBzACAAdABoAGUAIABpAG4AYwBsAHUAcwBpAHYAZQAgAGUAeAB0AGUAbgB0ACAAbwBmACAAeQBlAGEAcgBzACAAcwBwAGEAbgBuAGUAZAAgAGIAeQAgAHQAdwBvACAATQBvAGQAaQBmAGkAZQBkACAASgB1AGwAaQBhAG4AIABEAGEAdABlAHMAIAAgACAAIAAgACAAIAAgACMAXABuACMAIAAgACAAIAAgACAAIAAgACAAIAAgACAAIAAgACAAIAAgACAAIAAgACAAIAAgACAAIAAgACAAIABlAHgAcAByAGUAcwBzAGUAZAAgAGkAbgAgAGwAbwBjAGEAbAAgAHQAaQBtAGUALgAgAEkAZgAgAHQAaABlACAATQBvAGQAaQBmAGkAZQBkACAASgB1AGwAaQBhAG4AIABEAGEAdABlAHMAIABhAHIAZQAgAGUAeABwAHIAZQBzAHMAZQBkACAAaQBuACAAVQBUAEMAIAByAGEAdABoAGUAcgAgACMAXABuACMAIAAgACAAIAAgACAAIAAgACAAIAAgACAAIAAgACAAIAAgACAAIAAgACAAIAAgACAAIAAgACAAIAB0AGgAYQBuACAAbABvAGMAYQBsACAAdABpAG0AZQAgAHQAaABlAG4AIABpAG4AYwBvAG4AcwBpAHMAdABlAG4AdAAgAHIAZQBzAHUAbAB0AHMAIABtAGEAeQAgAGIAZQAgAHAAcgBvAGQAdQBjAGUAZAAgAGQAdQBlACAAdABvACAAdABoAGUAIABiAG8AdQBuAGQAcwAgAG8AZgAgACAAIAAgACMAXABuACMAIAAgACAAIAAgACAAIAAgACAAIAAgACAAIAAgACAAIAAgACAAIAAgACAAIAAgACAAIAAgACAAIABjAGEAbABlAG4AZABhAHIAIABkAGEAeQBzAC4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UAEkATQBFAFMAUABBAE4AXwBUAE8AXwBFAFgAQwBFAEwAVABJAE0ARQAgACAAIAAgACAAIABDAG8AbgB2AGUAcgB0AHMAIABhACAAVABpAG0AZQBTAHAAYQBuACAAdABvACAAYQBuACAARQB4AGMAZQBsACAARABhAHQAZQAvAFQAaQBtAGUALgAgACAAIAAgACAAIAAgACAAIAAgACAAIAAgACAAIAAgACAAIAAgACAAIAAgACAAIAAgACAAIAAgACAAIAAgACAAIAAgACAAIAAgACAAIAAgACMAXABuACMAIABFAFgAQwBFAEwAVABJAE0ARQBfAFQATwBfAFQASQBNAEUAUwBQAEEATgAgACAAIAAgACAAIABDAG8AbgB2AGUAcgB0AHMAIABhAG4AIABFAHgAYwBlAGwAIABEAGEAdABlAC8AVABpAG0AZQAgAHQAbwAgAGEAIABUAGkAbQBlAFMAcABhAG4ALgAgACAAIAAgACAAIAAgACAAIAAgACAAIAAgACAAIAAgACAAIAAgACAAIAAgACAAIAAgACAAIAAgACAAIAAgACAAIAAgACAAIAAgACAAIAAgACMAXABuACMAIABNAEoARABBAFQARQBfAFQATwBfAEUAWABDAEUATABEAEEAVABFACAAIAAgACAAIAAgACAAIABDAG8AbgB2AGUAcgB0AHMAIABhACAATQBvAGQAaQBmAGkAZQBkACAASgB1AGwAaQBhAG4AIABEAGEAdABlACAAdABvACAAYQBuACAARQB4AGMAZQBsACAARABhAHQAZQAvAFQAaQBtAGUALgAgACAAIAAgACAAIAAgACAAIAAgACAAIAAgACAAIAAgACAAIAAgACAAIAAgACAAIAAgACAAIAAgACMAXABuACMAIABFAFgAQwBFAEwARABBAFQARQBfAFQATwBfAE0ASgBEAEEAVABFACAAIAAgACAAIAAgACAAIABDAG8AbgB2AGUAcgB0AHMAIABhAG4AIABFAHgAYwBlAGwAIABEAGEAdABlAC8AVABpAG0AZQAgAHQAbwAgAGEAIABNAG8AZABpAGYAaQBlAGQAIABKAHUAbABpAGEAbgAgAEQAYQB0AGUALgAgACAAIAAgACAAIAAgACAAIAAgACAAIAAgACAAIAAgACAAIAAgACAAIAAgACAAIAAgACAAIAAgACMAXABuACMAIABVAFMARABBAFQARQBfAFQATwBfAEUAWABDAEUATABEAEEAVABFACAAIAAgACAAIAAgACAAIABDAG8AbgB2AGUAcgB0AHMAIABhACAAVQBTACAAZgBvAHIAbQBhAHQAIABkAGEAdABlACAAdABvACAAYQBuACAARQB4AGMAZQBsACAARABhAHQAZQAvAFQAaQBtAGUALgAgACAAIAAgACAAIAAgACAAIAAgACAAIAAgACAAIAAgACAAIAAgACAAIAAgACAAIAAgACAAIAAgACAAIAAgACAAIAAgACMAXABuACMAIABFAFgAQwBFAEwARABBAFQARQBfAFQATwBfAFUAUwBEAEEAVABFACAAIAAgACAAIAAgACAAIABDAG8AbgB2AGUAcgB0AHMAIABhAG4AIABFAHgAYwBlAGwAIABEAGEAdABlAC8AVABpAG0AZQAgAHQAbwAgAGEAIABVAFMAIABmAG8AcgBtAGEAdAAgAGQAYQB0AGUALgAgACAAIAAgACAAIAAgACAAIAAgACAAIAAgACAAIAAgACAAIAAgACAAIAAgACAAIAAgACAAIAAgACAAIAAgACAAIAAgACMAXABuACMAIABJAFMATwBfAEQAQQBUAEUAVABJAE0ARQBfAFQATwBfAEUAWABDAEUATABEAEEAVABFACAAIABDAG8AbgB2AGUAcgB0AHMAIABhAG4AIABJAFMATwAgAGYAbwByAG0AYQB0AHQAZQBkACAAZABhAHQAZQAgAGEAbgBkACAAdABpAG0AZQAgAHQAbwAgAGEAbgAgAEUAeABjAGUAbAAgAEQAYQB0AGUALwBUAGkAbQBlACAAYQBuAGQAIAB0AGkAbQBlACAAegBvAG4AZQAgACAAIAAg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FAFgAQwBFAEwARABBAFQARQBfAFQATwBfAEkAUwBPAF8ARABBAFQARQBUAEkATQBFACAAIABDAG8AbgB2AGUAcgB0AHMAIABhAG4AIABFAHgAYwBlAGwAIABEAGEAdABlAC8AVABpAG0AZQAgAGEAbgBkACAAdABpAG0AZQAgAHoAbwBuAGUAIABvAGYAZgBzAGUAdAAgAHQAbwAgAGEAbgAgAEkAUwBPACAAZgBvAHIAbQBhAHQAdABlAGQAIABkAGEAdABlACAAYQBuAGQAIAAgACAAI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BJAFMATwBfAEQAQQBUAEUAVABJAE0ARQBfAFQATwBfAE0ASgBEAEEAVABFACAAIAAgACAAIABDAG8AbgB2AGUAcgB0AHMAIABhAG4AIABJAFMATwAgAGYAbwByAG0AYQB0AHQAZQBkACAAZABhAHQAZQAgAGEAbgBkACAAdABpAG0AZQAgAHQAbwAgAGEAIABNAG8AZABpAGYAaQBlAGQAIABKAHUAbABpAGEAbgAgAEQAYQB0AGUAIABhAG4AZAAgAHQAaQBtAGUAIAB6AG8AbgBl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NAEoARABBAFQARQBfAFQATwBfAEkAUwBPAF8ARABBAFQARQBUAEkATQBFACAAIAAgACAAIABDAG8AbgB2AGUAcgB0AHMAIABhACAATQBvAGQAaQBmAGkAZQBkACAASgB1AGwAaQBhAG4AIABEAGEAdABlACAAYQBuAGQAIAB0AGkAbQBlACAAegBvAG4AZQAgAG8AZgBmAHMAZQB0ACAAdABvACAAYQBuACAASQBTAE8AIABmAG8AcgBtAGEAdAB0AGUAZAAgAGQAYQB0AGUAIABhAG4AZ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cARQBOAEUAUgBBAEw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XABuAFwAbgBUAGUAcwB0AHMAIABpAGYAIAB0AGgAZQAgAHAAYQByAGEAbQBlAHQAZQByACAAaABhAHMAIABhAG4AIABlAG0AcAB0AHkAIAB2AGEAbAB1AGUALgAgAEUAcgByAG8AcgBzACAAcgBlAHQAdQByAG4AIABGAEEATABTAE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KABcACIAXAAiACkAXABuAFIAZQB0AHUAcgBuAHMAIABUAFIAVQBFAFwAbgBcAG4ASQBTAF8ARQBNAFAAVABZACgAMQApAFwAbgBSAGUAdAB1AHIAbgBzACAARgBBAEwAUwBFAFwAbgBcAG4ASQBTAF8ARQBNAFAAVABZACgAIwBOAC8AQ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FAE0AUABUAFkAIAA9ACAATABBAE0AQgBEAEEAKABWAGEAbAB1AGUALABcAG4AIAAgACAAIABJAEYAKABJAFMARQBSAFIATwBSACgAVgBhAGwAdQBlACkALAAgAEYAQQBMAFMARQAsAFwAbgAgACAAIAAgACAAIAAgACAAVgBhAGwAdQBlACAAPQAgAFwAIgBcACI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FwAbgBcAG4AVABlAHMAdABzACAAaQBmACAAdABoAGUAIABwAGEAcgBhAG0AZQB0AGUAcgAgAGgAYQBzACAAYQAgAG4AdQBtAGUAcgBpAGMAIAB2AGEAbAB1AGUAIABvAHIAIABpAHMAIABlAG0AcAB0AHkALgAgAEUAcgByAG8AcgBzACAAcgBlAHQAdQByAG4AIABGAEEATABTAE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AoADEAKQBcAG4AUgBlAHQAdQByAG4AcwAgAFQAUgBVAEUAXABuAFwAbgBJAFMAXwBOAFUATQBFAFIASQBDAF8ATgBVAEwATAAoAFwAIgBcACIAKQBcAG4AUgBlAHQAdQByAG4AcwAgAFQAUgBVAEUAXABuAFwAbgBJAFMAXwBOAFUATQBFAFIASQBDAF8ATgBVAEwATAAoAFwAIgBYAFwAIgApAFwAbgBSAGUAdAB1AHIAbgBzACAARgBBAEwAUwBFAFwAbgBcAG4ASQBTAF8ATgBVAE0ARQBSAEkAQwBfAE4AVQBMAEwAKAAjAFYAQQBMAFUARQAh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VQBNAEUAUgBJAEMAXwBOAFUATABMACAAPQAgAEwAQQBNAEIARABBACgAVgBhAGwAdQBlACwAXABuACAAIAAgACAASQBGAFMAKABcAG4AIAAgACAAIAAgACAAIAAgAEkAUwBFAFIAUgBPAFIAKABWAGEAbAB1AGUAKQAsACAARgBBAEwAUwBFACwAXABuACAAIAAgACAAIAAgACAAIABWAGEAbAB1AGUAIAA9ACAAXAAiAFwAIgAsACAAVABSAFUARQAsAFwAbgAgACAAIAAgACAAIAAgACAASQBTAE4AVQBNAEIARQBSACgAVgBhAGwAdQBlACkALAAgAFQAUgBVAEUALABcAG4AIAAgACAAIAAgACAAIAAgAFQAUgBVAEUALAAgAEYAQQBMAFMARQBcAG4AIAAgACAAIAApACAAIAAgAC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FwAbgBcAG4AVABlAHMAdABzACAAaQBmACAAYQAgAG4AdQBtAGIAZQByACAAaQBzACAAYQBuACAAaQBuAHQAZQBnAGUAcgAgAG8AcgAgAHYAZQByAHkAIABjAGwAbwBzAGUAIAB0AG8AIABhAG4AIABpAG4AdABlAGcAZQByAC4AIABVAHMAZQAgAGkAbgAgAHAAbABhAGMAZQAgAG8AZgAgAE0ATwBEACgATgAsACAAMAApACAAPgAgADAAIAB3AGgAZQByAGUAIABOAFwAbgBjAGEAbgAgAGIAZQAgAHcAaQB0AGgAaQBuACAAYQAgAGwAYQByAGcAZQAgAHIAYQBuAGcAZQAgAG8AZgAgAG0AYQBnAG4AaQB0AHUAZABlAHM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kAGUAYwBpAG0AYQBsACAAfA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CgAMQApAFwAbgBSAGUAdAB1AHIAbgBzACAAVABSAFUARQBcAG4AXABuAEkAUwBfAEkATgBUAEUARwBFAFIAKAAwAC4ANQApAFwAbgBSAGUAdAB1AHIAbgBzACAARgBBAEwAUwBFAFwAbgBcAG4ASQBTAF8ASQBOAFQARQBHAEUAUgAoAFwAIgAzAFwAIgApAFwAbgBSAGUAdAB1AHIAbgBzACAAIwBWAEEATABVAEUAI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SQBOAFQARQBHAEUAUgAgAD0AIABMAEEATQBCAEQAQQAoAE4ALABcAG4AIAAgACAAIABJAEYAKABOAE8AVAAoAEkAUwBOAFUATQBCAEUAUgAoAE4AKQApACwAIAB7ACMAVgBBAEwAVQBFACEAfQAsAFwAbgAgACAAIAAgACAAIAAgACAATABFAFQAKABcAG4AIAAgACAAIAAgACAAIAAgACAAIAAgACAAXwBpAG4AdABlAGcAZQByACwAIABJAE4AVAAoAE4AKQAsAFwAbgAgACAAIAAgACAAIAAgACAAIAAgACAAIABSAE8AVQBOAEQARABPAFcATgAoAE4AIAAtACAAXwBpAG4AdABlAGcAZQByACwAIAAxADUAKQAgAD0AIAAw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BVAEwATABJAEYAWQBcAG4AXABuAEUAbgBzAHUAcgBlAHMAIABhAG4AIABlAG0AcAB0AHkAIABjAGUAbABsACAAcgBlAGYAZQByAGUAbgBjAGUAIABpAHMAIABuAG8AdAAgAHIAZQBzAG8AbAB2AGUAZAAgAHQAbwAgAHoAZQByAG8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2AGEAcgBpAGEAbgB0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FUATABMAEkARgBZACgAQQAxACkALAAgAHcAaABlAHIAZQAgAEEAMQAgAGkAcwAgAGUAbQBwAHQAeQBcAG4AUgBlAHQAdQByAG4AcwAgAFwAIg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4AVQBMAEwASQBGAFkAIAA9ACAATABBAE0AQgBEAEEAKABWAGEAbAB1AGUALABcAG4AIAAgACAAIABJAEYAKABJAFMAQgBMAEEATgBLACgAVgBhAGwAdQBlACkALAAgAFwAIgBcACIALAAgAFYAYQBsAHUAZQ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MASQBNAEEATABTAFwAbgBcAG4AUgBlAHQAdQByAG4AcwAgAHQAaABlACAAbgB1AG0AYgBlAHIAIABvAGYAIABkAGUAYwBpAG0AYQBsACAAcABsAGEAYwBlAHMAIABmAG8AcgAgAGEAIAByAGEAdABpAG8AbgBhAGwAIABuAHUAbQBiAGU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AALgAuAF0AIAB8ACAAbQBhAHgAIAB2AGEAbAB1AGUAIAAxADUAIABmAG8AcgAgAHYAYQBsAHUAZQBzACAAPgAg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DAEkATQBBAEwAUwAgAD0AIABMAEEATQBCAEQAQQAoAE4ALABcAG4AIAAgACAAIABJAEYAUwAoAFwAbgAgACAAIAAgACAAIAAgACAATgAgAD0AIABcACIAXAAiACwAIABcACIAXAAiACwAXABuACAAIAAgACAAIAAgACAAIABOAE8AVAAoAEkAUwBOAHUAbQBiAGUAcgAoAE4AKQApACwAIAB7ACMAVgBBAEwAVQBFACEAfQAsAFwAbgAgACAAIAAgACAAIAAgACAATgAgAD0AIAAwACwAIAAwACwAXABuACAAIAAgACAAIAAgACAAIABUAFIAVQBFACwAIABMAEUAVAAoAFwAbgAgACAAIAAgACAAIAAgACAAIAAgACAAIAAvAC8AIABJAEUARQBFACAANwA1ADQAIABmAGwAbwBhAHQAaQBuAGcAIABwAG8AaQBuAHQAIABhAHIAaQB0AGgAbQBlAHQAaQBjACAAaQBuAHQAcgBvAGQAdQBjAGUAcwAgAGUAcgByAG8AcgBzACAAaQBuACAAdABoAGUAIABtAGEAdABoAGUAbQBhAHQAaQBjAGEAbAAgAGEAbABnAG8AcgBpAHQAaABtADoAXABuACAAIAAgACAAIAAgACAAIAAgACAAIAAgAC8ALwAgAG4AdQBtACAALQA+ACAAZgByAGEAYwAgAD0AIABNAE8ARAAoAG4AdQBtACwAIAAxACkAOwAgAHMAbQBhAGwAbABlAHMAdAAgAG4AIAB3AGgAZQByAGUAIABmAHIAYQBjACAAKgAgADEAMABeAG4AIAA9ACAASQBOAFQAKABmAHIAYQBjACAAKgAgADEAMABeAG4AKQBcAG4AIAAgACAAIAAgACAAIAAgACAAIAAgACAALwAvACAATQBPAEQAIABpAG4AdgBvAGwAdgBlAHMAIABzAHUAYgByAGEAYwB0AGkAbwBuACwAIAB3AGgAaQBjAGgAIABmAG8AcgAgAGEAIABuAHUAbQBiAGUAcgBzACAAPgA+ACAAMQAgAHcAaQB0AGgAIABhACAAcwBtAGEAbABsACAAZABlAGMAaQBtAGEAbAAgAHAAYQByAHQAIABwAHIAbwBkAHUAYwBlAHMAXABuACAAIAAgACAAIAAgACAAIAAgACAAIAAgAC8ALwAgAGEAbgAgAGUAcgByAG8AcgAgAG0AYQByAGcAaQBuACAAdABoAGEAdAAgAHIAZQBzAHUAbAB0AHMAIABpAG4AIABhACAAbQB1AGMAaAAgAGwAYQByAGcAZQByACAAbgAgAFwAbgAgACAAIAAgACAAIAAgACAAIAAgACAAIAAvAC8AIABlAGcAIABuAHUAbQAgAD0AIAAxADAAXgAxADIAIAArACAAMAAuADEAIAA7ACAATQBPAEQAKABuAHUAbQAsACAAMQApACAALQAgADAALgAxACAAPQAgAC0AMAAuADAAMAAwADIANAA0AC4ALgAuAFwAbgAgACAAIAAgACAAIAAgACAAIAAgACAAIAAvAC8AIABuACAAcwBoAG8AdQBsAGQAIAA9ACAAMQAsACAAaABvAHcAZQB2AGUAcgAgAHQAaABlACAAYQBsAGcAbwByAGkAdABoAG0AIAByAGUAcwB1AGwAdABzACAAaQBuACAAYQAgAHIAdQBuAC0AYQB3AGEAeQAgAG4AXABuACAAIAAgACAAIAAgACAAIAAgACAAIAAgAC8ALwAgAFUAcwBpAG4AZwAgAEUAeABjAGUAbAAgAHMAdAByAGkAbgBnACAAZgBvAHIAbQBhAHQAdABpAG4AZwAgAGkAbgBzAHQAZQBhAGQAXABuACAAIAAgACAAIAAgACAAIAAgACAAIAAgAF8AbgB1AG0AMQAsACAAQQBCAFMAKABOACkALABcAG4AIAAgACAAIAAgACAAIAAgACAAIAAgACAAXwBmAHIAYQBjADEALAAgAF8AbgB1AG0AMQAgAC0AIABJAE4AVAAoAF8AbgB1AG0AMQApACwAXABuACAAIAAgACAAIAAgACAAIAAgACAAIAAgAF8AcwBoAGkAZgB0ACwAIABJAEYARQBSAFIATwBSACgAQwBFAEkATABJAE4ARwAoAC0ATABPAEcAMQAwACgAXwBmAHIAYQBjADEAKQAsACAAMQApACAALQAgADEALAAgADAAKQAsAFwAbgAgACAAIAAgACAAIAAgACAAIAAgACAAIABfAG4AdQBtADIALAAgAF8AbgB1AG0AMQAgACoAIABQAE8AVwBFAFIAKAAxADAALAAgAF8AcwBoAGkAZgB0ACkALABcAG4AIAAgACAAIAAgACAAIAAgACAAIAAgACAAXwBzAE4AdQBtADIALAAgAFQARQBYAFQAKABfAG4AdQBtADIALABcACIAMAAuADAAMAAwADAAMAAwADAAMAAwADAAMAAwADAAMAAwAFwAIgApACwAXABuACAAIAAgACAAIAAgACAAIAAgACAAIAAgAF8AcwBGAHIAYQBjACwAIABSAEkARwBIAFQAKABfAHMATgB1AG0AMgAsACAAMQA1ACkALABcAG4AIAAgACAAIAAgACAAIAAgACAAIAAgACAASQBGACgAXwBzAEYAcgBhAGMAIAA9ACAAXAAiADAAMAAwADAAMAAwADAAMAAwADAAMAAwADAAMAAwAFwAIgAsACAAMAAsAFwAbgAgACAAIAAgACAAIAAgACAAIAAgACAAIAAgACAAIAAgAEwARQBUACgAXABuACAAIAAgACAAIAAgACAAIAAgACAAIAAgACAAIAAgACAAIAAgACAAIABfAGwAYQBzAHQALAAgAFIARQBEAFUAQwBFACgAXAAiAFwAIgAsACAAUwBFAFEAVQBFAE4AQwBFACgAMQA1ACwALAAxADUALAAgAC0AMQApACwAXABuACAAIAAgACAAIAAgACAAIAAgACAAIAAgACAAIAAgACAAIAAgACAAIAAgACAAIAAgAEwAQQBNAEIARABBACgAXwBhAGMAYwAsACAAXwBjAHUAcgByACwAXABuACAAIAAgACAAIAAgACAAIAAgACAAIAAgACAAIAAgACAAIAAgACAAIAAgACAAIAAgACAAIAAgACAASQBGACgAXwBhAGMAYwAgADwAPgAgAFwAIgBcACIALAAgAF8AYQBjAGMALABcAG4AIAAgACAAIAAgACAAIAAgACAAIAAgACAAIAAgACAAIAAgACAAIAAgACAAIAAgACAAIAAgACAAIAAgACAAIAAgAEkARgAoAE0ASQBEACgAXwBzAEYAcgBhAGMALAAgAF8AYwB1AHIAcgAsACAAMQApACAAPQAgAFwAIgAwAFwAIgAsACAAXAAiAFwAIgAsACAAXwBjAHUAcgBy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F8AbABhAHMAdAAgACsAIABfAHMAaABpAGYAdA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IAEEAUgBTAEUAVABcAG4AXABuAFYAYQBsAGkAZABhAHQAZQBzACAAdABoAGEAdAAgAHQAaABlACAAZwBpAHYAZQBuACAAdABlAHgAdAAgAG8AbgBsAHkAIABjAG8AbgB0AGEAaQBuAHMAIABjAGgAYQByAGEAYwB0AGUAcgBzACAAaQBuACAAdABoAGUAIABzAHAAZQBjAGkAZgBpAGUAZAAgAGMAaABhAHIAYQBjAHQAZQByACAAcwBlAHQALgBcAG4ATQBhAHQAYwBoAGkAbgBnACAAaQBzACAAYwBhAHMAZQAtAGkAbgBzAGUAbgBzAGkAdABpAHYAZQAgAGIAeQAgAGQAZQBmAGEAdQBsAHQALgBcAG4AXABuAEEAcgByAGEAeQAgAGMAbwBtAHAAYQB0AGkAYgBsAGUAOgAgAFQAZQB4AHQAIABwAGEAcgBhAG0AZQB0AGUAcg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AgACAAIAAgACAAIAAgACAAfAAgAHQAZQB4AHQAIAAgACAAIAB8ACAAVABlAHgAdAAgAHQAbwAgAHYAYQBsAGkAZABhAHQAZQBcAG4AQwBoAGEAcgBTAGUAdAAgACAAIAAgACAAIAAgACAAIAAgACAAfAAgAHQAZQB4AHQAIAAgACAAIAB8ACAAVgBhAGwAaQBkACAAYwBoAGEAcgBhAGMAdABlAHIAcwBcAG4AWwBDAGEAcwBlAEkAbgBzAGUAbgBzAGkAdABpAHYAZQBdACAAfAAgAGIAbwBvAGwAZQBhAG4AIAB8ACAASQBnAG4AbwByAGUAIABjAGEAcwBlACAAdwBoAGUAbgAgAG0AYQB0AGMAaABpAG4AZ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QwBIAEEAUgBTAEUAVAAgAD0AIABMAEEATQBCAEQAQQAoAFQAZQB4AHQALAAgAEMAaABhAHIAUwBlAHQALAAgAFsAQwBhAHMAZQBTAGUAbgBzAGkAdABpAHYAZQBdACwAXABuACAAIAAgACAASQBGAFMAKABcAG4AIAAgACAAIAAgACAAIAAgAEMAaABhAHIAUwBlAHQAIAA9ACAAXAAiAFwAIgAsACAARgBBAEwAUwBFACwAXABuACAAIAAgACAAIAAgACAAIABUAGUAeAB0ACAAPQAgAFwAIgBcACIALAAgAEYAQQBMAFMARQAsAFwAbgAgACAAIAAgACAAIAAgACAAVABSAFUARQAsACAATABFAFQAKABcAG4AIAAgACAAIAAgACAAIAAgACAAIAAgACAAXwBpAGcAbgBvAHIAZQBDAGEAcwBlACwAIABOACgAQwBhAHMAZQBTAGUAbgBzAGkAdABpAHYAZQApACAAPQAgADAALABcAG4AIAAgACAAIAAgACAAIAAgACAAIAAgACAAXwB0AGUAeAB0ACwAIABJAEYAKABfAGkAZwBuAG8AcgBlAEMAYQBzAGUALAAgAFUAUABQAEUAUgAoAFQAZQB4AHQAKQAsACAAVABlAHgAdAApACwAXABuACAAIAAgACAAIAAgACAAIAAgACAAIAAgAF8AYwBoAGEAcgBzACwAIABJAEYAKABfAGkAZwBuAG8AcgBlAEMAYQBzAGUALAAgAFUAUABQAEUAUgAoAEMAaABhAHIAUwBlAHQAKQAsACAAQwBoAGEAcgBTAGUAdAApACwAXABuACAAIAAgACAAIAAgACAAIAAgACAAIAAgAF8AZQBzAGMAYQBwAGUAVABlAHgAdAAsACAAUwBVAEIAUwBUAEkAVABVAFQARQAoAFMAVQBCAFMAVABJAFQAVQBUAEUAKABfAHQAZQB4AHQALAAgAFwAIgAmAFwAIgAsACAAXAAiACYAYQBtAHAAOwBcACIAKQAsACAAXAAiADwAXAAiACwAIABcACIAJgBsAHQAOwBcACIAKQAsAFwAbgAgACAAIAAgACAAIAAgACAAIAAgACAAIABfAHgAbQBsACwAIABDAE8ATgBDAEEAVAAoAFwAIgA8AHgAbQBsAD4APABzAD4AXAAiACwAIABfAGUAcwBjAGEAcABlAFQAZQB4AHQALAAgAFwAIgA8AC8AcwA+ADwALwB4AG0AbAA+AFwAIgApACwAXABuACAAIAAgACAAIAAgACAAIAAgACAAIAAgAF8AeABwAGEAdABoACwAIABDAE8ATgBDAEEAVAAoAFwAIgAvAC8AcwBbAHQAcgBhAG4AcwBsAGEAdABlACgALgAsACcAXAAiACwAIABfAGMAaABhAHIAcwAsACAAXAAiACcALAAnACcAKQA9ACcAJwBdAFwAIgApACwAXABuACAAIAAgACAAIAAgACAAIAAgACAAIAAgAE4ATwBUACgASQBTAEUAUgBSAE8AUgAoAEYASQBMAFQARQBSAFgATQBMACgAXwB4AG0AbAAsACAAXwB4AHAAYQB0AGgAKQ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ABMAEEAQwBFAF8AQwBIAEEAUgBTAFwAbgBcAG4AUgBlAHAAbABhAGMAZQBzACAAZQBhAGMAaAAgAGkAbgBzAHQAYQBuAGMAZQAgAG8AZgAgAGEAIABzAGUAdAAgAG8AZgAgAGMAaABhAHIAYQBjAHQAZQByAHMAIAB3AGkAdABoAGkAbgAgAHQAZQB4AHQAIAB3AGkAdABoACAAYQBuAG8AdABoAGUAcgAgAGMAaABhAHIAYQBjAHQAZQByAC4AXABuAE0AYQB0AGMAaABpAG4AZwAgAGkAcwAgAGMAYQBzAGUALQBpAG4AcwBlAG4AcwBpAHQAaQB2AGUAIABiAHkAIABkAGUAZgBhAHUAbAB0AC4AIABOAG8AdABlACAAYwBhAG4AIABiAGUAIAB1AHMAZQBkACAAdABvACAAcgBlAG0AbwB2AGUAIABjAGgAYQByAGEAYwB0AGUAcgBzACAAYgB5ACAAcwB1AHAAcABsAHkAaQBuAGcAIABhAG4AIABlAG0AcAB0AHkAIABDAGgAYQByAFIAZQBwAGwAYQBjAGUAVwBpAHQAaAAuAFwAbgBcAG4AQQByAHIAYQB5ACAAYwBvAG0AcABhAHQAaQBiAGwAZQA6ACAAVABlAHgAdA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AgACAAIAAgAHwAIAB0AGUAeAB0ACAAIAAgACAAfAAgAFQAZQB4AHQAIAB3AGkAdABoAGkAbgAgAHcAaABpAGMAaAAgAHQAbwAgAHIAZQBwAGwAYQBjAGUAIABjAGgAYQByAGEAYwB0AGUAcgBzAFwAbgBDAGgAYQByAFMAZQB0ACAAIAAgACAAIAAgACAAIAAgAHwAIAB0AGUAeAB0ACAAIAAgACAAfAAgAFMAZQB0ACAAbwBmACAAYwBoAGEAcgBhAGMAdABlAHIAcwAgAHQAbwAgAGIAZQAgAHIAZQBwAGwAYQBjAGUAZABcAG4AQwBoAGEAcgBSAGUAcABsAGEAYwBlAFcAaQB0AGgAIAB8ACAAdABlAHgAdAAgACAAIAAgAHwAIABUAGEAcgBnAGUAdAAgAGMAaABhAHIAYQBjAHQAZQByACAAdwBpAHQAaAAgAHcAaABpAGMAaAAgAHQAbwAgAHIAZQBwAGwAYQBjAGUAIABlAGEAYwBoACAAYwBoAGEAcgBhAGMAdABlAHIAIABpAG4AIABDAGgAYQByAFMAZQB0AFwAbgBbAEMAYQBzAGUAUwBlAG4AcwBpAHQAaQB2AGUAXQAgAHwAIABiAG8AbwBsAGUAYQBuACAAfAAgAE0AYQB0AGMAaAAgAG8AbgAgAGwAZQB0AHQAZQByACAAYwBhAHM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AATABBAEMARQBfAEMASABBAFIAUwAoAFwAIgBhAGIAYwA6AGQAZQBmAC8AZwAvAGgAXAAiACwAIABcACIAOgAvAFwAIgAsACAAXAAiAFwAIgApAFwAbgBSAGUAdAB1AHIAbgBzADoAIABhAGIAYwBkAGUAZgBnAGgAXABuAFwAbgBSAEUAUABMAEEAQwBFAF8AQwBIAEEAUgBTACgAXAAiAGEAYgBjADoAZABlAGYALwBnAC8AaABcACIALAAgAFwAIgA6AC8AXAAiACwAIABcACIAXwBcACIAKQBcAG4AUgBlAHQAdQByAG4AcwA6ACAAYQBiAGMAXwBkAGUAZgBfAGcAXw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ABMAEEAQwBFAF8AQwBIAEEAUgBTACAAPQAgAEwAQQBNAEIARABBACgAVABlAHgAdAAsACAAQwBoAGEAcgBTAGUAdAAsACAAQwBoAGEAcgBSAGUAcABsAGEAYwBlAFcAaQB0AGgALAAgAFsAQwBhAHMAZQBTAGUAbgBzAGkAdABpAHYAZQBdACwAXABuACAAIAAgACAATABFAFQAKABcAG4AIAAgACAAIAAgACAAIAAgAF8AYwBoAGEAcgBOAGUAdwAsACAATABFAEYAVAAoAEMAaABhAHIAUgBlAHAAbABhAGMAZQBXAGkAdABoACkALABcAG4AIAAgACAAIAAgACAAIAAgAF8AaQBnAG4AbwByAGUAQwBhAHMAZQAsACAATgAoAEMAYQBzAGUAUwBlAG4AcwBpAHQAaQB2AGUAKQAgAD0AIAAwACwAXABuACAAIAAgACAAIAAgACAAIABNAEEAUAAoAFQAZQB4AHQALABcAG4AIAAgACAAIAAgACAAIAAgACAAIAAgACAATABBAE0AQgBEAEEAKABfAHQAZQB4AHQALABcAG4AIAAgACAAIAAgACAAIAAgACAAIAAgACAAIAAgACAAIABJAEYAUwAoAFwAbgAgACAAIAAgACAAIAAgACAAIAAgACAAIAAgACAAIAAgACAAIAAgACAAQwBoAGEAcgBTAGUAdAAgAD0AIABcACIAXAAiACwAIABfAHQAZQB4AHQALABcAG4AIAAgACAAIAAgACAAIAAgACAAIAAgACAAIAAgACAAIAAgACAAIAAgAF8AdABlAHgAdAAgAD0AIABcACIAXAAiACwAIABcACIAXAAiACwAXABuACAAIAAgACAAIAAgACAAIAAgACAAIAAgACAAIAAgACAAIAAgACAAIABfAGkAZwBuAG8AcgBlAEMAYQBzAGUALABcAG4AIAAgACAAIAAgACAAIAAgACAAIAAgACAAIAAgACAAIAAgACAAIAAgACAAIAAgACAAUgBFAEQAVQBDAEUAKABfAHQAZQB4AHQALAAgAFMARQBRAFUARQBOAEMARQAoAEwARQBOACgAQwBoAGEAcgBTAGUAdAApACkALABcAG4AIAAgACAAIAAgACAAIAAgACAAIAAgACAAIAAgACAAIAAgACAAIAAgACAAIAAgACAAIAAgACAAIABMAEEATQBCAEQAQQAoAGEAYwBjACwAIABjAHUAcgByACwAXABuACAAIAAgACAAIAAgACAAIAAgACAAIAAgACAAIAAgACAAIAAgACAAIAAgACAAIAAgACAAIAAgACAAIAAgACAAIABMAEUAVAAoAFwAbgAgACAAIAAgACAAIAAgACAAIAAgACAAIAAgACAAIAAgACAAIAAgACAAIAAgACAAIAAgACAAIAAgACAAIAAgACAAIAAgACAAIABfAGMAaABhAHIATAAsACAATABPAFcARQBSACgATQBJAEQAKABDAGgAYQByAFMAZQB0ACwAIABjAHUAcgByACwAIAAxACkAKQAsAFwAbgAgACAAIAAgACAAIAAgACAAIAAgACAAIAAgACAAIAAgACAAIAAgACAAIAAgACAAIAAgACAAIAAgACAAIAAgACAAIAAgACAAIABfAHQAZQB4AHQATAAsACAAUwBVAEIAUwBUAEkAVABVAFQARQAoAGEAYwBjACwAIABfAGMAaABhAHIATAAsACAAXwBjAGgAYQByAE4AZQB3ACkALABcAG4AIAAgACAAIAAgACAAIAAgACAAIAAgACAAIAAgACAAIAAgACAAIAAgACAAIAAgACAAIAAgACAAIAAgACAAIAAgACAAIAAgACAAUwBVAEIAUwBUAEkAVABVAFQARQAoAF8AdABlAHgAdABMACwAIABVAFAAUABFAFIAKABfAGMAaABhAHIATAApACwAIABfAGMAaABhAHIATgBlAHc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VABSAFUARQAsACAAUgBFAEQAVQBDAEUAKABfAHQAZQB4AHQALAAgAFMARQBRAFUARQBOAEMARQAoAEwARQBOACgAQwBoAGEAcgBTAGUAdAApACkALABcAG4AIAAgACAAIAAgACAAIAAgACAAIAAgACAAIAAgACAAIAAgACAAIAAgACAAIAAgACAATABBAE0AQgBEAEEAKABhAGMAYwAsACAAYwB1AHIAcgAsAFwAbgAgACAAIAAgACAAIAAgACAAIAAgACAAIAAgACAAIAAgACAAIAAgACAAIAAgACAAIAAgACAAIAAgAFMAVQBCAFMAVABJAFQAVQBUAEUAKABhAGMAYwAsACAATQBJAEQAKABDAGgAYQByAFMAZQB0ACwAIABjAHUAcgByACwAIAAxACkALAAgAF8AYwBoAGEAcgBOAGUAdw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VAEIAUwBUAEkAVABVAFQARQBfAEkAXABuAFwAbgBDAGEAcwBlAC0AaQBuAHMAZQBuAHMAaQB0AGkAdgBlACAAcwB1AGIAcwB0AGkAdAB1AHQAaQBvAG4AIABvAGYAIAB0AGUAeAB0AC4AIABTAGkAbQBpAGwAYQByACAAdABvACAAUwBVAEIAUwBUAEkAVABVAFQARQAgAGYAdQBuAGMAdABpAG8AbgAgAHcAaABpAGMAaAAgAGkAcwAgAGMAYQBzAGUALQBzAGUAbgBzAGkAdABpAHYAZQAuAFwAbgBcAG4AQQByAHIAYQB5ACAAYwBvAG0AcABhAHQAaQBiAGwAZQA6ACAAVABlAHgAdA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IAAgACAAIAAgACAAIAAgACAAfAAgAHQAZQB4AHQAIAAgACAAIAB8ACAAVABlAHgAdAAgAHcAaQB0AGgAaQBuACAAdwBoAGkAYwBoACAAdABvACAAcgBlAHAAbABhAGMAZQAgAG0AYQB0AGMAaABlAGQAIAB0AGUAeAB0AFwAbgBPAGwAZABUAGUAeAB0ACAAIAAgACAAIAAgACAAfAAgAHQAZQB4AHQAIAAgACAAIAB8ACAAVABlAHgAdAAgAHQAbwAgAGIAZQAgAHIAZQBwAGwAYQBjAGUAZABcAG4ATgBlAHcAVABlAHgAdAAgACAAIAAgACAAIAAgAHwAIAB0AGUAeAB0ACAAIAAgACAAfAAgAFQAZQB4AHQAIAB3AGkAdABoACAAdwBoAGkAYwBoACAAdABvACAAcgBlAHAAbABhAGMAZQAgAE8AbABkAFQAZQB4AHQAXABuAFsASQBuAHMAdABhAG4AYwBlAE4AdQBtAF0AIAB8ACAAaQBuAHQAZQBnAGUAcgAgAHwAIABTAHAAZQBjAGkAZgBpAHkAIAB3AGgAaQBjAGgAIABvAGMAYwB1AHIAYQBuAGMAZQAgAHQAbwAgAHIAZQBwAGwAYQBjAGUALgAgAEkAZgAgAG8AbQBpAHQAdABlAGQAIABvAHIAIAAwACAAdABoAGUAbgAgAGEAbABsACAAbwBjAGMAdQByAGEAbgBjAGUAcwAgAGEAcgBlACAAcgBlAHAAbABhAGMAZQBkAC4AXABuACAAIAAgACAAIAAgACAAIAAgACAAIAAgACAAIAB8ACAAIAAgACAAIAAgACAAIAAgAHwAIABOAGUAZwBhAHQAaQB2AGUAIABpAG4AcwB0AGEAbgBjAGUAIABtAGEAdABjAGgAZQBzACAAZgByAG8AbQAgAGUAbgBk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VQBCAFMAVABJAFQAVQBUAEUAXwBJACgAXAAiAGEAYgBjADoAZABlAGYAOgBnAGgAaQA6AGoAawBsAFwAIgAsACAAXAAiADoAXAAiACwAIABcACIAXAAiACkAXABuAFIAZQB0AHUAcgBuAHMAOgAgAGEAYgBjAGQAZQBmAGcAaABpAGoAawBsAFwAbgBcAG4AUwBVAEIAUwBUAEkAVABVAFQARQBfAEkAKABcACIAYQBiAGMAOgBkAGUAZgA6AGcAaABpADoAagBrAGwAXAAiACwAIABcACIAOgBcACIALAAgAFwAIgAtAFwAIgAsACAAMgApAFwAbgBSAGUAdAB1AHIAbgBzADoAIABhAGIAYwA6AGQAZQBmAC0AZwBoAGkAOgBqAGs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VAEIAUwBUAEkAVABVAFQARQBfAEkAIAA9ACAATABBAE0AQgBEAEEAKABUAGUAeAB0ACwAIABPAGwAZABUAGUAeAB0ACwAIABOAGUAdwBUAGUAeAB0ACwAIABbAEkAbgBzAHQAYQBuAGMAZQBOAHUAbQBdACwAXABuACAAIAAgACAASQBGACgATwBsAGQAVABlAHgAdAAgAD0AIABcACIAXAAiACwAIABOAFUATABMAEkARgBZACgAVABlAHgAdAApACwAXABuACAAIAAgACAAIAAgACAAIABMAEUAVAAoAFwAbgAgACAAIAAgACAAIAAgACAAIAAgACAAIABfAG8AbABkAEwAZQBuACwAIABMAEUATgAoAE8AbABkAFQAZQB4AHQAKQAsAFwAbgAgACAAIAAgACAAIAAgACAAIAAgACAAIABfAGwAZQBuAEQAaQBmAGYALAAgAEwARQBOACgATgBlAHcAVABlAHgAdAApACAALQAgAF8AbwBsAGQATABlAG4ALABcAG4AIAAgACAAIAAgACAAIAAgACAAIAAgACAAXwBpAG4AcwB0AGEAbgBjAGUALAAgAE4AKABJAG4AcwB0AGEAbgBjAGUATgB1AG0AKQAsAFwAbgAgACAAIAAgACAAIAAgACAAIAAgACAAIABNAEEAUAAoAFQAZQB4AHQALABcAG4AIAAgACAAIAAgACAAIAAgACAAIAAgACAAIAAgACAAIABMAEEATQBCAEQAQQAoAF8AdABlAHgAdAAsAFwAbgAgACAAIAAgACAAIAAgACAAIAAgACAAIAAgACAAIAAgACAAIAAgACAASQBGACgAXwB0AGUAeAB0ACAAPQAgAFwAIgBcACIALAAgAFwAIgBcACIALABcAG4AIAAgACAAIAAgACAAIAAgACAAIAAgACAAIAAgACAAIAAgACAAIAAgACAAIAAgACAATABFAFQAKABcAG4AIAAgACAAIAAgACAAIAAgACAAIAAgACAAIAAgACAAIAAgACAAIAAgACAAIAAgACAAIAAgACAAIABfAG0AYQB4AEkAbgBzAHQAYQBuAGMAZQAsACAASQBOAFQAKABMAEUATgAoAF8AdABlAHgAdAApACAALwAgAF8AbwBsAGQATABlAG4AKQAsAFwAbgAgACAAIAAgACAAIAAgACAAIAAgACAAIAAgACAAIAAgACAAIAAgACAAIAAgACAAIAAgACAAIAAgAF8AcABvAHMALAAgAFMAQwBBAE4AKAAwACwAIABTAEUAUQBVAEUATgBDAEUAKAAxACwAIABfAG0AYQB4AEkAbgBzAHQAYQBuAGMAZQApACwAXABuACAAIAAgACAAIAAgACAAIAAgACAAIAAgACAAIAAgACAAIAAgACAAIAAgACAAIAAgACAAIAAgACAAIAAgACAAIABMAEEATQBCAEQAQQAoAF8AYQBjAGMALAAgAF8AYwB1AHIAcgAsAFwAbgAgACAAIAAgACAAIAAgACAAIAAgACAAIAAgACAAIAAgACAAIAAgACAAIAAgACAAIAAgACAAIAAgACAAIAAgACAAIAAgACAAIABJAEYAKABfAGEAYwBjACAAPQAgAFwAIgBcACIALAAgAFwAIgBcACIALAAgAEkARgBFAFIAUgBPAFIAKABTAEUAQQBSAEMASAAoAE8AbABkAFQAZQB4AHQALAAgAF8AdABlAHgAdAAsACAAXwBhAGMAYwAgACsAIAAxACkALAAgAFwAIgBcACIAKQApAFwAbgAgACAAIAAgACAAIAAgACAAIAAgACAAIAAgACAAIAAgACAAIAAgACAAIAAgACAAIAAgACAAIAAgACAAIAAgACAAKQBcAG4AIAAgACAAIAAgACAAIAAgACAAIAAgACAAIAAgACAAIAAgACAAIAAgACAAIAAgACAAIAAgACAAIAApACwAXABuACAAIAAgACAAIAAgACAAIAAgACAAIAAgACAAIAAgACAAIAAgACAAIAAgACAAIAAgACAAIAAgACAAXwBjAG8AdQBuAHQALAAgAEMATwBVAE4AVAAoAF8AcABvAHMAKQAsAFwAbgAgACAAIAAgACAAIAAgACAAIAAgACAAIAAgACAAIAAgACAAIAAgACAAIAAgACAAIAAgACAAIAAgAEkARgBTACgAXABuACAAIAAgACAAIAAgACAAIAAgACAAIAAgACAAIAAgACAAIAAgACAAIAAgACAAIAAgACAAIAAgACAAIAAgACAAIABfAGMAbwB1AG4AdAAgAD0AIAAwACwAIABfAHQAZQB4AHQALABcAG4AIAAgACAAIAAgACAAIAAgACAAIAAgACAAIAAgACAAIAAgACAAIAAgACAAIAAgACAAIAAgACAAIAAgACAAIAAgAEEAQgBTACgAXwBpAG4AcwB0AGEAbgBjAGUAKQAgAD4AIABfAGMAbwB1AG4AdAAsACAAXwB0AGUAeAB0ACwAXABuACAAIAAgACAAIAAgACAAIAAgACAAIAAgACAAIAAgACAAIAAgACAAIAAgACAAIAAgACAAIAAgACAAIAAgACAAIABfAGkAbgBzAHQAYQBuAGMAZQAgAD4AIAAwACwAIABSAEUAUABMAEEAQwBFACgAXwB0AGUAeAB0ACwAIABJAE4ARABFAFgAKABfAHAAbwBzACwAIAAxACwAIABfAGkAbgBzAHQAYQBuAGMAZQApACwAIABfAG8AbABkAEwAZQBuACwAIABOAGUAdwBUAGUAeAB0ACkALABcAG4AIAAgACAAIAAgACAAIAAgACAAIAAgACAAIAAgACAAIAAgACAAIAAgACAAIAAgACAAIAAgACAAIAAgACAAIAAgAF8AaQBuAHMAdABhAG4AYwBlACAAPAAgADAALAAgAFIARQBQAEwAQQBDAEUAKABfAHQAZQB4AHQALAAgAEkATgBEAEUAWAAoAF8AcABvAHMALAAgADEALAAgAF8AYwBvAHUAbgB0ACAAKwAgAF8AaQBuAHMAdABhAG4AYwBlACAAKwAgADEAKQAsACAAXwBvAGwAZABMAGUAbgAsACAATgBlAHcAVABlAHgAdAApACwAXABuACAAIAAgACAAIAAgACAAIAAgACAAIAAgACAAIAAgACAAIAAgACAAIAAgACAAIAAgACAAIAAgACAAIAAgACAAIABUAFIAVQBFACwAIABMAEUAVAAoAFwAbgAgACAAIAAgACAAIAAgACAAIAAgACAAIAAgACAAIAAgACAAIAAgACAAIAAgACAAIAAgACAAIAAgACAAIAAgACAAIAAgACAAIABfAG4AUABvAHMALAAgAFQAQQBLAEUAKABfAHAAbwBzACwAIAAxACwAIABfAGMAbwB1AG4AdAApACAAKwAgAFMARQBRAFUARQBOAEMARQAoADEALAAgAF8AYwBvAHUAbgB0ACwAIAAwACwAIABfAGwAZQBuAEQAaQBmAGYAKQAsAFwAbgAgACAAIAAgACAAIAAgACAAIAAgACAAIAAgACAAIAAgACAAIAAgACAAIAAgACAAIAAgACAAIAAgACAAIAAgACAAIAAgACAAIABSAEUARABVAEMARQAoAF8AdABlAHgAdAAsACAAXwBuAFAAbwBzACwAXABuACAAIAAgACAAIAAgACAAIAAgACAAIAAgACAAIAAgACAAIAAgACAAIAAgACAAIAAgACAAIAAgACAAIAAgACAAIAAgACAAIAAgACAAIAAgACAATABBAE0AQgBEAEEAKABfAGEAYwBjACwAIABfAGMAdQByAHIALABcAG4AIAAgACAAIAAgACAAIAAgACAAIAAgACAAIAAgACAAIAAgACAAIAAgACAAIAAgACAAIAAgACAAIAAgACAAIAAgACAAIAAgACAAIAAgACAAIAAgACAAIAAgAFIARQBQAEwAQQBDAEUAKABfAGEAYwBjACwAIABfAGMAdQByAHIALAAgAF8AbwBsAGQATABlAG4ALAAgAE4AZQB3AFQAZQB4AHQ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4AVABIAF8AQwBIAEEAUgBcAG4AXABuAEwAbwBjAGEAdABlAHMAIAB0AGgAZQAgAHAAbwBzAGkAdABpAG8AbgAgAG8AZgAgAHQAaABlACAATgB0AGgAIABjAG8AdQBuAHQAIABvAGYAIABhAG4AeQAgAG8AbgBlACAAbwBmACAAYQAgAHMAZQB0ACAAbwBmACAAYwBoAGEAcgBhAGMAdABlAHIAcwAgAHcAaQB0AGgAaQBuACAAdABoAGUAIABnAGkAdgBlAG4AIAB0AGUAeAB0AC4AXABuAFMAZQBhAHIAYwBoACAAaQBzACAAYwBhAHMAZQAtAGkAbgBzAGUAbgBzAGkAdABpAHYAZQAgAGIAeQAgAGQAZQBmAGEAdQBsAHQALgBcAG4AXABuAEEAcgByAGEAeQAgAGMAbwBtAHAAYQB0AGkAYgBsAGUAOgAgAFQAZQB4AHQAIABwAGEAcgBhAG0AZQB0AGUAc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MAaABhAHIAYQBjAHQAZQByACAAcABvAHMAaQB0AGkAbwBuACAAaQBuACAAdABlAHgAdAAuAFwAbgAgADIAIAB8ACAAYwBoAGEAcgAgACAAIAAgAHwAIABDAGgAYQByAGEAYwB0AGUAcgAgAGYAbwB1AG4AZAAuACAAUgBlAHQAdQByAG4AZQBkACAAaQBmACAAUgBlAHQAdQByAG4AQwBoAGEAcgAgAGkAcwAgAHMAZQB0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AgACAAIAAgACAAIAB8ACAAdABlAHgAdAAgACAAIAAgACAAIAAgACAAIAAgACAAIAAgAHwAIABUAGUAeAB0ACAAdABvACAAcwBlAGEAcgBjAGgAIAB3AGkAdABoAGkAbgBcAG4AQwBoAGEAcgBzACAAIAAgACAAIAAgACAAIAAgACAAIAB8ACAAdABlAHgAdAAgACAAIAAgACAAIAAgACAAIAAgACAAIAAgAHwAIABDAGgAYQByAGEAYwB0AGUAcgBzACAAdABvACAAcwBlAGEAcgBjAGgAIABmAG8AcgBcAG4AWwBOAF0AIAAgACAAIAAgACAAIAAgACAAIAAgACAAIAB8ACAAaQBuAHQAZQBnAGUAcgAgACAAIAAgACAAIAAgACAAIAAgAHwAIABOAHQAaAAgAGMAbwB1AG4AdAAgAG8AZgAgAGEAbgB5ACAAbwBmACAAdABoAGUAIABjAGgAYQByAGEAYwB0AGUAcgBzAC4AIABEAGUAZgBhAHUAbAB0AHMAIAB0AG8AIAAxAHMAdAAuAFwAbgAgACAAIAAgACAAIAAgACAAIAAgACAAIAAgACAAIAAgAHwAIAAgACAAIAAgACAAIAAgACAAIAAgACAAIAAgACAAIAAgACAAfAAgAE4AZQBnAGEAdABpAHYAZQAgAHYAYQBsAHUAZQBzACAAdwBpAGwAbAAgAHAAZQByAGYAbwByAG0AIABhACAAcgBlAHYAZQByAHMAZQAgAHMAZQBhAHIAYwBoACAAZgByAG8AbQAgAHQAaABlACAAZQBuAGQAIABvAGYAIAB0AGgAZQAgAHQAZQB4AHQALgBcAG4AWwBDAGEAcwBlAFMAZQBuAHMAaQB0AGkAdgBlAF0AIAB8ACAAcwB3AGkAdABjAGgAIAAgACAAIAAgACAAIAAgACAAIAAgAHwAIABTAGUAYQByAGMAaAAgAGkAcwAgAGMAYQBzAGUALQBzAGUAbgBzAGkAdABpAHYAZQAuACAAIAAgACAAIAAgACAAIAAgACAAIABcAG4AWwBSAGUAdAB1AHIAbgBDAGgAYQByAF0AIAAgACAAIAB8ACAAcwB3AGkAdABjAGgAIAAgACAAIAAgACAAIAAgACAAIAAgAHwAIABBAGwAcwBvACAAcgBlAHQAdQByAG4AIAB0AGgAZQAgAGMAaABhAHIAYQBjAHQAZQByACAAZgBvAHUAbgBkAFwAbgBbAEwAbwB3AGUAcgBQAG8AcwBdACAAIAAgACAAIAAgAHwAIABpAG4AdABlAGcAZQByACAAIAAgACAAIAAgACAAIAAgACAAfAAgAFAAbwBzAGkAdABpAG8AbgAgAHQAbwAgAHMAdABhAHIAdAAgAHQAaABlACAAcwBlAGEAcgBjAGgAIABmAHIAbwBtAC4AXABuACAAIAAgACAAIAAgACAAIAAgACAAIAAgACAAIAAgACAAfAAgAFsAMQAuAC4ATABFAE4AKABUAGUAeAB0ACkAXQAgACAAIAB8ACAATgBlAGcAYQB0AGkAdgBlACAAdgBhAGwAdQBlAHMAIABhAHIAZQAgAHIAZQBsAGEAdABpAHYAZQAgAHQAbwAgAHQAaABlACAAZQBuAGQAIABvAGYAIAB0AGgAZQAgAHQAZQB4AHQALgBcAG4AIAAgACAAIAAgACAAIAAgACAAIAAgACAAIAAgACAAIAB8ACAAWwAtAEwARQBOACgAVABlAHgAdAApAC4ALgAtADEAXQAgAHwAIABEAGUAZgBhAHUAbAB0AHMAIAB0AG8AIABiAGUAZwBpAG4AbgBpAG4AZwAgAG8AZgAgAHQAaABlACAAdABlAHgAdAAuAFwAbgBbAFUAcABwAGUAcgBQAG8AcwBdACAAIAAgACAAIAAgAHwAIABpAG4AdABlAGcAZQByACAAIAAgACAAIAAgACAAIAAgACAAfAAgAFAAbwBzAGkAdABpAG8AbgAgAGwAaQBtAGkAdAAgAG8AZgAgAHQAaABlACAAcwBlAGEAcgBjAGgALgBcAG4AIAAgACAAIAAgACAAIAAgACAAIAAgACAAIAAgACAAIAB8ACAAWwAxAC4ALgBMAEUATgAoAFQAZQB4AHQAKQBdACAAIAAgAHwAIABOAGUAZwBhAHQAaQB2AGUAIAB2AGEAbAB1AGUAcwAgAGEAcgBlACAAcgBlAGwAYQB0AGkAdgBlACAAdABvACAAdABoAGUAIABlAG4AZAAgAG8AZgAgAHQAaABlACAAdABlAHgAdAAuAFwAbgAgACAAIAAgACAAIAAgACAAIAAgACAAIAAgACAAIAAgAHwAIABbAC0ATABFAE4AKABUAGUAeAB0ACkALgAuAC0AMQBdACAAfAAgAEQAZQBmAGEAdQBsAHQAcwAgAHQAbwAgAGUAbgBkACAAbwBmACAAdABoAGUAIAB0AGUAeA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SQBOAEQAXwBOAFQASABfAEMASABBAFIAKABcACIAMQAyADMANABfAEEAXwBCAF8AQQBfADAAXAAiACwAIABcACIAQQBCAFwAIgApAFwAbgBSAGUAdAB1AHIAbgBzADoAIAA2ACAAaQAuAGUALgAgADEAcwB0ACAAQQAgAG8AcgAgAEIAIABpAHMAIABhAHQAIABwAG8AcwBpAHQAaQBvAG4AIAA2AFwAbgBcAG4ARgBJAE4ARABfAE4AVABIAF8AQwBIAEEAUgAoAFwAIgAxADIAMwA0AF8AQQBfAGIAXwBhAF8AMABcACIALAAgAFwAIgBhAGIAXAAiACwAIAAyACwAIAAxACkAXABuAFIAZQB0AHUAcgBuAHMAOgAgADEAMAAgAGkALgBlAC4AIAAyAG4AZAAgAGEAIABvAHIAIABiACwAIABjAGEAcwBlAC0AcwBlAG4AcwBpAHQAaQB2AGUAIABpAHMAIABhAHQAIABwAG8AcwBpAHQAaQBvAG4AIAAxADAAXABuAFwAbgBGAEkATgBEAF8ATgBUAEgAXwBDAEgAQQBSACgAXAAiADEAMgAzADQAXwBBAF8AQgBfAEEAXwAwAFwAIgAsACAAXAAiAGEAYgBcACIALAAgADIALAAgADAALAAgADEALAAgADcAKQBcAG4AUgBlAHQAdQByAG4AcwA6ACAAewAxADAALAAgAEEAfQAgAGkALgBlAC4AIAAyAG4AZAAgAGEAIABvAHIAIABiACwAIABjAGEAcwBlAC0AaQBuAHMAZQBuAHMAaQB0AGkAdgBlACAAaQBzACAAYQB0ACAAcABvAHMAaQB0AGkAbwBuACAAMQAwACwAIABzAGUAYQByAGMAaABpAG4AZwAgAGYAcgBvAG0AIABwAG8AcwBpAHQAaQBvAG4AIAA3AC4AIABBACAAdwBhAHMAIABmAG8AdQBuAGQALgBcAG4AXABuAEYASQBOAEQAXwBOAFQASABfAEMASABBAFIAKABcACIAMQAyADMANABfAEEAXwBCAF8AQQBfADAAXAAiACwAIABcACIAQQBCAFwAIgAsACAALQAyACwAIAAxACwAIAAxACwAIAAtADQAKQBcAG4AUgBlAHQAdQByAG4AcwA6ACAAewA2ACwAIABBAH0AIABpAC4AZQAuACAAMgBuAGQAIABBACAAbwByACAAQgAsACAAYwBhAHMAZQAtAHMAZQBuAHMAaQB0AGkAdgBlACAAaQBzACAAYQB0ACAAcABvAHMAaQB0AGkAbwBuACAANgAsACAAdQBzAGkAbgBnACAAcgBlAHYAZQByAHMAZQAgAHMAZQBhAHIAYwBoACAAZgByAG8AbQAgADQAIABjAGgAYQByAGEAYwB0AGUAcgBzACAAZgByAG8AbQAgAGUAbgBkAC4AXABuACAAIAAgACAAIAAgACAAIAAgAEEAIAB3AGEAcwAgAGYAbwB1AG4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4ARABfAE4AVABIAF8AQwBIAEEAUgAgAD0AIABMAEEATQBCAEQAQQAoAFQAZQB4AHQALAAgAEMAaABhAHIAcwAsACAAWwBOAF0ALAAgAFsAQwBhAHMAZQBTAGUAbgBzAGkAdABpAHYAZQBdACwAIABbAFIAZQB0AHUAcgBuAEMAaABhAHIAXQAsACAAWwBMAG8AdwBlAHIAUABvAHMAXQAsACAAWwBVAHAAcABlAHIAUABvAHMAXQAsAFwAbgAgACAAIAAgAEwARQBUACgAXABuACAAIAAgACAAIAAgACAAIABfAGkAZwBuAG8AcgBlAEMAYQBzAGUALAAgAE4AKABDAGEAcwBlAFMAZQBuAHMAaQB0AGkAdgBlACkAIAA9ACAAMAAsAFwAbgAgACAAIAAgACAAIAAgACAAXwBvAHUAdABDAGgAYQByACwAIABOACgAUgBlAHQAdQByAG4AQwBoAGEAcgApACAAPAA+ACAAMAAsAFwAbgAgACAAIAAgACAAIAAgACAAXwBuACwAIABJAEYAKABJAFMATwBNAEkAVABUAEUARAAoAE4AKQAsACAAMQAsACAASQBOAFQAKABOACgATgApACkAKQAsAFwAbgAgACAAIAAgACAAIAAgACAAXwByAGUAdAB1AHIAbgBOAG8AbgBlACwAIABJAEYAKABfAG8AdQB0AEMAaABhAHIALAAgAHsAMAAsACAAXAAiAFwAIgB9ACwAIAAwACkALABcAG4AIAAgACAAIAAgACAAIAAgAF8AbABvAHcAUABvAHMALAAgAEkARgAoAE4AKABMAG8AdwBlAHIAUABvAHMAKQAgAD0AIAAwACwAIAAxACwAIABJAE4AVAAoAEwAbwB3AGUAcgBQAG8AcwApACkALABcAG4AIAAgACAAIAAgACAAIAAgAFwAbgAgACAAIAAgACAAIAAgACAAZgBuAE4AdABoAEMAaABhAHIALAAgAEwAQQBNAEIARABBACgAXwB0AGUAeAB0ACwAXABuACAAIAAgACAAIAAgACAAIAAgACAAIAAgAEkARgBTACgAXABuACAAIAAgACAAIAAgACAAIAAgACAAIAAgACAAIAAgACAASQBTAEUAUgBSAE8AUgAoAF8AdABlAHgAdAApACwAIABJAEYAKABfAG8AdQB0AEMAaABhAHIALAAgAEgAUwBUAEEAQwBLACgAXwB0AGUAeAB0ACwAIABcACIAXAAiACkALAAgAF8AdABlAHgAdAApACwAXABuACAAIAAgACAAIAAgACAAIAAgACAAIAAgACAAIAAgACAASQBTAF8ARQBNAFAAVABZACgAQwBoAGEAcgBzACkALAAgAF8AcgBlAHQAdQByAG4ATgBvAG4AZQAsAFwAbgAgACAAIAAgACAAIAAgACAAIAAgACAAIAAgACAAIAAgAF8AbgAgAD0AIAAwACwAIABfAHIAZQB0AHUAcgBuAE4AbwBuAGUALABcAG4AIAAgACAAIAAgACAAIAAgACAAIAAgACAAIAAgACAAIABUAFIAVQBFACwAIABMAEUAVAAoAFwAbgAgACAAIAAgACAAIAAgACAAIAAgACAAIAAgACAAIAAgACAAIAAgACAAXwBsAGUAbgAsACAATABFAE4AKABfAHQAZQB4AHQAKQAsAFwAbgAgACAAIAAgACAAIAAgACAAIAAgACAAIAAgACAAIAAgACAAIAAgACAAXwBzAHQAYQByAHQAUABvAHMALAAgAEkARgAoAF8AbABvAHcAUABvAHMAIAA8ACAAMQAsACAAXwBsAGUAbgAgACsAIABfAGwAbwB3AFAAbwBzACAAKwAgADEALAAgAF8AbABvAHcAUABvAHMAKQAsAFwAbgAgACAAIAAgACAAIAAgACAAIAAgACAAIAAgACAAIAAgACAAIAAgACAAXwBlAG4AZABQAG8AcwAsACAASQBGAFMAKABcAG4AIAAgACAAIAAgACAAIAAgACAAIAAgACAAIAAgACAAIAAgACAAIAAgACAAIAAgACAATgBPAFQAKABJAFMATgBVAE0AQgBFAFIAKABVAHAAcABlAHIAUABvAHMAKQApACwAIABfAGwAZQBuACwAXABuACAAIAAgACAAIAAgACAAIAAgACAAIAAgACAAIAAgACAAIAAgACAAIAAgACAAIAAgAFUAcABwAGUAcgBQAG8AcwAgAD4AIAAwACwAIABVAHAAcABlAHIAUABvAHMALABcAG4AIAAgACAAIAAgACAAIAAgACAAIAAgACAAIAAgACAAIAAgACAAIAAgACAAIAAgACAAVQBwAHAAZQByAFAAbwBzACAAPAAgADAALAAgAF8AbABlAG4AIAArACAAVQBwAHAAZQByAFAAbwBzACAAKwAgADEALABcAG4AIAAgACAAIAAgACAAIAAgACAAIAAgACAAIAAgACAAIAAgACAAIAAgACAAIAAgACAAVABSAFUARQAsACAAMABcAG4AIAAgACAAIAAgACAAIAAgACAAIAAgACAAIAAgACAAIAAgACAAIAAgACkALABcAG4AIAAgACAAIAAgACAAIAAgACAAIAAgACAAIAAgACAAIAAgACAAIAAgAEkARgBTACgAXABuACAAIAAgACAAIAAgACAAIAAgACAAIAAgACAAIAAgACAAIAAgACAAIAAgACAAIAAgAF8AcwB0AGEAcgB0AFAAbwBzACAAPgAgAF8AbABlAG4ALAAgAF8AcgBlAHQAdQByAG4ATgBvAG4AZQAsAFwAbgAgACAAIAAgACAAIAAgACAAIAAgACAAIAAgACAAIAAgACAAIAAgACAAIAAgACAAIABfAHMAdABhAHIAdABQAG8AcwAgAD4AIABfAGUAbgBkAFAAbwBzACwAIABfAHIAZQB0AHUAcgBuAE4AbwBuAGUALABcAG4AIAAgACAAIAAgACAAIAAgACAAIAAgACAAIAAgACAAIAAgACAAIAAgACAAIAAgACAAVABSAFUARQAsACAATABFAFQAKABcAG4AIAAgACAAIAAgACAAIAAgACAAIAAgACAAIAAgACAAIAAgACAAIAAgACAAIAAgACAAIAAgACAAIABfAHMAZQBhAHIAYwBoAFQAZQB4AHQALAAgAE0ASQBEACgAXwB0AGUAeAB0ACwAIABfAHMAdABhAHIAdABQAG8AcwAsACAAXwBlAG4AZABQAG8AcwAgAC0AIABfAHMAdABhAHIAdABQAG8AcwAgACsAIAAxACkALABcAG4AIAAgACAAIAAgACAAIAAgACAAIAAgACAAIAAgACAAIAAgACAAIAAgACAAIAAgACAAIAAgACAAIABfAGMAYQBzAGUAZABUAGUAeAB0ACwAIABJAEYAKABfAGkAZwBuAG8AcgBlAEMAYQBzAGUALAAgAFUAUABQAEUAUgAoAF8AcwBlAGEAcgBjAGgAVABlAHgAdAApACwAIABfAHMAZQBhAHIAYwBoAFQAZQB4AHQAKQAsAFwAbgAgACAAIAAgACAAIAAgACAAIAAgACAAIAAgACAAIAAgACAAIAAgACAAIAAgACAAIAAgACAAIAAgAF8AcwBlAGEAcgBjAGgATABlAG4ALAAgAEwARQBOACgAXwBjAGEAcwBlAGQAVABlAHgAdAApACwAXABuACAAIAAgACAAIAAgACAAIAAgACAAIAAgACAAIAAgACAAIAAgACAAIAAgACAAIAAgACAAIAAgACAAXwBjAGgAYQByAEEAcgByAGEAeQAsACAATQBJAEQAKABcAG4AIAAgACAAIAAgACAAIAAgACAAIAAgACAAIAAgACAAIAAgACAAIAAgACAAIAAgACAAIAAgACAAIAAgACAAIAAgAEkARgAoAF8AaQBnAG4AbwByAGUAQwBhAHMAZQAsACAAVQBQAFAARQBSACgAQwBoAGEAcgBzACkALAAgAEMAaABhAHIAcwApACwAXABuACAAIAAgACAAIAAgACAAIAAgACAAIAAgACAAIAAgACAAIAAgACAAIAAgACAAIAAgACAAIAAgACAAIAAgACAAIABTAEUAUQBVAEUATgBDAEUAKABMAEUATgAoAEMAaABhAHIAcwApACkALABcAG4AIAAgACAAIAAgACAAIAAgACAAIAAgACAAIAAgACAAIAAgACAAIAAgACAAIAAgACAAIAAgACAAIAAgACAAIAAgADEAXABuACAAIAAgACAAIAAgACAAIAAgACAAIAAgACAAIAAgACAAIAAgACAAIAAgACAAIAAgACAAIAAgACAAKQAsAFwAbgAgACAAIAAgACAAIAAgACAAIAAgACAAIAAgACAAIAAgACAAIAAgACAAIAAgACAAIAAgACAAIAAgAF8AZgBpAG4AZABDAG8AdQBuAHQALAAgAEwARQBUACgAXABuACAAIAAgACAAIAAgACAAIAAgACAAIAAgACAAIAAgACAAIAAgACAAIAAgACAAIAAgACAAIAAgACAAIAAgACAAIABfAHIAZQBtAG8AdgBlAGQALAAgAFIARQBEAFUAQwBFACgAXwBjAGEAcwBlAGQAVABlAHgAdAAsACAAXwBjAGgAYQByAEEAcgByAGEAeQAsAFwAbgAgACAAIAAgACAAIAAgACAAIAAgACAAIAAgACAAIAAgACAAIAAgACAAIAAgACAAIAAgACAAIAAgACAAIAAgACAAIAAgACAAIABMAEEATQBCAEQAQQAoAF8AYQBjAGMALAAgAF8AYwB1AHIAcgAsAFwAbgAgACAAIAAgACAAIAAgACAAIAAgACAAIAAgACAAIAAgACAAIAAgACAAIAAgACAAIAAgACAAIAAgACAAIAAgACAAIAAgACAAIAAgACAAIAAgAFMAVQBCAFMAVABJAFQAVQBUAEUAKABfAGEAYwBjACwAIABfAGMAdQByAHIALAAgAFwAIgBcACI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cwBlAGEAcgBjAGgATABlAG4AIAAtACAATABFAE4AKABfAHIAZQBtAG8AdgBlAGQAKQBcAG4AIAAgACAAIAAgACAAIAAgACAAIAAgACAAIAAgACAAIAAgACAAIAAgACAAIAAgACAAIAAgACAAIAApACwAXABuACAAIAAgACAAIAAgACAAIAAgACAAIAAgACAAIAAgACAAIAAgACAAIAAgACAAIAAgACAAIAAgACAASQBGACgAXwBmAGkAbgBkAEMAbwB1AG4AdAAgADwAIABBAEIAUwAoAF8AbgApACwAIABfAHIAZQB0AHUAcgBuAE4AbwBuAGUALABcAG4AIAAgACAAIAAgACAAIAAgACAAIAAgACAAIAAgACAAIAAgACAAIAAgACAAIAAgACAAIAAgACAAIAAgACAAIAAgAEwARQBUACgAXABuACAAIAAgACAAIAAgACAAIAAgACAAIAAgACAAIAAgACAAIAAgACAAIAAgACAAIAAgACAAIAAgACAAIAAgACAAIAAgACAAIAAgAC8ALwAgAG4AdABoACAAYwBhAG4AIABjAG8AdQBuAHQAIABmAHIAbwBtACAAZQBuAGQAIABiAGEAYwBrAHcAYQByAGQAcwBcAG4AIAAgACAAIAAgACAAIAAgACAAIAAgACAAIAAgACAAIAAgACAAIAAgACAAIAAgACAAIAAgACAAIAAgACAAIAAgACAAIAAgACAAXwBuAHQAaAAsACAASQBGACgAXwBuACAAPgAgADAALAAgAF8AbgAsACAAXwBmAGkAbgBkAEMAbwB1AG4AdAAgACsAIABfAG4AIAArACAAMQApACwAXABuACAAIAAgACAAIAAgACAAIAAgACAAIAAgACAAIAAgACAAIAAgACAAIAAgACAAIAAgACAAIAAgACAAIAAgACAAIAAgACAAIAAgAF8AbgB0AGgAUABvAHMALAAgAFIARQBEAFUAQwBFACgAMAAsACAAUwBFAFEAVQBFAE4AQwBFACgAXwBuAHQAaAApACwAXABuACAAIAAgACAAIAAgACAAIAAgACAAIAAgACAAIAAgACAAIAAgACAAIAAgACAAIAAgACAAIAAgACAAIAAgACAAIAAgACAAIAAgACAAIAAgACAATABBAE0AQgBEAEEAKABfAGEAYwBjACwAIABfAGMAdQByAHIALABcAG4AIAAgACAAIAAgACAAIAAgACAAIAAgACAAIAAgACAAIAAgACAAIAAgACAAIAAgACAAIAAgACAAIAAgACAAIAAgACAAIAAgACAAIAAgACAAIAAgACAAIAAgAEkARgAoAF8AYQBjAGMAIAA8ACAAMAAsACAALQAx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uAGUAeAB0AFAAbwBzAEMAaABhAHIAcwAsACAASQBGAEUAUgBSAE8AUgAoAEYASQBOAEQAKABfAGMAaABhAHIAQQByAHIAYQB5ACwAIABfAGMAYQBzAGUAZABUAGUAeAB0ACwAIABfAGEAYwBjACAAKwAgADEAKQAsACAAMAApACwAXABuACAAIAAgACAAIAAgACAAIAAgACAAIAAgACAAIAAgACAAIAAgACAAIAAgACAAIAAgACAAIAAgACAAIAAgACAAIAAgACAAIAAgACAAIAAgACAAIAAgACAAIAAgACAAIAAgACAAIAAgACAAXwBuAGUAeAB0AFAAbwBzACwAIABNAEkATgAoAEYASQBMAFQARQBSACgAXwBuAGUAeAB0AFAAbwBzAEMAaABhAHIAcwAsACAAXwBuAGUAeAB0AFAAbwBzAEMAaABhAHIAcwAgAD4AIAAwACwAIAAwACkAKQAsAFwAbgAgACAAIAAgACAAIAAgACAAIAAgACAAIAAgACAAIAAgACAAIAAgACAAIAAgACAAIAAgACAAIAAgACAAIAAgACAAIAAgACAAIAAgACAAIAAgACAAIAAgACAAIAAgACAAIAAgACAAIAAgAEkARgAoAF8AbgBlAHgAdABQAG8AcwAgAD0AIAAwACwAIAAtADEALAAgAF8AbgBlAHgAdABQAG8Acw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CwAXABuACAAIAAgACAAIAAgACAAIAAgACAAIAAgACAAIAAgACAAIAAgACAAIAAgACAAIAAgACAAIAAgACAAIAAgACAAIAAgACAAIAAgAF8AbwB1AHQAUABvAHMALAAgAF8AbgB0AGgAUABvAHMAIAArACAAXwBzAHQAYQByAHQAUABvAHMAIAAtACAAMQAsAFwAbgAgACAAIAAgACAAIAAgACAAIAAgACAAIAAgACAAIAAgACAAIAAgACAAIAAgACAAIAAgACAAIAAgACAAIAAgACAAIAAgACAAIABJAEYAKABfAG8AdQB0AFAAbwBzACAAPAAgADEALAAgAF8AcgBlAHQAdQByAG4ATgBvAG4AZQAsAFwAbgAgACAAIAAgACAAIAAgACAAIAAgACAAIAAgACAAIAAgACAAIAAgACAAIAAgACAAIAAgACAAIAAgACAAIAAgACAAIAAgACAAIAAgACAAIAAgAEkARgAoAF8AbwB1AHQAQwBoAGEAcgAsAFwAbgAgACAAIAAgACAAIAAgACAAIAAgACAAIAAgACAAIAAgACAAIAAgACAAIAAgACAAIAAgACAAIAAgACAAIAAgACAAIAAgACAAIAAgACAAIAAgACAAIAAgACAASABTAFQAQQBDAEsAKABfAG8AdQB0AFAAbwBzACwAIABNAEkARAAoAF8AcwBlAGEAcgBjAGgAVABlAHgAdAAsACAAXwBuAHQAaABQAG8AcwAsACAAMQApACkALABcAG4AIAAgACAAIAAgACAAIAAgACAAIAAgACAAIAAgACAAIAAgACAAIAAgACAAIAAgACAAIAAgACAAIAAgACAAIAAgACAAIAAgACAAIAAgACAAIAAgACAAIAAgAF8AbwB1AHQAUABvAHM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IAbwB3AEMAbwB1AG4AdAAsACAAUgBPAFcAUwAoAFQAZQB4AHQAKQAsAFwAbgAgACAAIAAgACAAIAAgACAARABSAE8AUAAoAFwAbgAgACAAIAAgACAAIAAgACAAIAAgACAAIABSAEUARABVAEMARQAoADA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TgB0AGgAQwBoAGEAcgAoAE4AVQBMAEwASQBGAFkAKABJAE4ARABFAFgAKABUAGUAeAB0ACwAIABfAGMAdQByAHIALAAgADEAKQApACkAXABuACAAIAAgACAAIAAgACAAIAAgACAAIAAgACAAIAAgACAAIAAgACAAIAApAFwAbgAgACAAIAAgACAAIAAgACAAIAAgACAAIAAgACAAIAAgACkAXABuACAAIAAgACAAIAAgACAAIAAgACAAIAAgACkALAAgADE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ABuAFwAbgBTAHAAbABpAHQAcwAgAHQAZQB4AHQAIABpAG4AdABvACAAYwBvAGwAdQBtAG4AcwAgAGEAdAAgAGEAIABnAGkAdgBlAG4AIABkAGUAbABpAG0AaQB0AGUAcgAgAHUAcAAgAHQAbwAgAHQAaABlACAAcwBwAGUAYwBpAGYAaQBlAGQAIABsAGkAbQBpAHQALgAgAE0AYQB0AGMAaABpAG4AZwAgAGkAcwAgAGMAYQBzAGUALQBpAG4AcwBlAG4AcwBpAHQAaQB2AGUAIABiAHkAIABkAGUAZgBhAHUAbAB0AC4AXABuAFwAbgBBAHIAcgBhAHkAIABjAG8AbQBwAGEAdABpAGIAbABlADoAIABUAGUAeAB0ACAAcABhAHIAYQBtAGUAdABlAHIAIABhAHMAIABjAG8AbAB1AG0AbgBcAG4AXABuAE8AdQB0AHAAdQB0ACAAQwBbADEALgAu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G8AZgAgAHMAdQBiAHMAdAByAGkAbgBnAHMAIABbADEALgAuAG4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CAAIAAgACAAfAAgAHQAZQB4AHQAIAAgACAAIAB8ACAAVABlAHgAdAAgAHQAbwAgAHMAcABsAGkAdABcAG4AQwBvAGwAdQBtAG4ARABlAGwAaQBtAGkAdABlAHIAIAB8ACAAdABlAHgAdAAgACAAIAAgAHwAIABTAHUAYgBzAHQAcgBpAG4AZwAgAHQAbwAgAHMAcABsAGkAdAAgAGEAdABcAG4AWwBTAHAAbABpAHQATABpAG0AaQB0AF0AIAAgACAAIAB8ACAAaQBuAHQAZQBnAGUAcgAgAHwAIABMAGkAbQBpAHQAIABhAHQAIAB3AGgAaQBjAGgAIAB0AG8AIABzAHQAbwBwACAAcwBwAGwAaQB0AHQAaQBuAGcALgAgAEQAZQBmAGEAdQBsAHQAcwAgAHQAbwAgADAAIABmAG8AcgAgAG4AbwAgAGwAaQBtAGkAdAAuAFwAbgBbAEMAYQBzAGUAUwBlAG4AcwBpAHQAaQB2AGUAXQAgAHwAIABiAG8AbwBsAGUAYQBuACAAfAAgAE0AYQB0AGMAaAAgAGwAZQB0AHQAZQByACAAYwBhAHMAZQBcAG4AWwBJAGcAbgBvAHIAZQBFAG0AcAB0AHkAXQAgACAAIAB8ACAAYgBvAG8AbABlAGEAbgAgAHwAIABTAGsAaQBwACAAZQBtAHAAdAB5ACAAZQBsAGUAbQBlAG4AdABzAFwAbgBbAFAAYQBkAFcAaQB0AGgAXQAgACAAIAAgACAAIAAgAHwAIAB0AGUAeAB0ACAAIAAgACAAfAAgAFAAYQBkACAAZgBpAGwAbAAgAGUAbQBwAHQAeQAgAGUAbABlAG0AZQBuAHQAcwAgAGkAbgAgAGEAcgByAGEAe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CgAXAAiAEEAQgBDAHwARABFAEYAfAB8AEcAXAAiACwAIABcACIAfABcACIALAAgACwAIABUAFIAVQBFACkAXABuAFIAZQB0AHUAcgBuAHMAOgAgAHsAXAAiAEEAQgBDAFwAIgAsACAAXAAiAEQARQBGAFwAIgAsACAAXAAiAEcAXAAiAH0AXABuAFwAbgBTAFAATABJAFQAKABcACIAMQAyADMAYQBiAGMANAA1ADYAQQBCAEMANwA4ADkAXAAiACwAIABcACIAYQBiAGMAXAAiACwAIAAsACAALAAgAFQAUgBVAEUAKQBcAG4AUgBlAHQAdQByAG4AcwA6ACAAewBcACIAMQAyADMAXAAiACwAIABcACIANAA1ADYAQQBCAEMANwA4ADk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UABMAEkAVAAgAD0AIABMAEEATQBCAEQAQQAoAFQAZQB4AHQALAAgAEMAbwBsAHUAbQBuAEQAZQBsAGkAbQBpAHQAZQByACwAIABbAFMAcABsAGkAdABMAGkAbQBpAHQAXQAsACAAWwBDAGEAcwBlAFMAZQBuAHMAaQB0AGkAdgBlAF0ALAAgAFsASQBnAG4AbwByAGUARQBtAHAAdAB5AF0ALAAgAFsAUABhAGQAVwBpAHQAaABdACwAXABuACAAIAAgACAATABFAFQAKABcAG4AIAAgACAAIAAgACAAIAAgAF8AbABpAG0AaQB0ACwAIABNAEEAWAAoAEkATgBUACgATgAoAFMAcABsAGkAdABMAGkAbQBpAHQAKQApACwAIAAwACkALABcAG4AIAAgACAAIAAgACAAIAAgAEkARgBTACgAXABuACAAIAAgACAAIAAgACAAIAAgACAAIAAgAEMAbwBsAHUAbQBuAEQAZQBsAGkAbQBpAHQAZQByACAAPQAgAFwAIgBcACIALAAgAE4AVQBMAEwASQBGAFkAKABUAGUAeAB0ACkALABcAG4AIAAgACAAIAAgACAAIAAgACAAIAAgACAAXwBsAGkAbQBpAHQAIAA9ACAAMQAsACAATgBVAEwATABJAEYAWQAoAFQAZQB4AHQAKQAsAFwAbgAgACAAIAAgACAAIAAgACAAIAAgACAAIABUAFIAVQBFACwAIABMAEUAVAAoAFwAbgAgACAAIAAgACAAIAAgACAAIAAgACAAIAAgACAAIAAgAF8AYwBhAHMAZQBTAGUAbgBzAGkAdABpAHYAZQAsACAATgAoAEMAYQBzAGUAUwBlAG4AcwBpAHQAaQB2AGUAKQAgADwAPgAgADAALABcAG4AIAAgACAAIAAgACAAIAAgACAAIAAgACAAIAAgACAAIABfAGkAZwBuAG8AcgBlAEUAbQBwAHQAeQAsACAATgAoAEkAZwBuAG8AcgBlAEUAbQBwAHQAeQApACAAPAA+ACAAMAAsAFwAbgAgACAAIAAgACAAIAAgACAAIAAgACAAIAAgACAAIAAgAFwAbgAgACAAIAAgACAAIAAgACAAIAAgACAAIAAgACAAIAAgAGYAbgBTAHAAbABpAHQALAAgAEwAQQBNAEIARABBACgAXwB0AGUAeAB0ACwAXABuACAAIAAgACAAIAAgACAAIAAgACAAIAAgACAAIAAgACAAIAAgACAAIABJAEYAUwAoAFwAbgAgACAAIAAgACAAIAAgACAAIAAgACAAIAAgACAAIAAgACAAIAAgACAAIAAgACAAIABJAFMARQBSAFIATwBSACgAXwB0AGUAeAB0ACkALAAgAEgAUwBUAEEAQwBLACgAXwB0AGUAeAB0ACkALABcAG4AIAAgACAAIAAgACAAIAAgACAAIAAgACAAIAAgACAAIAAgACAAIAAgACAAIAAgACAAXwB0AGUAeAB0ACAAPQAgAFwAIgBcACIALAAgAEgAUwBUAEEAQwBLACgAXAAiAFwAIgApACwAXABuACAAIAAgACAAIAAgACAAIAAgACAAIAAgACAAIAAgACAAIAAgACAAIAAgACAAIAAgAFQAUgBVAEUALAAgAF8AUwBwAGwAaQB0AFIAZQBjAHUAcgBzAGkAdgBlACgAXwB0AGUAeAB0ACwAIABDAG8AbAB1AG0AbgBEAGUAbABpAG0AaQB0AGUAcgAsACAAXwBsAGkAbQBpAHQALAAgAF8AYwBhAHMAZQBTAGUAbgBzAGkAdABpAHYAZQAsACAAXwBpAGcAbgBvAHIAZQBFAG0AcAB0AHkALAAgADEALAAgAFwAIgBcACIAKQBcAG4AIAAgACAAIAAgACAAIAAgACAAIAAgACAAIAAgACAAIAAgACAAIAAgACkAXABuACAAIAAgACAAIAAgACAAIAAgACAAIAAgACAAIAAgACAAKQAsAFwAbgAgACAAIAAgACAAIAAgACAAIAAgACAAIABcAG4AIAAgACAAIAAgACAAIAAgACAAIAAgACAAIAAgACAAIABfAHIAbwB3AHMALAAgAFIATwBXAFMAKABUAGUAeAB0ACkALABcAG4AIAAgACAAIAAgACAAIAAgACAAIAAgACAAIAAgACAAIABfAGEAcgByAGEAeQBSAGEAdwAsACAARABSAE8AUAAoAFwAbgAgACAAIAAgACAAIAAgACAAIAAgACAAIAAgACAAIAAgACAAIAAgACAAUgBFAEQAVQBDAEUAKABcACIAXAAiACwAIABTAEUAUQBVAEUATgBDAEUAKABfAHIAbwB3AHMAKQAsAFwAbgAgACAAIAAgACAAIAAgACAAIAAgACAAIAAgACAAIAAgACAAIAAgACAAIAAgACAAIABMAEEATQBCAEQAQQAoAF8AYQBjAGMALAAgAF8AYwB1AHIAcgAsAFwAbgAgACAAIAAgACAAIAAgACAAIAAgACAAIAAgACAAIAAgACAAIAAgACAAIAAgACAAIAAgACAAIAAgAFYAUwBUAEEAQwBLACgAXABuACAAIAAgACAAIAAgACAAIAAgACAAIAAgACAAIAAgACAAIAAgACAAIAAgACAAIAAgACAAIAAgACAAIAAgACAAIABfAGEAYwBjACwAXABuACAAIAAgACAAIAAgACAAIAAgACAAIAAgACAAIAAgACAAIAAgACAAIAAgACAAIAAgACAAIAAgACAAIAAgACAAIABmAG4AUwBwAGwAaQB0ACgATgBVAEwATABJAEYAWQAoAEkATgBEAEUAWAAoAFQAZQB4AHQALAAgAF8AYwB1AHIAcgAsACAAMQApACkAKQBcAG4AIAAgACAAIAAgACAAIAAgACAAIAAgACAAIAAgACAAIAAgACAAIAAgACAAIAAgACAAIAAgACAAIAApAFwAbgAgACAAIAAgACAAIAAgACAAIAAgACAAIAAgACAAIAAgACAAIAAgACAAIAAgACAAIAApAFwAbgAgACAAIAAgACAAIAAgACAAIAAgACAAIAAgACAAIAAgACAAIAAgACAAKQAsACAAMQBcAG4AIAAgACAAIAAgACAAIAAgACAAIAAgACAAIAAgACAAIAApACwAXABuACAAIAAgACAAIAAgACAAIAAgACAAIAAgACAAIAAgACAAXABuACAAIAAgACAAIAAgACAAIAAgACAAIAAgACAAIAAgACAASQBGACgASQBTAE8ATQBJAFQAVABFAEQAKABQAGEAZABXAGkAdABoACkALABcAG4AIAAgACAAIAAgACAAIAAgACAAIAAgACAAIAAgACAAIAAgACAAIAAgAF8AYQByAHIAYQB5AFIAYQB3ACwAXABuACAAIAAgACAAIAAgACAAIAAgACAAIAAgACAAIAAgACAAIAAgACAAIABJAEYATgBBACgAXwBhAHIAcgBhAHkAUgBhAHcALAAgAFAAYQBkAFcAaQB0AGgAKQBcAG4AIAAgACAAIAAgACAAIAAgACAAIAAgACAAIAAgACAAIAApAFwAbgAgACAAIAAgACAAIAAgACAAIAAgACAAIAApAFwAbgAgACAAIAAgACAAIAAgACAAKQBcAG4AIAAgACAAIAApAFwAbgApADsAXABuAFwAbgBfAFMAcABsAGkAdABSAGUAYwB1AHIAcwBpAHYAZQAgAD0AIABMAEEATQBCAEQAQQAoAFQAZQB4AHQALAAgAEMAbwBsAHUAbQBuAEQAZQBsAGkAbQBpAHQAZQByACwAIABTAHAAbABpAHQATABpAG0AaQB0ACwAIABDAGEAcwBlAFMAZQBuAHMAaQB0AGkAdgBlACwAIABJAGcAbgBvAHIAZQBFAG0AcAB0AHkALAAgAFMAdABhAHIAdABQAG8AcwAsACAAQwBvAGwAdQBtAG4AcwAsAFwAbgAgACAAIAAgAEwARQBUACgAXABuACAAIAAgACAAIAAgACAAIABmAG4AUgBlAG0AYQBpAG4AZABlAHIALAAgAEwAQQBNAEIARABBACgAXABuACAAIAAgACAAIAAgACAAIAAgACAAIAAgAEwARQBUACgAXABuACAAIAAgACAAIAAgACAAIAAgACAAIAAgACAAIAAgACAAXwBlAGwAZQBtAGUAbgB0ACwAIABSAEkARwBIAFQAKABUAGUAeAB0ACwAIABMAEUATgAoAFQAZQB4AHQAKQAgAC0AIABTAHQAYQByAHQAUABvAHMAIAArACAAMQApACwAXABuACAAIAAgACAAIAAgACAAIAAgACAAIAAgACAAIAAgACAAXwBjAG8AbABzACwAIABJAEYAKAAoAF8AZQBsAGUAbQBlAG4AdAAgAD0AIABcACIAXAAiACkAIAAqACAASQBnAG4AbwByAGUARQBtAHAAdAB5ACwAXABuACAAIAAgACAAIAAgACAAIAAgACAAIAAgACAAIAAgACAAIAAgACAAIABDAG8AbAB1AG0AbgBzACwAXABuACAAIAAgACAAIAAgACAAIAAgACAAIAAgACAAIAAgACAAIAAgACAAIABIAFMAVABBAEMASwAoAEMAbwBsAHUAbQBuAHMALAAgAF8AZQBsAGUAbQBlAG4AdAApAFwAbgAgACAAIAAgACAAIAAgACAAIAAgACAAIAAgACAAIAAgACkALABcAG4AIAAgACAAIAAgACAAIAAgACAAIAAgACAAIAAgACAAIABJAEYAKABDAE8ATABVAE0ATgBTACgAXwBjAG8AbABzACkAIAA9ACAAMQAsACAAXwBjAG8AbABzACwAIABEAFIATwBQACgAXwBjAG8AbABzACwAIAAsACAAMQApACkAXABuACAAIAAgACAAIAAgACAAIAAgACAAIAAgACkAXABuACAAIAAgACAAIAAgACAAIAApACwAXABuACAAIAAgACAAXABuACAAIAAgACAAIAAgACAAIABJAEYAKABDAE8ATABVAE0ATgBTACgAQwBvAGwAdQBtAG4AcwApACAAPQAgAFMAcABsAGkAdABMAGkAbQBpAHQALAAgAGYAbgBSAGUAbQBhAGkAbgBkAGUAcgAoACkALABcAG4AIAAgACAAIAAgACAAIAAgACAAIAAgACAATABFAFQAKABcAG4AIAAgACAAIAAgACAAIAAgACAAIAAgACAAIAAgACAAIABfAHAAbwBzACwAIABJAEYAKABDAGEAcwBlAFMAZQBuAHMAaQB0AGkAdgBlACwAXABuACAAIAAgACAAIAAgACAAIAAgACAAIAAgACAAIAAgACAAIAAgACAAIABJAEYARQBSAFIATwBSACgARgBJAE4ARAAoAEMAbwBsAHUAbQBuAEQAZQBsAGkAbQBpAHQAZQByACwAIABUAGUAeAB0ACwAIABTAHQAYQByAHQAUABvAHMAKQAsACAAMAApACwAXABuACAAIAAgACAAIAAgACAAIAAgACAAIAAgACAAIAAgACAAIAAgACAAIABJAEYARQBSAFIATwBSACgAUwBFAEEAUgBDAEgAKABDAG8AbAB1AG0AbgBEAGUAbABpAG0AaQB0AGUAcgAsACAAVABlAHgAdAAsACAAUwB0AGEAcgB0AFAAbwBzACkALAAgADAAKQBcAG4AIAAgACAAIAAgACAAIAAgACAAIAAgACAAIAAgACAAIAApACwAXABuACAAIAAgACAAIAAgACAAIAAgACAAIAAgACAAIAAgACAASQBGACgAXwBwAG8AcwAgAD0AIAAwACwAIABmAG4AUgBlAG0AYQBpAG4AZABlAHIAKAApACwAXABuACAAIAAgACAAIAAgACAAIAAgACAAIAAgACAAIAAgACAAIAAgACAAIABMAEUAVAAoAFwAbgAgACAAIAAgACAAIAAgACAAIAAgACAAIAAgACAAIAAgACAAIAAgACAAIAAgACAAIABfAGUAbABlAG0AZQBuAHQALAAgAE0ASQBEACgAVABlAHgAdAAsACAAUwB0AGEAcgB0AFAAbwBzACwAIABfAHAAbwBzACAALQAgAFMAdABhAHIAdABQAG8AcwApACwAXABuACAAIAAgACAAIAAgACAAIAAgACAAIAAgACAAIAAgACAAIAAgACAAIAAgACAAIAAgAF8AYwBvAGwAcwAsACAASQBGACgAKABfAGUAbABlAG0AZQBuAHQAIAA9ACAAXAAiAFwAIgApACAAKgAgAEkAZwBuAG8AcgBlAEUAbQBwAHQAeQAsAFwAbgAgACAAIAAgACAAIAAgACAAIAAgACAAIAAgACAAIAAgACAAIAAgACAAIAAgACAAIAAgACAAIAAgAEMAbwBsAHUAbQBuAHMALABcAG4AIAAgACAAIAAgACAAIAAgACAAIAAgACAAIAAgACAAIAAgACAAIAAgACAAIAAgACAAIAAgACAAIABIAFMAVABBAEMASwAoAEMAbwBsAHUAbQBuAHMALAAgAF8AZQBsAGUAbQBlAG4AdAApAFwAbgAgACAAIAAgACAAIAAgACAAIAAgACAAIAAgACAAIAAgACAAIAAgACAAIAAgACAAIAApACwAXABuACAAIAAgACAAIAAgACAAIAAgACAAIAAgACAAIAAgACAAIAAgACAAIAAgACAAIAAgAF8AUwBwAGwAaQB0AFIAZQBjAHUAcgBzAGkAdgBlACgAVABlAHgAdAAsACAAQwBvAGwAdQBtAG4ARABlAGwAaQBtAGkAdABlAHIALAAgAFMAcABsAGkAdABMAGkAbQBpAHQALAAgAEMAYQBzAGUAUwBlAG4AcwBpAHQAaQB2AGUALAAgAEkAZwBuAG8AcgBlAEUAbQBwAHQAeQAsACAAXwBwAG8AcwAgACsAIABMAEUATgAoAEMAbwBsAHUAbQBuAEQAZQBsAGkAbQBpAHQAZQByACkALAAgAF8AYwBvAGwAcw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8ARgBPAFIAXwBDAEgAQQBSAFMAXABuAFwAbgBTAHAAbABpAHQAcwAgAHQAZQB4AHQAIABhAHQAIABhAG4AeQAgAGMAaABhAHIAYQBjAHQAZQByACAAbgBvAHQAIABpAG4AIAB0AGgAZQAgAGcAaQB2AGUAbgAgAHMAZQB0AC4AIABGAGkAcgBzAHQAIABlAGwAZQBtAGUAbgB0ACAAcgBlAHQAdQByAG4AZQBkACAAaQBzACAAdABoAGUAIABjAG8AdQBuAHQAIABvAGYAIABzAHUAYgBzAHQAcgBpAG4AZwBzACwAIAB0AGgAZQBuACAAcwBlAGMAbwBuAGQAXABuAGUAbABlAG0AZQBuAHQAIABpAHMAIAB0AGgAZQAgAHMAZQBxAHUAZQBuAGMAZQAgAG8AZgAgAHUAbgBtAGEAdABjAGgAZQBkACAAYwBoAGEAcgBhAGMAdABlAHIAcwAsACAAZgBvAGwAbABvAHcAZQBkACAAYgB5ACAAZQBhAGMAaAAgAHMAdQBiAHMAdAByAGkAbgBnAC4AIABNAGEAdABjAGgAaQBuAGcAIABpAHMAIABjAGEAcwBlAC0AaQBuAHMAZQBuAHMAaQB0AGkAdgBlACAAYgB5ACAAZABlAGYAYQB1AGwAdAAuAFwAbgBcAG4AQQByAHIAYQB5ACAAYwBvAG0AcABhAHQAaQBiAGwAZQA6ACAAVABlAHgAdAAgAHAAYQByAGEAbQBlAHQAZQBy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gB1AG0AYgBlAHIAIABvAGYAIABzAHUAYgBzAHQAcgBpAG4AZwBzACAAKABuACkAXABuACAAMgAgAHwAIAB0AGUAeAB0ACAAIAAgACAAfAAgAFUAbgBtAGEAdABjAGgAZQBkACAAYwBoAGEAcgBhAGMAdABlAHIAcwBcAG4AIAAzACAAfAAgAHQAZQB4AHQAIAAgACAAIAB8ACAAQQByAHIAYQB5ACAAbwBmACAAcwB1AGIAcwB0AHIAaQBuAGcAcwAgAFsAMQAuAC4Ab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AgACAAIAAgACAAIAAgACAAIAAgACAAIAB8ACAAdABlAHgAdAAgACAAIAAgAHwAIABUAGUAeAB0ACAAdABvACAAcwBwAGwAaQB0AFwAbgBDAGgAYQByAFMAZQB0ACAAIAAgACAAIAAgACAAIAAgAHwAIAB0AGUAeAB0ACAAIAAgACAAfAAgAFYAYQBsAGkAZAAgAGMAaABhAHIAYQBjAHQAZQByAHMAIABmAG8AcgAgAGUAYQBjAGgAIABzAHUAYgBzAHQAcgBpAG4AZwBcAG4AWwBTAHAAbABpAHQATABpAG0AaQB0AF0AIAAgACAAIAB8ACAAaQBuAHQAZQBnAGUAcgAgAHwAIABMAGkAbQBpAHQAIABhAHQAIAB3AGgAaQBjAGgAIAB0AG8AIABzAHQAbwBwACAAcwBwAGwAaQB0AHQAaQBuAGcAXABuAFsAQwBhAHMAZQBTAGUAbgBzAGkAdABpAHYAZQBdACAAfAAgAGIAbwBvAGwAZQBhAG4AIAB8ACAATQBhAHQAYwBoACAAbABlAHQAdABlAHIAIABjAGEAcwBl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wBGAE8AUgBfAEMASABBAFIAUwAoAFwAIgBBADEAMgBiADMANABCADUANgBcACIALAAgAFwAIgAxADIAMwA0ADUANgBcACIAKQBcAG4AUgBlAHQAdQByAG4AcwA6ACAAewA0ACwAIABcACIAQQBiAEIAXAAiACwAIAAsACAAMQAyACwAIAAzADQALAAgADUAN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FAATABJAFQAXwBGAE8AUgBfAEMASABBAFIAUwAgAD0AIABMAEEATQBCAEQAQQAoAFQAZQB4AHQALAAgAEMAaABhAHIAUwBlAHQALAAgAFsAUwBwAGwAaQB0AEwAaQBtAGkAdABdACwAIABbAEMAYQBzAGUAUwBlAG4AcwBpAHQAaQB2AGUAXQAsAFwAbgAgACAAIAAgAEkARgAoAEkAUwBfAEUATQBQAFQAWQAoAEMAaABhAHIAUwBlAHQAKQAsACAASABTAFQAQQBDAEsAKAAwACwAIABOAFUATABMAEkARgBZACgAVABlAHgAdAApACkALABcAG4AIAAgACAAIAAgACAAIAAgAEwARQBUACgAXABuACAAIAAgACAAIAAgACAAIAAgACAAIAAgAF8AbABpAG0AaQB0ACwAIABNAEEAWAAoAEkATgBUACgATgAoAFMAcABsAGkAdABMAGkAbQBpAHQAKQApACwAIAAwACkALABcAG4AIAAgACAAIAAgACAAIAAgACAAIAAgACAAXwBpAGcAbgBvAHIAZQBDAGEAcwBlACwAIABOACgAQwBhAHMAZQBTAGUAbgBzAGkAdABpAHYAZQApACAAPQAgADAALABcAG4AIAAgACAAIAAgACAAIAAgACAAIAAgACAAXwBjAGgAYQByAHMALAAgAE0ASQBEACgAQwBoAGEAcgBTAGUAdAAsACAAUwBFAFEAVQBFAE4AQwBFACgATABFAE4AKABDAGgAYQByAFMAZQB0ACkAKQAsACAAMQApACwAXABuACAAIAAgACAAIAAgACAAIAAgACAAIAAgAGYAbgBNAGEAdABjAGgAQwBoAGEAcgAsACAATABBAE0AQgBEAEEAKABfAGMALABcAG4AIAAgACAAIAAgACAAIAAgACAAIAAgACAAIAAgACAAIABMAEUAVAAoAFwAbgAgACAAIAAgACAAIAAgACAAIAAgACAAIAAgACAAIAAgACAAIAAgACAAXwBjAGgAYQByAE0AYQB0AGMAaABlAHMALAAgAEkARgAoAF8AaQBnAG4AbwByAGUAQwBhAHMAZQAsAFwAbgAgACAAIAAgACAAIAAgACAAIAAgACAAIAAgACAAIAAgACAAIAAgACAAIAAgACAAIABfAGMAIAA9ACAAXwBjAGgAYQByAHMALABcAG4AIAAgACAAIAAgACAAIAAgACAAIAAgACAAIAAgACAAIAAgACAAIAAgACAAIAAgACAAQwBPAEQARQAoAF8AYwApACAAPQAgAEMATwBEAEUAKABfAGMAaABhAHIAcwApAFwAbgAgACAAIAAgACAAIAAgACAAIAAgACAAIAAgACAAIAAgACAAIAAgACAAKQAsAFwAbgAgACAAIAAgACAAIAAgACAAIAAgACAAIAAgACAAIAAgACAAIAAgACAATgAoAE0AQQBYACgATgAoAF8AYwBoAGEAcgBNAGEAdABjAGgAZQBzACkAKQAgAD4AIAAwACkAXABuACAAIAAgACAAIAAgACAAIAAgACAAIAAgACAAIAAgACAAKQAgAFwAbgAgACAAIAAgACAAIAAgACAAIAAgACAAIAApACwAXABuACAAIAAgACAAIAAgACAAIAAgACAAIAAgAGYAbgBTAHAAbABpAHQAQQByAG8AdQBuAGQALAAgAEwAQQBNAEIARABBACgAXwByAG8AdwBUAGUAeAB0ACwAXABuACAAIAAgACAAIAAgACAAIAAgACAAIAAgACAAIAAgACAATABFAFQAKABcAG4AIAAgACAAIAAgACAAIAAgACAAIAAgACAAIAAgACAAIAAgACAAIAAgAF8AbABlAG4ALAAgAEwARQBOACgAXwByAG8AdwBUAGUAeAB0ACkALABcAG4AIAAgACAAIAAgACAAIAAgACAAIAAgACAAIAAgACAAIAAgACAAIAAgAEkARgBTACgAXABuACAAIAAgACAAIAAgACAAIAAgACAAIAAgACAAIAAgACAAIAAgACAAIAAgACAAIAAgAF8AbABlAG4AIAA9ACAAMAAsACAASABTAFQAQQBDAEsAKAAwACwAIABcACIAXAAiACkALABcAG4AIAAgACAAIAAgACAAIAAgACAAIAAgACAAIAAgACAAIAAgACAAIAAgACAAIAAgACAAXwBsAGUAbgAgAD0AIAAxACwAIABJAEYAKABmAG4ATQBhAHQAYwBoAEMAaABhAHIAKABfAHIAbwB3AFQAZQB4AHQAKQAsAFwAbgAgACAAIAAgACAAIAAgACAAIAAgACAAIAAgACAAIAAgACAAIAAgACAAIAAgACAAIAAgACAAIAAgAEgAUwBUAEEAQwBLACgAMQAsACAAXAAiAFwAIgAsACAAXwByAG8AdwBUAGUAeAB0ACkALABcAG4AIAAgACAAIAAgACAAIAAgACAAIAAgACAAIAAgACAAIAAgACAAIAAgACAAIAAgACAAIAAgACAAIABIAFMAVABBAEMASwAoADAALAAgAF8AcgBvAHcAVABlAHgAdAApAFwAbgAgACAAIAAgACAAIAAgACAAIAAgACAAIAAgACAAIAAgACAAIAAgACAAIAAgACAAIAApACwAXABuACAAIAAgACAAIAAgACAAIAAgACAAIAAgACAAIAAgACAAIAAgACAAIAAgACAAIAAgAFQAUgBVAEUALAAgAEwARQBUACgAXABuACAAIAAgACAAIAAgACAAIAAgACAAIAAgACAAIAAgACAAIAAgACAAIAAgACAAIAAgACAAIAAgACAAXwBmAGkAcgBzAHQAQwBoAGEAcgAsACAATABFAEYAVAAoAF8AcgBvAHcAVABlAHgAdAApACwAXABuACAAIAAgACAAIAAgACAAIAAgACAAIAAgACAAIAAgACAAIAAgACAAIAAgACAAIAAgACAAIAAgACAAXwBpAG4AaQB0ACwAIABJAEYAKABmAG4ATQBhAHQAYwBoAEMAaABhAHIAKABfAGYAaQByAHMAdABDAGgAYQByACkALABcAG4AIAAgACAAIAAgACAAIAAgACAAIAAgACAAIAAgACAAIAAgACAAIAAgACAAIAAgACAAIAAgACAAIAAgACAAIAAgAEgAUwBUAEEAQwBLACgAXAAiAFwAIgAsACAAXwBmAGkAcgBzAHQAQwBoAGEAcgAsACAAMQApACwAXABuACAAIAAgACAAIAAgACAAIAAgACAAIAAgACAAIAAgACAAIAAgACAAIAAgACAAIAAgACAAIAAgACAAIAAgACAAIABIAFMAVABBAEMASwAoAF8AZgBpAHIAcwB0AEMAaABhAHIALAAgAFwAIgBcACIALAAgADAAKQBcAG4AIAAgACAAIAAgACAAIAAgACAAIAAgACAAIAAgACAAIAAgACAAIAAgACAAIAAgACAAIAAgACAAIAApACwAXABuACAAIAAgACAAIAAgACAAIAAgACAAIAAgACAAIAAgACAAIAAgACAAIAAgACAAIAAgACAAIAAgACAAXwBzAHAAbABpAHQALAAgAFIARQBEAFUAQwBFACgAXwBpAG4AaQB0ACwAIABTAEUAUQBVAEUATgBDAEUAKAAxACwAIABfAGwAZQBuACAALQAgADEALAAgADIAKQAsAFwAbgAgACAAIAAgACAAIAAgACAAIAAgACAAIAAgACAAIAAgACAAIAAgACAAIAAgACAAIAAgACAAIAAgACAAIAAgACAATABBAE0AQgBEAEEAKABfAGEAYwBjACwAIABfAGMAdQByAHIALABcAG4AIAAgACAAIAAgACAAIAAgACAAIAAgACAAIAAgACAAIAAgACAAIAAgACAAIAAgACAAIAAgACAAIAAgACAAIAAgACAAIAAgACAATABFAFQAKABcAG4AIAAgACAAIAAgACAAIAAgACAAIAAgACAAIAAgACAAIAAgACAAIAAgACAAIAAgACAAIAAgACAAIAAgACAAIAAgACAAIAAgACAAIAAgACAAIABfAGEAYwBjAEwAYQBzAHQAQwBvAGwALAAgAEMATwBMAFUATQBOAFMAKABfAGEAYwBjACkALABcAG4AIAAgACAAIAAgACAAIAAgACAAIAAgACAAIAAgACAAIAAgACAAIAAgACAAIAAgACAAIAAgACAAIAAgACAAIAAgACAAIAAgACAAIAAgACAAIABfAGMAdQByAHIAQwBoAGEAcgAsACAATQBJAEQAKABfAHIAbwB3AFQAZQB4AHQALAAgAF8AYwB1AHIAcgAsACAAMQApACwAXABuACAAIAAgACAAIAAgACAAIAAgACAAIAAgACAAIAAgACAAIAAgACAAIAAgACAAIAAgACAAIAAgACAAIAAgACAAIAAgACAAIAAgACAAIAAgACAASQBGACgAKABfAGwAaQBtAGkAdAAgAD4AIAAxACkAIAAqACAAKABfAGEAYwBjAEwAYQBzAHQAQwBvAGwAIAAtACAAMgAgAD0AIABfAGwAaQBtAGkAdAApACwAXABuACAAIAAgACAAIAAgACAAIAAgACAAIAAgACAAIAAgACAAIAAgACAAIAAgACAAIAAgACAAIAAgACAAIAAgACAAIAAgACAAIAAgACAAIAAgACAAIAAgACAAIABIAFMAVABBAEMASwAoAFwAbgAgACAAIAAgACAAIAAgACAAIAAgACAAIAAgACAAIAAgACAAIAAgACAAIAAgACAAIAAgACAAIAAgACAAIAAgACAAIAAgACAAIAAgACAAIAAgACAAIAAgACAAIAAgACAAIABUAEEASwBFACgAXwBhAGMAYwAsACAAMQAsACAAXwBhAGMAYwBMAGEAcwB0AEMAbwBsACAALQAgADIAKQAsAFwAbgAgACAAIAAgACAAIAAgACAAIAAgACAAIAAgACAAIAAgACAAIAAgACAAIAAgACAAIAAgACAAIAAgACAAIAAgACAAIAAgACAAIAAgACAAIAAgACAAIAAgACAAIAAgACAAIABDAE8ATgBDAEEAVAAoAEkATgBEAEUAWAAoAF8AYQBjAGMALAAgADEALAAgAF8AYQBjAGMATABhAHMAdABDAG8AbAAgAC0AIAAxACkALAAgAF8AYwB1AHIAcgBDAGgAYQByACkALABcAG4AIAAgACAAIAAgACAAIAAgACAAIAAgACAAIAAgACAAIAAgACAAIAAgACAAIAAgACAAIAAgACAAIAAgACAAIAAgACAAIAAgACAAIAAgACAAIAAgACAAIAAgACAAIAAgACAAMQBcAG4AIAAgACAAIAAgACAAIAAgACAAIAAgACAAIAAgACAAIAAgACAAIAAgACAAIAAgACAAIAAgACAAIAAgACAAIAAgACAAIAAgACAAIAAgACAAIAAgACAAIAAgACkALABcAG4AIAAgACAAIAAgACAAIAAgACAAIAAgACAAIAAgACAAIAAgACAAIAAgACAAIAAgACAAIAAgACAAIAAgACAAIAAgACAAIAAgACAAIAAgACAAIAAgACAAIAAgAEwARQBUACgAXABuACAAIAAgACAAIAAgACAAIAAgACAAIAAgACAAIAAgACAAIAAgACAAIAAgACAAIAAgACAAIAAgACAAIAAgACAAIAAgACAAIAAgACAAIAAgACAAIAAgACAAIAAgACAAIAAgAF8AbABhAHMAdABNAGEAdABjAGgALAAgAEkATgBEAEUAWAAoAF8AYQBjAGMALAAgADEALAAgAF8AYQBjAGMATABhAHMAdABDAG8AbAApACwAXABuACAAIAAgACAAIAAgACAAIAAgACAAIAAgACAAIAAgACAAIAAgACAAIAAgACAAIAAgACAAIAAgACAAIAAgACAAIAAgACAAIAAgACAAIAAgACAAIAAgACAAIAAgACAAIAAgAF8AdABoAGkAcwBNAGEAdABjAGgALAAgAGYAbgBNAGEAdABjAGgAQwBoAGEAcgAoAF8AYwB1AHIAcgBDAGgAYQByACkALABcAG4AIAAgACAAIAAgACAAIAAgACAAIAAgACAAIAAgACAAIAAgACAAIAAgACAAIAAgACAAIAAgACAAIAAgACAAIAAgACAAIAAgACAAIAAgACAAIAAgACAAIAAgACAAIAAgACAASQBGACgAXwB0AGgAaQBzAE0AYQB0AGMAaAAsAFwAbgAgACAAIAAgACAAIAAgACAAIAAgACAAIAAgACAAIAAgACAAIAAgACAAIAAgACAAIAAgACAAIAAgACAAIAAgACAAIAAgACAAIAAgACAAIAAgACAAIAAgACAAIAAgACAAIAAgACAAIAAgAEkARgAoAF8AbABhAHMAdABNAGEAdABjAGgALABcAG4AIAAgACAAIAAgACAAIAAgACAAIAAgACAAIAAgACAAIAAgACAAIAAgACAAIAAgACAAIAAgACAAIAAgACAAIAAgACAAIAAgACAAIAAgACAAIAAgACAAIAAgACAAIAAgACAAIAAgACAAIAAgACAAIAAgAEgAUwBUAEEAQwBLACgAXABuACAAIAAgACAAIAAgACAAIAAgACAAIAAgACAAIAAgACAAIAAgACAAIAAgACAAIAAgACAAIAAgACAAIAAgACAAIAAgACAAIAAgACAAIAAgACAAIAAgACAAIAAgACAAIAAgACAAIAAgACAAIAAgACAAIAAgACAAIAAgAFQAQQBLAEUAKABfAGEAYwBjACwAIAAxACwAIABfAGEAYwBjAEwAYQBzAHQAQwBvAGwAIAAtACAAMgApACwAXABuACAAIAAgACAAIAAgACAAIAAgACAAIAAgACAAIAAgACAAIAAgACAAIAAgACAAIAAgACAAIAAgACAAIAAgACAAIAAgACAAIAAgACAAIAAgACAAIAAgACAAIAAgACAAIAAgACAAIAAgACAAIAAgACAAIAAgACAAIAAgAEMATwBOAEMAQQBUACgASQBOAEQARQBYACgAXwBhAGMAYwAsACAAMQAsACAAXwBhAGMAYwBMAGEAcwB0AEMAbwBsACAALQAgADEAKQAsACAAXwBjAHUAcgByAEMAaABhAHIAKQAsAFwAbgAgACAAIAAgACAAIAAgACAAIAAgACAAIAAgACAAIAAgACAAIAAgACAAIAAgACAAIAAgACAAIAAgACAAIAAgACAAIAAgACAAIAAgACAAIAAgACAAIAAgACAAIAAgACAAIAAgACAAIAAgACAAIAAgACAAIAAgACAAIAAxAFwAbg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SABTAFQAQQBDAEsAKABUAEEASwBFACgAXwBhAGMAYwAsACAAMQAsACAAXwBhAGMAYwBMAGEAcwB0AEMAbwBsACAALQAgADEAKQAsACAAXwBjAHUAcgByAEMAaABhAHIALAAgADEAKQBcAG4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SABTAFQAQQBDAEsAKABDAE8ATgBDAEEAVAAoAEkATgBEAEUAWAAoAF8AYQBjAGMALAAgADEALAAgADEAKQAsACAAXwBjAHUAcgByAEMAaABhAHIAKQAsACAARABSAE8AUAAoAFQAQQBLAEUAKABfAGEAYwBjACwAIAAxACwAIABfAGEAYwBjAEwAYQBzAHQAQwBvAGwAIAAtACAAMQApACwALAAgADEAKQAsACAAM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XwBzAHAAbABpAHQATABhAHMAdABDAG8AbAAsACAAQwBPAEwAVQBNAE4AUwAoAF8AcwBwAGwAaQB0ACkALABcAG4AIAAgACAAIAAgACAAIAAgACAAIAAgACAAIAAgACAAIAAgACAAIAAgACAAIAAgACAAIAAgACAAIABJAEYAUwAoAFwAbgAgACAAIAAgACAAIAAgACAAIAAgACAAIAAgACAAIAAgACAAIAAgACAAIAAgACAAIAAgACAAIAAgACAAIAAgACAAKABfAHMAcABsAGkAdABMAGEAcwB0AEMAbwBsACAAPQAgADMAKQAgACoAIAAoAEkATgBEAEUAWAAoAF8AcwBwAGwAaQB0ACwAIAAxACwAIAAyACkAIAA9ACAAXAAiAFwAIgApACAAKgAgACgASQBOAEQARQBYACgAXwBzAHAAbABpAHQALAAgADEALAAgADMAKQAgAD0AIAAwACkALABcAG4AIAAgACAAIAAgACAAIAAgACAAIAAgACAAIAAgACAAIAAgACAAIAAgACAAIAAgACAAIAAgACAAIAAgACAAIAAgACAAIAAgACAASABTAFQAQQBDAEsAKAAwACwAIABJAE4ARABFAFgAKABfAHMAcABsAGkAdAAsACAAMQAsACAAMQApACkALABcAG4AIAAgACAAIAAgACAAIAAgACAAIAAgACAAIAAgACAAIAAgACAAIAAgACAAIAAgACAAIAAgACAAIAAgACAAIAAgAEkATgBEAEUAWAAoAF8AcwBwAGwAaQB0ACwAIAAxACwAIABfAHMAcABsAGkAdABMAGEAcwB0AEMAbwBsACkAIAA9ACAAMAAsAFwAbgAgACAAIAAgACAAIAAgACAAIAAgACAAIAAgACAAIAAgACAAIAAgACAAIAAgACAAIAAgACAAIAAgACAAIAAgACAAIAAgACAAIABIAFMAVABBAEMASwAoAF8AcwBwAGwAaQB0AEwAYQBzAHQAQwBvAGwAIAAtACAAMQAsACAARABSAE8AUAAoAF8AcwBwAGwAaQB0ACwAIAAsACAALQAxACkALAAgAFwAIgBcACIAKQAsAFwAbgAgACAAIAAgACAAIAAgACAAIAAgACAAIAAgACAAIAAgACAAIAAgACAAIAAgACAAIAAgACAAIAAgACAAIAAgACAAVABSAFUARQAsAFwAbgAgACAAIAAgACAAIAAgACAAIAAgACAAIAAgACAAIAAgACAAIAAgACAAIAAgACAAIAAgACAAIAAgACAAIAAgACAAIAAgACAAIABIAFMAVABBAEMASwAoAF8AcwBwAGwAaQB0AEwAYQBzAHQAQwBvAGwAIAAtACAAMgAsACAARABSAE8AUAAoAF8AcwBwAGwAaQB0ACwAIAAsACAALQAxAC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CwAXABuAFwAbgAgACAAIAAgACAAIAAgACAAIAAgACAAIABfAHIAbwB3AEMAbwB1AG4AdAAsACAAUgBPAFcAUwAoAFQAZQB4AHQAKQAsAFwAbgAgACAAIAAgACAAIAAgACAAIAAgACAAIABEAFIATwBQACgAXABuACAAIAAgACAAIAAgACAAIAAgACAAIAAgACAAIAAgACAAUgBFAEQAVQBDAEUAKAAw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UwBwAGwAaQB0AEEAcgBvAHUAbgBkACgATgBVAEwATABJAEYAWQAoAEkATgBEAEUAWAAoAFQAZQB4AHQALAAgAF8AYwB1AHIAcgAsACAAMQApACkAKQBcAG4AIAAgACAAIAAgACAAIAAgACAAIAAgACAAIAAgACAAIAAgACAAIAAgACAAIAAgACAAKQBcAG4AIAAgACAAIAAgACAAIAAgACAAIAAgACAAIAAgACAAIAAgACAAIAAgACkAXABuACAAIAAgACAAIAAgACAAIAAgACAAIAAgACAAIAAgACAAKQAsAC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SQBGAFQAXwBGAE8AUgBfAEMASABBAFIAUwBcAG4AXABuAFIAZQB0AHUAcgBuAHMAIAB0AGgAZQAgAGMAaABhAHIAYQBjAHQAZQByAHMAIABmAG8AdQBuAGQAIABpAG4AIABhACAAdABlAHgAdAAgAHMAdAByAGkAbgBnACAAZgBvAHUAbgBkACAAZgByAG8AbQAgAGEAIABnAGkAdgBlAG4AIABzAGUAdAAgAG8AZgAgAGMAaABhAHIAYQBjAHQAZQByAHMALgAgAEEAbgAgAHUAcABwAGUAcgAgAGwAaQBtAGkAdAAgAGMAYQBuACAAYgBlACAAcwBlAHQAXABuAG8AbgAgAHQAaABlACAAbgB1AG0AYgBlAHIAIABvAGYAIABpAG4AcwB0AGEAbgBjAGUAcwAgAGEAbgB5ACAAYwBoAGEAcgBhAGMAdABlAHIAIABjAGEAbgAgAGIAZQAgAG0AYQB0AGMAaABlAGQALgAgAE0AYQB0AGMAaABpAG4AZwAgAGkAcwAgAGMAYQBzAGUALQBpAG4AcwBlAG4AcwBpAHQAaQB2AGUAIABiAHkAIABkAGUAZgBhAHUAbAB0AC4AXABuAFwAbgBBAHIAcgBhAHkAIABjAG8AbQBwAGEAdABpAGIAbABlADoAIABUAGUAeAB0ACAAcABhAHIAYQBtAGUAdABlAHI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0AYQB0AGMAaABlAGQAIABjAGgAYQByAGEAYwB0AGUAcgBzACwAIABzAG8AcgB0AGU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AgACAAIAAgACAAIAAgACAAIAAgACAAfAAgAHQAZQB4AHQAIAAgACAAIAB8ACAAVABlAHgAdAAgAHQAbwAgAHMAaQBmAHQAXABuAEMAaABhAHIAcwAgACAAIAAgACAAIAAgACAAIAAgACAAfAAgAHQAZQB4AHQAIAAgACAAIAB8ACAAQwBoAGEAcgBhAGMAdABlAHIAcwAgAHQAbwAgAG0AYQB0AGMAaABcAG4AWwBJAG4AcwB0AGEAbgBjAGUATABpAG0AaQB0AF0AIAB8ACAAaQBuAHQAZQBnAGUAcgAgAHwAIABVAHAAcABlAHIAIABsAGkAbQBpAHQAIABvAG4AIABpAG4AcwB0AGEAbgBjAGUAcwAgAGYAbwByACAAZQBhAGMAaAAgAGMAaABhAHIAYQBjAHQAZQByACAAbQBhAHQAYwBoAFwAbgAgACAAIAAgACAAIAAgACAAIAAgACAAIAAgACAAIAAgAHwAIAAgACAAIAAgACAAIAAgACAAfAAgADAAIABmAG8AcgAgAG4AbwAgAGwAaQBtAGkAdABcAG4AIAAgACAAIAAgACAAIAAgACAAIAAgACAAIAAgACAAIAB8ACAAIAAgACAAIAAgACAAIAAgAHwAIABEAGUAZgBhAHUAbAB0AHMAIAB0AG8AIAAxAFwAbgBbAEMAYQBzAGUAUwBlAG4AcwBpAHQAaQB2AGUAXQAgAHwAIABzAHcAaQB0AGMAaAAgACAAfAAgAE0AYQB0AGMAaAAgAGwAZQB0AHQAZQByACAAYwBhAHMAZQBcAG4AWwBTAG8AcgB0AF0AIAAgACAAIAAgACAAIAAgACAAIAB8ACAAcwB3AGkAdABjAGgAIAAgAHwAIABTAG8AcgB0ACAAbQBhAHQAYwBoAGUAZAAgAGMAaABhAHIAYQBjAHQAZQByAHM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SQBGAFQAXwBGAE8AUgBfAEMASABBAFIAUwAoAFwAIgBDAEQAQQBfAGIAXwBCAFwAIgAsACAAXAAiAGEAYgBjAFwAIgApAFwAbgBSAGUAdAB1AHIAbgBzADoAIABcACIAQwBBAGIAXAAiAFwAbgBcAG4AUwBJAEYAVABfAEYATwBSAF8AQwBIAEEAUgBTACgAXAAiAEMARABBAF8AYgBfAEIAXwBDAEQAQQBfAGIAXwBCAFwAIgAsACAAXAAiAEEAQgBcACIALAAgADAALAAgADEALAAgADEAKQBcAG4AUgBlAHQAdQByAG4AcwA6ACAAXAAiAEEAQQBCAEI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EkARgBUAF8ARgBPAFIAXwBDAEgAQQBSAFMAIAA9ACAATABBAE0AQgBEAEEAKABUAGUAeAB0ACwAIABDAGgAYQByAHMALAAgAFsASQBuAHMAdABhAG4AYwBlAEwAaQBtAGkAdABdACwAIABbAEMAYQBzAGUAUwBlAG4AcwBpAHQAaQB2AGUAXQAsACAAWwBTAG8AcgB0AF0ALABcAG4AIAAgACAAIABJAEYAKAAoAFQAZQB4AHQAIAA9ACAAXAAiAFwAIgApACAAKwAgACgAQwBoAGEAcgBzACAAPQAgAFwAIgBcACIAKQAsACAAXAAiAFwAIgAsAFwAbgAgACAAIAAgACAAIAAgACAATABFAFQAKABcAG4AIAAgACAAIAAgACAAIAAgACAAIAAgACAAXwBsAGkAbQBpAHQALAAgAEkARgAoAEkAUwBOAFUATQBCAEUAUgAoAEkAbgBzAHQAYQBuAGMAZQBMAGkAbQBpAHQAKQAsACAATQBBAFgAKABJAE4AVAAoAEkAbgBzAHQAYQBuAGMAZQBMAGkAbQBpAHQAKQAsACAAMAApACwAIAAxACkALABcAG4AIAAgACAAIAAgACAAIAAgACAAIAAgACAAXwBpAGcAbgBvAHIAZQBDAGEAcwBlACwAIABOACgAQwBhAHMAZQBTAGUAbgBzAGkAdABpAHYAZQApACAAPQAgADAALABcAG4AIAAgACAAIAAgACAAIAAgACAAIAAgACAAXwBzAG8AcgB0ACwAIABOACgAUwBvAHIAdAApACAAPAA+ACAAMAAsAFwAbgAgACAAIAAgACAAIAAgACAAIAAgACAAIABfAHQAYQByAGcAZQB0AEMAaABhAHIAcwAsACAATABFAFQAKABcAG4AIAAgACAAIAAgACAAIAAgACAAIAAgACAAIAAgACAAIABfAGMAaABhAHIAQQByAHIAYQB5ACwAIABNAEkARAAoAEMAaABhAHIAcwAsACAAUwBFAFEAVQBFAE4AQwBFACgATABFAE4AKABDAGgAYQByAHMAKQApACwAIAAxACkALABcAG4AIAAgACAAIAAgACAAIAAgACAAIAAgACAAIAAgACAAIABJAEYAKABfAGkAZwBuAG8AcgBlAEMAYQBzAGUALAAgAFUATgBJAFEAVQBFACgAXwBjAGgAYQByAEEAcgByAGEAeQApACwAXABuACAAIAAgACAAIAAgACAAIAAgACAAIAAgACAAIAAgACAAIAAgACAAIABVAE4ASQBRAFUARQAoAEMATwBEAEUAKABfAGMAaABhAHIAQQByAHIAYQB5ACkAKQBcAG4AIAAgACAAIAAgACAAIAAgACAAIAAgACAAIAAgACAAIAAgACkAXABuACAAIAAgACAAIAAgACAAIAAgACAAIAAgACkALABcAG4AXABuACAAIAAgACAAIAAgACAAIAAgACAAIAAgAGYAbgBNAGEAdABjAGgAQwBoAGEAcgAsACAATABBAE0AQgBEAEEAKABfAHIAZQBmAEMAaABhAHIAcwAsAFwAbgAgACAAIAAgACAAIAAgACAAIAAgACAAIAAgACAAIAAgAEIAWQBSAE8AVwAoAF8AcgBlAGYAQwBoAGEAcgBzACwAXABuACAAIAAgACAAIAAgACAAIAAgACAAIAAgACAAIAAgACAAIAAgACAAIABMAEEATQBCAEQAQQAoAF8AYwAsAFwAbgAgACAAIAAgACAAIAAgACAAIAAgACAAIAAgACAAIAAgACAAIAAgACAAIAAgACAAIABMAEUAVAAoAFwAbgAgACAAIAAgACAAIAAgACAAIAAgACAAIAAgACAAIAAgACAAIAAgACAAIAAgACAAIAAgACAAIAAgAF8AYwBoAGEAcgBNAGEAdABjAGgAZQBzACwAIABJAEYAKABfAGkAZwBuAG8AcgBlAEMAYQBzAGUALABcAG4AIAAgACAAIAAgACAAIAAgACAAIAAgACAAIAAgACAAIAAgACAAIAAgACAAIAAgACAAIAAgACAAIAAgACAAIAAgAF8AYwAgAD0AIABfAHQAYQByAGcAZQB0AEMAaABhAHIAcwAsAFwAbgAgACAAIAAgACAAIAAgACAAIAAgACAAIAAgACAAIAAgACAAIAAgACAAIAAgACAAIAAgACAAIAAgACAAIAAgACAAQwBPAEQARQAoAF8AYwApACAAPQAgAF8AdABhAHIAZwBlAHQAQwBoAGEAcgBzAFwAbgAgACAAIAAgACAAIAAgACAAIAAgACAAIAAgACAAIAAgACAAIAAgACAAIAAgACAAIAAgACAAIAAgACkALABcAG4AIAAgACAAIAAgACAAIAAgACAAIAAgACAAIAAgACAAIAAgACAAIAAgACAAIAAgACAAIAAgACAAIABOACgATQBBAFgAKABOACgAXwBjAGgAYQByAE0AYQB0AGMAaABlAHMAKQApACAAPAA+ACAAMAApAFwAbgAgACAAIAAgACAAIAAgACAAIAAgACAAIAAgACAAIAAgACAAIAAgACAAIAAgACAAIAApAFwAbgAgACAAIAAgACAAIAAgACAAIAAgACAAIAAgACAAIAAgACAAIAAgACAAKQBcAG4AIAAgACAAIAAgACAAIAAgACAAIAAgACAAIAAgACAAIAApACAAXABuACAAIAAgACAAIAAgACAAIAAgACAAIAAgACkALABcAG4AXABuACAAIAAgACAAIAAgACAAIAAgACAAIAAgAGYAbgBUAGUAeAB0AEoAbwBpAG4ALAAgAEwAQQBNAEIARABBACgAXwB0AGUAeAB0AEMAbwBsACwAXABuACAAIAAgACAAIAAgACAAIAAgACAAIAAgACAAIAAgACAATABFAFQAKABcAG4AIAAgACAAIAAgACAAIAAgACAAIAAgACAAIAAgACAAIAAgACAAIAAgAF8AcgBvAHcAQwBvAHUAbgB0ACwAIABSAE8AVwBTACgAXwB0AGUAeAB0AEMAbwBsACkALABcAG4AIAAgACAAIAAgACAAIAAgACAAIAAgACAAIAAgACAAIAAgACAAIAAgAFIARQBEAFUAQwBFACgAXAAiAFwAIgAsACAAIABTAEUAUQBVAEUATgBDAEUAKABfAHIAbwB3AEMAbwB1AG4AdAApACwAXABuACAAIAAgACAAIAAgACAAIAAgACAAIAAgACAAIAAgACAAIAAgACAAIAAgACAAIAAgAEwAQQBNAEIARABBACgAXwBhAGMAYwAsACAAXwBjAHUAcgByACwAXABuACAAIAAgACAAIAAgACAAIAAgACAAIAAgACAAIAAgACAAIAAgACAAIAAgACAAIAAgACAAIAAgACAAQwBPAE4AQwBBAFQAKABfAGEAYwBjACwAIABJAE4ARABFAFgAKABfAHQAZQB4AHQAQwBvAGwALAAgAF8AYwB1AHIAcgAsACAAMQApACkAXABuACAAIAAgACAAIAAgACAAIAAgACAAIAAgACAAIAAgACAAIAAgACAAIAAgACAAIAAgACkAXABuACAAIAAgACAAIAAgACAAIAAgACAAIAAgACAAIAAgACAAIAAgACAAIAApAFwAbgAgACAAIAAgACAAIAAgACAAIAAgACAAIAAgACAAIAAgACkAXABuACAAIAAgACAAIAAgACAAIAAgACAAIAAgACkALABcAG4AXABuACAAIAAgACAAIAAgACAAIAAgACAAIAAgAGYAbgBTAGkAZgB0AEMAaABhAHIAcwAsACAATABBAE0AQgBEAEEAKABfAHQAZQB4AHQALABcAG4AIAAgACAAIAAgACAAIAAgACAAIAAgACAAIAAgACAAIABMAEUAVAAoAFwAbgAgACAAIAAgACAAIAAgACAAIAAgACAAIAAgACAAIAAgACAAIAAgACAAXwBjAGgAYQByAEwAaQBzAHQALAAgAE0ASQBEACgAXwB0AGUAeAB0ACwAIABTAEUAUQBVAEUATgBDAEUAKABMAEUATgAoAF8AdABlAHgAdAApACkALAAgADEAKQAsAFwAbgAgACAAIAAgACAAIAAgACAAIAAgACAAIAAgACAAIAAgACAAIAAgACAAXwBjAGgAYQByAEYAaQBsAHQAZQByAGUAZAAsACAARgBJAEwAVABFAFIAKABfAGMAaABhAHIATABpAHMAdAAsACAAZgBuAE0AYQB0AGMAaABDAGgAYQByACgAXwBjAGgAYQByAEwAaQBzAHQAKQAsACAAewAjAE4ALwBBAH0AKQAsAFwAbgAgACAAIAAgACAAIAAgACAAIAAgACAAIAAgACAAIAAgACAAIAAgACAAXwBjAGgAYQByAEMAbwB1AG4AdAAsACAAUgBPAFcAUwAoAF8AYwBoAGEAcgBGAGkAbAB0AGUAcgBlAGQAKQAsAFwAbgAgACAAIAAgACAAIAAgACAAIAAgACAAIAAgACAAIAAgACAAIAAgACAASQBGAFMAKABcAG4AIAAgACAAIAAgACAAIAAgACAAIAAgACAAIAAgACAAIAAgACAAIAAgACAAIAAgACAAKABfAGMAaABhAHIAQwBvAHUAbgB0ACAAPQAgADEAKQAgACoAIABJAFMATgBBACgASQBOAEQARQBYACgAXwBjAGgAYQByAEYAaQBsAHQAZQByAGUAZAAsACAAMQAsACAAMQApACkALAAgAFwAIgBcACIALABcAG4AIAAgACAAIAAgACAAIAAgACAAIAAgACAAIAAgACAAIAAgACAAIAAgACAAIAAgACAAKABfAGwAaQBtAGkAdAAgAD0AIAAwACkAIAAqACAATgBPAFQAKABfAHMAbwByAHQAKQAsACAAZgBuAFQAZQB4AHQASgBvAGkAbgAoAF8AYwBoAGEAcgBGAGkAbAB0AGUAcgBlAGQAKQAsAFwAbgAgACAAIAAgACAAIAAgACAAIAAgACAAIAAgACAAIAAgACAAIAAgACAAIAAgACAAIABUAFIAVQBFACwAIABMAEUAVAAoAFwAbgAgACAAIAAgACAAIAAgACAAIAAgACAAIAAgACAAIAAgACAAIAAgACAAIAAgACAAIAAgACAAIAAgAF8AYwBoAGEAcgBJAG4AZABlAHgAZQBkACwAIABNAEEASwBFAEEAUgBSAEEAWQAoAF8AYwBoAGEAcgBDAG8AdQBuAHQALAAgADIALABcAG4AIAAgACAAIAAgACAAIAAgACAAIAAgACAAIAAgACAAIAAgACAAIAAgACAAIAAgACAAIAAgACAAIAAgACAAIAAgAEwAQQBNAEIARABBACgAXwByAG8AdwAsACAAXwBjAG8AbAAsAFwAbgAgACAAIAAgACAAIAAgACAAIAAgACAAIAAgACAAIAAgACAAIAAgACAAIAAgACAAIAAgACAAIAAgACAAIAAgACAAIAAgACAAIABJAEYAKABfAGMAbwBsACAAPQAgADIALAAgAF8AcgBvAHcALAAgAEkATgBEAEUAWAAoAF8AYwBoAGEAcgBGAGkAbAB0AGUAcgBlAGQALAAgAF8AcgBvAHcALAAgADEAKQApAFwAbgAgACAAIAAgACAAIAAgACAAIAAgACAAIAAgACAAIAAgACAAIAAgACAAIAAgACAAIAAgACAAIAAgACAAIAAgACAAKQBcAG4AIAAgACAAIAAgACAAIAAgACAAIAAgACAAIAAgACAAIAAgACAAIAAgACAAIAAgACAAIAAgACAAIAApACwAXABuACAAIAAgACAAIAAgACAAIAAgACAAIAAgACAAIAAgACAAIAAgACAAIAAgACAAIAAgACAAIAAgACAAXwBjAGgAYQByAFMAbwByAHQAZQBkACwAIABJAEYAKABfAGkAZwBuAG8AcgBlAEMAYQBzAGUALABcAG4AIAAgACAAIAAgACAAIAAgACAAIAAgACAAIAAgACAAIAAgACAAIAAgACAAIAAgACAAIAAgACAAIAAgACAAIAAgAFMATwBSAFQAQgBZACgAXwBjAGgAYQByAEkAbgBkAGUAeABlAGQALAAgAEMASABPAE8AUwBFAEMATwBMAFMAKABfAGMAaABhAHIASQBuAGQAZQB4AGUAZAAsACAAMQApACwAIAAxACwAIABDAEgATwBPAFMARQBDAE8ATABTACgAXwBjAGgAYQByAEkAbgBkAGUAeABlAGQALAAgADIAKQAsACAAMQApACwAXABuACAAIAAgACAAIAAgACAAIAAgACAAIAAgACAAIAAgACAAIAAgACAAIAAgACAAIAAgACAAIAAgACAAIAAgACAAIABTAE8AUgBUAEIAWQAoAF8AYwBoAGEAcgBJAG4AZABlAHgAZQBkACwAIABDAEgATwBPAFMARQBDAE8ATABTACgAXwBjAGgAYQByAEkAbgBkAGUAeABlAGQALAAgADEAKQAsACAAMQAsACAASQBGAEUAUgBSAE8AUgAoAEMATwBEAEUAKABDAEgATwBPAFMARQBDAE8ATABTACgAXwBjAGgAYQByAEkAbgBkAGUAeABlAGQALAAgADEAKQApACwAIAAwACkALAAgADEALAAgAEMASABPAE8AUwBFAEMATwBMAFMAKABfAGMAaABhAHIASQBuAGQAZQB4AGUAZAAsACAAMgApACwAIAAxACkAXABuACAAIAAgACAAIAAgACAAIAAgACAAIAAgACAAIAAgACAAIAAgACAAIAAgACAAIAAgACAAIAAgACAAKQAsAFwAbgAgACAAIAAgACAAIAAgACAAIAAgACAAIAAgACAAIAAgACAAIAAgACAAIAAgACAAIAAgACAAIAAgAF8AYwBoAGEAcgBSAGUAcwB1AGwAdAAsACAASQBGACgAXwBsAGkAbQBpAHQAIAA9ACAAMAAsACAAXwBjAGgAYQByAFMAbwByAHQAZQBkACwAXABuACAAIAAgACAAIAAgACAAIAAgACAAIAAgACAAIAAgACAAIAAgACAAIAAgACAAIAAgACAAIAAgACAAIAAgACAAIABMAEUAVAAoAFwAbgAgACAAIAAgACAAIAAgACAAIAAgACAAIAAgACAAIAAgACAAIAAgACAAIAAgACAAIAAgACAAIAAgACAAIAAgACAAIAAgACAAIABfAGkAbgBzAHQAYQBuAGMAZQBzACwAIABTAEMAQQBOACgAMAAsACAAUwBFAFEAVQBFAE4AQwBFACgAXwBjAGgAYQByAEMAbwB1AG4AdAApACwAXABuACAAIAAgACAAIAAgACAAIAAgACAAIAAgACAAIAAgACAAIAAgACAAIAAgACAAIAAgACAAIAAgACAAIAAgACAAIAAgACAAIAAgACAAIAAgACAATABBAE0AQgBEAEEAKABfAGEAYwBjACwAIABfAGMAdQByAHIALABcAG4AIAAgACAAIAAgACAAIAAgACAAIAAgACAAIAAgACAAIAAgACAAIAAgACAAIAAgACAAIAAgACAAIAAgACAAIAAgACAAIAAgACAAIAAgACAAIAAgACAAIAAgAEkARgBTACgAXABuACAAIAAgACAAIAAgACAAIAAgACAAIAAgACAAIAAgACAAIAAgACAAIAAgACAAIAAgACAAIAAgACAAIAAgACAAIAAgACAAIAAgACAAIAAgACAAIAAgACAAIAAgACAAIAAgAF8AYQBjAGMAIAA9ACAAMAAsACAAMQAsAFwAbgAgACAAIAAgACAAIAAgACAAIAAgACAAIAAgACAAIAAgACAAIAAgACAAIAAgACAAIAAgACAAIAAgACAAIAAgACAAIAAgACAAIAAgACAAIAAgACAAIAAgACAAIAAgACAAIABfAGkAZwBuAG8AcgBlAEMAYQBzAGUALAAgAEkARgAoAEkATgBEAEUAWAAoAF8AYwBoAGEAcgBTAG8AcgB0AGUAZAAsACAAXwBjAHUAcgByACwAIAAxACkAIAA9ACAASQBOAEQARQBYACgAXwBjAGgAYQByAFMAbwByAHQAZQBkACwAIABfAGMAdQByAHIAIAAtACAAMQAsACAAMQApACwAIABfAGEAYwBjACAAKwAgADEALAAgADEAKQAsAFwAbgAgACAAIAAgACAAIAAgACAAIAAgACAAIAAgACAAIAAgACAAIAAgACAAIAAgACAAIAAgACAAIAAgACAAIAAgACAAIAAgACAAIAAgACAAIAAgACAAIAAgACAAIAAgACAAIABUAFIAVQBFACwAIABJAEYAKABDAE8ARABFACgASQBOAEQARQBYACgAXwBjAGgAYQByAFMAbwByAHQAZQBkACwAIABfAGMAdQByAHIALAAgADEAKQApACAAPQAgAEMATwBEAEUAKABJAE4ARABFAFgAKABfAGMAaABhAHIAUwBvAHIAdABlAGQALAAgAF8AYwB1AHIAcgAgAC0AIAAxACwAIAAxACkAKQAsACAAXwBhAGMAYwAgACsAIAAxACwAIAAx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XwBjAGgAYQByAEwAaQBtAGkAdABlAGQALAAgAEYASQBMAFQARQBSACgAXwBjAGgAYQByAFMAbwByAHQAZQBkACwAIABfAGkAbgBzAHQAYQBuAGMAZQBzACAAPAA9ACAAXwBsAGkAbQBpAHQAKQAsAFwAbgAgACAAIAAgACAAIAAgACAAIAAgACAAIAAgACAAIAAgACAAIAAgACAAIAAgACAAIAAgACAAIAAgACAAIAAgACAAIAAgACAAIABJAEYAKABfAHMAbwByAHQALAAgAF8AYwBoAGEAcgBMAGkAbQBpAHQAZQBkACwAXABuACAAIAAgACAAIAAgACAAIAAgACAAIAAgACAAIAAgACAAIAAgACAAIAAgACAAIAAgACAAIAAgACAAIAAgACAAIAAgACAAIAAgACAAIAAgACAAUwBPAFIAVABCAFkAKABfAGMAaABhAHIATABpAG0AaQB0AGUAZAAsACAAQwBIAE8ATwBTAEUAQwBPAEwAUwAoAF8AYwBoAGEAcgBMAGkAbQBpAHQAZQBkACwAIAAyACkALAAgADEAKQBcAG4AIAAgACAAIAAgACAAIAAgACAAIAAgACAAIAAgACAAIAAgACAAIAAgACAAIAAgACAAIAAgACAAIAAgACAAIAAgACAAIAAgACAAKQAgAFwAbgAgACAAIAAgACAAIAAgACAAIAAgACAAIAAgACAAIAAgACAAIAAgACAAIAAgACAAIAAgACAAIAAgACAAIAAgACAAKQBcAG4AIAAgACAAIAAgACAAIAAgACAAIAAgACAAIAAgACAAIAAgACAAIAAgACAAIAAgACAAIAAgACAAIAApACwAXABuACAAIAAgACAAIAAgACAAIAAgACAAIAAgACAAIAAgACAAIAAgACAAIAAgACAAIAAgACAAIAAgACAAZgBuAFQAZQB4AHQASgBvAGkAbgAoAEMASABPAE8AUwBFAEMATwBMAFMAKABfAGMAaABhAHIAUgBlAHMAdQBsAHQALAAgADEAKQApAFwAbgAgACAAIAAgACAAIAAgACAAIAAgACAAIAAgACAAIAAgACAAIAAgACAAIAAgACAAIAApAFwAbgAgACAAIAAgACAAIAAgACAAIAAgACAAIAAgACAAIAAgACAAIAAgACAAKQBcAG4AIAAgACAAIAAgACAAIAAgACAAIAAgACAAIAAgACAAIAApAFwAbgAgACAAIAAgACAAIAAgACAAIAAgACAAIAApACwAXABuAFwAbgAgACAAIAAgACAAIAAgACAAIAAgACAAIABNAEEAUAAoAFQAZQB4AHQALABcAG4AIAAgACAAIAAgACAAIAAgACAAIAAgACAAIAAgACAAIABMAEEATQBCAEQAQQAoAF8AZQBsAGUAbQBlAG4AdAAsAFwAbgAgACAAIAAgACAAIAAgACAAIAAgACAAIAAgACAAIAAgACAAIAAgACAAZgBuAFMAaQBmAHQAQwBoAGEAcgBzACgATgBVAEwATABJAEYAWQAoAF8AZQBsAGUAbQBlAG4AdAApACkAXABuACAAIAAgACAAIAAgACAAIAAgACAAIAAgACAAIAAgACAAKQBcAG4AIAAgACAAIAAgACAAIAAgACAAIAAgACAAKQBcAG4AIAAgACAAIAAgACAAIAAgACkAXABuACAAIAAgACAAKQBcAG4AKQA7ACA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UwBQAEEATg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UAEkATQBFAFMAUABBAE4AXABuAFwAbgBWAGEAbABpAGQAYQB0AGUAIABlAGEAYwBoACAAZQBsAGUAbQBlAG4AdAAgAG8AZgAgAGEAIABzAGUAeABhAGcAZQBzAGkAbQBhAGwAIAByAGUAcAByAGUAcwBlAG4AdABhAHQAaQBvAG4AIABvAGYAIABhACAAdABpAG0AZQBzAHAAYQBuAC4AXABuAEEAIABjAG8AbQBwAG8AbgBlAG4AdAAgAGMAYQBuACAAZQB4AGMAZQBlAGQAIABpAHQAcwAgAG0AbwBkAHUAbAB1AHMAIABpAGYAIABuAG8AIABoAGkAZwBoAGUAcgAgAG8AcgBkAGUAcgAgAGMAbwBtAHAAbwBuAGUAbgB0ACAAaQBzACAAcAByAG8AdgBpAGQAZQBkAC4AXABuAFwAbgBBAHIAcgBhAHkAIABjAG8AbQBwAGEAdABpAGIAbABlADoAIABBAHMAIABjAG8AbAB1AG0AbgBzAFwAbgBcAG4ATwB1AHQAcAB1AHQAIABDAFsANQ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ZABlAGMAaQBtAGEAbAAgAFsAMAAuAC4AXQAgACAAIAAgAHwAIABEAGEAeQBzAFwAbgAgADMAIAB8ACAAZABlAGMAaQBtAGEAbAAgAFsAMAAuAC4AMgA0ACkAIAAgAHwAIABIAG8AdQByAHMAXABuACAANAAgAHwAIABkAGUAYwBpAG0AYQBsACAAWwAwAC4ALgA2ADAAKQAgACAAfAAgAE0AaQBuAHUAdABlAHMAXABuACAANQAgAHwAIABkAGUAYwBpAG0AYQBsACAAWwAwAC4ALgA2ADAAKQAgACAAfAAgAF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DADUAIAB8ACAAYQByAHIAYQB5ACAAIAAgAEMAWwAyAC4ALgA1AF0AIAAgAHwAXABuACAAIAAgAFMAaQBnAG4AIAAgACAAIAAgAHwAIABpAG4AdABlAGcAZQByACAAWwAtADEALAAwACwAMQBdACAAfABcAG4AIAAgACAARABhAHkAcwAgACAAIAAgACAAfAAgAGQAZQBjAGkAbQBhAGwAIABbADAALgAuAF0AIAAgACAAIAB8ACAARgByAGEAYwB0AGkAbwBuAGEAbAAgAGEAbABsAG8AdwBlAGQAIABpAGYAIABoAG8AdQByAHMALAAgAG0AaQBuAHUAdABlAHMAIABhAG4AZAAgAHMAZQBjAG8AbgBkAHMAIABlAG0AcAB0AHkALgBcAG4AIAAgACAASABvAHUAcgBzACAAIAAgACAAfAAgAGQAZQBjAGkAbQBhAGwAIABbADAALgAuADIANAApACAAIAB8ACAARgByAGEAYwB0AGkAbwBuAGEAbAAgAGEAbABsAG8AdwBlAGQAIABpAGYAIABtAGkAbgB1AHQAZQBzACAAYQBuAGQAIABzAGUAYwBvAG4AZABzACAAZQBtAHAAdAB5AC4AXABuACAAIAAgAE0AaQBuAHUAdABlAHMAIAAgAHwAIABkAGUAYwBpAG0AYQBsACAAWwAwAC4ALgA2ADAAKQAgACAAfAAgAEYAcgBhAGMAdABpAG8AbgBhAGwAIABhAGwAbABvAHcAZQBkACAAaQBmACAAcwBlAGMAbwBuAGQAcwAgAGUAbQBwAHQAeQAuAFwAbgAgACAAIABTAGUAYwBvAG4AZABzACAAIAB8ACAAZABlAGMAaQBtAGEAbAAgAFsAMAAuAC4ANgAwACkAIAAgAHwAIABGAHIAYQBjAHQAaQBvAG4AYQBsACAAYQBsAGwAbwB3AGU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VABJAE0ARQBTAFAAQQBOACAAPQAgAEwAQQBNAEIARABBACgAVABpAG0AZQBTAHAAYQBuAF8AQwA1ACwAXABuACAAIAAgACAATABFAFQAKABcAG4AIAAgACAAIAAgACAAIAAgAGYAbgBWAGEAbABpAGQAYQB0AGUAVABpAG0AZQBTAHAAYQBuACwAIABMAEEATQBCAEQAQQAoAF8AdABpAG0AZQBTAHAAYQBuACwAXABuACAAIAAgACAAIAAgACAAIAAgACAAIAAgAEwARQBUACgAXABuACAAIAAgACAAIAAgACAAIAAgACAAIAAgACAAIAAgACAAXwBjAG8AbABDAG8AdQBuAHQALAAgAEMATwBMAFUATQBOAFMAKABUAGkAbQBlAFMAcABhAG4AXwBDADUAKQAsAFwAbgAgACAAIAAgACAAIAAgACAAIAAgACAAIAAgACAAIAAgAF8AYwBvAGwAUgBlAHQAdQByAG4ALAAgAE0ASQBOACgAXwBjAG8AbABDAG8AdQBuAHQALAAgADUAKQAsAFwAbgAgACAAIAAgACAAIAAgACAAIAAgACAAIAAgACAAIAAgAEkARgBTACgAXABuACAAIAAgACAAIAAgACAAIAAgACAAIAAgACAAIAAgACAAIAAgACAAIAAoAF8AYwBvAGwAQwBvAHUAbgB0ACAAPgAgADUAKQAgACsAIAAoAF8AYwBvAGwAQwBvAHUAbgB0ACAAPAAgADIAKQAsACAAKAB7ACMAUgBFAEYAIQB9ACAAKgAgAFMARQBRAFUARQBOAEMARQAoADEALAAgAF8AYwBvAGwAUgBlAHQAdQByAG4AKQApACwAXABuACAAIAAgACAAIAAgACAAIAAgACAAIAAgACAAIAAgACAAIAAgACAAIABNAEEAWAAoAE4AKABOAE8AVAAoAEkAUwBfAEUATQBQAFQAWQAoAF8AdABpAG0AZQBTAHAAYQBuACkAKQApACkAIAA9ACAAMAAsACAAVABBAEsARQAoAHsAXAAiAFwAIgAsAFwAIgBcACIALABcACIAXAAiACwAXAAiAFwAIgAsAFwAIgBcACIAfQAsACAAMQAsACAAXwBjAG8AbABSAGUAdAB1AHIAbgApACwAXABuACAAIAAgACAAIAAgACAAIAAgACAAIAAgACAAIAAgACAAIAAgACAAIABUAFIAVQBFACwAIABMAEUAVAAoAFwAbgAgACAAIAAgACAAIAAgACAAIAAgACAAIAAgACAAIAAgACAAIAAgACAAIAAgACAAIABfAHMAaQBnAG4ALAAgAEwARQBUACgAXABuACAAIAAgACAAIAAgACAAIAAgACAAIAAgACAAIAAgACAAIAAgACAAIAAgACAAIAAgACAAIAAgACAAXwBzACwAIABJAE4ARABFAFgAKABfAHQAaQBtAGUAUwBwAGEAbgAsACAAMQAsACAAMQApACwAXABuACAAIAAgACAAIAAgACAAIAAgACAAIAAgACAAIAAgACAAIAAgACAAIAAgACAAIAAgACAAIAAgACAASQBGAFMAKABcAG4AIAAgACAAIAAgACAAIAAgACAAIAAgACAAIAAgACAAIAAgACAAIAAgACAAIAAgACAAIAAgACAAIAAgACAAIAAgAEkAUwBFAFIAUgBPAFIAKABfAHMAKQAsACAASABTAFQAQQBDAEsAKABfAHMAKQAsAFwAbgAgACAAIAAgACAAIAAgACAAIAAgACAAIAAgACAAIAAgACAAIAAgACAAIAAgACAAIAAgACAAIAAgACAAIAAgACAATgBPAFQAKABJAFMATgBVAE0AQgBFAFIAKABfAHMAKQApACwAIAB7ACMAVgBBAEwAVQBFACEAfQAsAFwAbgAgACAAIAAgACAAIAAgACAAIAAgACAAIAAgACAAIAAgACAAIAAgACAAIAAgACAAIAAgACAAIAAgACAAIAAgACAATQBBAFgAKABOACgAXwBzACAAPQAgAHsALQAxACwAMAAsADEAfQApACkAIAA9ACAAMAAsACAAewAjAE4AVQBNACEAfQAsAFwAbgAgACAAIAAgACAAIAAgACAAIAAgACAAIAAgACAAIAAgACAAIAAgACAAIAAgACAAIAAgACAAIAAgACAAIAAgACAAVABSAFUARQAsACAAXwBzAFwAbgAgACAAIAAgACAAIAAgACAAIAAgACAAIAAgACAAIAAgACAAIAAgACAAIAAgACAAIAAgACAAIAAgACkAXABuACAAIAAgACAAIAAgACAAIAAgACAAIAAgACAAIAAgACAAIAAgACAAIAAgACAAIAAgACkALABcAG4AIAAgACAAIAAgACAAIAAgACAAIAAgACAAIAAgACAAIAAgACAAIAAgACAAIAAgACAAXwBpAHMAWgBlAHIAbwBlAGQALAAgAEkARgBFAFIAUgBPAFIAKABfAHMAaQBnAG4ALAAgADEAKQAgAD0AIAAwACwAXABuACAAIAAgACAAIAAgACAAIAAgACAAIAAgACAAIAAgACAAIAAgACAAIAAgACAAIAAgAF8AaABpAGcAaAAsACAASQBGAFMAKABcAG4AIAAgACAAIAAgACAAIAAgACAAIAAgACAAIAAgACAAIAAgACAAIAAgACAAIAAgACAAIAAgACAAIABOAE8AVAAoAEkAUwBfAEUATQBQAFQAWQAoAEkARgBFAFIAUgBPAFIAKABJAE4ARABFAFgAKABfAHQAaQBtAGUAUwBwAGEAbgAsACAAMQAsACAAMgApACwAIABcACIAXAAiACkAKQApACwAIAAxACwAXABuACAAIAAgACAAIAAgACAAIAAgACAAIAAgACAAIAAgACAAIAAgACAAIAAgACAAIAAgACAAIAAgACAATgBPAFQAKABJAFMAXwBFAE0AUABUAFkAKABJAEYARQBSAFIATwBSACgASQBOAEQARQBYACgAXwB0AGkAbQBlAFMAcABhAG4ALAAgADEALAAgADMAKQAsACAAXAAiAFwAIgApACkAKQAsACAAMgAsAFwAbgAgACAAIAAgACAAIAAgACAAIAAgACAAIAAgACAAIAAgACAAIAAgACAAIAAgACAAIAAgACAAIAAgAE4ATwBUACgASQBTAF8ARQBNAFAAVABZACgASQBGAEUAUgBSAE8AUgAoAEkATgBEAEUAWAAoAF8AdABpAG0AZQBTAHAAYQBuACwAIAAxACwAIAA0ACkALAAgAFwAIgBcACIAKQApACkALAAgADMALABcAG4AIAAgACAAIAAgACAAIAAgACAAIAAgACAAIAAgACAAIAAgACAAIAAgACAAIAAgACAAIAAgACAAIABOAE8AVAAoAEkAUwBfAEUATQBQAFQAWQAoAEkARgBFAFIAUgBPAFIAKABJAE4ARABFAFgAKABfAHQAaQBtAGUAUwBwAGEAbgAsACAAMQAsACAANQApACwAIABcACIAXAAiACkAKQApACwAIAA0ACwAXABuACAAIAAgACAAIAAgACAAIAAgACAAIAAgACAAIAAgACAAIAAgACAAIAAgACAAIAAgACAAIAAgACAAVABSAFUARQAsACAAMABcAG4AIAAgACAAIAAgACAAIAAgACAAIAAgACAAIAAgACAAIAAgACAAIAAgACAAIAAgACAAKQAsAFwAbgAgACAAIAAgACAAIAAgACAAIAAgACAAIAAgACAAIAAgACAAIAAgACAAIAAgACAAIABJAEYAKABfAGgAaQBnAGgAIAA9ACAAMAAsACAASABTAFQAQQBDAEsAKABfAHMAaQBnAG4ALAAgACgAewAjAFYAQQBMAFUARQAhAH0AIAAqACAAUwBFAFEAVQBFAE4AQwBFACgAMQAsACAAXwBjAG8AbABDAG8AdQBuAHQALQAxACkAKQApACwAXABuACAAIAAgACAAIAAgACAAIAAgACAAIAAgACAAIAAgACAAIAAgACAAIAAgACAAIAAgACAAIAAgACAATABFAFQAKABcAG4AIAAgACAAIAAgACAAIAAgACAAIAAgACAAIAAgACAAIAAgACAAIAAgACAAIAAgACAAIAAgACAAIAAgACAAIAAgAF8AbABvAHcALAAgAEkARgBTACgAXABuACAAIAAgACAAIAAgACAAIAAgACAAIAAgACAAIAAgACAAIAAgACAAIAAgACAAIAAgACAAIAAgACAAIAAgACAAIAAgACAAIAAgAE4ATwBUACgASQBTAF8ARQBNAFAAVABZACgASQBGAEUAUgBSAE8AUgAoAEkATgBEAEUAWAAoAF8AdABpAG0AZQBTAHAAYQBuACwAIAAxACwAIAA1ACkALABcACIAXAAiACkAKQApACwAIAA0ACwAXABuACAAIAAgACAAIAAgACAAIAAgACAAIAAgACAAIAAgACAAIAAgACAAIAAgACAAIAAgACAAIAAgACAAIAAgACAAIAAgACAAIAAgAE4ATwBUACgASQBTAF8ARQBNAFAAVABZACgASQBGAEUAUgBSAE8AUgAoAEkATgBEAEUAWAAoAF8AdABpAG0AZQBTAHAAYQBuACwAIAAxACwAIAA0ACkALABcACIAXAAiACkAKQApACwAIAAzACwAXABuACAAIAAgACAAIAAgACAAIAAgACAAIAAgACAAIAAgACAAIAAgACAAIAAgACAAIAAgACAAIAAgACAAIAAgACAAIAAgACAAIAAgAE4ATwBUACgASQBTAF8ARQBNAFAAVABZACgASQBGAEUAUgBSAE8AUgAoAEkATgBEAEUAWAAoAF8AdABpAG0AZQBTAHAAYQBuACwAIAAxACwAIAAzACkALABcACIAXAAiACkAKQApACwAIAAyACwAXABuACAAIAAgACAAIAAgACAAIAAgACAAIAAgACAAIAAgACAAIAAgACAAIAAgACAAIAAgACAAIAAgACAAIAAgACAAIAAgACAAIAAgAE4ATwBUACgASQBTAF8ARQBNAFAAVABZACgASQBGAEUAUgBSAE8AUgAoAEkATgBEAEUAWAAoAF8AdABpAG0AZQBTAHAAYQBuACwAIAAxACwAIAAyACkALABcACIAXAAiACkAKQApACwAIAAxACwAXABuACAAIAAgACAAIAAgACAAIAAgACAAIAAgACAAIAAgACAAIAAgACAAIAAgACAAIAAgACAAIAAgACAAIAAgACAAIAAgACAAIAAgAFQAUgBVAEUALAAgADAAXABuACAAIAAgACAAIAAgACAAIAAgACAAIAAgACAAIAAgACAAIAAgACAAIAAgACAAIAAgACAAIAAgACAAIAAgACAAIAApACwAXABuACAAIAAgACAAIAAgACAAIAAgACAAIAAgACAAIAAgACAAIAAgACAAIAAgACAAIAAgACAAIAAgACAAIAAgACAAIABmAG4AVgBhAGwAaQBkAGEAdABlAEMAbwBtAHAAbwBuAGUAbgB0AFYAYQBsAHUAZQAsACAATABBAE0AQgBEAEEAKABfAGkAZAB4ACwAIABfAG0AbwBkAHUAbAB1AHMALABcAG4AIAAgACAAIAAgACAAIAAgACAAIAAgACAAIAAgACAAIAAgACAAIAAgACAAIAAgACAAIAAgACAAIAAgACAAIAAgACAAIAAgACAASQBGACgAKABfAGgAaQBnAGgAIAA+ACAAXwBpAGQAeAApACAAKwAgACgAXwBsAG8AdwAgADwAIABfAGkAZAB4ACkALAAgAFwAIgBcACIALABcAG4AIAAgACAAIAAgACAAIAAgACAAIAAgACAAIAAgACAAIAAgACAAIAAgACAAIAAgACAAIAAgACAAIAAgACAAIAAgACAAIAAgACAAIAAgACAAIABMAEUAVAAoAFwAbgAgACAAIAAgACAAIAAgACAAIAAgACAAIAAgACAAIAAgACAAIAAgACAAIAAgACAAIAAgACAAIAAgACAAIAAgACAAIAAgACAAIAAgACAAIAAgACAAIAAgACAAXwBjAG8AbQBwACwAIABJAE4ARABFAFgAKABfAHQAaQBtAGUAUwBwAGEAbgAsACAAMQAsACAAXwBpAGQAeAAgACsAIAAxACkALABcAG4AIAAgACAAIAAgACAAIAAgACAAIAAgACAAIAAgACAAIAAgACAAIAAgACAAIAAgACAAIAAgACAAIAAgACAAIAAgACAAIAAgACAAIAAgACAAIAAgACAAIAAgAEkARgBTACgAXABuACAAIAAgACAAIAAgACAAIAAgACAAIAAgACAAIAAgACAAIAAgACAAIAAgACAAIAAgACAAIAAgACAAIAAgACAAIAAgACAAIAAgACAAIAAgACAAIAAgACAAIAAgACAAIAAgAEkAUwBFAFIAUgBPAFIAKABfAGMAbwBtAHAAKQAsACAASABTAFQAQQBDAEsAKABfAGMAbwBtAHAAKQAsAFwAbgAgACAAIAAgACAAIAAgACAAIAAgACAAIAAgACAAIAAgACAAIAAgACAAIAAgACAAIAAgACAAIAAgACAAIAAgACAAIAAgACAAIAAgACAAIAAgACAAIAAgACAAIAAgACAAIABOAE8AVAAoAEkAUwBOAFUATQBCAEUAUgAoAF8AYwBvAG0AcAApACkALAAgAHsAIwBWAEEATABVAEUAIQB9ACwAXABuACAAIAAgACAAIAAgACAAIAAgACAAIAAgACAAIAAgACAAIAAgACAAIAAgACAAIAAgACAAIAAgACAAIAAgACAAIAAgACAAIAAgACAAIAAgACAAIAAgACAAIAAgACAAIAAgAF8AYwBvAG0AcAAgADwAIAAwACwAIAB7ACMATgBVAE0AIQB9ACwAXABuACAAIAAgACAAIAAgACAAIAAgACAAIAAgACAAIAAgACAAIAAgACAAIAAgACAAIAAgACAAIAAgACAAIAAgACAAIAAgACAAIAAgACAAIAAgACAAIAAgACAAIAAgACAAIAAgAF8AaQBzAFoAZQByAG8AZQBkACAAKgAgACgAXwBjAG8AbQBwACAAPgAgADAAKQAsACAAewAjAE4AVQBNACEAfQAsAFwAbgAgACAAIAAgACAAIAAgACAAIAAgACAAIAAgACAAIAAgACAAIAAgACAAIAAgACAAIAAgACAAIAAgACAAIAAgACAAIAAgACAAIAAgACAAIAAgACAAIAAgACAAIAAgACAAIAAoAF8AaABpAGcAaAAgADwAIABfAGkAZAB4ACkAIAAqACAAKABfAGMAbwBtAHAAIAA+AD0AIABfAG0AbwBkAHUAbAB1AHMAKQAsACAAewAjAE4AVQBNACEAfQAsAFwAbgAgACAAIAAgACAAIAAgACAAIAAgACAAIAAgACAAIAAgACAAIAAgACAAIAAgACAAIAAgACAAIAAgACAAIAAgACAAIAAgACAAIAAgACAAIAAgACAAIAAgACAAIAAgACAAIAAoAF8AbABvAHcAIAA+ACAAXwBpAGQAeAApACAAKgAgAE4ATwBUACgASQBTAF8ASQBOAFQARQBHAEUAUgAoAF8AYwBvAG0AcAApACkALAAgAHsAIwBOAFUATQAhAH0ALABcAG4AIAAgACAAIAAgACAAIAAgACAAIAAgACAAIAAgACAAIAAgACAAIAAgACAAIAAgACAAIAAgACAAIAAgACAAIAAgACAAIAAgACAAIAAgACAAIAAgACAAIAAgACAAIAAgACAAVABSAFUARQAsACAAXwBjAG8AbQBw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XwBkAGEAeQBzACwAIABmAG4AVgBhAGwAaQBkAGEAdABlAEMAbwBtAHAAbwBuAGUAbgB0AFYAYQBsAHUAZQAoADEALAAgADAAKQAsAFwAbgAgACAAIAAgACAAIAAgACAAIAAgACAAIAAgACAAIAAgACAAIAAgACAAIAAgACAAIAAgACAAIAAgACAAIAAgACAAXwBoAG8AdQByAHMALAAgAGYAbgBWAGEAbABpAGQAYQB0AGUAQwBvAG0AcABvAG4AZQBuAHQAVgBhAGwAdQBlACgAMgAsACAAMgA0ACkALABcAG4AIAAgACAAIAAgACAAIAAgACAAIAAgACAAIAAgACAAIAAgACAAIAAgACAAIAAgACAAIAAgACAAIAAgACAAIAAgAF8AbQBpAG4AdQB0AGUAcwAsACAAZgBuAFYAYQBsAGkAZABhAHQAZQBDAG8AbQBwAG8AbgBlAG4AdABWAGEAbAB1AGUAKAAzACwAIAA2ADAAKQAsAFwAbgAgACAAIAAgACAAIAAgACAAIAAgACAAIAAgACAAIAAgACAAIAAgACAAIAAgACAAIAAgACAAIAAgACAAIAAgACAAXwBzAGUAYwBvAG4AZABzACwAIABmAG4AVgBhAGwAaQBkAGEAdABlAEMAbwBtAHAAbwBuAGUAbgB0AFYAYQBsAHUAZQAoADQALAAgADYAMAApACwAXABuACAAIAAgACAAIAAgACAAIAAgACAAIAAgACAAIAAgACAAIAAgACAAIAAgACAAIAAgACAAIAAgACAAIAAgACAAIABUAEEASwBFACgAXABuACAAIAAgACAAIAAgACAAIAAgACAAIAAgACAAIAAgACAAIAAgACAAIAAgACAAIAAgACAAIAAgACAAIAAgACAAIAAgACAAIAAgAEgAUwBUAEEAQwBLACgAXwBzAGkAZwBuACwAIABfAGQAYQB5AHMALAAgAF8AaABvAHUAcgBzACwAIABfAG0AaQBuAHUAdABlAHMALAAgAF8AcwBlAGMAbwBuAGQAcwApACwAXABuACAAIAAgACAAIAAgACAAIAAgACAAIAAgACAAIAAgACAAIAAgACAAIAAgACAAIAAgACAAIAAgACAAIAAgACAAIAAgACAAIAAgADEALAAgAF8AYwBvAGwAQwBvAHUAbgB0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cgBvAHcAQwBvAHUAbgB0ACwAIABSAE8AVwBTACgAVABpAG0AZQBTAHAAYQBuAF8AQwA1ACkALABcAG4AIAAgACAAIAAgACAAIAAgAEQAUgBPAFAAKABcAG4AIAAgACAAIAAgACAAIAAgACAAIAAgACAAUgBFAEQAVQBDAEUAKABcACIAXAAiACwAIABTAEUAUQBVAEUATgBDAEUAKABfAHIAbwB3AEMAbwB1AG4AdAApACwAXABuACAAIAAgACAAIAAgACAAIAAgACAAIAAgACAAIAAgACAATABBAE0AQgBEAEEAKABfAGEAYwBjACwAIABfAGMAdQByAHIALABcAG4AIAAgACAAIAAgACAAIAAgACAAIAAgACAAIAAgACAAIAAgACAAIAAgAFYAUwBUAEEAQwBLACgAXABuACAAIAAgACAAIAAgACAAIAAgACAAIAAgACAAIAAgACAAIAAgACAAIAAgACAAIAAgAF8AYQBjAGMALABcAG4AIAAgACAAIAAgACAAIAAgACAAIAAgACAAIAAgACAAIAAgACAAIAAgACAAIAAgACAAZgBuAFYAYQBsAGkAZABhAHQAZQBUAGkAbQBlAFMAcABhAG4AKABOAFUATABMAEkARgBZACgAQwBIAE8ATwBTAEUAUgBPAFcAUwAoAFQAaQBtAGUAUwBwAGEAbgBfAEMANQAsACAAXwBjAHUAcgByACkAKQApAFwAbgAgACAAIAAgACAAIAAgACAAIAAgACAAIAAgACAAIAAgACAAIAAgACAAKQBcAG4AIAAgACAAIAAgACAAIAAgACAAIAAgACAAIAAgACAAIAApAFwAbgAgACAAIAAgACAAIAAgACAAIAAgACAAIAApACw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TAFAAQQBOAFwAbgBcAG4AVABlAHMAdABzACAAaQBmACAAcwBlAHgAYQBnAGUAcwBpAG0AYQBsACAAcgBlAHAAcgBlAHMAZQBuAHQAYQB0AGkAbwBuACAAbwBmACAAYQAgAHQAaQBtAGUAcwBwAGEAbgAgAGkAcwAgAHYAYQBsAGkAZAAuAFwAbgBBACAAYwBvAG0AcABvAG4AZQBuAHQAIABjAGEAbgAgAGUAeABjAGUAZQBkACAAaQB0AHMAIABtAG8AZAB1AGwAdQBzACAAaQBmACAAbgBvACAAaABpAGcAaABlAHIAIABvAHIAZABlAHIAIABjAG8AbQBwAG8AbgBlAG4AdAAgAGkAcwAgAHAAcgBvAHYAaQBkAGUAZAAuAFwAbgBcAG4AQQByAHIAYQB5ACAAYwBvAG0AcABhAHQAaQBiAGwAZQA6ACAAQ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DADUAIAB8ACAAYQByAHIAYQB5ACAAIAAgAEMAWwAyAC4ALgA1AF0AIAAgAHwAXABuACAAIAAgAFMAaQBnAG4AIAAgACAAIAAgAHwAIABpAG4AdABlAGcAZQByACAAWwAtADEALAAwACwAMQBdACAAfABcAG4AIAAgACAARABhAHkAcwAgACAAIAAgACAAfAAgAGQAZQBjAGkAbQBhAGwAIABbADAALgAuAF0AIAAgACAAIAB8ACAARgByAGEAYwB0AGkAbwBuAGEAbAAgAGEAbABsAG8AdwBlAGQAIABpAGYAIABoAG8AdQByAHMALAAgAG0AaQBuAHUAdABlAHMAIABhAG4AZAAgAHMAZQBjAG8AbgBkAHMAIABlAG0AcAB0AHkALgBcAG4AIAAgACAASABvAHUAcgBzACAAIAAgACAAfAAgAGQAZQBjAGkAbQBhAGwAIABbADAALgAuADIANAApACAAIAB8ACAARgByAGEAYwB0AGkAbwBuAGEAbAAgAGEAbABsAG8AdwBlAGQAIABpAGYAIABtAGkAbgB1AHQAZQBzACAAYQBuAGQAIABzAGUAYwBvAG4AZABzACAAZQBtAHAAdAB5AC4AXABuACAAIAAgAE0AaQBuAHUAdABlAHMAIAAgAHwAIABkAGUAYwBpAG0AYQBsACAAWwAwAC4ALgA2ADAAKQAgACAAfAAgAEYAcgBhAGMAdABpAG8AbgBhAGwAIABhAGwAbABvAHcAZQBkACAAaQBmACAAcwBlAGMAbwBuAGQAcwAgAGUAbQBwAHQAeQAuAFwAbgAgACAAIABTAGUAYwBvAG4AZABzACAAIAB8ACAAZABlAGMAaQBtAGEAbAAgAFsAMAAuAC4ANgAwACkAIAAgAHwAIABGAHIAYQBjAHQAaQBvAG4AYQBsACAAYQBsAGwAbwB3AGU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BTAFAAQQBOACAAPQAgAEwAQQBNAEIARABBACgAVABpAG0AZQBTAHAAYQBuAF8AQwA1ACwAXABuACAAIAAgACAAQgBZAFIATwBXACgAVABpAG0AZQBTAHAAYQBuAF8AQwA1ACwAXABuACAAIAAgACAAIAAgACAAIABMAEEATQBCAEQAQQAoAF8AdABpAG0AZQBTAHAAYQBuACwAXABuACAAIAAgACAAIAAgACAAIAAgACAAIAAgAEkARgAoAE0AQQBYACgATgAoAE4ATwBUACgASQBTAF8ARQBNAFAAVABZACgAXwB0AGkAbQBlAFMAcABhAG4AKQApACkAKQAgAD0AIAAwACwAIABGAEEATABTAEUALABcAG4AIAAgACAAIAAgACAAIAAgACAAIAAgACAAIAAgACAAIABMAEUAVAAoAFwAbgAgACAAIAAgACAAIAAgACAAIAAgACAAIAAgACAAIAAgACAAIAAgACAAXwB2AGEAbABpAGQAYQB0AGUAVABpAG0AZQBTAHAAYQBuACwAIABWAEEATABJAEQAQQBUAEUAXwBUAEkATQBFAFMAUABBAE4AKABfAHQAaQBtAGUAUwBwAGEAbgApACwAXABuACAAIAAgACAAIAAgACAAIAAgACAAIAAgACAAIAAgACAAIAAgACAAIABNAEEAWAAoAE4AKABJAFMARQBSAFIATwBSACgAXwB2AGEAbABpAGQAYQB0AGUAVABpAG0AZQBTAHAAYQBuACkAKQApACAAPQAgADA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cAG4AXABuAFIAZQB0AHUAcgBuAHMAIABhACAAZABlAGMAaQBtAGEAbAAgAHQAaQBtAGUAcwBwAGEAbgAgAGEAcwAgAGEAIABmAHIAYQBjAHQAaQBvAG4AIABvAGYAIABhACAAZABhAHkAIABmAHIAbwBtACAAYQAgAHMAZQB4AGEAZwBlAHMAaQBtAGEAbAAgAHIAZQBwAHIAZQBzAGUAbgB0AGEAdABpAG8AbgAgAG8AZgAgAHQAaQBtAGUALgBcAG4ATgBvAHQAZQAgAGMAbwBtAHAAbwBuAGUAbgB0AHMAIABlAHgAYwBlAGUAZABpAG4AZwAgAHQAaABlAGkAcgAgAG0AbwBkAHUAbAB1AHMAIAB3AGkAbABsACAAYwBhAHIAcgB5AC4AXABuAFwAbgBBAHIAcgBhAHkAIABjAG8AbQBwAGEAdABpAGIAbABlADoAIABB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cwBwAGEAbgAgAGEAcwAgAGYAcgBhAGMAdABpAG8AbgAgAG8AZgAgAGEAIABkAGEAeQAuACAASQBtAHAAbABpAGMAaQB0AGwAeQAgAGMAbwBuAHYAZQByAHQAcwAgAHQAbwAgAEUAeABjAGUAbAAgAEQAYQB0AGUALwBUAGkAbQBlACAAdAB5AHAAZQAgAGYAbwByACAAbgBvAG4ALQBuAGUAZwBhAHQAaQB2AGUAXABuACAAIAAgAHwAIAAgACAAIAAgACAAIAAgACAAfAAgAHYAYQBsAHUAZQBz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DADUAIAB8ACAAYQByAHIAYQB5ACAAIAAgAEMAWwAyAC4ALgA1AF0AIAAgAHwAXABuACAAIAAgAFMAaQBnAG4AIAAgACAAIAAgAHwAIABpAG4AdABlAGcAZQByACAAWwAtADEALAAwACwAMQBdACAAfABcAG4AIAAgACAARABhAHkAcwAgACAAIAAgACAAfAAgAGQAZQBjAGkAbQBhAGwAIABbADAALgAuAF0AIAAgACAAIAB8ACAARgByAGEAYwB0AGkAbwBuAGEAbAAgAGEAbABsAG8AdwBlAGQAIABpAGYAIABoAG8AdQByAHMALAAgAG0AaQBuAHUAdABlAHMAIABhAG4AZAAgAHMAZQBjAG8AbgBkAHMAIABlAG0AcAB0AHkALgBcAG4AIAAgACAASABvAHUAcgBzACAAIAAgACAAfAAgAGQAZQBjAGkAbQBhAGwAIABbADAALgAuADIANAApACAAIAB8ACAARgByAGEAYwB0AGkAbwBuAGEAbAAgAGEAbABsAG8AdwBlAGQAIABpAGYAIABtAGkAbgB1AHQAZQBzACAAYQBuAGQAIABzAGUAYwBvAG4AZABzACAAZQBtAHAAdAB5AC4AXABuACAAIAAgAE0AaQBuAHUAdABlAHMAIAAgAHwAIABkAGUAYwBpAG0AYQBsACAAWwAwAC4ALgA2ADAAKQAgACAAfAAgAEYAcgBhAGMAdABpAG8AbgBhAGwAIABhAGwAbABvAHcAZQBkACAAaQBmACAAcwBlAGMAbwBuAGQAcwAgAGUAbQBwAHQAeQAuAFwAbgAgACAAIABTAGUAYwBvAG4AZABzACAAIAB8ACAAZABlAGMAaQBtAGEAbAAgAFsAMAAuAC4ANgAwACkAIAAgAHwAIABGAHIAYQBjAHQAaQBvAG4AYQBsACAAYQBsAGwAbwB3AGU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CAAPQAgAEwAQQBNAEIARABBACgAVABpAG0AZQBTAHAAYQBuAF8AQwA1ACwAXABuACAAIAAgACAAQgBZAFIATwBXACgAVABpAG0AZQBTAHAAYQBuAF8AQwA1ACwAXABuACAAIAAgACAAIAAgACAAIABMAEEATQBCAEQAQQAoAF8AdABpAG0AZQBTAHAAYQBuACwAXABuACAAIAAgACAAIAAgACAAIAAgACAAIAAgAEwARQBUACgAXABuACAAIAAgACAAIAAgACAAIAAgACAAIAAgACAAIAAgACAAXwBjAG8AbABDAG8AdQBuAHQALAAgAEMATwBMAFUATQBOAFMAKABfAHQAaQBtAGUAUwBwAGEAbgApACwAXABuACAAIAAgACAAIAAgACAAIAAgACAAIAAgACAAIAAgACAASQBGAFMAKABcAG4AIAAgACAAIAAgACAAIAAgACAAIAAgACAAIAAgACAAIAAgACAAIAAgACgAXwBjAG8AbABDAG8AdQBuAHQAIAA+ACAANQApACAAKwAgACgAXwBjAG8AbABDAG8AdQBuAHQAIAA8ACAAMgApACwAIAB7ACMAUgBFAEYAIQB9ACwAXABuACAAIAAgACAAIAAgACAAIAAgACAAIAAgACAAIAAgACAAIAAgACAAIABNAEEAWAAoAE4AKABJAFMARQBSAFIATwBSACgAXwB0AGkAbQBlAFMAcABhAG4AKQApACkAIAA9ACAAMQAsACAAewAjAFYAQQBMAFUARQAhAH0ALABcAG4AIAAgACAAIAAgACAAIAAgACAAIAAgACAAIAAgACAAIAAgACAAIAAgAE0AQQBYACgATgAoAE4ATwBUACgASQBTAF8ARQBNAFAAVABZACgAXwB0AGkAbQBlAFMAcABhAG4AKQApACkAKQAgAD0AIAAwACwAIABcACIAXAAiACwAXABuACAAIAAgACAAIAAgACAAIAAgACAAIAAgACAAIAAgACAAIAAgACAAIABUAFIAVQBFACwAIABMAEUAVAAoAFwAbgAgACAAIAAgACAAIAAgACAAIAAgACAAIAAgACAAIAAgACAAIAAgACAAIAAgACAAIABfAHMAaQBnAG4ALAAgAEkATgBEAEUAWAAoAF8AdABpAG0AZQBTAHAAYQBuACwAIAAxACwAIAAxACkALABcAG4AIAAgACAAIAAgACAAIAAgACAAIAAgACAAIAAgACAAIAAgACAAIAAgACAAIAAgACAAXwBkAGEAeQBzACwAIABOACgASQBOAEQARQBYACgAXwB0AGkAbQBlAFMAcABhAG4ALAAgADEALAAgADIAKQApACwAXABuACAAIAAgACAAIAAgACAAIAAgACAAIAAgACAAIAAgACAAIAAgACAAIAAgACAAIAAgAF8AaABvAHUAcgBzACwAIABJAEYAKABfAGMAbwBsAEMAbwB1AG4AdAAgADwAIAAzACwAIAAwACwAIABOACgASQBOAEQARQBYACgAXwB0AGkAbQBlAFMAcABhAG4ALAAgADEALAAgADMAKQApACkALABcAG4AIAAgACAAIAAgACAAIAAgACAAIAAgACAAIAAgACAAIAAgACAAIAAgACAAIAAgACAAXwBtAGkAbgB1AHQAZQBzACwAIABJAEYAKABfAGMAbwBsAEMAbwB1AG4AdAAgADwAIAA0ACwAIAAwACwAIABOACgASQBOAEQARQBYACgAXwB0AGkAbQBlAFMAcABhAG4ALAAgADEALAAgADQAKQApACkALABcAG4AIAAgACAAIAAgACAAIAAgACAAIAAgACAAIAAgACAAIAAgACAAIAAgACAAIAAgACAAXwBzAGUAYwBvAG4AZABzACwAIABJAEYAKABfAGMAbwBsAEMAbwB1AG4AdAAgADwAIAA1ACwAIAAwACwAIABOACgASQBOAEQARQBYACgAXwB0AGkAbQBlAFMAcABhAG4ALAAgADEALAAgADUAKQApACkALABcAG4AIAAgACAAIAAgACAAIAAgACAAIAAgACAAIAAgACAAIAAgACAAIAAgACAAIAAgACAASQBGAFMAKABcAG4AIAAgACAAIAAgACAAIAAgACAAIAAgACAAIAAgACAAIAAgACAAIAAgACAAIAAgACAAIAAgACAAIABOAE8AVAAoAEkAUwBOAFUATQBCAEUAUgAoAF8AcwBpAGcAbgApACkALAAgAHsAIwBWAEEATABVAEUAIQB9ACwAXABuACAAIAAgACAAIAAgACAAIAAgACAAIAAgACAAIAAgACAAIAAgACAAIAAgACAAIAAgACAAIAAgACAATQBBAFgAKABOACgAXwBzAGkAZwBuACAAPQAgAHsALQAxACwAMAAsADEAfQApACkAIAA9ACAAMAAsACAAewAjAFYAQQBMAFUARQAhAH0ALABcAG4AIAAgACAAIAAgACAAIAAgACAAIAAgACAAIAAgACAAIAAgACAAIAAgACAAIAAgACAAIAAgACAAIABfAHMAaQBnAG4AIAA9ACAAMAAsACAAMAAsAFwAbgAgACAAIAAgACAAIAAgACAAIAAgACAAIAAgACAAIAAgACAAIAAgACAAIAAgACAAIAAgACAAIAAgAFQAUgBVAEUALAAgAF8AcwBpAGcAbgAgACoAIAAoAF8AZABhAHkAcwAgACsAIAAoAF8AaABvAHUAcgBzACAALwAgADIANAApACAAKwAgACgAXwBtAGkAbgB1AHQAZQBzACAALwAgADEANAA0ADAAKQAgACsAIAAoAF8AcwBlAGMAbwBuAGQAcwAgAC8AIAA4ADYANAAwADAAKQ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VABJAE0ARQBTAFAAQQBOAFwAbgBcAG4AUgBlAHQAdQByAG4AcwAgAGEAIABkAGUAYwBpAG0AYQBsACAAdABpAG0AZQBzAHAAYQBuACAAdgBhAGwAdQBlACAAcgBvAHUAbgBkAGUAZAAgAHQAbwAgAHQAaABlACAAcwBwAGUAYwBpAGYAaQBlAGQAIABsAG8AdwAgAG8AcgBkAGUAcgAgAGMAbwBtAHAAbwBuAGUAbgB0ACAAYQBuAGQAIABwAHIAZQBjAGkAcwBpAG8AbgAgAGwAZQB2AGUAbAAuAFwAbgBcAG4AQQByAHIAYQB5ACAAYwBvAG0AcABhAHQAaQBiAGwAZQA6ACAAVABpAG0AZQBTAHAAYQBuAF8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UwBwAGEAb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HwAIABkAGUAYwBpAG0AYQBsACAAfAAgAEQAZQBjAGkAbQBhAGwAIAB0AGkAbQBlAHMAcABhAG4AIAB3AGgAZQByAGUAIABhACAAZABhAHkAIAA9ACAAMQBcAG4AWwBMAG8AdwBPAHIAZABlAHIAXQAgACAAfAAgAGkAbgB0AGUAZwBlAHIAIAB8ACAATABvAHcAZQBzAHQALQBvAHIAZABlAHIAIABjAG8AbQBwAG8AbgBlAG4AdAAgAHQAbwAgAHIAbwB1AG4AZAAgAGEAdAAuACAARABlAGYAYQB1AGwAdABzACAAdABvACAAUwBlAGMAbwBuAGQALgBcAG4AIAAgACAAIAAgACAAIAAgACAAIAAgACAAfAAgAFsAMQAuAC4ANABdACAAIAB8ACAAIAAxACAALQAgAEQAYQB5AFwAbgAgACAAIAAgACAAIAAgACAAIAAgACAAIAB8ACAAIAAgACAAIAAgACAAIAAgAHwAIAAgADIAIAAtACAASABvAHUAcgBcAG4AIAAgACAAIAAgACAAIAAgACAAIAAgACAAfAAgACAAIAAgACAAIAAgACAAIAB8ACAAIAAzACAALQAgAE0AaQBuAHUAdABlAFwAbgAgACAAIAAgACAAIAAgACAAIAAgACAAIAB8ACAAIAAgACAAIAAgACAAIAAgAHwAIAAgADQAIAAtACAAUwBlAGMAbwBuAGQAXABuAFsAUAByAGUAYwBpAHMAaQBvAG4AXQAgAHwAIABpAG4AdABlAGcAZQByACAAfAAgAFMAZQBsAGUAYwB0ACAAcAByAGUAYwBpAHMAaQBvAG4AIABsAGUAdgBlAGwAXABuACAAIAAgACAAIAAgACAAIAAgACAAIAAgAHwAIABbADAALgAuADkAXQAgACAAfAAgAEQAZQBmAGEAdQBsAHQAcwAgAHQAbwAgADAAXABuAFsAVAByAHUAbgBjAGEAdABlAF0AIAAgAHwAIABzAHcAaQB0AGMAaAAgACAAfAAgAFIAbwB1AG4AZAAgAHQAbwAgAHAAcgBlAGMAaQBzAGkAbwBuACAAYgB5ACAAdAByAHUAbgBjAGEAdABpAG4AZwAgAGMAbwBtAHAAbwBuAGUAbgB0AHMALgAgAEQAZQBmAGEAdQBsAHQAIABpAHMAIAByAG8AdQBuAGQAaQBuAGcAIAB0AG8AIABuAGUAYQByAGUAcw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TwBVAE4ARABfAFQASQBNAEUAUwBQAEEATgAgAD0AIABMAEEATQBCAEQAQQAoAFQAaQBtAGUAUwBwAGEAbgBfAEQALAAgAFsATABvAHcATwByAGQAZQByAF0ALAAgAFsAUAByAGUAYwBpAHMAaQBvAG4AXQAsACAAWwBUAHIAdQBuAGMAYQB0AGUAXQAsAFwAbgAgACAAIAAgAEwARQBUACgAXABuACAAIAAgACAAIAAgACAAIABfAG0AYQB4AFAAcgBlAGMAaQBzAGkAbwBuACwAIAA5ACwAXABuACAAIAAgACAAIAAgACAAIABfAGwAbwB3AE8AcgBkAGUAcgAsACAASQBGAFMAKABcAG4AIAAgACAAIAAgACAAIAAgACAAIAAgACAATgBPAFQAKABJAFMATgBVAE0AQgBFAFIAKABMAG8AdwBPAHIAZABlAHIAKQApACwAIAA0ACwAXABuACAAIAAgACAAIAAgACAAIAAgACAAIAAgAEwAbwB3AE8AcgBkAGUAcgAgADwAIAAxACwAIAAxACwAXABuACAAIAAgACAAIAAgACAAIAAgACAAIAAgAEwAbwB3AE8AcgBkAGUAcgAgAD4AIAA0ACwAIAA0ACwAXABuACAAIAAgACAAIAAgACAAIAAgACAAIAAgAFQAUgBVAEUALAAgAEkATgBUACgATABvAHcATwByAGQAZQByACkAXABuACAAIAAgACAAIAAgACAAIAApACwAXABuACAAIAAgACAAIAAgACAAIABfAHAAcgBlAGMAaQBzAGkAbwBuACwAIABJAEYAUwAoAFwAbgAgACAAIAAgACAAIAAgACAAIAAgACAAIABOAE8AVAAoAEkAUwBOAFUATQBCAEUAUgAoAFAAcgBlAGMAaQBzAGkAbwBuACkAKQAsACAAMAAsAFwAbgAgACAAIAAgACAAIAAgACAAIAAgACAAIABQAHIAZQBjAGkAcwBpAG8AbgAgADwAIAAwACwAIAAwACwAXABuACAAIAAgACAAIAAgACAAIAAgACAAIAAgAFAAcgBlAGMAaQBzAGkAbwBuACAAPgAgAF8AbQBhAHgAUAByAGUAYwBpAHMAaQBvAG4ALAAgAF8AbQBhAHgAUAByAGUAYwBpAHMAaQBvAG4ALABcAG4AIAAgACAAIAAgACAAIAAgACAAIAAgACAAVABSAFUARQAsACAASQBOAFQAKABQAHIAZQBjAGkAcwBpAG8AbgApAFwAbgAgACAAIAAgACAAIAAgACAAKQAsAFwAbgAgACAAIAAgACAAIAAgACAAXwB0AHIAdQBuAGMAYQB0AGUALAAgAE4AKABUAHIAdQBuAGMAYQB0AGUAKQAgADwAPgAgADAALABcAG4AIAAgACAAIAAgACAAIAAgAE0AQQBQACgAVABpAG0AZQBTAHAAYQBuAF8ARAAsACAAXABuACAAIAAgACAAIAAgACAAIAAgACAAIAAgAEwAQQBNAEIARABBACgAXwB0AGkAbQBlAFMAcABhAG4ALABcAG4AIAAgACAAIAAgACAAIAAgACAAIAAgACAAIAAgACAAIABJAEYAUwAoAFwAbgAgACAAIAAgACAAIAAgACAAIAAgACAAIAAgACAAIAAgACAAIAAgACAASQBTAEUAUgBSAE8AUgAoAF8AdABpAG0AZQBTAHAAYQBuACkALAAgAF8AdABpAG0AZQBTAHAAYQBuACwAXABuACAAIAAgACAAIAAgACAAIAAgACAAIAAgACAAIAAgACAAIAAgACAAIABfAHQAaQBtAGUAUwBwAGEAbgAgAD0AIABcACIAXAAiACwAIABcACIAXAAiACwAXABuACAAIAAgACAAIAAgACAAIAAgACAAIAAgACAAIAAgACAAIAAgACAAIABOAE8AVAAoAEkAUwBOAFUATQBCAEUAUgAoAF8AdABpAG0AZQBTAHAAYQBuACkAKQAsACAAewAjAFYAQQBMAFUARQAhAH0ALABcAG4AIAAgACAAIAAgACAAIAAgACAAIAAgACAAIAAgACAAIAAgACAAIAAgAF8AdABpAG0AZQBTAHAAYQBuACAAPQAgADAALAAgADAALABcAG4AIAAgACAAIAAgACAAIAAgACAAIAAgACAAIAAgACAAIAAgACAAIAAgAF8AdAByAHUAbgBjAGEAdABlACwAIABJAEYAUwAoAFwAbgAgACAAIAAgACAAIAAgACAAIAAgACAAIAAgACAAIAAgACAAIAAgACAAIAAgACAAIABfAGwAbwB3AE8AcgBkAGUAcgAgAD0AIAAxACwAIABSAE8AVQBOAEQARABPAFcATgAoAF8AdABpAG0AZQBTAHAAYQBuACwAIABfAHAAcgBlAGMAaQBzAGkAbwBuACkALABcAG4AIAAgACAAIAAgACAAIAAgACAAIAAgACAAIAAgACAAIAAgACAAIAAgACAAIAAgACAAXwBsAG8AdwBPAHIAZABlAHIAIAA9ACAAMgAsACAAUgBPAFUATgBEAEQATwBXAE4AKABfAHQAaQBtAGUAUwBwAGEAbgAgACoAIAAyADQALAAgAF8AcAByAGUAYwBpAHMAaQBvAG4AKQAgAC8AIAAyADQALABcAG4AIAAgACAAIAAgACAAIAAgACAAIAAgACAAIAAgACAAIAAgACAAIAAgACAAIAAgACAAXwBsAG8AdwBPAHIAZABlAHIAIAA9ACAAMwAsACAAUgBPAFUATgBEAEQATwBXAE4AKABfAHQAaQBtAGUAUwBwAGEAbgAgACoAIAAxADQANAAwACwAIABfAHAAcgBlAGMAaQBzAGkAbwBuACkAIAAvACAAMQA0ADQAMAAsAFwAbgAgACAAIAAgACAAIAAgACAAIAAgACAAIAAgACAAIAAgACAAIAAgACAAIAAgACAAIABfAGwAbwB3AE8AcgBkAGUAcgAgAD0AIAA0ACwAIABSAE8AVQBOAEQARABPAFcATgAoAF8AdABpAG0AZQBTAHAAYQBuACAAKgAgADgANgA0ADAAMAAsACAAXwBwAHIAZQBjAGkAcwBpAG8AbgApACAALwAgADgANgA0ADAAMABcAG4AIAAgACAAIAAgACAAIAAgACAAIAAgACAAIAAgACAAIAAgACAAIAAgACkALABcAG4AIAAgACAAIAAgACAAIAAgACAAIAAgACAAIAAgACAAIAAgACAAIAAgAFQAUgBVAEUALAAgAEkARgBTACgAXABuACAAIAAgACAAIAAgACAAIAAgACAAIAAgACAAIAAgACAAIAAgACAAIAAgACAAIAAgAF8AbABvAHcATwByAGQAZQByACAAPQAgADEALAAgAFIATwBVAE4ARAAoAF8AdABpAG0AZQBTAHAAYQBuACwAIABfAHAAcgBlAGMAaQBzAGkAbwBuACkALABcAG4AIAAgACAAIAAgACAAIAAgACAAIAAgACAAIAAgACAAIAAgACAAIAAgACAAIAAgACAAXwBsAG8AdwBPAHIAZABlAHIAIAA9ACAAMgAsACAAUgBPAFUATgBEACgAXwB0AGkAbQBlAFMAcABhAG4AIAAqACAAMgA0ACwAIABfAHAAcgBlAGMAaQBzAGkAbwBuACkAIAAvACAAMgA0ACwAXABuACAAIAAgACAAIAAgACAAIAAgACAAIAAgACAAIAAgACAAIAAgACAAIAAgACAAIAAgAF8AbABvAHcATwByAGQAZQByACAAPQAgADMALAAgAFIATwBVAE4ARAAoAF8AdABpAG0AZQBTAHAAYQBuACAAKgAgADEANAA0ADAALAAgAF8AcAByAGUAYwBpAHMAaQBvAG4AKQAgAC8AIAAxADQANAAwACwAXABuACAAIAAgACAAIAAgACAAIAAgACAAIAAgACAAIAAgACAAIAAgACAAIAAgACAAIAAgAF8AbABvAHcATwByAGQAZQByACAAPQAgADQALAAgAFIATwBVAE4ARAAoAF8AdABpAG0AZQBTAHAAYQBuACAAKgAgADgANgA0ADAAMAAsACAAXwBwAHIAZQBjAGkAcwBpAG8AbgApACAALwAgADgANgA0ADAAMA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4ATwBSAE0AQQBMAEkAUwBFAF8AVABJAE0ARQBTAFAAQQBOAFwAbgBcAG4AUgBlAHQAdQByAG4AcwAgAGEAIABuAG8AcgBtAGEAbABpAHMAZQBkACAAcwBlAHgAYQBnAGUAcwBpAG0AYQBsACAAcgBlAHAAcgBlAHMAZQBuAHQAYQB0AGkAbwBuACAAbwBmACAAYQAgAHQAaQBtAGUAcwBwAGEAbgAgAHcAaABlAHIAZQAgAGUAYQBjAGgAIABjAG8AbQBwAG8AbgBlAG4AdAAgAGkAcwAgAHcAaQB0AGgAaQBuACAAaQB0AHMAIABtAG8AZAB1AGwAdQBzAC4AXABuAFwAbgBBAHIAcgBhAHkAIABjAG8AbQBwAGEAdABpAGIAbABlADoAIABUAGkAbQBlAFMAcABhAG4AXwBDAD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aQBuAHQAZQBnAGUAcgAgAFsAMAAuAC4AMgAzAF0AIAAgAHwAIABIAG8AdQByAHMAXABuACAANAAgAHwAIABpAG4AdABlAGcAZQByACAAWwAwAC4ALgA1ADkAXQAgACAAfAAgAE0AaQBuAHUAdABlAHMAXABuACAANQAgAHwAIABkAGUAYwBpAG0AYQBsACAAWwAwAC4ALgA2ADAAKQAgACAAfAAgAF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DADUAIAB8ACAAYQByAHIAYQB5ACAAIAAgAEMAWwAyAC4ALgA1AF0AIAAgAHwAXABuACAAIAAgAFMAaQBnAG4AIAAgACAAIAAgAHwAIABpAG4AdABlAGcAZQByACAAWwAtADEALAAwACwAMQBdACAAfABcAG4AIAAgACAARABhAHkAcwAgACAAIAAgACAAfAAgAGQAZQBjAGkAbQBhAGwAIABbADAALgAuAF0AIAAgACAAIAB8AFwAbgAgACAAIABIAG8AdQByAHMAIAAgACAAIAB8ACAAZABlAGMAaQBtAGEAbAAgAFsAMAAuAC4AXQAgACAAIAAgAHwAXABuACAAIAAgAE0AaQBuAHUAdABlAHMAIAAgAHwAIABkAGUAYwBpAG0AYQBsACAAWwAwAC4ALgBdACAAIAAgACAAfABcAG4AIAAgACAAUwBlAGMAbwBuAGQAcwAgACAAfAAgAGQAZQBjAGkAbQBhAGwAIABbADAALgAuAF0AIAAgACA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OAE8AUgBNAEEATABJAFMARQBfAFQASQBNAEUAUwBQAEEATgAgAD0AIABMAEEATQBCAEQAQQAoAFQAaQBtAGUAUwBwAGEAbgBfAEMANQAsAFwAbgAgACAAIAAgAEwARQBUACgAXABuACAAIAAgACAAIAAgACAAIABfAG0AYQB4AFAAcgBlAGMAaQBzAGkAbwBuACwAIAA5ACwAXABuACAAIAAgACAAIAAgACAAIABcAG4AIAAgACAAIAAgACAAIAAgAGYAbgBOAG8AcgBtAGEAbABpAHMAZQAsACAATABBAE0AQgBEAEEAKABfAHQAaQBtAGUAUwBwAGEAbgBfAEMANQAsAFwAbgAgACAAIAAgACAAIAAgACAAIAAgACAAIABMAEUAVAAoAFwAbgAgACAAIAAgACAAIAAgACAAIAAgACAAIAAgACAAIAAgAF8AdABpAG0AZQBTAHAAYQBuAF8ARAAsACAAVABJAE0ARQBTAFAAQQBOACgAXwB0AGkAbQBlAFMAcABhAG4AXwBDADUAKQAsAFwAbgAgACAAIAAgACAAIAAgACAAIAAgACAAIAAgACAAIAAgAFIARQBTAE8ATABWAEUAXwBUAEkATQBFAFMAUABBAE4AKABfAHQAaQBtAGUAUwBwAGEAbgBfAEQALAAgADEALAAgADQALAAgAF8AbQBhAHgAUAByAGUAYwBpAHMAaQBvAG4AKQBcAG4AIAAgACAAIAAgACAAIAAgACAAIAAgACAAKQBcAG4AIAAgACAAIAAgACAAIAAgACkALABcAG4AIAAgACAAIAAgACAAIAAgAFwAbgAgACAAIAAgACAAIAAgACAAXwByAG8AdwBDAG8AdQBuAHQALAAgAFIATwBXAFMAKABUAGkAbQBlAFMAcABhAG4AXwBDADUAKQAsAFwAbgAgACAAIAAgACAAIAAgACAARABSAE8AUAAo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TgBvAHIAbQBhAGwAaQBzAGUAKABOAFUATABMAEkARgBZACgAQwBIAE8ATwBTAEUAUgBPAFcAUwAoAFQAaQBtAGUAUwBwAGEAbgBfAEMANQAsACAAXwBjAHUAcgByACkAKQApAFwAbgAgACAAIAAgACAAIAAgACAAIAAgACAAIAAgACAAIAAgACAAIAAgACAAKQBcAG4AIAAgACAAIAAgACAAIAAgACAAIAAgACAAIAAgACAAIAApAFwAbgAgACAAIAAgACAAIAAgACAAIAAgACAAIAApACw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FQASQBNAEUAUwBQAEEATgBcAG4AXABuAFIAZQB0AHUAcgBuAHMAIAB0AGgAZQAgAHMAZQB4AGEAZwBlAHMAaQBtAGEAbAAgAHIAZQBwAHIAZQBzAGUAbgB0AGEAdABpAG8AbgAgAG8AZgAgAGEAIAB0AGkAbQBlAHMAcABhAG4AIAB2AGEAbAB1AGUAIABlAHgAcAByAGUAcwBzAGUAZAAgAGYAcgBvAG0AIAB0AGgAZQAgAHMAcABlAGMAaQBmAGkAZQBkACAAaABpAGcAaAAgAG8AcgBkAGUAcgAgAGMAbwBtAHAAbwBuAGUAbgB0AFwAbgBhAG4AZAAgAHQAaABlACAAZwBpAHYAZQBuACAAbABvAHcAZQBzAHQAIABvAHIAZABlAHIAIABjAG8AbQBwAG8AbgBlAG4AdAAgAHIAbwB1AG4AZABlAGQAIAB0AG8AIAB0AGgAZQAgAHMAcABlAGMAaQBmAGkAZQBkACAAcAByAGUAYwBpAHMAaQBvAG4ALgBcAG4AXABuAEEAcgByAGEAeQAgAGMAbwBtAHAAYQB0AGkAYgBsAGUAOgAgAFQAaQBtAGUAUwBwAGEAbgBf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aQBuAHQAZQBnAGUAcgAgAFsAMAAuAC4AMgAzAF0AIAAgAHwAIABIAG8AdQByAHMAXABuACAANAAgAHwAIABpAG4AdABlAGcAZQByACAAWwAwAC4ALgA1ADkAXQAgACAAfAAgAE0AaQBuAHUAdABlAHMAXABuACAANQAgAHwAIABkAGUAYwBpAG0AYQBsACAAWwAwAC4ALgA2ADAAKQAgACAAfAAgAF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EACAAIAAgACAAfAAgAGQAZQBjAGkAbQBhAGwAIAB8ACAARABlAGMAaQBtAGEAbAAgAHQAaQBtAGUAcwBwAGEAbgAgAHcAaABlAHIAZQAgAGEAIABkAGEAeQAgAD0AIAAxAFwAbgBbAEgAaQBnAGgATwByAGQAZQByAF0AIAAgACAAfAAgAGkAbgB0AGUAZwBlAHIAIAB8ACAASABpAGcAaABlAHMAdAAtAG8AcgBkAGUAcgAgAGMAbwBtAHAAbwBuAGUAbgB0AC4AIABEAGUAZgBhAHUAbAB0AHMAIAB0AG8AIABEAGEAeQAuAFwAbgAgACAAIAAgACAAIAAgACAAIAAgACAAIAAgACAAfAAgAFsAMQAuAC4ANABdACAAIAB8ACAAIAAxACAALQAgAEQAYQB5AFwAbgAgACAAIAAgACAAIAAgACAAIAAgACAAIAAgACAAfAAgACAAIAAgACAAIAAgACAAIAB8ACAAIAAyACAALQAgAEgAbwB1AHIAXABuACAAIAAgACAAIAAgACAAIAAgACAAIAAgACAAIAB8ACAAIAAgACAAIAAgACAAIAAgAHwAIAAgADMAIAAtACAATQBpAG4AdQB0AGUAXABuACAAIAAgACAAIAAgACAAIAAgACAAIAAgACAAIAB8ACAAIAAgACAAIAAgACAAIAAgAHwAIAAgADQAIAAtACAAUwBlAGMAbwBuAGQAXABuAFsATABvAHcATwByAGQAZQByAF0AIAAgACAAIAB8ACAAaQBuAHQAZQBnAGUAcgAgAHwAIABMAG8AdwBlAHMAdAAtAG8AcgBkAGUAcgAgAGMAbwBtAHAAbwBuAGUAbgB0AC4AIABEAGUAZgBhAHUAbAB0AHMAIAB0AG8AIABTAGUAYwBvAG4AZAAuAFwAbgAgACAAIAAgACAAIAAgACAAIAAgACAAIAAgACAAfAAgAFsAMQAuAC4ANABdACAAIAB8ACAAIAAxACAALQAgAEQAYQB5AFwAbgAgACAAIAAgACAAIAAgACAAIAAgACAAIAAgACAAfAAgACAAIAAgACAAIAAgACAAIAB8ACAAIAAyACAALQAgAEgAbwB1AHIAXABuACAAIAAgACAAIAAgACAAIAAgACAAIAAgACAAIAB8ACAAIAAgACAAIAAgACAAIAAgAHwAIAAgADMAIAAtACAATQBpAG4AdQB0AGUAXABuACAAIAAgACAAIAAgACAAIAAgACAAIAAgACAAIAB8ACAAIAAgACAAIAAgACAAIAAgAHwAIAAgADQAIAAtACAAUwBlAGMAbwBuAGQAXABuAFsAUAByAGUAYwBpAHMAaQBvAG4AXQAgACAAIAB8ACAAaQBuAHQAZQBnAGUAcgAgAHwAIABTAGUAbABlAGMAdAAgAHAAcgBlAGMAaQBzAGkAbwBuACAAbABlAHYAZQBsAFwAbgAgACAAIAAgACAAIAAgACAAIAAgACAAIAAgACAAfAAgAFsAMAAuAC4AOQBdACAAIAB8ACAATgB1AGwAbAAgAC0AIABGAGwAbwBhAHQAaQBuAGcAXABuAFsAVAByAHUAbgBjAGEAdABlAF0AIAAgACAAIAB8ACAAcwB3AGkAdABjAGgAIAAgAHwAIABSAG8AdQBuAGQAIAB0AG8AIABwAHIAZQBjAGkAcwBpAG8AbgAgAGIAeQAgAHQAcgB1AG4AYwBhAHQAaQBuAGcAIABjAG8AbQBwAG8AbgBlAG4AdABzAC4AIABEAGUAZgBhAHUAbAB0ACAAaQBzACAAcgBvAHUAbgBkAGkAbgBnACAAdABvACAAbgBlAGEAcgBlAHM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VABJAE0ARQBTAFAAQQBOACAAPQAgAEwAQQBNAEIARABBACgAVABpAG0AZQBTAHAAYQBuAF8ARAAsACAAWwBIAGkAZwBoAE8AcgBkAGUAcgBdACwAIABbAEwAbwB3AE8AcgBkAGUAcgBdACwAIABbAFAAcgBlAGMAaQBzAGkAbwBuAF0ALAAgAFsAVAByAHUAbgBjAGEAdABlAF0ALABcAG4AIAAgACAAIABMAEUAVAAoAFwAbgAgACAAIAAgACAAIAAgACAAXwBtAGEAeABQAHIAZQBjAGkAcwBpAG8AbgAsACAAOQAsAFwAbgAgACAAIAAgACAAIAAgACAAXABuACAAIAAgACAAIAAgACAAIABfAGwAbwB3AE8AcgBkAGUAcgAsACAASQBGAFMAKABcAG4AIAAgACAAIAAgACAAIAAgACAAIAAgACAATgBPAFQAKABJAFMATgBVAE0AQgBFAFIAKABMAG8AdwBPAHIAZABlAHIAKQApACwAIAA0ACwAXABuACAAIAAgACAAIAAgACAAIAAgACAAIAAgAEwAbwB3AE8AcgBkAGUAcgAgADwAIAAxACwAIAA0ACwAXABuACAAIAAgACAAIAAgACAAIAAgACAAIAAgAEwAbwB3AE8AcgBkAGUAcgAgAD4AIAA0ACwAIAA0ACwAXABuACAAIAAgACAAIAAgACAAIAAgACAAIAAgAFQAUgBVAEUALAAgAEkATgBUACgATABvAHcATwByAGQAZQByACkAXABuACAAIAAgACAAIAAgACAAIAApACwAXABuACAAIAAgACAAIAAgACAAIABcAG4AIAAgACAAIAAgACAAIAAgAF8AaABpAGcAaABPAHIAZABlAHIALAAgAEwARQBUACgAXABuACAAIAAgACAAIAAgACAAIAAgACAAIAAgAF8AaABpAGcAaAAsACAASQBGAFMAKABcAG4AIAAgACAAIAAgACAAIAAgACAAIAAgACAAIAAgACAAIABOAE8AVAAoAEkAUwBOAFUATQBCAEUAUgAoAEgAaQBnAGgATwByAGQAZQByACkAKQAsACAAMQAsAFwAbgAgACAAIAAgACAAIAAgACAAIAAgACAAIAAgACAAIAAgAEgAaQBnAGgATwByAGQAZQByACAAPAAgADEALAAgADEALABcAG4AIAAgACAAIAAgACAAIAAgACAAIAAgACAAIAAgACAAIABIAGkAZwBoAE8AcgBkAGUAcgAgAD4AIAA0ACwAIAA0ACwAXABuACAAIAAgACAAIAAgACAAIAAgACAAIAAgACAAIAAgACAAVABSAFUARQAsACAASQBOAFQAKABIAGkAZwBoAE8AcgBkAGUAcgApAFwAbgAgACAAIAAgACAAIAAgACAAIAAgACAAIAApACwAXABuACAAIAAgACAAIAAgACAAIAAgACAAIAAgAEkARgAoAF8AaABpAGcAaAAgAD4AIABfAGwAbwB3AE8AcgBkAGUAcgAsACAAXwBsAG8AdwBPAHIAZABlAHIALAAgAF8AaABpAGcAaAApAFwAbgAgACAAIAAgACAAIAAgACAAKQAsAFwAbgAgACAAIAAgACAAIAAgACAAXABuACAAIAAgACAAIAAgACAAIABfAGYAbABvAGEAdAAsACAATgBPAFQAKABJAFMATgBVAE0AQgBFAFIAKABQAHIAZQBjAGkAcwBpAG8AbgApACkALABcAG4AIAAgACAAIAAgACAAIAAgAF8AdAByAHUAbgBjAGEAdABlACwAIABJAFMATgBVAE0AQgBFAFIAKABQAHIAZQBjAGkAcwBpAG8AbgApACAAKgAgACgATgAoAFQAcgB1AG4AYwBhAHQAZQApACAAPAA+ACAAMAApACwAXABuACAAIAAgACAAIAAgACAAIABfAHAAcgBlAGMAaQBzAGkAbwBuACwAIABJAEYAUwAoAFwAbgAgACAAIAAgACAAIAAgACAAIAAgACAAIABfAGYAbABvAGEAdAAsACAAXAAiAFwAIgAsAFwAbgAgACAAIAAgACAAIAAgACAAIAAgACAAIABQAHIAZQBjAGkAcwBpAG8AbgAgADwAIAAwACwAIAAwACwAXABuACAAIAAgACAAIAAgACAAIAAgACAAIAAgAFAAcgBlAGMAaQBzAGkAbwBuACAAPgAgAF8AbQBhAHgAUAByAGUAYwBpAHMAaQBvAG4ALAAgAF8AbQBhAHgAUAByAGUAYwBpAHMAaQBvAG4ALABcAG4AIAAgACAAIAAgACAAIAAgACAAIAAgACAAVABSAFUARQAsACAASQBOAFQAKABQAHIAZQBjAGkAcwBpAG8AbgApAFwAbgAgACAAIAAgACAAIAAgACAAKQAsAFwAbgAgACAAIAAgACAAIAAgACAAXABuACAAIAAgACAAIAAgACAAIABmAG4AUgBvAHUAbgBkAEwAYQBzAHQAQwBvAG0AcABvAG4AZQBuAHQALAAgAEwAQQBNAEIARABBACgAXwBuAHUAbQBiAGUAcgAsAFwAbgAgACAAIAAgACAAIAAgACAAIAAgACAAIABJAEYAUwAoAFwAbgAgACAAIAAgACAAIAAgACAAIAAgACAAIAAgACAAIAAgAF8AZgBsAG8AYQB0ACwAIABfAG4AdQBtAGIAZQByACwAXABuACAAIAAgACAAIAAgACAAIAAgACAAIAAgACAAIAAgACAAXwB0AHIAdQBuAGMAYQB0AGUALAAgAFIATwBVAE4ARABEAE8AVwBOACgAXwBuAHUAbQBiAGUAcgAsACAAXwBwAHIAZQBjAGkAcwBpAG8AbgApACwAXABuACAAIAAgACAAIAAgACAAIAAgACAAIAAgACAAIAAgACAAVABSAFUARQAsACAAUgBPAFUATgBEACgAXwBuAHUAbQBiAGUAcgAsACAAXwBwAHIAZQBjAGkAcwBpAG8AbgApAFwAbgAgACAAIAAgACAAIAAgACAAIAAgACAAIAApAFwAbgAgACAAIAAgACAAIAAgACAAKQAsAFwAbgBcAG4AIAAgACAAIAAgACAAIAAgAGYAbgBDAGgAZQBjAGsAUwBpAGcAbgAsACAATABBAE0AQgBEAEEAKABfAHMAaQBnAG4ALAAgAF8AZAAsACAAXwBoACwAIABfAG0ALAAgAF8AcwAsAFwAbgAgACAAIAAgACAAIAAgACAAIAAgACAAIABJAEYAUwAoAFwAbgAgACAAIAAgACAAIAAgACAAIAAgACAAIAAgACAAIAAgAF8AcwAgAD4AIAAwACwAIABfAHMAaQBnAG4ALABcAG4AIAAgACAAIAAgACAAIAAgACAAIAAgACAAIAAgACAAIABfAG0AIAA+ACAAMAAsACAAXwBzAGkAZwBuACwAXABuACAAIAAgACAAIAAgACAAIAAgACAAIAAgACAAIAAgACAAXwBoACAAPgAgADAALAAgAF8AcwBpAGcAbgAsAFwAbgAgACAAIAAgACAAIAAgACAAIAAgACAAIAAgACAAIAAgAF8AZAAgAD4AIAAwACwAIABfAHMAaQBnAG4ALABcAG4AIAAgACAAIAAgACAAIAAgACAAIAAgACAAIAAgACAAIABUAFIAVQBFACwAIAAwAFwAbgAgACAAIAAgACAAIAAgACAAIAAgACAAIAApAFwAbgAgACAAIAAgACAAIAAgACAAKQAsAFwAbgAgACAAIAAgACAAIAAgACAAIAAgACAAXABuACAAIAAgACAAIAAgACAAIABmAG4AUgBlAHMAbwBsAHYAZQBUAGkAbQBlAFMAcABhAG4ALAAgAEwAQQBNAEIARABBACgAXwB0AGkAbQBlAFMAcABhAG4ALABcAG4AIAAgACAAIAAgACAAIAAgACAAIAAgACAASQBGAFMAKABcAG4AIAAgACAAIAAgACAAIAAgACAAIAAgACAAIAAgACAAIABfAHQAaQBtAGUAUwBwAGEAbgAgAD0AIABcACIAXAAiACwAIAB7AFwAIgBcACIALAAgAFwAIgBcACIALAAgAFwAIgBcACIALAAgAFwAIgBcACIALAAgAFwAIgBcACIAfQAsAFwAbgAgACAAIAAgACAAIAAgACAAIAAgACAAIAAgACAAIAAgAE4ATwBUACgASQBTAE4AVQBNAEIARQBSACgAXwB0AGkAbQBlAFMAcABhAG4AKQApACwAIAB7ACMAVgBBAEwAVQBFACEALAAgAFwAIgBcACIALAAgAFwAIgBcACIALAAgAFwAIgBcACIALAAgAFwAIgBcACIAfQAsAFwAbgAgACAAIAAgACAAIAAgACAAIAAgACAAIAAgACAAIAAgAF8AdABpAG0AZQBTAHAAYQBuACAAPQAgADAALAAgAE0AQQBQACgAUwBFAFEAVQBFAE4AQwBFACgAMQAsADUAKQAsAFwAbgAgACAAIAAgACAAIAAgACAAIAAgACAAIAAgACAAIAAgACAAIAAgACAATABBAE0AQgBEAEEAKABfAG4ALABcAG4AIAAgACAAIAAgACAAIAAgACAAIAAgACAAIAAgACAAIAAgACAAIAAgACAAIAAgACAASQBGAFMAKABcAG4AIAAgACAAIAAgACAAIAAgACAAIAAgACAAIAAgACAAIAAgACAAIAAgACAAIAAgACAAIAAgACAAIABfAG4AIAA9ACAAMQAsACAAMAAsAFwAbgAgACAAIAAgACAAIAAgACAAIAAgACAAIAAgACAAIAAgACAAIAAgACAAIAAgACAAIAAgACAAIAAgAF8AbgAgAC0AIAAxACAAPAAgAF8AaABpAGcAaABPAHIAZABlAHIALAAgAFwAIgBcACIALABcAG4AIAAgACAAIAAgACAAIAAgACAAIAAgACAAIAAgACAAIAAgACAAIAAgACAAIAAgACAAIAAgACAAIABfAG4AIAAtACAAMQAgAD4AIABfAGwAbwB3AE8AcgBkAGUAcgAsACAAXAAiAFwAIgAsAFwAbgAgACAAIAAgACAAIAAgACAAIAAgACAAIAAgACAAIAAgACAAIAAgACAAIAAgACAAIAAgACAAIAAgAFQAUgBVAEUALAAgADAAXABuACAAIAAgACAAIAAgACAAIAAgACAAIAAgACAAIAAgACAAIAAgACAAIAAgACAAIAAgACkAXABuACAAIAAgACAAIAAgACAAIAAgACAAIAAgACAAIAAgACAAIAAgACAAIAApAFwAbgAgACAAIAAgACAAIAAgACAAIAAgACAAIAAgACAAIAAgACkALABcAG4AIAAgACAAIAAgACAAIAAgACAAIAAgACAAIAAgACAAIABUAFIAVQBFACwAIABMAEUAVAAoAFwAbgAgACAAIAAgACAAIAAgACAAIAAgACAAIAAgACAAIAAgACAAIAAgACAAXwBhAGIAcwBUAGkAbQBlAFMAcABhAG4ALAAgAEEAQgBTACgAXwB0AGkAbQBlAFMAcABhAG4AKQAsAFwAbgAgACAAIAAgACAAIAAgACAAIAAgACAAIAAgACAAIAAgACAAIAAgACAAXwBzAGkAZwBuACwAIABTAEkARwBOACgAXwB0AGkAbQBlAFMAcABhAG4AKQAsAFwAbgAgACAAIAAgACAAIAAgACAAIAAgACAAIAAgACAAIAAgACAAIAAgACAASQBGAFMAKABcAG4AIAAgACAAIAAgACAAIAAgACAAIAAgACAAIAAgACAAIAAgACAAIAAgACAAIAAgACAAXwBoAGkAZwBoAE8AcgBkAGUAcgAgAD0AIAAxACwAIABJAEYAUwAoAFwAbgAgACAAIAAgACAAIAAgACAAIAAgACAAIAAgACAAIAAgACAAIAAgACAAIAAgACAAIAAgACAAIAAgAF8AbABvAHcATwByAGQAZQByACAAPQAgADQALAAgAEwARQBUACgAXABuACAAIAAgACAAIAAgACAAIAAgACAAIAAgACAAIAAgACAAIAAgACAAIAAgACAAIAAgACAAIAAgACAAIAAgACAAIABfAHIARABhAHkALAAgAEkATgBUACgAXwBhAGIAcwBUAGkAbQBlAFMAcABhAG4AKQAsAFwAbgAgACAAIAAgACAAIAAgACAAIAAgACAAIAAgACAAIAAgACAAIAAgACAAIAAgACAAIAAgACAAIAAgACAAIAAgACAAXwBoAG8AdQByAHMALAAgAE0ATwBEACgAXwBhAGIAcwBUAGkAbQBlAFMAcABhAG4ALAAgADEAKQAgACoAIAAyADQALABcAG4AIAAgACAAIAAgACAAIAAgACAAIAAgACAAIAAgACAAIAAgACAAIAAgACAAIAAgACAAIAAgACAAIAAgACAAIAAgAF8AcgBIAG8AdQByACwAIABJAE4AVAAoAF8AaABvAHUAcgBzACkALABcAG4AIAAgACAAIAAgACAAIAAgACAAIAAgACAAIAAgACAAIAAgACAAIAAgACAAIAAgACAAIAAgACAAIAAgACAAIAAgAF8AbQBpAG4AdQB0AGUAcwAsACAATQBPAEQAKABfAGgAbwB1AHIAcwAsACAAMQApACAAKgAgADYAMAAsAFwAbgAgACAAIAAgACAAIAAgACAAIAAgACAAIAAgACAAIAAgACAAIAAgACAAIAAgACAAIAAgACAAIAAgACAAIAAgACAAXwByAE0AaQBuAHUAdABlACwAIABJAE4AVAAoAF8AbQBpAG4AdQB0AGUAcwApACwAXABuACAAIAAgACAAIAAgACAAIAAgACAAIAAgACAAIAAgACAAIAAgACAAIAAgACAAIAAgACAAIAAgACAAIAAgACAAIABfAHMAZQBjAG8AbgBkAHMALAAgAE0ATwBEACgAXwBtAGkAbgB1AHQAZQBzACwAIAAxACkAIAAqACAANgAwACwAXABuACAAIAAgACAAIAAgACAAIAAgACAAIAAgACAAIAAgACAAIAAgACAAIAAgACAAIAAgACAAIAAgACAAIAAgACAAIAAvAC8AIABSAG8AdQBuAGQAIABzAGUAYwBvAG4AZAAgAGwAYQBzAHQAIABiAGUAYwBhAHUAcwBlACAAYQByAGkAdABoAG0AZQB0AGkAYwAgAHIAbwB1AG4AZABpAG4AZwAgAG8AZgAgAHQAaABlACAAdABpAG0AZQBzAHAAYQBuACAAZABlAGMAaQBtAGEAbAAgAHYAYQBsAHUAZQBcAG4AIAAgACAAIAAgACAAIAAgACAAIAAgACAAIAAgACAAIAAgACAAIAAgACAAIAAgACAAIAAgACAAIAAgACAAIAAgAC8ALwAgAGMAYQBuACAAYgByAGkAbgBnACAAaQBuACAAZgBsAG8AYQB0AGkAbgBnACAAcABvAGkAbgB0ACAAZQByAHIAbwByAHMALgBcAG4AIAAgACAAIAAgACAAIAAgACAAIAAgACAAIAAgACAAIAAgACAAIAAgACAAIAAgACAAIAAgACAAIAAgACAAIAAgAC8ALwAgAFMAaQBnAG4AIABjAGgAZQBjAGsAZQBkACAAZgBvAHIAIAByAG8AdQBuAGQAaQBuAGcAIABkAG8AdwBuACAAdABvACAAegBlAHIAbwAuAFwAbgAgACAAIAAgACAAIAAgACAAIAAgACAAIAAgACAAIAAgACAAIAAgACAAIAAgACAAIAAgACAAIAAgACAAIAAgACAALwAvACAAUwBlAGMAbwBuAGQAIABjAGgAZQBjAGsAZQBkACAAZgBvAHIAIAByAG8AdQBuAGQAaQBuAGcAIAB1AHAAIAB0AG8AIABtAGkAbgB1AHQAZQAuAFwAbgAgACAAIAAgACAAIAAgACAAIAAgACAAIAAgACAAIAAgACAAIAAgACAAIAAgACAAIAAgACAAIAAgACAAIAAgACAAXwByAFMAZQBjAG8AbgBkACwAIABmAG4AUgBvAHUAbgBkAEwAYQBzAHQAQwBvAG0AcABvAG4AZQBuAHQAKABfAHMAZQBjAG8AbgBkAHMAKQAsAFwAbgAgACAAIAAgACAAIAAgACAAIAAgACAAIAAgACAAIAAgACAAIAAgACAAIAAgACAAIAAgACAAIAAgACAAIAAgACAAXwByAFMAaQBnAG4ALAAgAGYAbgBDAGgAZQBjAGsAUwBpAGcAbgAoAF8AcwBpAGcAbgAsACAAXwByAEQAYQB5ACwAIABfAHIASABvAHUAcgAsACAAXwByAE0AaQBuAHUAdABlACwAIABfAHIAUwBlAGMAbwBuAGQAKQAsAFwAbgAgACAAIAAgACAAIAAgACAAIAAgACAAIAAgACAAIAAgACAAIAAgACAAIAAgACAAIAAgACAAIAAgACAAIAAgACAASQBGAFMAKABcAG4AIAAgACAAIAAgACAAIAAgACAAIAAgACAAIAAgACAAIAAgACAAIAAgACAAIAAgACAAIAAgACAAIAAgACAAIAAgACAAIAAgACAAXwByAFMAZQBjAG8AbgBkACAAPAAgADYAMAAsACAASABTAFQAQQBDAEsAKABfAHIAUwBpAGcAbgAsACAAXwByAEQAYQB5ACwAIABfAHIASABvAHUAcgAsACAAXwByAE0AaQBuAHUAdABlACwAIABfAHIAUwBlAGMAbwBuAGQAKQAsAFwAbgAgACAAIAAgACAAIAAgACAAIAAgACAAIAAgACAAIAAgACAAIAAgACAAIAAgACAAIAAgACAAIAAgACAAIAAgACAAIAAgACAAIABfAHIATQBpAG4AdQB0AGUAIAA8AD0AIAA1ADgALAAgAEgAUwBUAEEAQwBLACgAXwByAFMAaQBnAG4ALAAgAF8AcgBEAGEAeQAsACAAXwByAEgAbwB1AHIALAAgAF8AcgBNAGkAbgB1AHQAZQAgACsAIAAxACwAIAAwACkALABcAG4AIAAgACAAIAAgACAAIAAgACAAIAAgACAAIAAgACAAIAAgACAAIAAgACAAIAAgACAAIAAgACAAIAAgACAAIAAgACAAIAAgACAAXwByAEgAbwB1AHIAIAA8AD0AIAAyADIALAAgAEgAUwBUAEEAQwBLACgAXwByAFMAaQBnAG4ALAAgAF8AcgBEAGEAeQAsACAAXwByAEgAbwB1AHIAIAArACAAMQAsACAAMAAsACAAMAApACwAXABuACAAIAAgACAAIAAgACAAIAAgACAAIAAgACAAIAAgACAAIAAgACAAIAAgACAAIAAgACAAIAAgACAAIAAgACAAIAAgACAAIAAgAFQAUgBVAEUALAAgAEgAUwBUAEEAQwBLACgAXwByAFMAaQBnAG4ALAAgAF8AcgBEAGEAeQAgACsAIAAxACwAIAAwACwAIAAwACwAIAAwACkAXABuACAAIAAgACAAIAAgACAAIAAgACAAIAAgACAAIAAgACAAIAAgACAAIAAgACAAIAAgACAAIAAgACAAIAAgACAAIAApAFwAbgAgACAAIAAgACAAIAAgACAAIAAgACAAIAAgACAAIAAgACAAIAAgACAAIAAgACAAIAAgACAAIAAgACkALABcAG4AIAAgACAAIAAgACAAIAAgACAAIAAgACAAIAAgACAAIAAgACAAIAAgACAAIAAgACAAXABuACAAIAAgACAAIAAgACAAIAAgACAAIAAgACAAIAAgACAAIAAgACAAIAAgACAAIAAgACAAIAAgACAAXwBsAG8AdwBPAHIAZABlAHIAIAA9ACAAMwAsACAATABFAFQAKABcAG4AIAAgACAAIAAgACAAIAAgACAAIAAgACAAIAAgACAAIAAgACAAIAAgACAAIAAgACAAIAAgACAAIAAgACAAIAAgAF8AcgBEAGEAeQAsACAASQBOAFQAKABfAGEAYgBzAFQAaQBtAGUAUwBwAGEAbgApACwAXABuACAAIAAgACAAIAAgACAAIAAgACAAIAAgACAAIAAgACAAIAAgACAAIAAgACAAIAAgACAAIAAgACAAIAAgACAAIABfAGgAbwB1AHIAcwAsACAATQBPAEQAKABfAGEAYgBzAFQAaQBtAGUAUwBwAGEAbgAsACAAMQApACAAKgAgADIANAAsAFwAbgAgACAAIAAgACAAIAAgACAAIAAgACAAIAAgACAAIAAgACAAIAAgACAAIAAgACAAIAAgACAAIAAgACAAIAAgACAAXwByAEgAbwB1AHIALAAgAEkATgBUACgAXwBoAG8AdQByAHMAKQAsAFwAbgAgACAAIAAgACAAIAAgACAAIAAgACAAIAAgACAAIAAgACAAIAAgACAAIAAgACAAIAAgACAAIAAgACAAIAAgACAAXwBtAGkAbgB1AHQAZQBzACwAIABNAE8ARAAoAF8AaABvAHUAcgBzACwAIAAxACkAIAAqACAANgAwACwAXABuACAAIAAgACAAIAAgACAAIAAgACAAIAAgACAAIAAgACAAIAAgACAAIAAgACAAIAAgACAAIAAgACAAIAAgACAAIAAvAC8AIABSAG8AdQBuAGQAIABtAGkAbgB1AHQAZQAgAGwAYQBzAHQAIABiAGUAYwBhAHUAcwBlACAAYQByAGkAdABoAG0AZQB0AGkAYwAgAHIAbwB1AG4AZABpAG4AZwAgAG8AZgAgAHQAaABlACAAdABpAG0AZQBzAHAAYQBuACAAZABlAGMAaQBtAGEAbAAgAHYAYQBsAHUAZQBcAG4AIAAgACAAIAAgACAAIAAgACAAIAAgACAAIAAgACAAIAAgACAAIAAgACAAIAAgACAAIAAgACAAIAAgACAAIAAgAC8ALwAgAGMAYQBuACAAYgByAGkAbgBnACAAaQBuACAAZgBsAG8AYQB0AGkAbgBnACAAcABvAGkAbgB0ACAAZQByAHIAbwByAHMALgBcAG4AIAAgACAAIAAgACAAIAAgACAAIAAgACAAIAAgACAAIAAgACAAIAAgACAAIAAgACAAIAAgACAAIAAgACAAIAAgAC8ALwAgAFMAaQBnAG4AIABjAGgAZQBjAGsAZQBkACAAZgBvAHIAIAByAG8AdQBuAGQAaQBuAGcAIABkAG8AdwBuACAAdABvACAAegBlAHIAbwAuAFwAbgAgACAAIAAgACAAIAAgACAAIAAgACAAIAAgACAAIAAgACAAIAAgACAAIAAgACAAIAAgACAAIAAgACAAIAAgACAALwAvACAATQBpAG4AdQB0AGUAIABjAGgAZQBjAGsAZQBkACAAZgBvAHIAIAByAG8AdQBuAGQAaQBuAGcAIAB1AHAAIAB0AG8AIABoAG8AdQByAC4AXABuACAAIAAgACAAIAAgACAAIAAgACAAIAAgACAAIAAgACAAIAAgACAAIAAgACAAIAAgACAAIAAgACAAIAAgACAAIABfAHIATQBpAG4AdQB0AGUALAAgAGYAbgBSAG8AdQBuAGQATABhAHMAdABDAG8AbQBwAG8AbgBlAG4AdAAoAF8AbQBpAG4AdQB0AGUAcwApACwAXABuACAAIAAgACAAIAAgACAAIAAgACAAIAAgACAAIAAgACAAIAAgACAAIAAgACAAIAAgACAAIAAgACAAIAAgACAAIABfAHIAUwBpAGcAbgAsACAAZgBuAEMAaABlAGMAawBTAGkAZwBuACgAXwBzAGkAZwBuACwAIABfAHIARABhAHkALAAgAF8AcgBIAG8AdQByACwAIABfAHIATQBpAG4AdQB0AGUALAAgADAAKQAsAFwAbgAgACAAIAAgACAAIAAgACAAIAAgACAAIAAgACAAIAAgACAAIAAgACAAIAAgACAAIAAgACAAIAAgACAAIAAgACAASQBGAFMAKABcAG4AIAAgACAAIAAgACAAIAAgACAAIAAgACAAIAAgACAAIAAgACAAIAAgACAAIAAgACAAIAAgACAAIAAgACAAIAAgACAAIAAgACAAXwByAE0AaQBuAHUAdABlACAAPAAgADYAMAAsACAASABTAFQAQQBDAEsAKABfAHIAUwBpAGcAbgAsACAAXwByAEQAYQB5ACwAIABfAHIASABvAHUAcgAsACAAXwByAE0AaQBuAHUAdABlACwAIABcACIAXAAiACkALABcAG4AIAAgACAAIAAgACAAIAAgACAAIAAgACAAIAAgACAAIAAgACAAIAAgACAAIAAgACAAIAAgACAAIAAgACAAIAAgACAAIAAgACAAXwByAEgAbwB1AHIAIAA8AD0AIAAyADIALAAgAEgAUwBUAEEAQwBLACgAXwByAFMAaQBnAG4ALAAgAF8AcgBEAGEAeQAsACAAXwByAEgAbwB1AHIAIAArACAAMQAsACAAMAAsACAAXAAiAFwAIgApACwAXABuACAAIAAgACAAIAAgACAAIAAgACAAIAAgACAAIAAgACAAIAAgACAAIAAgACAAIAAgACAAIAAgACAAIAAgACAAIAAgACAAIAAgAFQAUgBVAEUALAAgAEgAUwBUAEEAQwBLACgAXwByAFMAaQBnAG4ALAAgAF8AcgBEAGEAeQAgACsAIAAxACwAIAAwACwAIAAwACwAIABcACIAXAAiACkAXABuACAAIAAgACAAIAAgACAAIAAgACAAIAAgACAAIAAgACAAIAAgACAAIAAgACAAIAAgACAAIAAgACAAIAAgACAAIAApAFwAbgAgACAAIAAgACAAIAAgACAAIAAgACAAIAAgACAAIAAgACAAIAAgACAAIAAgACAAIAAgACAAIAAgACkALABcAG4AIAAgACAAIAAgACAAIAAgACAAIAAgACAAIAAgACAAIAAgACAAIAAgACAAIAAgACAAIAAgACAAIABfAGwAbwB3AE8AcgBkAGUAcgAgAD0AIAAyACwAIABMAEUAVAAoAFwAbgAgACAAIAAgACAAIAAgACAAIAAgACAAIAAgACAAIAAgACAAIAAgACAAIAAgACAAIAAgACAAIAAgACAAIAAgACAAXwByAEQAYQB5ACwAIABJAE4AVAAoAF8AYQBiAHMAVABpAG0AZQBTAHAAYQBuACkALABcAG4AIAAgACAAIAAgACAAIAAgACAAIAAgACAAIAAgACAAIAAgACAAIAAgACAAIAAgACAAIAAgACAAIAAgACAAIAAgAF8AaABvAHUAcgBzACwAIABNAE8ARAAoAF8AYQBiAHMAVABpAG0AZQBTAHAAYQBuACwAIAAxACkAIAAqACAAMgA0ACwAXABuACAAIAAgACAAIAAgACAAIAAgACAAIAAgACAAIAAgACAAIAAgACAAIAAgACAAIAAgACAAIAAgACAAIAAgACAAIAAvAC8AIABSAG8AdQBuAGQAIABoAG8AdQByACAAbABhAHMAdAAgAGIAZQBjAGEAdQBzAGUAIABhAHIAaQB0AGgAbQBlAHQAaQBjACAAcgBvAHUAbgBkAGkAbgBnACAAbwBmACAAdABoAGUAIAB0AGkAbQBlAHMAcABhAG4AIABkAGUAYwBpAG0AYQBsACAAdgBhAGwAdQBlAFwAbgAgACAAIAAgACAAIAAgACAAIAAgACAAIAAgACAAIAAgACAAIAAgACAAIAAgACAAIAAgACAAIAAgACAAIAAgACAALwAvACAAYwBhAG4AIABiAHIAaQBuAGcAIABpAG4AIABmAGwAbwBhAHQAaQBuAGcAIABwAG8AaQBuAHQAIABlAHIAcgBvAHIAcwAuAFwAbgAgACAAIAAgACAAIAAgACAAIAAgACAAIAAgACAAIAAgACAAIAAgACAAIAAgACAAIAAgACAAIAAgACAAIAAgACAALwAvACAAUwBpAGcAbgAgAGMAaABlAGMAawBlAGQAIABmAG8AcgAgAHIAbwB1AG4AZABpAG4AZwAgAGQAbwB3AG4AIAB0AG8AIAB6AGUAcgBvAC4AXABuACAAIAAgACAAIAAgACAAIAAgACAAIAAgACAAIAAgACAAIAAgACAAIAAgACAAIAAgACAAIAAgACAAIAAgACAAIAAvAC8AIABIAG8AdQByACAAYwBoAGUAYwBrAGUAZAAgAGYAbwByACAAcgBvAHUAbgBkAGkAbgBnACAAdQBwACAAdABvACAAZABhAHkALgBcAG4AIAAgACAAIAAgACAAIAAgACAAIAAgACAAIAAgACAAIAAgACAAIAAgACAAIAAgACAAIAAgACAAIAAgACAAIAAgAF8AcgBIAG8AdQByACwAIABmAG4AUgBvAHUAbgBkAEwAYQBzAHQAQwBvAG0AcABvAG4AZQBuAHQAKABfAGgAbwB1AHIAcwApACwAXABuACAAIAAgACAAIAAgACAAIAAgACAAIAAgACAAIAAgACAAIAAgACAAIAAgACAAIAAgACAAIAAgACAAIAAgACAAIABfAHIAUwBpAGcAbgAsACAAZgBuAEMAaABlAGMAawBTAGkAZwBuACgAXwBzAGkAZwBuACwAIABfAHIARABhAHkALAAgAF8AcgBIAG8AdQByACwAIAAwACwAIAAwACkALABcAG4AIAAgACAAIAAgACAAIAAgACAAIAAgACAAIAAgACAAIAAgACAAIAAgACAAIAAgACAAIAAgACAAIAAgACAAIAAgAEkARgBTACgAXABuACAAIAAgACAAIAAgACAAIAAgACAAIAAgACAAIAAgACAAIAAgACAAIAAgACAAIAAgACAAIAAgACAAIAAgACAAIAAgACAAIAAgAF8AcgBIAG8AdQByACAAPAAgADIANAAsACAASABTAFQAQQBDAEsAKABfAHIAUwBpAGcAbgAsACAAXwByAEQAYQB5ACwAIABfAHIASABvAHUAcgAsACAAXAAiAFwAIgAsACAAXAAiAFwAIgApACwAXABuACAAIAAgACAAIAAgACAAIAAgACAAIAAgACAAIAAgACAAIAAgACAAIAAgACAAIAAgACAAIAAgACAAIAAgACAAIAAgACAAIAAgAFQAUgBVAEUALAAgAEgAUwBUAEEAQwBLACgAXwByAFMAaQBnAG4ALAAgAF8AcgBEAGEAeQAgACsAIAAxACwAIAAwACwAIABcACIAXAAiACwAIABcACIAXAAiACkAXABuACAAIAAgACAAIAAgACAAIAAgACAAIAAgACAAIAAgACAAIAAgACAAIAAgACAAIAAgACAAIAAgACAAIAAgACAAIAApAFwAbgAgACAAIAAgACAAIAAgACAAIAAgACAAIAAgACAAIAAgACAAIAAgACAAIAAgACAAIAAgACAAIAAgACkALABcAG4AIAAgACAAIAAgACAAIAAgACAAIAAgACAAIAAgACAAIAAgACAAIAAgACAAIAAgACAAIAAgACAAIABfAGwAbwB3AE8AcgBkAGUAcgAgAD0AIAAxACwAIABMAEUAVAAoAFwAbgAgACAAIAAgACAAIAAgACAAIAAgACAAIAAgACAAIAAgACAAIAAgACAAIAAgACAAIAAgACAAIAAgACAAIAAgACAAXwByAEQAYQB5ACwAIABmAG4AUgBvAHUAbgBkAEwAYQBzAHQAQwBvAG0AcABvAG4AZQBuAHQAKABfAGEAYgBzAFQAaQBtAGUAUwBwAGEAbgApACwAXABuACAAIAAgACAAIAAgACAAIAAgACAAIAAgACAAIAAgACAAIAAgACAAIAAgACAAIAAgACAAIAAgACAAIAAgACAAIABfAHIAUwBpAGcAbgAsACAAZgBuAEMAaABlAGMAawBTAGkAZwBuACgAXwBzAGkAZwBuACwAIABfAHIARABhAHkALAAgADAALAAgADAALAAgADAAKQAsAFwAbgAgACAAIAAgACAAIAAgACAAIAAgACAAIAAgACAAIAAgACAAIAAgACAAIAAgACAAIAAgACAAIAAgACAAIAAgACAASABTAFQAQQBDAEsAKABfAHIAUwBpAGcAbgAsACAAXwByAEQAYQB5ACwAIABcACIAXAAiACwAIABcACIAXAAiACwAIABcACIAXAAiACkAXABuACAAIAAgACAAIAAgACAAIAAgACAAIAAgACAAIAAgACAAIAAgACAAIAAgACAAIAAgACAAIAAgACAAKQBcAG4AIAAgACAAIAAgACAAIAAgACAAIAAgACAAIAAgACAAIAAgACAAIAAgACAAIAAgACAAKQAsAFwAbgBcAG4AIAAgACAAIAAgACAAIAAgACAAIAAgACAAIAAgACAAIAAgACAAIAAgACAAIAAgACAAXwBoAGkAZwBoAE8AcgBkAGUAcgAgAD0AIAAyACwAIABJAEYAUwAoAFwAbgAgACAAIAAgACAAIAAgACAAIAAgACAAIAAgACAAIAAgACAAIAAgACAAIAAgACAAIAAgACAAIAAgAF8AbABvAHcATwByAGQAZQByACAAPQAgADQALAAgAEwARQBUACgAXABuACAAIAAgACAAIAAgACAAIAAgACAAIAAgACAAIAAgACAAIAAgACAAIAAgACAAIAAgACAAIAAgACAAIAAgACAAIABfAGgAbwB1AHIAcwAsACAAXwBhAGIAcwBUAGkAbQBlAFMAcABhAG4AIAAqACAAMgA0ACwAXABuACAAIAAgACAAIAAgACAAIAAgACAAIAAgACAAIAAgACAAIAAgACAAIAAgACAAIAAgACAAIAAgACAAIAAgACAAIABfAHIASABvAHUAcgAsACAASQBOAFQAKABfAGgAbwB1AHIAcwApACwAXABuACAAIAAgACAAIAAgACAAIAAgACAAIAAgACAAIAAgACAAIAAgACAAIAAgACAAIAAgACAAIAAgACAAIAAgACAAIABfAG0AaQBuAHUAdABlAHMALAAgAE0ATwBEACgAXwBoAG8AdQByAHMALAAgADEAKQAgACoAIAA2ADAALABcAG4AIAAgACAAIAAgACAAIAAgACAAIAAgACAAIAAgACAAIAAgACAAIAAgACAAIAAgACAAIAAgACAAIAAgACAAIAAgAF8AcgBNAGkAbgB1AHQAZQAsACAASQBOAFQAKABfAG0AaQBuAHUAdABlAHMAKQAsAFwAbgAgACAAIAAgACAAIAAgACAAIAAgACAAIAAgACAAIAAgACAAIAAgACAAIAAgACAAIAAgACAAIAAgACAAIAAgACAAXwBzAGUAYwBvAG4AZABzACwAIABNAE8ARAAoAF8AbQBpAG4AdQB0AGUAcwAsACAAMQApACAAKgAgADYAMAAsAFwAbgAgACAAIAAgACAAIAAgACAAIAAgACAAIAAgACAAIAAgACAAIAAgACAAIAAgACAAIAAgACAAIAAgACAAIAAgACAALwAvACAAUgBvAHUAbgBkACAAcwBlAGMAbwBuAGQAIABsAGEAcwB0ACAAYgBlAGMAYQB1AHMAZQAgAGEAcgBpAHQAaABtAGUAdABpAGMAIAByAG8AdQBuAGQAaQBuAGcAIABvAGYAIAB0AGgAZQAgAHQAaQBtAGUAcwBwAGEAbgAgAGQAZQBjAGkAbQBhAGwAIAB2AGEAbAB1AGUAXABuACAAIAAgACAAIAAgACAAIAAgACAAIAAgACAAIAAgACAAIAAgACAAIAAgACAAIAAgACAAIAAgACAAIAAgACAAIAAvAC8AIABjAGEAbgAgAGIAcgBpAG4AZwAgAGkAbgAgAGYAbABvAGEAdABpAG4AZwAgAHAAbwBpAG4AdAAgAGUAcgByAG8AcgBzAC4AXABuACAAIAAgACAAIAAgACAAIAAgACAAIAAgACAAIAAgACAAIAAgACAAIAAgACAAIAAgACAAIAAgACAAIAAgACAAIAAvAC8AIABTAGkAZwBuACAAYwBoAGUAYwBrAGUAZAAgAGYAbwByACAAcgBvAHUAbgBkAGkAbgBnACAAZABvAHcAbgAgAHQAbwAgAHoAZQByAG8ALgBcAG4AIAAgACAAIAAgACAAIAAgACAAIAAgACAAIAAgACAAIAAgACAAIAAgACAAIAAgACAAIAAgACAAIAAgACAAIAAgAC8ALwAgAFMAZQBjAG8AbgBkACAAYwBoAGUAYwBrAGUAZAAgAGYAbwByACAAcgBvAHUAbgBkAGkAbgBnACAAdQBwACAAdABvACAAbQBpAG4AdQB0AGUALgBcAG4AIAAgACAAIAAgACAAIAAgACAAIAAgACAAIAAgACAAIAAgACAAIAAgACAAIAAgACAAIAAgACAAIAAgACAAIAAgAF8AcgBTAGUAYwBvAG4AZAAsACAAZgBuAFIAbwB1AG4AZABMAGEAcwB0AEMAbwBtAHAAbwBuAGUAbgB0ACgAXwBzAGUAYwBvAG4AZABzACkALABcAG4AIAAgACAAIAAgACAAIAAgACAAIAAgACAAIAAgACAAIAAgACAAIAAgACAAIAAgACAAIAAgACAAIAAgACAAIAAgAF8AcgBTAGkAZwBuACwAIABmAG4AQwBoAGUAYwBrAFMAaQBnAG4AKABfAHMAaQBnAG4ALAAgADAALAAgAF8AcgBIAG8AdQByACwAIABfAHIATQBpAG4AdQB0AGUALAAgAF8AcgBTAGUAYwBvAG4AZAApACwAXABuACAAIAAgACAAIAAgACAAIAAgACAAIAAgACAAIAAgACAAIAAgACAAIAAgACAAIAAgACAAIAAgACAAIAAgACAAIABJAEYAUwAoAFwAbgAgACAAIAAgACAAIAAgACAAIAAgACAAIAAgACAAIAAgACAAIAAgACAAIAAgACAAIAAgACAAIAAgACAAIAAgACAAIAAgACAAIABfAHIAUwBlAGMAbwBuAGQAIAA8ACAANgAwACwAIABIAFMAVABBAEMASwAoAF8AcgBTAGkAZwBuACwAIABcACIAXAAiACwAIABfAHIASABvAHUAcgAsACAAXwByAE0AaQBuAHUAdABlACwAIABfAHIAUwBlAGMAbwBuAGQAKQAsAFwAbgAgACAAIAAgACAAIAAgACAAIAAgACAAIAAgACAAIAAgACAAIAAgACAAIAAgACAAIAAgACAAIAAgACAAIAAgACAAIAAgACAAIABfAHIATQBpAG4AdQB0AGUAIAA8AD0AIAA1ADgALAAgAEgAUwBUAEEAQwBLACgAXwByAFMAaQBnAG4ALAAgAFwAIgBcACIALAAgAF8AcgBIAG8AdQByACwAIABfAHIATQBpAG4AdQB0AGUAIAArACAAMQAsACAAMAApACwAXABuACAAIAAgACAAIAAgACAAIAAgACAAIAAgACAAIAAgACAAIAAgACAAIAAgACAAIAAgACAAIAAgACAAIAAgACAAIAAgACAAIAAgAFQAUgBVAEUALAAgAEgAUwBUAEEAQwBLACgAXwByAFMAaQBnAG4ALAAgAFwAIgBcACIALAAgAF8AcgBIAG8AdQByACAAKwAgADEALAAgADAALAAgADAAKQBcAG4AIAAgACAAIAAgACAAIAAgACAAIAAgACAAIAAgACAAIAAgACAAIAAgACAAIAAgACAAIAAgACAAIAAgACAAIAAgACkAXABuACAAIAAgACAAIAAgACAAIAAgACAAIAAgACAAIAAgACAAIAAgACAAIAAgACAAIAAgACAAIAAgACAAKQAsAFwAbgAgACAAIAAgACAAIAAgACAAIAAgACAAIAAgACAAIAAgACAAIAAgACAAIAAgACAAIABcAG4AIAAgACAAIAAgACAAIAAgACAAIAAgACAAIAAgACAAIAAgACAAIAAgACAAIAAgACAAIAAgACAAIABfAGwAbwB3AE8AcgBkAGUAcgAgAD0AIAAzACwAIABMAEUAVAAoAFwAbgAgACAAIAAgACAAIAAgACAAIAAgACAAIAAgACAAIAAgACAAIAAgACAAIAAgACAAIAAgACAAIAAgACAAIAAgACAAXwBoAG8AdQByAHMALAAgAF8AYQBiAHMAVABpAG0AZQBTAHAAYQBuACAAKgAgADIANAAsAFwAbgAgACAAIAAgACAAIAAgACAAIAAgACAAIAAgACAAIAAgACAAIAAgACAAIAAgACAAIAAgACAAIAAgACAAIAAgACAAXwByAEgAbwB1AHIALAAgAEkATgBUACgAXwBoAG8AdQByAHMAKQAsAFwAbgAgACAAIAAgACAAIAAgACAAIAAgACAAIAAgACAAIAAgACAAIAAgACAAIAAgACAAIAAgACAAIAAgACAAIAAgACAAXwBtAGkAbgB1AHQAZQBzACwAIABNAE8ARAAoAF8AaABvAHUAcgBzACwAIAAxACkAIAAqACAANgAwACwAXABuACAAIAAgACAAIAAgACAAIAAgACAAIAAgACAAIAAgACAAIAAgACAAIAAgACAAIAAgACAAIAAgACAAIAAgACAAIAAvAC8AIABSAG8AdQBuAGQAIABtAGkAbgB1AHQAZQAgAGwAYQBzAHQAIABiAGUAYwBhAHUAcwBlACAAYQByAGkAdABoAG0AZQB0AGkAYwAgAHIAbwB1AG4AZABpAG4AZwAgAG8AZgAgAHQAaABlACAAdABpAG0AZQBzAHAAYQBuACAAZABlAGMAaQBtAGEAbAAgAHYAYQBsAHUAZQBcAG4AIAAgACAAIAAgACAAIAAgACAAIAAgACAAIAAgACAAIAAgACAAIAAgACAAIAAgACAAIAAgACAAIAAgACAAIAAgAC8ALwAgAGMAYQBuACAAYgByAGkAbgBnACAAaQBuACAAZgBsAG8AYQB0AGkAbgBnACAAcABvAGkAbgB0ACAAZQByAHIAbwByAHMALgBcAG4AIAAgACAAIAAgACAAIAAgACAAIAAgACAAIAAgACAAIAAgACAAIAAgACAAIAAgACAAIAAgACAAIAAgACAAIAAgAC8ALwAgAFMAaQBnAG4AIABjAGgAZQBjAGsAZQBkACAAZgBvAHIAIAByAG8AdQBuAGQAaQBuAGcAIABkAG8AdwBuACAAdABvACAAegBlAHIAbwAuAFwAbgAgACAAIAAgACAAIAAgACAAIAAgACAAIAAgACAAIAAgACAAIAAgACAAIAAgACAAIAAgACAAIAAgACAAIAAgACAALwAvACAATQBpAG4AdQB0AGUAIABjAGgAZQBjAGsAZQBkACAAZgBvAHIAIAByAG8AdQBuAGQAaQBuAGcAIAB1AHAAIAB0AG8AIABoAG8AdQByAC4AXABuACAAIAAgACAAIAAgACAAIAAgACAAIAAgACAAIAAgACAAIAAgACAAIAAgACAAIAAgACAAIAAgACAAIAAgACAAIABfAHIATQBpAG4AdQB0AGUALAAgAGYAbgBSAG8AdQBuAGQATABhAHMAdABDAG8AbQBwAG8AbgBlAG4AdAAoAF8AbQBpAG4AdQB0AGUAcwApACwAXABuACAAIAAgACAAIAAgACAAIAAgACAAIAAgACAAIAAgACAAIAAgACAAIAAgACAAIAAgACAAIAAgACAAIAAgACAAIABfAHIAUwBpAGcAbgAsACAAZgBuAEMAaABlAGMAawBTAGkAZwBuACgAXwBzAGkAZwBuACwAIAAwACwAIABfAHIASABvAHUAcgAsACAAXwByAE0AaQBuAHUAdABlACwAIAAwACkALABcAG4AIAAgACAAIAAgACAAIAAgACAAIAAgACAAIAAgACAAIAAgACAAIAAgACAAIAAgACAAIAAgACAAIAAgACAAIAAgAEkARgAoAF8AcgBNAGkAbgB1AHQAZQAgADwAIAA2ADAALABcAG4AIAAgACAAIAAgACAAIAAgACAAIAAgACAAIAAgACAAIAAgACAAIAAgACAAIAAgACAAIAAgACAAIAAgACAAIAAgACAAIAAgACAASABTAFQAQQBDAEsAKABfAHIAUwBpAGcAbgAsACAAXAAiAFwAIgAsACAAXwByAEgAbwB1AHIALAAgAF8AcgBNAGkAbgB1AHQAZQAsACAAXAAiAFwAIgApACwAXABuACAAIAAgACAAIAAgACAAIAAgACAAIAAgACAAIAAgACAAIAAgACAAIAAgACAAIAAgACAAIAAgACAAIAAgACAAIAAgACAAIAAgAEgAUwBUAEEAQwBLACgAXwByAFMAaQBnAG4ALAAgAFwAIgBcACIALAAgAF8AcgBIAG8AdQByACAAKwAgADEALAAgADAALAAgAFwAIgBcACIAKQBcAG4AIAAgACAAIAAgACAAIAAgACAAIAAgACAAIAAgACAAIAAgACAAIAAgACAAIAAgACAAIAAgACAAIAAgACAAIAAgACkAXABuACAAIAAgACAAIAAgACAAIAAgACAAIAAgACAAIAAgACAAIAAgACAAIAAgACAAIAAgACAAIAAgACAAKQAsAFwAbgAgACAAIAAgACAAIAAgACAAIAAgACAAIAAgACAAIAAgACAAIAAgACAAIAAgACAAIAAgACAAIAAgAF8AbABvAHcATwByAGQAZQByACAAPQAgADIALAAgAEwARQBUACgAXABuACAAIAAgACAAIAAgACAAIAAgACAAIAAgACAAIAAgACAAIAAgACAAIAAgACAAIAAgACAAIAAgACAAIAAgACAAIABfAGgAbwB1AHIAcwAsACAAXwBhAGIAcwBUAGkAbQBlAFMAcABhAG4AIAAqACAAMgA0ACwAXABuACAAIAAgACAAIAAgACAAIAAgACAAIAAgACAAIAAgACAAIAAgACAAIAAgACAAIAAgACAAIAAgACAAIAAgACAAIAAvAC8AIABSAG8AdQBuAGQAIABoAG8AdQByACAAbABhAHMAdAAgAGIAZQBjAGEAdQBzAGUAIABhAHIAaQB0AGgAbQBlAHQAaQBjACAAcgBvAHUAbgBkAGkAbgBnACAAbwBmACAAdABoAGUAIAB0AGkAbQBlAHMAcABhAG4AIABkAGUAYwBpAG0AYQBsACAAdgBhAGwAdQBlAFwAbgAgACAAIAAgACAAIAAgACAAIAAgACAAIAAgACAAIAAgACAAIAAgACAAIAAgACAAIAAgACAAIAAgACAAIAAgACAALwAvACAAYwBhAG4AIABiAHIAaQBuAGcAIABpAG4AIABmAGwAbwBhAHQAaQBuAGcAIABwAG8AaQBuAHQAIABlAHIAcgBvAHIAcwAuAFwAbgAgACAAIAAgACAAIAAgACAAIAAgACAAIAAgACAAIAAgACAAIAAgACAAIAAgACAAIAAgACAAIAAgACAAIAAgACAALwAvACAAUwBpAGcAbgAgAGMAaABlAGMAawBlAGQAIABmAG8AcgAgAHIAbwB1AG4AZABpAG4AZwAgAGQAbwB3AG4AIAB0AG8AIAB6AGUAcgBvAC4AXABuACAAIAAgACAAIAAgACAAIAAgACAAIAAgACAAIAAgACAAIAAgACAAIAAgACAAIAAgACAAIAAgACAAIAAgACAAIAAvAC8AIABIAG8AdQByACAAYwBoAGUAYwBrAGUAZAAgAGYAbwByACAAcgBvAHUAbgBkAGkAbgBnACAAdQBwACAAdABvACAAZABhAHkALgBcAG4AIAAgACAAIAAgACAAIAAgACAAIAAgACAAIAAgACAAIAAgACAAIAAgACAAIAAgACAAIAAgACAAIAAgACAAIAAgAF8AcgBIAG8AdQByACwAIABmAG4AUgBvAHUAbgBkAEwAYQBzAHQAQwBvAG0AcABvAG4AZQBuAHQAKABfAGgAbwB1AHIAcwApACwAXABuACAAIAAgACAAIAAgACAAIAAgACAAIAAgACAAIAAgACAAIAAgACAAIAAgACAAIAAgACAAIAAgACAAIAAgACAAIABfAHIAUwBpAGcAbgAsACAAZgBuAEMAaABlAGMAawBTAGkAZwBuACgAXwBzAGkAZwBuACwAIAAwACwAIABfAHIASABvAHUAcgAsACAAMAAsACAAMAApACwAXABuACAAIAAgACAAIAAgACAAIAAgACAAIAAgACAAIAAgACAAIAAgACAAIAAgACAAIAAgACAAIAAgACAAIAAgACAAIABIAFMAVABBAEMASwAoAF8AcgBTAGkAZwBuACwAIABcACIAXAAiACwAIABfAHIASABvAHUAcgAsACAAXAAiAFwAIgAsACAAXAAiAFwAIgApAFwAbgAgACAAIAAgACAAIAAgACAAIAAgACAAIAAgACAAIAAgACAAIAAgACAAIAAgACAAIAAgACAAIAAgACkAXABuACAAIAAgACAAIAAgACAAIAAgACAAIAAgACAAIAAgACAAIAAgACAAIAAgACAAIAAgACkALABcAG4AXABuACAAIAAgACAAIAAgACAAIAAgACAAIAAgACAAIAAgACAAIAAgACAAIAAgACAAIAAgAF8AaABpAGcAaABPAHIAZABlAHIAIAA9ACAAMwAsACAASQBGAFMAKABcAG4AIAAgACAAIAAgACAAIAAgACAAIAAgACAAIAAgACAAIAAgACAAIAAgACAAIAAgACAAIAAgACAAIABfAGwAbwB3AE8AcgBkAGUAcgAgAD0AIAA0ACwAIABMAEUAVAAoAFwAbgAgACAAIAAgACAAIAAgACAAIAAgACAAIAAgACAAIAAgACAAIAAgACAAIAAgACAAIAAgACAAIAAgACAAIAAgACAAXwBtAGkAbgB1AHQAZQBzACwAIABfAGEAYgBzAFQAaQBtAGUAUwBwAGEAbgAgACoAIAAxADQANAAwACwAXABuACAAIAAgACAAIAAgACAAIAAgACAAIAAgACAAIAAgACAAIAAgACAAIAAgACAAIAAgACAAIAAgACAAIAAgACAAIABfAHIATQBpAG4AdQB0AGUALAAgAEkATgBUACgAXwBtAGkAbgB1AHQAZQBzACkALABcAG4AIAAgACAAIAAgACAAIAAgACAAIAAgACAAIAAgACAAIAAgACAAIAAgACAAIAAgACAAIAAgACAAIAAgACAAIAAgAF8AcwBlAGMAbwBuAGQAcwAsACAATQBPAEQAKABfAG0AaQBuAHUAdABlAHMALAAgADEAKQAgACoAIAA2ADAALABcAG4AIAAgACAAIAAgACAAIAAgACAAIAAgACAAIAAgACAAIAAgACAAIAAgACAAIAAgACAAIAAgACAAIAAgACAAIAAgAC8ALwAgAFIAbwB1AG4AZAAgAHMAZQBjAG8AbgBkACAAbABhAHMAdAAgAGIAZQBjAGEAdQBzAGUAIABhAHIAaQB0AGgAbQBlAHQAaQBjACAAcgBvAHUAbgBkAGkAbgBnACAAbwBmACAAdABoAGUAIAB0AGkAbQBlAHMAcABhAG4AIABkAGUAYwBpAG0AYQBsACAAdgBhAGwAdQBlAFwAbgAgACAAIAAgACAAIAAgACAAIAAgACAAIAAgACAAIAAgACAAIAAgACAAIAAgACAAIAAgACAAIAAgACAAIAAgACAALwAvACAAYwBhAG4AIABiAHIAaQBuAGcAIABpAG4AIABmAGwAbwBhAHQAaQBuAGcAIABwAG8AaQBuAHQAIABlAHIAcgBvAHIAcwAuAFwAbgAgACAAIAAgACAAIAAgACAAIAAgACAAIAAgACAAIAAgACAAIAAgACAAIAAgACAAIAAgACAAIAAgACAAIAAgACAALwAvACAAUwBpAGcAbgAgAGMAaABlAGMAawBlAGQAIABmAG8AcgAgAHIAbwB1AG4AZABpAG4AZwAgAGQAbwB3AG4AIAB0AG8AIAB6AGUAcgBvAC4AXABuACAAIAAgACAAIAAgACAAIAAgACAAIAAgACAAIAAgACAAIAAgACAAIAAgACAAIAAgACAAIAAgACAAIAAgACAAIAAvAC8AIABTAGUAYwBvAG4AZAAgAGMAaABlAGMAawBlAGQAIABmAG8AcgAgAHIAbwB1AG4AZABpAG4AZwAgAHUAcAAgAHQAbwAgAG0AaQBuAHUAdABlAC4AXABuACAAIAAgACAAIAAgACAAIAAgACAAIAAgACAAIAAgACAAIAAgACAAIAAgACAAIAAgACAAIAAgACAAIAAgACAAIABfAHIAUwBlAGMAbwBuAGQALAAgAGYAbgBSAG8AdQBuAGQATABhAHMAdABDAG8AbQBwAG8AbgBlAG4AdAAoAF8AcwBlAGMAbwBuAGQAcwApACwAXABuACAAIAAgACAAIAAgACAAIAAgACAAIAAgACAAIAAgACAAIAAgACAAIAAgACAAIAAgACAAIAAgACAAIAAgACAAIABfAHIAUwBpAGcAbgAsACAAZgBuAEMAaABlAGMAawBTAGkAZwBuACgAXwBzAGkAZwBuACwAIAAwACwAIAAwACwAIABfAHIATQBpAG4AdQB0AGUALAAgAF8AcgBTAGUAYwBvAG4AZAApACwAXABuACAAIAAgACAAIAAgACAAIAAgACAAIAAgACAAIAAgACAAIAAgACAAIAAgACAAIAAgACAAIAAgACAAIAAgACAAIABJAEYAKABfAHIAUwBlAGMAbwBuAGQAIAA8ACAANgAwACwAXABuACAAIAAgACAAIAAgACAAIAAgACAAIAAgACAAIAAgACAAIAAgACAAIAAgACAAIAAgACAAIAAgACAAIAAgACAAIAAgACAAIAAgAEgAUwBUAEEAQwBLACgAXwByAFMAaQBnAG4ALAAgAFwAIgBcACIALAAgAFwAIgBcACIALAAgAF8AcgBNAGkAbgB1AHQAZQAsACAAXwByAFMAZQBjAG8AbgBkACkALABcAG4AIAAgACAAIAAgACAAIAAgACAAIAAgACAAIAAgACAAIAAgACAAIAAgACAAIAAgACAAIAAgACAAIAAgACAAIAAgACAAIAAgACAASABTAFQAQQBDAEsAKABfAHIAUwBpAGcAbgAsACAAXAAiAFwAIgAsACAAXAAiAFwAIgAsACAAXwByAE0AaQBuAHUAdABlACAAKwAgADEALAAgADAAKQBcAG4AIAAgACAAIAAgACAAIAAgACAAIAAgACAAIAAgACAAIAAgACAAIAAgACAAIAAgACAAIAAgACAAIAAgACAAIAAgACkAXABuACAAIAAgACAAIAAgACAAIAAgACAAIAAgACAAIAAgACAAIAAgACAAIAAgACAAIAAgACAAIAAgACAAKQAsAFwAbgAgACAAIAAgACAAIAAgACAAIAAgACAAIAAgACAAIAAgACAAIAAgACAAIAAgACAAIABcAG4AIAAgACAAIAAgACAAIAAgACAAIAAgACAAIAAgACAAIAAgACAAIAAgACAAIAAgACAAIAAgACAAIABfAGwAbwB3AE8AcgBkAGUAcgAgAD0AIAAzACwAIABMAEUAVAAoAFwAbgAgACAAIAAgACAAIAAgACAAIAAgACAAIAAgACAAIAAgACAAIAAgACAAIAAgACAAIAAgACAAIAAgACAAIAAgACAAXwBtAGkAbgB1AHQAZQBzACwAIABfAGEAYgBzAFQAaQBtAGUAUwBwAGEAbgAgACoAIAAxADQANAAwACwAXABuACAAIAAgACAAIAAgACAAIAAgACAAIAAgACAAIAAgACAAIAAgACAAIAAgACAAIAAgACAAIAAgACAAIAAgACAAIAAvAC8AIABSAG8AdQBuAGQAIABtAGkAbgB1AHQAZQAgAGwAYQBzAHQAIABiAGUAYwBhAHUAcwBlACAAYQByAGkAdABoAG0AZQB0AGkAYwAgAHIAbwB1AG4AZABpAG4AZwAgAG8AZgAgAHQAaABlACAAdABpAG0AZQBzAHAAYQBuACAAZABlAGMAaQBtAGEAbAAgAHYAYQBsAHUAZQBcAG4AIAAgACAAIAAgACAAIAAgACAAIAAgACAAIAAgACAAIAAgACAAIAAgACAAIAAgACAAIAAgACAAIAAgACAAIAAgAC8ALwAgAGMAYQBuACAAYgByAGkAbgBnACAAaQBuACAAZgBsAG8AYQB0AGkAbgBnACAAcABvAGkAbgB0ACAAZQByAHIAbwByAHMALgBcAG4AIAAgACAAIAAgACAAIAAgACAAIAAgACAAIAAgACAAIAAgACAAIAAgACAAIAAgACAAIAAgACAAIAAgACAAIAAgAC8ALwAgAFMAaQBnAG4AIABjAGgAZQBjAGsAZQBkACAAZgBvAHIAIAByAG8AdQBuAGQAaQBuAGcAIABkAG8AdwBuACAAdABvACAAegBlAHIAbwAuAFwAbgAgACAAIAAgACAAIAAgACAAIAAgACAAIAAgACAAIAAgACAAIAAgACAAIAAgACAAIAAgACAAIAAgACAAIAAgACAALwAvACAATQBpAG4AdQB0AGUAIABjAGgAZQBjAGsAZQBkACAAZgBvAHIAIAByAG8AdQBuAGQAaQBuAGcAIAB1AHAAIAB0AG8AIABoAG8AdQByAC4AXABuACAAIAAgACAAIAAgACAAIAAgACAAIAAgACAAIAAgACAAIAAgACAAIAAgACAAIAAgACAAIAAgACAAIAAgACAAIABfAHIATQBpAG4AdQB0AGUALAAgAGYAbgBSAG8AdQBuAGQATABhAHMAdABDAG8AbQBwAG8AbgBlAG4AdAAoAF8AbQBpAG4AdQB0AGUAcwApACwAXABuACAAIAAgACAAIAAgACAAIAAgACAAIAAgACAAIAAgACAAIAAgACAAIAAgACAAIAAgACAAIAAgACAAIAAgACAAIABfAHIAUwBpAGcAbgAsACAAZgBuAEMAaABlAGMAawBTAGkAZwBuACgAXwBzAGkAZwBuACwAIAAwACwAIAAwACwAIABfAHIATQBpAG4AdQB0AGUALAAgADAAKQAsAFwAbgAgACAAIAAgACAAIAAgACAAIAAgACAAIAAgACAAIAAgACAAIAAgACAAIAAgACAAIAAgACAAIAAgACAAIAAgACAASABTAFQAQQBDAEsAKABfAHIAUwBpAGcAbgAsACAAXAAiAFwAIgAsACAAXAAiAFwAIgAsACAAXwByAE0AaQBuAHUAdABlACwAIABcACIAXAAiACkAXABuACAAIAAgACAAIAAgACAAIAAgACAAIAAgACAAIAAgACAAIAAgACAAIAAgACAAIAAgACAAIAAgACAAKQBcAG4AIAAgACAAIAAgACAAIAAgACAAIAAgACAAIAAgACAAIAAgACAAIAAgACAAIAAgACAAKQAsAFwAbgBcAG4AIAAgACAAIAAgACAAIAAgACAAIAAgACAAIAAgACAAIAAgACAAIAAgACAAIAAgACAAXwBoAGkAZwBoAE8AcgBkAGUAcgAgAD0AIAA0ACwAIABJAEYAUwAoAFwAbgAgACAAIAAgACAAIAAgACAAIAAgACAAIAAgACAAIAAgACAAIAAgACAAIAAgACAAIAAgACAAIAAgAF8AbABvAHcATwByAGQAZQByACAAPQAgADQALAAgAEwARQBUACgAXABuACAAIAAgACAAIAAgACAAIAAgACAAIAAgACAAIAAgACAAIAAgACAAIAAgACAAIAAgACAAIAAgACAAIAAgACAAIABfAHMAZQBjAG8AbgBkAHMALAAgAF8AYQBiAHMAVABpAG0AZQBTAHAAYQBuACAAKgAgADgANgA0ADAAMAAsAFwAbgAgACAAIAAgACAAIAAgACAAIAAgACAAIAAgACAAIAAgACAAIAAgACAAIAAgACAAIAAgACAAIAAgACAAIAAgACAALwAvACAAUgBvAHUAbgBkACAAcwBlAGMAbwBuAGQAIABsAGEAcwB0ACAAYgBlAGMAYQB1AHMAZQAgAGEAcgBpAHQAaABtAGUAdABpAGMAIAByAG8AdQBuAGQAaQBuAGcAIABvAGYAIAB0AGgAZQAgAHQAaQBtAGUAcwBwAGEAbgAgAGQAZQBjAGkAbQBhAGwAIAB2AGEAbAB1AGUAXABuACAAIAAgACAAIAAgACAAIAAgACAAIAAgACAAIAAgACAAIAAgACAAIAAgACAAIAAgACAAIAAgACAAIAAgACAAIAAvAC8AIABjAGEAbgAgAGIAcgBpAG4AZwAgAGkAbgAgAGYAbABvAGEAdABpAG4AZwAgAHAAbwBpAG4AdAAgAGUAcgByAG8AcgBzAC4AXABuACAAIAAgACAAIAAgACAAIAAgACAAIAAgACAAIAAgACAAIAAgACAAIAAgACAAIAAgACAAIAAgACAAIAAgACAAIAAvAC8AIABTAGkAZwBuACAAYwBoAGUAYwBrAGUAZAAgAGYAbwByACAAcgBvAHUAbgBkAGkAbgBnACAAZABvAHcAbgAgAHQAbwAgAHoAZQByAG8ALgBcAG4AIAAgACAAIAAgACAAIAAgACAAIAAgACAAIAAgACAAIAAgACAAIAAgACAAIAAgACAAIAAgACAAIAAgACAAIAAgAC8ALwAgAFMAZQBjAG8AbgBkACAAYwBoAGUAYwBrAGUAZAAgAGYAbwByACAAcgBvAHUAbgBkAGkAbgBnACAAdQBwACAAdABvACAAbQBpAG4AdQB0AGUALgBcAG4AIAAgACAAIAAgACAAIAAgACAAIAAgACAAIAAgACAAIAAgACAAIAAgACAAIAAgACAAIAAgACAAIAAgACAAIAAgAF8AcgBTAGUAYwBvAG4AZAAsACAAZgBuAFIAbwB1AG4AZABMAGEAcwB0AEMAbwBtAHAAbwBuAGUAbgB0ACgAXwBzAGUAYwBvAG4AZABzACkALABcAG4AIAAgACAAIAAgACAAIAAgACAAIAAgACAAIAAgACAAIAAgACAAIAAgACAAIAAgACAAIAAgACAAIAAgACAAIAAgAF8AcgBTAGkAZwBuACwAIABmAG4AQwBoAGUAYwBrAFMAaQBnAG4AKABfAHMAaQBnAG4ALAAgADAALAAgADAALAAgADAALAAgAF8AcwBlAGMAbwBuAGQAcwApACwAXABuACAAIAAgACAAIAAgACAAIAAgACAAIAAgACAAIAAgACAAIAAgACAAIAAgACAAIAAgACAAIAAgACAAIAAgACAAIABIAFMAVABBAEMASwAoAF8AcgBTAGkAZwBuACwAIABcACIAXAAiACwAIABcACIAXAAiACwAIABcACIAXAAiACwAIABfAHIAUwBlAGMAbwBuAGQ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cgBvAHcAQwBvAHUAbgB0ACwAIABSAE8AVwBTACgAVABpAG0AZQBTAHAAYQBuAF8ARAApACwAXABuACAAIAAgACAAIAAgACAAIABEAFIATwBQACgAXABuACAAIAAgACAAIAAgACAAIAAgACAAIAAgAFIARQBEAFUAQwBFACgAXAAiAFwAIg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SAGUAcwBvAGwAdgBlAFQAaQBtAGUAUwBwAGEAbgAoAE4AVQBMAEwASQBGAFkAKABJAE4ARABFAFgAKABUAGkAbQBlAFMAcABhAG4AXwBEACwAIABfAGMAdQByAHIALAAgADEAKQApACkAXABuACAAIAAgACAAIAAgACAAIAAgACAAIAAgACAAIAAgACAAIAAgACAAIAApAFwAbgAgACAAIAAgACAAIAAgACAAIAAgACAAIAAgACAAIAAgACkAXABuACAAIAAgACAAIAAgACAAIAAgACAAIAAgACkALAAgADE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MAUABBAE4AXABuAFwAbgBQAGEAcgBzAGUAcwAgAGEAIAB0AGUAeAB0ACAAdABpAG0AZQBzAHAAYQBuACAAZQB4AHAAcgBlAHMAcwBpAG8AbgAgAGkAbgB0AG8AIABlAGkAdABoAGUAcgAgAGQAZQBjAGkAbQBhAGwAIAB0AGkAbQBlACAAbwByACAAcwBlAHgAYQBnAGUAcwBpAG0AYQBsACAAYwBvAG0AcABvAG4AZQBuAHQAcwAuAFwAbgBcAG4AQQByAHIAYQB5ACAAYwBvAG0AcABhAHQAaQBiAGwAZQA6ACAAVABpAG0AZQBTAHAAYQBuAFQAZQB4AH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MAAuAC4AMQBdACAAfAAgAFQAaQBtAGUAIABvAGYAIABkAGEAeQAgAGEAcwAgAGQAZQBjAGkAbQBhAGwAIABmAHIAYQBjAHQAaQBvAG4AIABvAGYAIABhACAAZABhAHkALgBcAG4AXABuAE8AdQB0AHAAdQB0ACAAdwBoAGUAbgAgAEEAcwBTAGUAeABhAGcAZQBzAGkAbQBhAGwAIABzAHcAaQB0AGMAaAAgAHMAZ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aQBuAHQAZQBnAGUAcgAgAFsAMAAuAC4AMgAzAF0AIAAgAHwAIABIAG8AdQByAHMAXABuACAANAAgAHwAIABpAG4AdABlAGcAZQByACAAWwAwAC4ALgA1ADkAXQAgACAAfAAgAE0AaQBuAHUAdABlAHMAXABuACAANQAgAHwAIABkAGUAYwBpAG0AYQBsACAAWwAwAC4ALgA2ADAAKQAgACAAfAAgAF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VABlAHgAdAAgACAAIAAgAHwAIAB0AGUAeAB0ACAAIAAgAHwAIABGAG8AcgBtAGEAdAB0AGUAZAAgAFQAaQBtAGUAUwBwAGEAbgBcAG4AWwBBAHMAUwBlAHgAYQBnAGUAcwBpAG0AYQBsAF0AIAB8ACAAcwB3AGkAdABjAGgAIAB8ACAATwB1AHQAcAB1AHQAIABzAGUAeABhAGcAZQBzAGkAbQBhAGwAIABjAG8AbQBwAG8AbgBlAG4AdAAgAHAAYQByAHQAcw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CgAXAAiADEAMgA6ADAAMABcACIAKQBcAG4AUgBlAHQAdQByAG4AcwA6ACAAMAAuADUAXABuAFwAbgBQAEEAUgBTAEUAXwBUAEkATQBFAFMAUABBAE4AKABcACIAMgA0ADoAMAAwADoAMAAxAFwAIgApAFwAbgBSAGUAdAB1AHIAbgBzADoAIAAjAE4AVQBNACEAIAAgAGkALgBlAC4AIAByAGEAbgBnAGUAIABpAHMAIAAwACAAdABvACAAMgA0ACAAaABvAHUAcgBz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SQBNAEUAUwBQAEEATgAgAD0AIABMAEEATQBCAEQAQQAoAFQAaQBtAGUAUwBwAGEAbgBUAGUAeAB0ACwAIABbAEEAcwBTAGUAeABhAGcAZQBzAGkAbQBhAGwAXQAsAFwAbgAgACAAIAAgAEwARQBUACgAXABuACAAIAAgACAAIAAgACAAIABfAGEAcwBWAGEAbAB1AGUALAAgAE4AKABBAHMAUwBlAHgAYQBnAGUAcwBpAG0AYQBsACkAIAA9ACAAMAAsAFwAbgAgACAAIAAgACAAIAAgACAAXwBsAG8AZwBpAGMAVABhAGIAbABlACwAIAB7AFwAbgAgACAAIAAgACAAIAAgACAAIAAgACAAIAAvAC8AIAB0AGUAcgBtAHMALAAgAHAAYQB0AHQAZQByAG4ALAAgAGgAaQBnAGgALAAgAGwAbwB3ACwAIABzAGsAaQBwAEwAYQBzAHQAQwBvAGwALAAgAGgAYQBzAEQAZQBjAGkAbQBhAGwAXABuACAAIAAgACAAIAAgACAAIAAgACAAIAAgADUALAAgAFwAIgAuADoAOgAuAFwAIgAsACAAMQAsACAANAAsACAARgBBAEwAUwBFACwAIABUAFIAVQBFADsAIAAgACAALwAvACAAZAAuAGgAaAA6AG0AbQA6AHMAcwAuADAAMAAwAFwAbgAgACAAIAAgACAAIAAgACAAIAAgACAAIAA0ACwAIABcACIALgA6ADoAXAAiACwAIAAxACwAIAA0ACwAIABGAEEATABTAEUALAAgAEYAQQBMAFMARQA7ACAAIAAgAC8ALwAgAGQALgBoAGgAOgBtAG0AOgBzAHMAXABuACAAIAAgACAAIAAgACAAIAAgACAAIAAgADQALAAgAFwAIgA6ADoALgBcACIALAAgADIALAAgADQALAAgAEYAQQBMAFMARQAsACAAVABSAFUARQA7ACAAIAAgACAALwAvACAAaAA6AG0AbQA6AHMAcwAuADAAMAAwAFwAbgAgACAAIAAgACAAIAAgACAAIAAgACAAIAAzACwAIABcACIALgA6AFwAIgAsACAAMQAsACAAMwAsACAARgBBAEwAUwBFACwAIABGAEEATABTAEUAOwAgACAAIAAgAC8ALwAgAGQALgBoAGgAOgBtAG0AXABuACAAIAAgACAAIAAgACAAIAAgACAAIAAgADMALAAgAFwAIgA6ADoAXAAiACwAIAAyACwAIAA0ACwAIABGAEEATABTAEUALAAgAEYAQQBMAFMARQA7ACAAIAAgACAALwAvACAAaAA6AG0AbQA6AHMAcwBcAG4AIAAgACAAIAAgACAAIAAgACAAIAAgACAAMwAsACAAXAAiADoALgBcACIALAAgADMALAAgADQALAAgAEYAQQBMAFMARQAsACAAVABSAFUARQA7ACAAIAAgACAAIAAvAC8AIABtADoAcwBzAC4AMAAwADAAXABuACAAIAAgACAAIAAgACAAIAAgACAAIAAgADIALAAgAFwAIgA6AFwAIgAsACAAMgAsACAAMwAsACAARgBBAEwAUwBFACwAIABGAEEATABTAEUAOwAgACAAIAAgACAALwAvACAAaAA6AG0AbQBcAG4AIAAgACAAIAAgACAAIAAgACAAIAAgACAAMgAsACAAXAAiAC4AXAAiACwAIAAxACwAIAAxACwAIABGAEEATABTAEUALAAgAFQAUgBVAEUAOwAgACAAIAAgACAAIAAvAC8AIABkAC4AMAAwADAAXABuACAAIAAgACAAIAAgACAAIAAgACAAIAAgADEALAAgAFwAIgBcACIALAAgADEALAAgADEALAAgAEYAQQBMAFMARQAsACAARgBBAEwAUwBFADsAIAAgACAAIAAgACAALwAvACAAZABcAG4AIAAgACAAIAAgACAAIAAgACAAIAAgACAANgAsACAAXAAiAGQAaABtAC4AcwBcACIALAAgADEALAAgADQALAAgAFQAUgBVAEUALAAgAFQAUgBVAEUAOwAgACAAIAAvAC8AIAAwAGQAIAAwAGgAIAAwAG0AIAAwAC4AMAAwADAAcwBcAG4AIAAgACAAIAAgACAAIAAgACAAIAAgACAANQAsACAAXAAiAGQAaABtAHMAXAAiACwAIAAxACwAIAA0ACwAIABUAFIAVQBFACwAIABGAEEATABTAEUAOwAgACAAIAAvAC8AIAAwAGQAIAAwAGgAIAAwAG0AIAAwAHMAXABuACAAIAAgACAAIAAgACAAIAAgACAAIAAgADUALAAgAFwAIgBkAGgALgBtAFwAIgAsACAAMQAsACAAMwAsACAAVABSAFUARQAsACAAVABSAFUARQA7ACAAIAAgACAALwAvACAAMABkACAAMABoACAAMAAuADAAMAAwAG0AXABuACAAIAAgACAAIAAgACAAIAAgACAAIAAgADUALAAgAFwAIgBoAG0ALgBzAFwAIgAsACAAMgAsACAANAAsACAAVABSAFUARQAsACAAVABSAFUARQA7ACAAIAAgACAALwAvACAAMABoACAAMABtACAAMAAuADAAMAAwAHMAXABuACAAIAAgACAAIAAgACAAIAAgACAAIAAgADQALAAgAFwAIgBkAGgAbQBcACIALAAgADEALAAgADMALAAgAFQAUgBVAEUALAAgAEYAQQBMAFMARQA7ACAAIAAgACAALwAvACAAMABkACAAMABoACAAMABtAFwAbgAgACAAIAAgACAAIAAgACAAIAAgACAAIAA0ACwAIABcACIAaABtAHMAXAAiACwAIAAyACwAIAA0ACwAIABUAFIAVQBFACwAIABGAEEATABTAEUAOwAgACAAIAAgAC8ALwAgADAAaAAgADAAbQAgADAAcwBcAG4AIAAgACAAIAAgACAAIAAgACAAIAAgACAANAAsACAAXAAiAGQALgBoAFwAIgAsACAAMQAsACAAMgAsACAAVABSAFUARQAsACAAVABSAFUARQA7ACAAIAAgACAAIAAvAC8AIAAwAGQAIAAwAC4AMAAwADAAaABcAG4AIAAgACAAIAAgACAAIAAgACAAIAAgACAANAAsACAAXAAiAGgALgBtAFwAIgAsACAAMgAsACAAMwAsACAAVABSAFUARQAsACAAVABSAFUARQA7ACAAIAAgACAAIAAvAC8AIAAwAGgAIAAwAC4AMAAwADAAbQBcAG4AIAAgACAAIAAgACAAIAAgACAAIAAgACAANAAsACAAXAAiAG0ALgBzAFwAIgAsACAAMwAsACAANAAsACAAVABSAFUARQAsACAAVABSAFUARQA7ACAAIAAgACAAIAAvAC8AIAAwAG0AIAAwAC4AMAAwADAAcwBcAG4AIAAgACAAIAAgACAAIAAgACAAIAAgACAAMwAsACAAXAAiAGQAaABcACIALAAgADEALAAgADIALAAgAFQAUgBVAEUALAAgAEYAQQBMAFMARQA7ACAAIAAgACAAIAAvAC8AIAAwAGQAIAAwAGgAXABuACAAIAAgACAAIAAgACAAIAAgACAAIAAgADMALAAgAFwAIgBoAG0AXAAiACwAIAAyACwAIAAzACwAIABUAFIAVQBFACwAIABGAEEATABTAEUAOwAgACAAIAAgACAALwAvACAAMABoACAAMABtAFwAbgAgACAAIAAgACAAIAAgACAAIAAgACAAIAAzACwAIABcACIAbQBzAFwAIgAsACAAMwAsACAANAAsACAAVABSAFUARQAsACAARgBBAEwAUwBFADsAIAAgACAAIAAgAC8ALwAgADAAbQAgADAAcwBcAG4AIAAgACAAIAAgACAAIAAgACAAIAAgACAAMwAsACAAXAAiAC4AZABcACIALAAgADEALAAgADEALAAgAFQAUgBVAEUALAAgAFQAUgBVAEUAOwAgACAAIAAgACAAIAAvAC8AIAAwAC4AMAAwADAAZABcAG4AIAAgACAAIAAgACAAIAAgACAAIAAgACAAMwAsACAAXAAiAC4AaABcACIALAAgADIALAAgADIALAAgAFQAUgBVAEUALAAgAFQAUgBVAEUAOwAgACAAIAAgACAAIAAvAC8AIAAwAC4AMAAwADAAaABcAG4AIAAgACAAIAAgACAAIAAgACAAIAAgACAAMwAsACAAXAAiAC4AbQBcACIALAAgADMALAAgADMALAAgAFQAUgBVAEUALAAgAFQAUgBVAEUAOwAgACAAIAAgACAAIAAvAC8AIAAwAC4AMAAwADAAbQBcAG4AIAAgACAAIAAgACAAIAAgACAAIAAgACAAMwAsACAAXAAiAC4AcwBcACIALAAgADQALAAgADQALAAgAFQAUgBVAEUALAAgAFQAUgBVAEUAOwAgACAAIAAgACAAIAAvAC8AIAAwAC4AMAAwADAAcwBcAG4AIAAgACAAIAAgACAAIAAgACAAIAAgACAAMgAsACAAXAAiAGQAXAAiACwAIAAxACwAIAAxACwAIABUAFIAVQBFACwAIABGAEEATABTAEUAOwAgACAAIAAgACAAIAAvAC8AIAAwAGQAXABuACAAIAAgACAAIAAgACAAIAAgACAAIAAgADIALAAgAFwAIgBoAFwAIgAsACAAMgAsACAAMgAsACAAVABSAFUARQAsACAARgBBAEwAUwBFADsAIAAgACAAIAAgACAALwAvACAAMABoAFwAbgAgACAAIAAgACAAIAAgACAAIAAgACAAIAAyACwAIABcACIAbQBcACIALAAgADMALAAgADMALAAgAFQAUgBVAEUALAAgAEYAQQBMAFMARQA7ACAAIAAgACAAIAAgAC8ALwAgADAAbQBcAG4AIAAgACAAIAAgACAAIAAgACAAIAAgACAAMgAsACAAXAAiAHMAXAAiACwAIAA0ACwAIAA0ACwAIABUAFIAVQBFACwAIABGAEEATABTAEUAOwAgACAAIAAgACAAIAAvAC8AIAAwAHMAXABuACAAIAAgACAAIAAgACAAIAAgACAAIAAgADYALAAgAFwAIgBkAGgAJwAuAFwAIgBcACIAXAAiACwAIAAxACwAIAA0ACwAIABUAFIAVQBFACwAIABUAFIAVQBFADsAIAAgAC8ALwAgADAAZAAgADAAaAAgADAAJwAgADAALgAwADAAMABcACIAXABuACAAIAAgACAAIAAgACAAIAAgACAAIAAgADUALAAgAFwAIgBkAGgAJwBcACIAXAAiAFwAIgAsACAAMQAsACAANAAsACAAVABSAFUARQAsACAARgBBAEwAUwBFADsAIAAgAC8ALwAgADAAZAAgADAAaAAgADAAJwAgADAAXAAiAFwAbgAgACAAIAAgACAAIAAgACAAIAAgACAAIAA1ACwAIABcACIAZABoAC4AJwBcACIALAAgADEALAAgADMALAAgAFQAUgBVAEUALAAgAFQAUgBVAEUAOwAgACAAIAAgAC8ALwAgADAAZAAgADAAaAAgADAALgAwADAAMAAnAFwAbgAgACAAIAAgACAAIAAgACAAIAAgACAAIAA1ACwAIABcACIAaAAnAC4AXAAiAFwAIgBcACIALAAgADIALAAgADQALAAgAFQAUgBVAEUALAAgAFQAUgBVAEUAOwAgACAAIAAvAC8AIAAwAGgAIAAwACcAIAAwAC4AMAAwADAAXAAiAFwAbgAgACAAIAAgACAAIAAgACAAIAAgACAAIAA0ACwAIABcACIAZABoACcAXAAiACwAIAAxACwAIAAzACwAIABUAFIAVQBFACwAIABGAEEATABTAEUAOwAgACAAIAAgAC8ALwAgADAAZAAgADAAaAAgADAAJwBcAG4AIAAgACAAIAAgACAAIAAgACAAIAAgACAANAAsACAAXAAiAGgAJwBcACIAXAAiAFwAIgAsACAAMgAsACAANAAsACAAVABSAFUARQAsACAARgBBAEwAUwBFADsAIAAgACAALwAvACAAMABoACAAMAAnACAAMABcACIAXABuACAAIAAgACAAIAAgACAAIAAgACAAIAAgADQALAAgAFwAIgBoAC4AJwBcACIALAAgADIALAAgADMALAAgAFQAUgBVAEUALAAgAFQAUgBVAEUAOwAgACAAIAAgACAALwAvACAAMABoACAAMAAuADAAMAAwACcAXABuACAAIAAgACAAIAAgACAAIAAgACAAIAAgADQALAAgAFwAIgAnAC4AXAAiAFwAIgBcACIALAAgADMALAAgADQALAAgAFQAUgBVAEUALAAgAFQAUgBVAEUAOwAgACAAIAAgAC8ALwAgADAAJwAgADAALgAwADAAMABcACIAXABuACAAIAAgACAAIAAgACAAIAAgACAAIAAgADMALAAgAFwAIgBoACcAXAAiACwAIAAyACwAIAAzACwAIABUAFIAVQBFACwAIABGAEEATABTAEUAOwAgACAAIAAgACAALwAvACAAMABoACAAMAAnAFwAbgAgACAAIAAgACAAIAAgACAAIAAgACAAIAAzACwAIABcACIAJwBcACIAXAAiAFwAIgAsACAAMwAsACAANAAsACAAVABSAFUARQAsACAARgBBAEwAUwBFADsAIAAgACAAIAAvAC8AIAAwACcAIAAwAFwAIgBcAG4AIAAgACAAIAAgACAAIAAgACAAIAAgACAAMwAsACAAXAAiAC4AJwBcACIALAAgADMALAAgADMALAAgAFQAUgBVAEUALAAgAFQAUgBVAEUAOwAgACAAIAAgACAAIAAvAC8AIAAwAC4AMAAwADAAJwBcAG4AIAAgACAAIAAgACAAIAAgACAAIAAgACAAMwAsACAAXAAiAC4AXAAiAFwAIgBcACIALAAgADQALAAgADQALAAgAFQAUgBVAEUALAAgAFQAUgBVAEUAOwAgACAAIAAgACAALwAvACAAMAAuADAAMAAwAFwAIgBcAG4AIAAgACAAIAAgACAAIAAgACAAIAAgACAAMgAsACAAXAAiACcAXAAiACwAIAAzACwAIAAzACwAIABUAFIAVQBFACwAIABGAEEATABTAEUAOwAgACAAIAAgACAAIAAvAC8AIAAwACcAXABuACAAIAAgACAAIAAgACAAIAAgACAAIAAgADIALAAgAFwAIgBcACIAXAAiAFwAIgAsACAANAAsACAANAAsACAAVABSAFUARQAsACAARgBBAEwAUwBFACAAIAAgACAAIAAgAC8ALwAgADAAXAAiAFwAbgAgACAAIAAgACAAIAAgACAAfQAsAFwAbgBcAG4AIAAgACAAIAAgACAAIAAgAGYAbgBQAGEAcgBzAGUAUwBlAHgAYQBnAGUAcwBpAG0AYQBsACwAIABMAEEATQBCAEQAQQAoAF8AdABpAG0AZQBTAHAAYQBuAFQAZQB4AHQALABcAG4AIAAgACAAIAAgACAAIAAgACAAIAAgACAATABFAFQAKABcAG4AIAAgACAAIAAgACAAIAAgACAAIAAgACAAIAAgACAAIABfAHQAaQBtAGUAUwBwAGEAbgBUAGUAeAB0ADEALAAgAEkARgAoAEkARgBFAFIAUgBPAFIAKABGAEkATgBEACgAXAAiACAAXAAiACwAIABfAHQAaQBtAGUAUwBwAGEAbgBUAGUAeAB0ACkALAAgADAAKQAgAD0AIAAwACwAXABuACAAIAAgACAAIAAgACAAIAAgACAAIAAgACAAIAAgACAAIAAgACAAIABfAHQAaQBtAGUAUwBwAGEAbgBUAGUAeAB0ACwAXABuACAAIAAgACAAIAAgACAAIAAgACAAIAAgACAAIAAgACAAIAAgACAAIABJAEYAKABGAEkATgBEAF8ATgBUAEgAXwBDAEgAQQBSACgAXwB0AGkAbQBlAFMAcABhAG4AVABlAHgAdAAsACAAXAAiAGQAaAAnAFwAIgBcACIAXAAiACkAIAA+ACAAMAAsAFwAbgAgACAAIAAgACAAIAAgACAAIAAgACAAIAAgACAAIAAgACAAIAAgACAAIAAgACAAIABTAFUAQgBTAFQASQBUAFUAVABFACgAXwB0AGkAbQBlAFMAcABhAG4AVABlAHgAdAAsACAAXAAiACAAXAAiACwAIABcACIAXAAiACkALABcAG4AIAAgACAAIAAgACAAIAAgACAAIAAgACAAIAAgACAAIAAgACAAIAAgACAAIAAgACAAewAjAFYAQQBMAFUARQAhAH0AXABuACAAIAAgACAAIAAgACAAIAAgACAAIAAgACAAIAAgACAAIAAgACAAIAApAFwAbgAgACAAIAAgACAAIAAgACAAIAAgACAAIAAgACAAIAAgACkALABcAG4AIAAgACAAIAAgACAAIAAgACAAIAAgACAAIAAgACAAIABfAGYAaQByAHMAdABDAGgAYQByACwAIABMAEUARgBUACgAXwB0AGkAbQBlAFMAcABhAG4AVABlAHgAdAAxACkALABcAG4AIAAgACAAIAAgACAAIAAgACAAIAAgACAAIAAgACAAIABfAGgAYQBzAFMAaQBnAG4ALAAgAEkARgBTACgAXABuACAAIAAgACAAIAAgACAAIAAgACAAIAAgACAAIAAgACAAIAAgACAAIABfAGYAaQByAHMAdABDAGgAYQByACAAPQAgAFwAIgArAFwAIgAsACAAVABSAFUARQAsAFwAbgAgACAAIAAgACAAIAAgACAAIAAgACAAIAAgACAAIAAgACAAIAAgACAAXwBmAGkAcgBzAHQAQwBoAGEAcgAgAD0AIABcACIALQBcACIALAAgAFQAUgBVAEUALABcAG4AIAAgACAAIAAgACAAIAAgACAAIAAgACAAIAAgACAAIAAgACAAIAAgAF8AZgBpAHIAcwB0AEMAaABhAHIAIAA9ACAAXAAiABIiXAAiACwAIABUAFIAVQBFACwAIAAvAC8AIAASIiAAVQBOAEkAQwBIAEEAUgAoADgANwAyADIAKQBcAG4AIAAgACAAIAAgACAAIAAgACAAIAAgACAAIAAgACAAIAAgACAAIAAgAFQAUgBVAEUALAAgAEYAQQBMAFMARQBcAG4AIAAgACAAIAAgACAAIAAgACAAIAAgACAAIAAgACAAIAApACwAXABuACAAIAAgACAAIAAgACAAIAAgACAAIAAgACAAIAAgACAAXwBuAG8AbQBpAG4AYQBsAFMAaQBnAG4ALAAgAEkARgBTACgAXABuACAAIAAgACAAIAAgACAAIAAgACAAIAAgACAAIAAgACAAIAAgACAAIABfAGYAaQByAHMAdABDAGgAYQByACAAPQAgAFwAIgAtAFwAIgAsACAALQAxACwAXABuACAAIAAgACAAIAAgACAAIAAgACAAIAAgACAAIAAgACAAIAAgACAAIABfAGYAaQByAHMAdABDAGgAYQByACAAPQAgAFwAIgASIlwAIgAsACAALQAxACwAIAAvAC8AIAASIiAAVQBOAEkAQwBIAEEAUgAoADgANwAyADIAKQBcAG4AIAAgACAAIAAgACAAIAAgACAAIAAgACAAIAAgACAAIAAgACAAIAAgAFQAUgBVAEUALAAgADEAXABuACAAIAAgACAAIAAgACAAIAAgACAAIAAgACAAIAAgACAAKQAsAFwAbgAgACAAIAAgACAAIAAgACAAIAAgACAAIAAgACAAIAAgAF8AdQBUAGkAbQBlAFMAcABhAG4ALAAgAEkARgAoAF8AaABhAHMAUwBpAGcAbgAsACAATQBJAEQAKABfAHQAaQBtAGUAUwBwAGEAbgBUAGUAeAB0ADEALAAgADIALAAgAEwARQBOACgAXwB0AGkAbQBlAFMAcABhAG4AVABlAHgAdAAxACkAIAAtACAAMQApACwAIABfAHQAaQBtAGUAUwBwAGEAbgBUAGUAeAB0ADEAKQAsAFwAbgAgACAAIAAgACAAIAAgACAAIAAgACAAIAAgACAAIAAgAF8AcwBwAGwAaQB0ACwAIABTAFAATABJAFQAXwBGAE8AUgBfAEMASABBAFIAUwAoAF8AdQBUAGkAbQBlAFMAcABhAG4ALAAgAFwAIgAwADEAMgAzADQANQA2ADcAOAA5AFwAIgApACwAXABuACAAIAAgACAAIAAgACAAIAAgACAAIAAgACAAIAAgACAAXwB0AGUAcgBtAHMALAAgAEkATgBEAEUAWAAoAF8AcwBwAGwAaQB0ACwAIAAxACwAIAAxACkALAAgAFwAbgAgACAAIAAgACAAIAAgACAAIAAgACAAIAAgACAAIAAgAF8AcABhAHQAdABlAHIAbgAsACAASQBOAEQARQBYACgAXwBzAHAAbABpAHQALAAgADEALAAgADIAKQAsAFwAbgAgACAAIAAgACAAIAAgACAAIAAgACAAIAAgACAAIAAgAF8AbQBhAHQAYwBoACwAIABGAEkATABUAEUAUgAoAF8AbABvAGcAaQBjAFQAYQBiAGwAZQAsACAAKABDAEgATwBPAFMARQBDAE8ATABTACgAXwBsAG8AZwBpAGMAVABhAGIAbABlACwAIAAxACkAIAA9ACAAXwB0AGUAcgBtAHMAKQAgACoAIAAoAEMASABPAE8AUwBFAEMATwBMAFMAKABfAGwAbwBnAGkAYwBUAGEAYgBsAGUALAAgADIAKQAgAD0AIABfAHAAYQB0AHQAZQByAG4AKQAsACAAXAAiAFwAIgApACwAXABuACAAIAAgACAAIAAgACAAIAAgACAAIAAgACAAIAAgACAASQBGACgAQwBPAEwAVQBNAE4AUwAoAF8AbQBhAHQAYwBoACkAIAA9ACAAMQAsACAAewAjAFYAQQBMAFUARQAhAH0ALABcAG4AIAAgACAAIAAgACAAIAAgACAAIAAgACAAIAAgACAAIAAgACAAIAAgAEwARQBUACgAIABcAG4AIAAgACAAIAAgACAAIAAgACAAIAAgACAAIAAgACAAIAAgACAAIAAgACAAIAAgACAAXwBoAGkAZwBoACwAIABJAE4ARABFAFgAKABfAG0AYQB0AGMAaAAsACAAMQAsACAAMwApACwAXABuACAAIAAgACAAIAAgACAAIAAgACAAIAAgACAAIAAgACAAIAAgACAAIAAgACAAIAAgAF8AbABvAHcALAAgAEkATgBEAEUAWAAoAF8AbQBhAHQAYwBoACwAIAAxACwAIAA0ACkALABcAG4AIAAgACAAIAAgACAAIAAgACAAIAAgACAAIAAgACAAIAAgACAAIAAgACAAIAAgACAAXwBuAEMAbwBsAHMALAAgAF8AdABlAHIAbQBzACAALQAgAE4AKABJAE4ARABFAFgAKABfAG0AYQB0AGMAaAAsACAAMQAsACAANQApACkALABcAG4AIAAgACAAIAAgACAAIAAgACAAIAAgACAAIAAgACAAIAAgACAAIAAgACAAIAAgACAAXwBsAGEAcwB0AEMAbwBsACwAIAAyACAAKwAgAF8AbgBDAG8AbABzACwAXABuACAAIAAgACAAIAAgACAAIAAgACAAIAAgACAAIAAgACAAIAAgACAAIAAgACAAIAAgAF8AaABhAHMARABlAGMAaQBtAGEAbABzACwAIABJAE4ARABFAFgAKABfAG0AYQB0AGMAaAAsACAAMQAsACAANgApACwAXABuACAAIAAgACAAIAAgACAAIAAgACAAIAAgACAAIAAgACAAIAAgACAAIAAgACAAIAAgAF8AZQB4AHAAcgBlAHMAcwBlAGQAVABlAHIAbQBzACwAIABpAGYAKABfAGgAYQBzAEQAZQBjAGkAbQBhAGwAcwAsAFwAbgAgACAAIAAgACAAIAAgACAAIAAgACAAIAAgACAAIAAgACAAIAAgACAAIAAgACAAIAAgACAAIAAgAEwARQBUACgAXABuACAAIAAgACAAIAAgACAAIAAgACAAIAAgACAAIAAgACAAIAAgACAAIAAgACAAIAAgACAAIAAgACAAIAAgACAAIABfAGQAZQBjAGkAbQBhAGwAcwAsACAATQBJAE4AKABMAEUATgAoAEkATgBEAEUAWAAoAF8AcwBwAGwAaQB0ACwAIAAxACwAIABfAGwAYQBzAHQAQwBvAGwAKQApACwAIAA5ACkALABcAG4AIAAgACAAIAAgACAAIAAgACAAIAAgACAAIAAgACAAIAAgACAAIAAgACAAIAAgACAAIAAgACAAIAAgACAAIAAgAEkARgBTACgAXABuACAAIAAgACAAIAAgACAAIAAgACAAIAAgACAAIAAgACAAIAAgACAAIAAgACAAIAAgACAAIAAgACAAIAAgACAAIAAgACAAIAAgAF8AbgBDAG8AbABzACAAPgAgADIALABcAG4AIAAgACAAIAAgACAAIAAgACAAIAAgACAAIAAgACAAIAAgACAAIAAgACAAIAAgACAAIAAgACAAIAAgACAAIAAgACAAIAAgACAAIAAgACAAIABIAFMAVABBAEMASwAoAFwAbgAgACAAIAAgACAAIAAgACAAIAAgACAAIAAgACAAIAAgACAAIAAgACAAIAAgACAAIAAgACAAIAAgACAAIAAgACAAIAAgACAAIAAgACAAIAAgACAAIAAgACAAVgBBAEwAVQBFACgARABSAE8AUAAoAFQAQQBLAEUAKABfAHMAcABsAGkAdAAsACAAMQAsACAAXwBsAGEAcwB0AEMAbwBsACAALQAgADIAKQAsACwAIAAyACkAKQAsAFwAbgAgACAAIAAgACAAIAAgACAAIAAgACAAIAAgACAAIAAgACAAIAAgACAAIAAgACAAIAAgACAAIAAgACAAIAAgACAAIAAgACAAIAAgACAAIAAgACAAIAAgACAAVgBBAEwAVQBFACgASQBOAEQARQBYACgAXwBzAHAAbABpAHQALAAgADEALAAgAF8AbABhAHMAdABDAG8AbAAgAC0AIAAxACkAKQAgACsAIAAoAFYAQQBMAFUARQAoAEwARQBGAFQAKABJAE4ARABFAFgAKABfAHMAcABsAGkAdAAsACAAMQAsACAAXwBsAGEAcwB0AEMAbwBsACkALAAgAF8AZABlAGMAaQBtAGEAbABzACkAKQAgAC8AIAAoADEAMAAgAF4AIABfAGQAZQBjAGkAbQBhAGwAcwApACkAXABuACAAIAAgACAAIAAgACAAIAAgACAAIAAgACAAIAAgACAAIAAgACAAIAAgACAAIAAgACAAIAAgACAAIAAgACAAIAAgACAAIAAgACAAIAAgACAAKQAsAFwAbgAgACAAIAAgACAAIAAgACAAIAAgACAAIAAgACAAIAAgACAAIAAgACAAIAAgACAAIAAgACAAIAAgACAAIAAgACAAIAAgACAAIABfAG4AQwBvAGwAcwAgAD0AIAAyACwAXABuACAAIAAgACAAIAAgACAAIAAgACAAIAAgACAAIAAgACAAIAAgACAAIAAgACAAIAAgACAAIAAgACAAIAAgACAAIAAgACAAIAAgACAAIAAgACAASABTAFQAQQBDAEsAKABcAG4AIAAgACAAIAAgACAAIAAgACAAIAAgACAAIAAgACAAIAAgACAAIAAgACAAIAAgACAAIAAgACAAIAAgACAAIAAgACAAIAAgACAAIAAgACAAIAAgACAAIAAgAFYAQQBMAFUARQAoAEkATgBEAEUAWAAoAF8AcwBwAGwAaQB0ACwAIAAxACwAIABfAGwAYQBzAHQAQwBvAGwAIAAtACAAMQApACkAIAArACAAKABWAEEATABVAEUAKABMAEUARgBUACgASQBOAEQARQBYACgAXwBzAHAAbABpAHQALAAgADEALAAgAF8AbABhAHMAdABDAG8AbAApACwAIABfAGQAZQBjAGkAbQBhAGwAcwApACkAIAAvACAAKAAxADAAIABeACAAXwBkAGUAYwBpAG0AYQBsAHMAKQApAFwAbgAgACAAIAAgACAAIAAgACAAIAAgACAAIAAgACAAIAAgACAAIAAgACAAIAAgACAAIAAgACAAIAAgACAAIAAgACAAIAAgACAAIAAgACAAIAAgACkALABcAG4AIAAgACAAIAAgACAAIAAgACAAIAAgACAAIAAgACAAIAAgACAAIAAgACAAIAAgACAAIAAgACAAIAAgACAAIAAgACAAIAAgACAAVABSAFUARQAsACAAewAjAFYAQQBMAFUARQAhAH0AXABuACAAIAAgACAAIAAgACAAIAAgACAAIAAgACAAIAAgACAAIAAgACAAIAAgACAAIAAgACAAIAAgACAAIAAgACAAIAApAFwAbgAgACAAIAAgACAAIAAgACAAIAAgACAAIAAgACAAIAAgACAAIAAgACAAIAAgACAAIAAgACAAIAAgACkALABcAG4AIAAgACAAIAAgACAAIAAgACAAIAAgACAAIAAgACAAIAAgACAAIAAgACAAIAAgACAAIAAgACAAIABIAFMAVABBAEMASwAoAFwAbgAgACAAIAAgACAAIAAgACAAIAAgACAAIAAgACAAIAAgACAAIAAgACAAIAAgACAAIAAgACAAIAAgACAAIAAgACAAVgBBAEwAVQBFACgARABSAE8AUAAoAFQAQQBLAEUAKABfAHMAcABsAGkAdAAsACAAMQAsACAAXwBsAGEAcwB0AEMAbwBsACkALAAsACAAMgApACkAXABuACAAIAAgACAAIAAgACAAIAAgACAAIAAgACAAIAAgACAAIAAgACAAIAAgACAAIAAgACAAIAAgACAAKQBcAG4AIAAgACAAIAAgACAAIAAgACAAIAAgACAAIAAgACAAIAAgACAAIAAgACAAIAAgACAAKQAsAFwAbgAgACAAIAAgACAAIAAgACAAIAAgACAAIAAgACAAIAAgACAAIAAgACAAIAAgACAAIABfAHQAcgB1AGUAUwBpAGcAbgAsACAASQBGACgATQBBAFgAKABOACgAXwBlAHgAcAByAGUAcwBzAGUAZABUAGUAcgBtAHMAIAA+ACAAMAApACkAIAA9ACAAMAAsACAAMAAsACAAXwBuAG8AbQBpAG4AYQBsAFMAaQBnAG4AKQAsACAAXABuACAAIAAgACAAIAAgACAAIAAgACAAIAAgACAAIAAgACAAIAAgACAAIAAgACAAIAAgAEkARgBTACgAXABuACAAIAAgACAAIAAgACAAIAAgACAAIAAgACAAIAAgACAAIAAgACAAIAAgACAAIAAgACAAIAAgACAAKABfAGgAaQBnAGgAIAA9ACAAMQApACAAKgAgACgAXwBsAG8AdwAgAD0AIAA0ACkALABcAG4AIAAgACAAIAAgACAAIAAgACAAIAAgACAAIAAgACAAIAAgACAAIAAgACAAIAAgACAAIAAgACAAIAAgACAAIAAgAEgAUwBUAEEAQwBLACgAXABuACAAIAAgACAAIAAgACAAIAAgACAAIAAgACAAIAAgACAAIAAgACAAIAAgACAAIAAgACAAIAAgACAAIAAgACAAIAAgACAAIAAgAF8AdAByAHUAZQBTAGkAZwBuACwAIAAgACAAXABuACAAIAAgACAAIAAgACAAIAAgACAAIAAgACAAIAAgACAAIAAgACAAIAAgACAAIAAgACAAIAAgACAAIAAgACAAIAAgACAAIAAgAF8AZQB4AHAAcgBlAHMAcwBlAGQAVABlAHIAbQBzAFwAbgAgACAAIAAgACAAIAAgACAAIAAgACAAIAAgACAAIAAgACAAIAAgACAAIAAgACAAIAAgACAAIAAgACAAIAAgACAAKQAsAFwAbgAgACAAIAAgACAAIAAgACAAIAAgACAAIAAgACAAIAAgACAAIAAgACAAIAAgACAAIAAgACAAIAAgACgAXwBoAGkAZwBoACAAPgAgADEAKQAgACoAIAAoAF8AbABvAHcAIAA9ACAANAApACwAXABuACAAIAAgACAAIAAgACAAIAAgACAAIAAgACAAIAAgACAAIAAgACAAIAAgACAAIAAgACAAIAAgACAAIAAgACAAIABIAFMAVABBAEMASwAoAFwAbgAgACAAIAAgACAAIAAgACAAIAAgACAAIAAgACAAIAAgACAAIAAgACAAIAAgACAAIAAgACAAIAAgACAAIAAgACAAIAAgACAAIABfAHQAcgB1AGUAUwBpAGcAbgAsAFwAbgAgACAAIAAgACAAIAAgACAAIAAgACAAIAAgACAAIAAgACAAIAAgACAAIAAgACAAIAAgACAAIAAgACAAIAAgACAAIAAgACAAIABUAEEASwBFACgAewBcACIAXAAiACwAXAAiAFwAIgAsAFwAIgBcACIAfQAsACAAMQAsACAAXwBoAGkAZwBoACAALQAgADEAKQAsAFwAbgAgACAAIAAgACAAIAAgACAAIAAgACAAIAAgACAAIAAgACAAIAAgACAAIAAgACAAIAAgACAAIAAgACAAIAAgACAAIAAgACAAIABfAGUAeABwAHIAZQBzAHMAZQBkAFQAZQByAG0AcwBcAG4AIAAgACAAIAAgACAAIAAgACAAIAAgACAAIAAgACAAIAAgACAAIAAgACAAIAAgACAAIAAgACAAIAAgACAAIAAgACkALABcAG4AIAAgACAAIAAgACAAIAAgACAAIAAgACAAIAAgACAAIAAgACAAIAAgACAAIAAgACAAIAAgACAAIAAoAF8AaABpAGcAaAAgAD0AIAAxACkAIAAqACAAKABfAGwAbwB3ACAAPAAgADQAKQAsAFwAbgAgACAAIAAgACAAIAAgACAAIAAgACAAIAAgACAAIAAgACAAIAAgACAAIAAgACAAIAAgACAAIAAgACAAIAAgACAASABTAFQAQQBDAEsAKABcAG4AIAAgACAAIAAgACAAIAAgACAAIAAgACAAIAAgACAAIAAgACAAIAAgACAAIAAgACAAIAAgACAAIAAgACAAIAAgACAAIAAgACAAXwB0AHIAdQBlAFMAaQBnAG4ALABcAG4AIAAgACAAIAAgACAAIAAgACAAIAAgACAAIAAgACAAIAAgACAAIAAgACAAIAAgACAAIAAgACAAIAAgACAAIAAgACAAIAAgACAAXwBlAHgAcAByAGUAcwBzAGUAZABUAGUAcgBtAHMALABcAG4AIAAgACAAIAAgACAAIAAgACAAIAAgACAAIAAgACAAIAAgACAAIAAgACAAIAAgACAAIAAgACAAIAAgACAAIAAgACAAIAAgACAAVABBAEsARQAoAHsAXAAiAFwAIgAsAFwAIgBcACIALABcACIAXAAiAH0ALAAgADEALAAgADQAIAAtACAAXwBsAG8AdwApAFwAbgAgACAAIAAgACAAIAAgACAAIAAgACAAIAAgACAAIAAgACAAIAAgACAAIAAgACAAIAAgACAAIAAgACAAIAAgACAAKQAsAFwAbgAgACAAIAAgACAAIAAgACAAIAAgACAAIAAgACAAIAAgACAAIAAgACAAIAAgACAAIAAgACAAIAAgAFQAUgBVAEUALABcAG4AIAAgACAAIAAgACAAIAAgACAAIAAgACAAIAAgACAAIAAgACAAIAAgACAAIAAgACAAIAAgACAAIAAgACAAIAAgAEgAUwBUAEEAQwBLACgAXABuACAAIAAgACAAIAAgACAAIAAgACAAIAAgACAAIAAgACAAIAAgACAAIAAgACAAIAAgACAAIAAgACAAIAAgACAAIAAgACAAIAAgAF8AdAByAHUAZQBTAGkAZwBuACwAXABuACAAIAAgACAAIAAgACAAIAAgACAAIAAgACAAIAAgACAAIAAgACAAIAAgACAAIAAgACAAIAAgACAAIAAgACAAIAAgACAAIAAgAFQAQQBLAEUAKAB7AFwAIgBcACIALABcACIAXAAiACwAXAAiAFwAIgB9ACwAIAAxACwAIABfAGgAaQBnAGgAIAAtACAAMQApACwAXABuACAAIAAgACAAIAAgACAAIAAgACAAIAAgACAAIAAgACAAIAAgACAAIAAgACAAIAAgACAAIAAgACAAIAAgACAAIAAgACAAIAAgAF8AZQB4AHAAcgBlAHMAcwBlAGQAVABlAHIAbQBzACwAXABuACAAIAAgACAAIAAgACAAIAAgACAAIAAgACAAIAAgACAAIAAgACAAIAAgACAAIAAgACAAIAAgACAAIAAgACAAIAAgACAAIAAgAFQAQQBLAEUAKAB7AFwAIgBcACIALABcACIAXAAiACwAXAAiAFwAIgB9ACwAIAAxACwAIAA0ACAALQAgAF8AbABvAHcAKQBcAG4AIAAgACAAIA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cgBvAHcAQwBvAHUAbgB0ACwAIABSAE8AVwBTACgAVABpAG0AZQBTAHAAYQBuAFQAZQB4AHQAKQAsAFwAbgAgACAAIAAgACAAIAAgACAARABSAE8AUAAo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TABFAFQAKABcAG4AIAAgACAAIAAgACAAIAAgACAAIAAgACAAIAAgACAAIAAgACAAIAAgACAAIAAgACAAXwB0AHMALAAgAE4AVQBMAEwASQBGAFkAKABDAEgATwBPAFMARQBSAE8AVwBTACgAVABpAG0AZQBTAHAAYQBuAFQAZQB4AHQALAAgAF8AYwB1AHIAcgApACkALABcAG4AIAAgACAAIAAgACAAIAAgACAAIAAgACAAIAAgACAAIAAgACAAIAAgACAAIAAgACAAXwBvAHUAdAAsACAASQBGACgAXwBhAHMAVgBhAGwAdQBlACwAXABuACAAIAAgACAAIAAgACAAIAAgACAAIAAgACAAIAAgACAAIAAgACAAIAAgACAAIAAgACAAIAAgACAASQBGAFMAKABcAG4AIAAgACAAIAAgACAAIAAgACAAIAAgACAAIAAgACAAIAAgACAAIAAgACAAIAAgACAAIAAgACAAIAAgACAAIAAgAF8AdABzACAAPQAgAFwAIgBcACIALAAgAFwAIgBcACIALABcAG4AIAAgACAAIAAgACAAIAAgACAAIAAgACAAIAAgACAAIAAgACAAIAAgACAAIAAgACAAIAAgACAAIAAgACAAIAAgAEkAUwBOAFUATQBCAEUAUgAoAF8AdABzACkALAAgAF8AdABzACwAXABuACAAIAAgACAAIAAgACAAIAAgACAAIAAgACAAIAAgACAAIAAgACAAIAAgACAAIAAgACAAIAAgACAAIAAgACAAIABUAFIAVQBFACwAIABMAEUAVAAoAFwAbgAgACAAIAAgACAAIAAgACAAIAAgACAAIAAgACAAIAAgACAAIAAgACAAIAAgACAAIAAgACAAIAAgACAAIAAgACAAIAAgACAAIABfAHMAZQB4AGEAZwBlAHMAaQBtAGEAbAAsACAAZgBuAFAAYQByAHMAZQBTAGUAeABhAGcAZQBzAGkAbQBhAGwAKABfAHQAcwApACwAXABuACAAIAAgACAAIAAgACAAIAAgACAAIAAgACAAIAAgACAAIAAgACAAIAAgACAAIAAgACAAIAAgACAAIAAgACAAIAAgACAAIAAgAEkARgAoAEkAUwBFAFIAUgBPAFIAKABJAE4ARABFAFgAKABfAHMAZQB4AGEAZwBlAHMAaQBtAGEAbAAsACAAMQAsACAAMQApACkALABcAG4AIAAgACAAIAAgACAAIAAgACAAIAAgACAAIAAgACAAIAAgACAAIAAgACAAIAAgACAAIAAgACAAIAAgACAAIAAgACAAIAAgACAAIAAgACAAIAB7ACMAVgBBAEwAVQBFACEAfQAsAFwAbgAgACAAIAAgACAAIAAgACAAIAAgACAAIAAgACAAIAAgACAAIAAgACAAIAAgACAAIAAgACAAIAAgACAAIAAgACAAIAAgACAAIAAgACAAIAAgAFQASQBNAEUAUwBQAEEATgAoAF8AcwBlAHgAYQBnAGUAcwBpAG0AYQBs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JAEYAKABcAG4AIAAgACAAIAAgACAAIAAgACAAIAAgACAAIAAgACAAIAAgACAAIAAgACAAIAAgACAAIAAgACAAIAAgACAAIAAgAF8AdABzACAAPQAgAFwAIgBcACIALAAgAHsAXAAiAFwAIgAsACAAXAAiAFwAIgAsACAAXAAiAFwAIgAsACAAXAAiAFwAIgAsACAAXAAiAFwAIgB9ACwAXABuACAAIAAgACAAIAAgACAAIAAgACAAIAAgACAAIAAgACAAIAAgACAAIAAgACAAIAAgACAAIAAgACAAIAAgACAAIABmAG4AUABhAHIAcwBlAFMAZQB4AGEAZwBlAHMAaQBtAGEAbAAoAF8AdABzACkAXABuACAAIAAgACAAIAAgACAAIAAgACAAIAAgACAAIAAgACAAIAAgACAAIAAgACAAIAAgACAAIAAgACAAKQBcAG4AIAAgACAAIAAgACAAIAAgACAAIAAgACAAIAAgACAAIAAgACAAIAAgACAAIAAgACAAKQAsAFwAbgAgACAAIAAgACAAIAAgACAAIAAgACAAIAAgACAAIAAgACAAIAAgACAAIAAgACAAIABWAFMAVABBAEMASwAoAFwAbgAgACAAIAAgACAAIAAgACAAIAAgACAAIAAgACAAIAAgACAAIAAgACAAIAAgACAAIAAgACAAIAAgAF8AYQBjAGMALABcAG4AIAAgACAAIAAgACAAIAAgACAAIAAgACAAIAAgACAAIAAgACAAIAAgACAAIAAgACAAIAAgACAAIABfAG8AdQB0AFwAbgAgACAAIAAgACAAIAAgACAAIAAgACAAIAAgACAAIAAgACAAIAAgACAAIAAgACAAIAApAFwAbgAgACAAIAAgACAAIAAgACAAIAAgACAAIAAgACAAIAAgACAAIAAgACAAKQBcAG4AIAAgACAAIAAgACAAIAAgACAAIAAgACAAIAAgACAAIAApAFwAbgAgACAAIAAgACAAIAAgACAAIAAgACAAIAApACw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MAUABBAE4AXABuAFwAbgBSAGUAdAB1AHIAbgBzACAAYQAgAHQAaQBtAGUAcwBwAGEAbgAgAGEAcwAgAHQAZQB4AHQAIABpAG4AIAB0AGgAZQAgAHMAcABlAGMAaQBmAGkAZQBkACAAZgBvAHIAbQBhAHQAIABmAHIAbwBtACAAYQAgAGcAaQB2AGUAbgAgAGQAZQBjAGkAbQBhAGwAIAB0AGkAbQBlAHMAcABhAG4ALgBcAG4AXABuAEEAcgByAGEAeQAgAGMAbwBtAHAAYQB0AGkAYgBsAGUAOgAgAFQAaQBtAGUAUwBwAGEAbgBf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IAAgAHwAIABGAG8AcgBtAGEAdAB0AGUAZAAgAHQAaQBtAGUAcwBwAGEAbgAgAGQALgBIAEgAOgBtAG0AOgBzAHMALgAw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CAAIAAgAHwAIABkAGUAYwBpAG0AYQBsACAAfAAgAEQAZQBjAGkAbQBhAGwAIAB0AGkAbQBlAHMAcABhAG4AIAB3AGgAZQByAGUAIABhACAAZABhAHkAIAA9ACAAMQBcAG4AWwBPAHAAdABpAG8AbgBzAF0AIAAgACAAIAAgACAAfAAgAHQAZQB4AHQAIAAgACAAIAB8ACAAUwB0AHIAaQBuAGcAIAB3AGkAdABoACAAZQBsAGUAbQBlAG4AdABzADoAIABbAFQAfABFAHwAQgBdAFsAKwBdAFsAUABdAFsAXwBdAFsASABpAGcAaABPAHIAZABlAHIAXQBbAEwAbwB3AE8AcgBkAGUAcgBdAFsAfgB8ADwAXQBbAFAAcgBlAGMAaQBzAGkAbwBuAF0AXABuACAAIAAgACAAIAAgACAAIAAgACAAIAAgACAAIAAgAHwAIAAgACAAIAAgACAAIAAgACAAfAAgACAAIABUACwAIABFACwAIABCACAAOgAgAFQAcgBhAGQAaQB0AGkAbwBuAGEAbAAsACAARQB1AHIAbwBwAGUAYQBuACAAbwByACAAQgBhAHMAaQBjACAAcwB0AHkAbABlAC4AIABNAG8AZABlAHIAbgAgAHMAdAB5AGwAZQAgAHcAaABlAG4AIABuAG8AdAAgAHAAcgBlAHMAZQBuAHQALgBcAG4AIAAgACAAIAAgACAAIAAgACAAIAAgACAAIAAgACAAfAAgACAAIAAgACAAIAAgACAAIAB8ACAAIAAgACAAIAAgACAAIAAgACAAIAAgACAATQBvAGQAZQByAG4AOgAgACAAIAAgACAAIAAwAC4AMAAwADoAMAAwADoAMAAwAC4AMAAwADAAXABuACAAIAAgACAAIAAgACAAIAAgACAAIAAgACAAIAAgAHwAIAAgACAAIAAgACAAIAAgACAAfAAgACAAIAAgACAAIAAgACAAIAAgACAAIAAgAFQAcgBhAGQAaQB0AGkAbwBuAGEAbAA6ACAAMABkACAAMABoACAAMABtACAAMAAuADAAMAAwAHMAXABuACAAIAAgACAAIAAgACAAIAAgACAAIAAgACAAIAAgAHwAIAAgACAAIAAgACAAIAAgACAAfAAgACAAIAAgACAAIAAgACAAIAAgACAAIAAgAEUAdQByAG8AcABlAGEAbgA6ACAAIAAgACAAMABkACAAMABoACAAMAAnACAAMAAuADAAMAAwAFwAIgBcAG4AIAAgACAAIAAgACAAIAAgACAAIAAgACAAIAAgACAAfAAgACAAIAAgACAAIAAgACAAIAB8ACAAIAAgACAAIAAgACAAIAAgACAAIAAgACAAQgBhAHMAaQBjADoAIAAgACAAIAAgACAAIAAwADAAMAAwADAAMAAuADAAMAAwACAAKABoAGgAbQBtAHMAcwAuADAAMAAwACkAIABIAGEAcwAgAGEAIABtAGEAeABpAG0AdQBtACAAbQBhAGcAbgBpAHQAdQBkAGUAIAA8ACAAMQAwADAAIABoAG8AdQByAHMAXABuACAAIAAgACAAIAAgACAAIAAgACAAIAAgACAAIAAgAHwAIAAgACAAIAAgACAAIAAgACAAfAAgACAAIAAgACAAIAAgACAAIAArACAAOgAgAEQAaQBzAHAAbABhAHkAIABwAG8AcwBpAHQAaQB2AGUAIABzAGkAZwBuACAAZgBvAHIAIABuAG8AbgAtAG4AZQBnAGEAdABpAHYAZQAgAHYAYQBsAHUAZQBzAFwAbgAgACAAIAAgACAAIAAgACAAIAAgACAAIAAgACAAIAB8ACAAIAAgACAAIAAgACAAIAAgAHwAIAAgACAAIAAgACAAIAAgACAAUAAgADoAIABNAG8AZABlAHIAbgAgAHMAdAB5AGwAZQA6ACAAcABhAGQAIABsAGUAYQBkAGkAbgBnACAAdgBhAGwAdQBlACAAdwBpAHQAaAAgAHoAZQByAG8ALgBcAG4AIAAgACAAIAAgACAAIAAgACAAIAAgACAAIAAgACAAfAAgACAAIAAgACAAIAAgACAAIAB8ACAAIAAgACAAIAAgACAAIAAgACAAIAAgACAAVAByAGEAZABpAHQAaQBvAG4AYQBsACAAYQBuAGQAIABFAHUAcgBvAHAAZQBhAG4AIABzAHQAeQBsAGUAcwA6ACAAcABhAGQAIABhAGwAbAAgAHYAYQBsAHUAZQBzACAAZQB4AGMAZQBwAHQAIABmAGkAcgBzAHQAIAB3AGkAdABoACAAegBlAHIAbwAuAFwAbgAgACAAIAAgACAAIAAgACAAIAAgACAAIAAgACAAIAB8ACAAIAAgACAAIAAgACAAIAAgAHwAIAAgACAAIAAgACAAIAAgACAAIAAgACAAIABCAGEAcwBpAGMAIABzAHQAeQBsAGUAOgAgAG4AbwB0ACAAYQBwAHAAbABpAGMAYQBiAGwAZQAsACAAYQBsAGwAIABjAG8AbQBwAG8AbgBlAG4AdABzACAAYQByAGUAIABmAGkAeABlAGQAIABhAHQAIABkAG8AdQBiAGwAZQAgAGQAaQBnAGkAdABzAC4AXABuACAAIAAgACAAIAAgACAAIAAgACAAIAAgACAAIAAgAHwAIAAgACAAIAAgACAAIAAgACAAfAAgACAAIAAgACAAIAAgACAAIABfACAAOgAgAEkAbgBzAGUAcgB0ACAAcwBwAGEAYwBpAG4AZwAuACAATgBvAHQAIABhAHAAcABsAGkAYwBhAGIAbABlACAAdABvACAAbQBvAGQAZQByAG4AIABhAG4AZAAgAGIAYQBzAGkAYwAgAHMAdAB5AGwAZQBzAC4AXABuACAAIAAgACAAIAAgACAAIAAgACAAIAAgACAAIAAgAHwAIAAgACAAIAAgACAAIAAgACAAfAAgAEgAaQBnAGgATwByAGQAZQByACAAOgAgAEgAaQBnAGgAIABvAHIAZABlAHIAIABjAG8AbQBwAG8AbgBlAG4AdAAuACAAVQBwAHAAZQByACAAYwBhAHMAZQAgAHQAbwAgAHMAZQB0ACAAZQB4AHAAbABpAGMAaQB0AGwAeQAuACAATABvAHcAZQByACAAYwBhAHMAZQAgAGEAbABsAG8AdwBzACAAZgBsAG8AYQB0AGkAbgBnAFwAbgAgACAAIAAgACAAIAAgACAAIAAgACAAIAAgACAAIAB8ACAAIAAgACAAIAAgACAAIAAgAHwAIAAgACAAIAAgACAAIAAgACAAIAAgACAAIABmAHIAbwBtACAAZQB4AHAAcgBlAHMAcwBpAG4AZwAgAGkAbgAgAHQAaABlACAAZwBpAHYAZQBuACAAYwBvAG0AcABvAG4AZQBuAHQAIAB1AHAAIAB0AG8AIABkAGEAeQBzACAAYQBzACAAbgBlAGUAZABlAGQALgBcAG4AIAAgACAAIAAgACAAIAAgACAAIAAgACAAIAAgACAAfAAgACAAIAAgACAAIAAgACAAIAB8ACAATABvAHcATwByAGQAZQByACAAIAA6ACAATABvAHcAIABvAHIAZABlAHIAIABjAG8AbQBwAG8AbgBlAG4AdAAuACAAVQBwAHAAZQByACAAYwBhAHMAZQAgAHQAbwAgAHMAZQB0ACAAZQB4AHAAbABpAGMAaQB0AGwAeQAuACAATABvAHcAZQByACAAYwBhAHMAZQAgAGEAbABsAG8AdwBzACAAZgBsAG8AYQB0AGkAbgBnAFwAbgAgACAAIAAgACAAIAAgACAAIAAgACAAIAAgACAAIAB8ACAAIAAgACAAIAAgACAAIAAgAHwAIAAgACAAIAAgACAAIAAgACAAIAAgACAAIABmAHIAbwBtACAAZQB4AHAAcgBlAHMAcwBpAG4AZwAgAGkAbgAgAHQAaABlACAAZwBpAHYAZQBuACAAYwBvAG0AcABvAG4AZQBuAHQAIABkAG8AdwBuACAAdABvACAAcwBlAGMAbwBuAGQAcwAgAGEAcwAgAG4AZQBlAGQAZQBkAC4AXABuACAAIAAgACAAIAAgACAAIAAgACAAIAAgACAAIAAgAHwAIAAgACAAIAAgACAAIAAgACAAfAAgAEkAZgAgAG8AbgBsAHkAIABhACAAcwBpAG4AZwBsAGUAIABvAHAAdABpAG8AbgAgAGkAcwAgAGcAaQB2AGUAbgAsACAAaQB0ACAAaQBzACAAYQBzAHMAdQBtAGUAZAAgAHQAbwAgAGIAZQAgAEwAbwB3AE8AcgBkAGUAcgAuAFwAbgAgACAAIAAgACAAIAAgACAAIAAgACAAIAAgACAAIAB8ACAAIAAgACAAIAAgACAAIAAgAHwAIABCAG8AdABoACAAZQBsAGUAbQBlAG4AdABzACAAdABhAGsAZQAgAHQAaABlACAAZgBvAGwAbABvAHcAaQBuAGcAOgBcAG4AIAAgACAAIAAgACAAIAAgACAAIAAgACAAIAAgACAAfAAgACAAIAAgACAAIAAgACAAIAB8ACAAIAAgACAAIAAgAEQALAAgAGQAIAA6ACAARABhAHkAXABuACAAIAAgACAAIAAgACAAIAAgACAAIAAgACAAIAAgAHwAIAAgACAAIAAgACAAIAAgACAAfAAgACAAIAAgACAAIABIACwAIABoACAAOgAgAEgAbwB1AHIAXABuACAAIAAgACAAIAAgACAAIAAgACAAIAAgACAAIAAgAHwAIAAgACAAIAAgACAAIAAgACAAfAAgACAAIAAgACAAIABNACwAIABtACAAOgAgAE0AaQBuAHUAdABlAFwAbgAgACAAIAAgACAAIAAgACAAIAAgACAAIAAgACAAIAB8ACAAIAAgACAAIAAgACAAIAAgAHwAIAAgACAAIAAgACAAUwAsACAAcwAgADoAIABTAGUAYwBvAG4AZABcAG4AIAAgACAAIAAgACAAIAAgACAAIAAgACAAIAAgACAAfAAgACAAIAAgACAAIAAgACAAIAB8ACAAIAAgACAAIAAgAH4ALAAgADwAIAA6ACAARgBvAHIAYwBlACAAcgBvAHUAbgBkAGkAbgBnACAAbQBlAHQAaABvAGQAIABvAGYAIABsAG8AdwAgAG8AcgBkAGUAcgAgAGMAbwBtAHAAbwBuAGUAbgB0ADoAIAB+ACAAcgBvAHUAbgBkACAAbgBlAGEAcgBlAHMAdAAsACAAPAAgAHIAbwB1AG4AZAAgAGQAbwB3AG4AXABuACAAIAAgACAAIAAgACAAIAAgACAAIAAgACAAIAAgAHwAIAAgACAAIAAgACAAIAAgACAAfAAgACAAIAAgACAAIAAgACAAIAAgACAAIAAgAEkAZgAgAG4AZQBpAHQAaABlAHIAIABzAHAAZQBjAGkAZgBpAGUAZAAgAHQAaABlAG4AIABkAGUAZgBhAHUAbAB0AHMAIAB0AG8AIABiAGUAaABhAHYAaQBvAHUAcgAgAG8AZgAgAHQAaABlACAAcwB0AHkAbABlAC4AXABuACAAIAAgACAAIAAgACAAIAAgACAAIAAgACAAIAAgAHwAIAAgACAAIAAgACAAIAAgACAAfAAgACAAIAAgACAAIAAgACAAIAAgACAAIAAgAE0AbwBkAGUAcgBuACAAYQBuAGQAIABCAGEAcwBpAGMAIABzAHQAeQBsAGUAcwA6ACAAUgBvAHUAbgBkACAAZABvAHcAbgAgAGYAbwByACAAZABhAHkAcwAsACAAaABvAHUAcgBzACAAYQBuAGQAIABtAGkAbgB1AHQAZQBzADsAIAByAG8AdQBuAGQAIAB0AG8AIABuAGUAYQByAGUAcwB0ACAAZgBvAHIAIABzAGUAYwBvAG4AZABzAC4AXABuACAAIAAgACAAIAAgACAAIAAgACAAIAAgACAAIAAgAHwAIAAgACAAIAAgACAAIAAgACAAfAAgACAAIAAgACAAIAAgACAAIAAgACAAIAAgAFQAcgBhAGQAaQB0AGkAbwBuAGEAbAAgAGEAbgBkACAARQB1AHIAbwBwAGUAYQBuACAAcwB0AHkAbABlAHMAOgAgAFcAaABlAG4AIABuAG8AIABwAHIAZQBjAGkAcwBpAG8AbgAgAHMAcABlAGMAaQBmAGkAZQBkACAAcgBvAHUAbgBkACAAZABvAHcAbgAgAGYAbwByACAAZABhAHkAcwAsAFwAbgAgACAAIAAgACAAIAAgACAAIAAgACAAIAAgACAAIAB8ACAAIAAgACAAIAAgACAAIAAgAHwAIAAgACAAIAAgACAAIAAgACAAIAAgACAAIABoAG8AdQByAHMAIABhAG4AZAAgAG0AaQBuAHUAdABlAHMAOwAgAHIAbwB1AG4AZAAgAHQAbwAgAG4AZQBhAHIAZQBzAHQAIABmAG8AcgAgAHMAZQBjAG8AbgBkAHMALgBcAG4AIAAgACAAIAAgACAAIAAgACAAIAAgACAAIAAgACAAfAAgACAAIAAgACAAIAAgACAAIAB8ACAAUAByAGUAYwBpAHMAaQBvAG4AIAA6ACAAWwAwAC0AOQBdAFwAbgAgACAAIAAgACAAIAAgACAAIAAgACAAIAAgACAAIAB8ACAAIAAgACAAIAAgACAAIAAgAHwAIAAgACAAIAAgACAAIAAgACAAIAAgACAAIABEAGUAYwBpAG0AYQBsACAAcABsAGEAYwBlAHMAIAB0AG8AIABkAGkAcwBwAGwAYQB5AC4AXABuACAAIAAgACAAIAAgACAAIAAgACAAIAAgACAAIAAgAHwAIAAgACAAIAAgACAAIAAgACAAfAAgACAAIAAgACAAIAAgACAAIAAgACAAIAAgAE0AbwBkAGUAcgBuACAAcwB0AHkAbABlADoAIABPAG4AbAB5ACAAYQBwAHAAbABpAGUAcwAgAHQAbwAgAHMAZQBjAG8AbgBkAHMALgBcAG4AIAAgACAAIAAgACAAIAAgACAAIAAgACAAIAAgACAAfAAgACAAIAAgACAAIAAgACAAIAB8ACAAIAAgACAAIAAgACAAIAAgACAAIAAgACAAVAByAGEAZABpAHQAaQBvAG4AYQBsACAAYQBuAGQAIABFAHUAcgBvAHAAZQBhAG4AIABzAHQAeQBsAGUAcwA6ACAAQQBwAHAAbABpAGUAcwAgAHQAbwAgAGwAbwB3ACAAbwByAGQAZQByACAAYwBvAG0AcABvAG4AZQBuAHQALgBcAG4AIAAgACAAIAAgACAAIAAgACAAIAAgACAAIAAgACAAfAAgACAAIAAgACAAIAAgACAAIAB8ACAAIAAgACAAIAAgACAAIAAgACAAIAAgACAAQgBhAHMAaQBjACAAcwB0AHkAbABlADoAIABuAG8AdAAgAGEAcABwAGwAaQBjAGEAYgBsAGUAL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FQASQBNAEUAUwBQAEEATgAoADEALgA3ADgANgA1ACwAIABcACIAXAAiACkAXABuAFIAZQB0AHUAcgBuAHMAOgAgADEALgAxADgAOgA1ADIAOgAzADMALgA2AFwAbgBcAG4ARgBPAFIATQBBAFQAXwBUAEkATQBFAFMAUABBAE4AKAAxAC4ANwA4ADYANQAsACAAXAAiAEgAUwAzAFwAIgApAFwAbgBSAGUAdAB1AHIAbgBzADoAIAA0ADIAOgA1ADIAOgAzADMALgA2ADAAMABcAG4AXABuAEYATwBSAE0AQQBUAF8AVABJAE0ARQBTAFAAQQBOACgAMQAuADcAOAA2ADUALAAgAFwAIgBUACsAXwBIAFMAXAAiACkAXABuAFIAZQB0AHUAcgBuAHMAOgAgACsAIAA0ADIAaAAgADUAMgBtACAAMwAzAHMAXAAiAFwAbgBcAG4ARgBPAFIATQBBAFQAXwBUAEkATQBFAFMAUABBAE4AKAAxAC4ANwA4ADYANQAsACAAXAAiAEUAUwBcACIAKQBcAG4AUgBlAHQAdQByAG4AcwA6ACAAMQBoADEAOABoADUAMgAnADMANA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BTAFAAQQBOACAAPQAgAEwAQQBNAEIARABBACgAVABpAG0AZQBTAHAAYQBuAF8ARAAsACAAWwBPAHAAdABpAG8AbgBzAF0ALABcAG4AIAAgACAAIABMAEUAVAAoAFwAbgAgACAAIAAgACAAIAAgACAAXwBvAHAAdABpAG8AbgBzACwAIABJAEYAKABJAFMATwBNAEkAVABUAEUARAAoAE8AcAB0AGkAbwBuAHMAKQAsACAAXAAiAFwAIgAsACAATwBwAHQAaQBvAG4AcwApACwAXABuACAAIAAgACAAIAAgACAAIABfAHMAdAB5AGwAZQAsACAATABFAEYAVAAoAFMASQBGAFQAXwBGAE8AUgBfAEMASABBAFIAUwAoAF8AbwBwAHQAaQBvAG4AcwAsACAAXAAiAEIARQBUAFwAIgApACkALABcAG4AIAAgACAAIAAgACAAIAAgAF8AcwBpAGcAbgBQAG8AcwBpAHQAaQB2AGUALAAgAEkARgBFAFIAUgBPAFIAKABGAEkATgBEACgAXAAiACsAXAAiACwAIABfAG8AcAB0AGkAbwBuAHMAKQAsACAAMAApACAAPgAgADAALABcAG4AIAAgACAAIAAgACAAIAAgAF8AcABhAGQAZABpAG4AZwAsACAASQBGAEUAUgBSAE8AUgAoAFMARQBBAFIAQwBIACgAXAAiAFAAXAAiACwAIABfAG8AcAB0AGkAbwBuAHMAKQAsACAAMAApACAAPgAgADAALABcAG4AIAAgACAAIAAgACAAIAAgAF8AcwBwAGEAYwBpAG4AZwAsACAASQBGAEUAUgBSAE8AUgAoAEYASQBOAEQAKABcACIAXwBcACIALAAgAF8AbwBwAHQAaQBvAG4AcwApACwAIAAwACkAIAA+ACAAMAAsAFwAbgAgACAAIAAgACAAIAAgACAAXwByAG8AdQBuAGQAaQBuAGcALAAgAEkARgBTACgAXABuACAAIAAgACAAIAAgACAAIAAgACAAIAAgAEkARgBFAFIAUgBPAFIAKABGAEkATgBEACgAXAAiAH4AXAAiACwAIABfAG8AcAB0AGkAbwBuAHMAKQAsACAAMAApACAAPgAgADAALAAgADEALABcAG4AIAAgACAAIAAgACAAIAAgACAAIAAgACAASQBGAEUAUgBSAE8AUgAoAEYASQBOAEQAKABcACIAPABcACIALAAgAF8AbwBwAHQAaQBvAG4AcwApACwAIAAwACkAIAA+ACAAMAAsACAALQAxACwAXABuACAAIAAgACAAIAAgACAAIAAgACAAIAAgAFQAUgBVAEUALAAgADAAXABuACAAIAAgACAAIAAgACAAIAApACwAXABuAFwAbgAgACAAIAAgACAAIAAgACAALwAvACAAcAByAGUAYwBpAHMAaQBvAG4AIAAoAG0AYQB4ACAAOQAgAGQAZQBjAGkAbQBhAGwAcwAgAGYAbwByACAAbgBhAG4AbwBzAGUAYwBvAG4AZABzACkAXABuACAAIAAgACAAIAAgACAAIABfAHAAcgBlAGMAaQBzAGkAbwBuACwAIABMAEUAVAAoAFwAbgAgACAAIAAgACAAIAAgACAAIAAgACAAIABfAHAALAAgAEwARQBGAFQAKABTAEkARgBUAF8ARgBPAFIAXwBDAEgAQQBSAFMAKABfAG8AcAB0AGkAbwBuAHMALAAgAFwAIgAwADEAMgAzADQANQA2ADcAOAA5AFwAIgApACkALABcAG4AIAAgACAAIAAgACAAIAAgACAAIAAgACAASQBGACgAXwBwACAAPQAgAFwAIgBcACIALAAgAFwAIgBcACIALAAgAFYAQQBMAFUARQAoAF8AcAApACkAXABuACAAIAAgACAAIAAgACAAIAApACwAXABuAFwAbgAgACAAIAAgACAAIAAgACAAXwBvAHIAZABlAHIAUwBwAGUAYwAsACAAUwBJAEYAVABfAEYATwBSAF8AQwBIAEEAUgBTACgAXwBvAHAAdABpAG8AbgBzACwAIABcACIARABIAE0AUwBcACIALAAgADIAKQAsAFwAbgAgACAAIAAgACAAIAAgACAAXwBoAGkAZwBoACwAIABJAEYAUwAoAFwAbgAgACAAIAAgACAAIAAgACAAIAAgACAAIABfAG8AcgBkAGUAcgBTAHAAZQBjACAAPQAgAFwAIgBcACIALAAgAHsAMAA7ACAAMAB9ACwAXABuACAAIAAgACAAIAAgACAAIAAgACAAIAAgAEwARQBOACgAXwBvAHIAZABlAHIAUwBwAGUAYwApACAAPQAgADEALAAgAHsAMAA7ACAAMAB9ACwAXABuACAAIAAgACAAIAAgACAAIAAgACAAIAAgAFQAUgBVAEUALAAgAEwARQBUACgAXABuACAAIAAgACAAIAAgACAAIAAgACAAIAAgACAAIAAgACAAXwBoACwAIABMAEUARgBUACgAXwBvAHIAZABlAHIAUwBwAGUAYwApACwAXABuACAAIAAgACAAIAAgACAAIAAgACAAIAAgACAAIAAgACAAVgBTAFQAQQBDAEsAKABcAG4AIAAgACAAIAAgACAAIAAgACAAIAAgACAAIAAgACAAIAAgACAAIAAgAE4AKABDAE8ARABFACgAXwBoACkAIAA8ACAAMQAwADAAKQAsAFwAbgAgACAAIAAgACAAIAAgACAAIAAgACAAIAAgACAAIAAgACAAIAAgACAAWABNAEEAVABDAEgAKABfAGgALAAgAHsAXAAiAEQAXAAiACwAIABcACIASABcACIALAAgAFwAIgBNAFwAIgAsACAAXAAiAFMAXAAiAH0ALAAgADAAKQBcAG4AIAAgACAAIAAgACAAIAAgACAAIAAgACAAIAAgACAAIAApAFwAbgAgACAAIAAgACAAIAAgACAAIAAgACAAIAApAFwAbgAgACAAIAAgACAAIAAgACAAKQAsAFwAbgAgACAAIAAgACAAIAAgACAAXwBoAGEAcgBkAEgAaQBnAGgALAAgAEkATgBEAEUAWAAoAF8AaABpAGcAaAAsACAAMQApACwAXABuACAAIAAgACAAIAAgACAAIABfAGgAaQBnAGgATwByAGQAZQByACwAIABJAE4ARABFAFgAKABfAGgAaQBnAGgALAAgADIAKQAsAFwAbgBcAG4AIAAgACAAIAAgACAAIAAgAF8AbABvAHcALAAgAEkARgAoAF8AbwByAGQAZQByAFMAcABlAGMAIAA9ACAAXAAiAFwAIgAsACAAewAwADsAIAAwAH0ALABcAG4AIAAgACAAIAAgACAAIAAgACAAIAAgACAATABFAFQAKABcAG4AIAAgACAAIAAgACAAIAAgACAAIAAgACAAIAAgACAAIABfAGgALAAgAFIASQBHAEgAVAAoAF8AbwByAGQAZQByAFMAcABlAGMAKQAsAFwAbgAgACAAIAAgACAAIAAgACAAIAAgACAAIAAgACAAIAAgAFYAUwBUAEEAQwBLACgAXABuACAAIAAgACAAIAAgACAAIAAgACAAIAAgACAAIAAgACAAIAAgACAAIABOACgAQwBPAEQARQAoAF8AaAApACAAPAAgADEAMAAwACkALABcAG4AIAAgACAAIAAgACAAIAAgACAAIAAgACAAIAAgACAAIAAgACAAIAAgAFgATQBBAFQAQwBIACgAXwBoACwAIAB7AFwAIgBEAFwAIgAsACAAXAAiAEgAXAAiACwAIABcACIATQBcACIALAAgAFwAIgBTAFwAIgB9ACwAIAAwACkAXABuACAAIAAgACAAIAAgACAAIAAgACAAIAAgACAAIAAgACAAKQBcAG4AIAAgACAAIAAgACAAIAAgACAAIAAgACAAKQBcAG4AIAAgACAAIAAgACAAIAAgACkALABcAG4AIAAgACAAIAAgACAAIAAgAF8AaABhAHIAZABMAG8AdwAsACAASQBOAEQARQBYACgAXwBsAG8AdwAsACAAMQApACwAXABuACAAIAAgACAAIAAgACAAIABfAGwAbwB3AE8AcgBkAGUAcgAsACAASQBOAEQARQBYACgAXwBsAG8AdwAsACAAMgApACwAXABuACAAIAAgACAAIAAgACAAIABfAHMARQByAHIAbwByACwAIABcACIAIwBUAEkATQBFAFMAUABBAE4AIQBcACIALABcAG4AXABuACAAIAAgACAAIAAgACAAIABmAG4AQwBvAG0AcABvAHMAZQAsACAATABBAE0AQgBEAEEAKABfAHAAcgBvAHYAaQBkAGUAcgAsAFwAbgAgACAAIAAgACAAIAAgACAAIAAgACAAIABJAEYAKABOAE8AVAAoAEkAUwBOAFUATQBCAEUAUgAoAEkATgBEAEUAWAAoAF8AcAByAG8AdgBpAGQAZQByACwAIAAxACwAIAAxACkAKQApACwAIABfAHMARQByAHIAbwByACwAXABuACAAIAAgACAAIAAgACAAIAAgACAAIAAgACAAIAAgACAATABFAFQAKABcAG4AIAAgACAAIAAgACAAIAAgACAAIAAgACAAIAAgACAAIAAgACAAIAAgAF8AYwBvAHUAbgB0ACwAIABJAE4ARABFAFgAKABfAHAAcgBvAHYAaQBkAGUAcgAsACAAMQAsACAAMgApACAALQAgAEkATgBEAEUAWAAoAF8AcAByAG8AdgBpAGQAZQByACwAIAAxACwAIAAxACkAIAArACAAMQAsAFwAbgAgACAAIAAgACAAIAAgACAAIAAgACAAIAAgACAAIAAgACAAIAAgACAAXwBkAGUAcwBpAGcAbgBhAHQAbwByACwAIABJAEYAKABJAE4ARABFAFgAKABfAHAAcgBvAHYAaQBkAGUAcgAsACAAMwAsACAAMQApACAAPQAgAFwAIgBcACIALAAgAFwAIgBcACIALABcAG4AIAAgACAAIAAgACAAIAAgACAAIAAgACAAIAAgACAAIAAgACAAIAAgACAAIAAgACAAQwBPAE4AQwBBAFQAKABcAG4AIAAgACAAIAAgACAAIAAgACAAIAAgACAAIAAgACAAIAAgACAAIAAgACAAIAAgACAAIAAgACAAIABJAE4ARABFAFgAKABfAHAAcgBvAHYAaQBkAGUAcgAsACAAMwAsACAAMQApACwAXABuACAAIAAgACAAIAAgACAAIAAgACAAIAAgACAAIAAgACAAIAAgACAAIAAgACAAIAAgACAAIAAgACAASQBGACgASQBOAEQARQBYACgAXwBwAHIAbwB2AGkAZABlAHIALAAgADEALAAgADYAKQAsACAAXAAiACAAXAAiACwAIABcACIAXAAiACkAXABuACAAIAAgACAAIAAgACAAIAAgACAAIAAgACAAIAAgACAAIAAgACAAIAAgACAAIAAgACkAXABuACAAIAAgACAAIAAgACAAIAAgACAAIAAgACAAIAAgACAAIAAgACAAIAApACwAXABuACAAIAAgACAAIAAgACAAIAAgACAAIAAgACAAIAAgACAAIAAgACAAIABcAG4AIAAgACAAIAAgACAAIAAgACAAIAAgACAAIAAgACAAIAAgACAAIAAgAFIARQBEAFUAQwBFACgAXwBkAGUAcwBpAGcAbgBhAHQAbwByACwAIABTAEUAUQBVAEUATgBDAEUAKABfAGMAbwB1AG4AdAApACwAXABuACAAIAAgACAAIAAgACAAIAAgACAAIAAgACAAIAAgACAAIAAgACAAIAAgACAAIAAgAEwAQQBNAEIARABBACgAXwBhAGMAYwAsACAAXwBuACwAXABuACAAIAAgACAAIAAgACAAIAAgACAAIAAgACAAIAAgACAAIAAgACAAIAAgACAAIAAgACAAIAAgACAATABFAFQAKABcAG4AIAAgACAAIAAgACAAIAAgACAAIAAgACAAIAAgACAAIAAgACAAIAAgACAAIAAgACAAIAAgACAAIAAgACAAIAAgAF8AZgBtAHQALAAgAEkARgBTACgAXABuACAAIAAgACAAIAAgACAAIAAgACAAIAAgACAAIAAgACAAIAAgACAAIAAgACAAIAAgACAAIAAgACAAIAAgACAAIAAgACAAIAAgAF8AbgAgAD0AIABfAGMAbwB1AG4AdAAsACAASQBOAEQARQBYACgAXwBwAHIAbwB2AGkAZABlAHIALAAgADEALAAgADUAKQAsAFwAbgAgACAAIAAgACAAIAAgACAAIAAgACAAIAAgACAAIAAgACAAIAAgACAAIAAgACAAIAAgACAAIAAgACAAIAAgACAAIAAgACAAIABfAG4AIAA9ACAAMQAsACAASQBOAEQARQBYACgAXwBwAHIAbwB2AGkAZABlAHIALAAgADEALAAgADMAKQAsAFwAbgAgACAAIAAgACAAIAAgACAAIAAgACAAIAAgACAAIAAgACAAIAAgACAAIAAgACAAIAAgACAAIAAgACAAIAAgACAAIAAgACAAIABUAFIAVQBFACwAIABJAE4ARABFAFgAKABfAHAAcgBvAHYAaQBkAGUAcgAsACAAMQAsACAANAApAFwAbgAgACAAIAAgACAAIAAgACAAIAAgACAAIAAgACAAIAAgACAAIAAgACAAIAAgACAAIAAgACAAIAAgACAAIAAgACAAKQAsAFwAbgAgACAAIAAgACAAIAAgACAAIAAgACAAIAAgACAAIAAgACAAIAAgACAAIAAgACAAIAAgACAAIAAgACAAIAAgACAAXwBjAG8AbAAsACAASQBOAEQARQBYACgAXwBwAHIAbwB2AGkAZABlAHIALAAgADEALAAgADEAKQAgACsAIABfAG4ALABcAG4AIAAgACAAIAAgACAAIAAgACAAIAAgACAAIAAgACAAIAAgACAAIAAgACAAIAAgACAAIAAgACAAIAAgACAAIAAgAF8AcABhAHIAdAAsACAAVABFAFgAVAAoAEkATgBEAEUAWAAoAF8AcAByAG8AdgBpAGQAZQByACwAIAAyACwAIABfAGMAbwBsACkALAAgAF8AZgBtAHQAKQAsAFwAbgAgACAAIAAgACAAIAAgACAAIAAgACAAIAAgACAAIAAgACAAIAAgACAAIAAgACAAIAAgACAAIAAgACAAIAAgACAAXwBkAGUAbABpAG0ALAAgAEkATgBEAEUAWAAoAF8AcAByAG8AdgBpAGQAZQByACwAIAAzACwAIABfAGMAbwBsACkALABcAG4AIAAgACAAIAAgACAAIAAgACAAIAAgACAAIAAgACAAIAAgACAAIAAgACAAIAAgACAAIAAgACAAIAAgACAAIAAgAF8AcwBwAGMALAAgAEkARgAoAEkATgBEAEUAWAAoAF8AcAByAG8AdgBpAGQAZQByACwAIAAxACwAIAA2ACkAIAAqACAAKABfAG4AIAA8ACAAXwBjAG8AdQBuAHQAKQAsACAAXAAiACAAXAAiACwAIABcACIAXAAiACkALABcAG4AIAAgACAAIAAgACAAIAAgACAAIAAgACAAIAAgACAAIAAgACAAIAAgACAAIAAgACAAIAAgACAAIAAgACAAIAAgAEMATwBOAEMAQQBUACgAXwBhAGMAYwAsACAAXwBwAGEAcgB0ACwAIABfAGQAZQBsAGkAbQAsACAAXwBzAHAAYw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ZgBuAEYAbwByAG0AYQB0AFQAaQBtAGUAUwBwAGEAbgAsACAATABBAE0AQgBEAEEAKABfAHQAaQBtAGUAUwBwAGEAbgAsAFwAbgAgACAAIAAgACAAIAAgACAAIAAgACAAIABJAEYAUwAoAFwAbgAgACAAIAAgACAAIAAgACAAIAAgACAAIAAgACAAIAAgAEkAUwBfAEUATQBQAFQAWQAoAF8AdABpAG0AZQBTAHAAYQBuACkALAAgAFwAIgBcACIALABcAG4AIAAgACAAIAAgACAAIAAgACAAIAAgACAAIAAgACAAIABOAE8AVAAoAEkAUwBOAFUATQBCAEUAUgAoAF8AdABpAG0AZQBTAHAAYQBuACkAKQAsACAAewAjAFYAQQBMAFUARQAhAH0ALABcAG4AIAAgACAAIAAgACAAIAAgACAAIAAgACAAIAAgACAAIABUAFIAVQBFACwAIABMAEUAVAAoAFwAbgAgACAAIAAgACAAIAAgACAAIAAgACAAIAAgACAAIAAgACAAIAAgACAAXwBwAHIAbwB2AGkAZABlAHIALAAgAEkARgBTACgAXABuACAAIAAgACAAIAAgACAAIAAgACAAIAAgACAAIAAgACAAIAAgACAAIAAgACAAIAAgAF8AcwB0AHkAbABlACAAPQAgAFwAIgBUAFwAIgAsACAAXwBGAE8AUgBNAEEAVABfAFAAUgBPAFYASQBEAEUAUgBfAFMARQBYAEEARwBFAFMASQBNAEEATABfAFQAUgBBAEQASQBUAEkATwBOAEEATAAoAF8AdABpAG0AZQBTAHAAYQBuACwAIABfAHMAaQBnAG4AUABvAHMAaQB0AGkAdgBlACwAIABfAHAAYQBkAGQAaQBuAGcALAAgAF8AcwBwAGEAYwBpAG4AZwAsACAAXwBoAGEAcgBkAEgAaQBnAGgALAAgAF8AaABpAGcAaABPAHIAZABlAHIALAAgAF8AaABhAHIAZABMAG8AdwAsACAAXwBsAG8AdwBPAHIAZABlAHIALAAgAF8AcgBvAHUAbgBkAGkAbgBnACwAIABfAHAAcgBlAGMAaQBzAGkAbwBuACkALABcAG4AIAAgACAAIAAgACAAIAAgACAAIAAgACAAIAAgACAAIAAgACAAIAAgACAAIAAgACAAXwBzAHQAeQBsAGUAIAA9ACAAXAAiAEUAXAAiACwAIABfAEYATwBSAE0AQQBUAF8AUABSAE8AVgBJAEQARQBSAF8AUwBFAFgAQQBHAEUAUwBJAE0AQQBMAF8ARQBVAFIATwBQAEUAQQBOACgAXwB0AGkAbQBlAFMAcABhAG4ALAAgAF8AcwBpAGcAbgBQAG8AcwBpAHQAaQB2AGUALAAgAF8AcABhAGQAZABpAG4AZwAsACAAXwBzAHAAYQBjAGkAbgBnACwAIABfAGgAYQByAGQASABpAGcAaAAsACAAXwBoAGkAZwBoAE8AcgBkAGUAcgAsACAAXwBoAGEAcgBkAEwAbwB3ACwAIABfAGwAbwB3AE8AcgBkAGUAcgAsACAAXwByAG8AdQBuAGQAaQBuAGcALAAgAF8AcAByAGUAYwBpAHMAaQBvAG4AKQAsAFwAbgAgACAAIAAgACAAIAAgACAAIAAgACAAIAAgACAAIAAgACAAIAAgACAAIAAgACAAIABfAHMAdAB5AGwAZQAgAD0AIABcACIAQgBcACIALAAgAF8ARgBPAFIATQBBAFQAXwBQAFIATwBWAEkARABFAFIAXwBTAEUAWABBAEcARQBTAEkATQBBAEwAXwBCAEEAUwBJAEMAKABfAHQAaQBtAGUAUwBwAGEAbgAsACAAXwBzAGkAZwBuAFAAbwBzAGkAdABpAHYAZQAsACAAXwBoAGEAcgBkAEwAbwB3ACwAIABfAGwAbwB3AE8AcgBkAGUAcgAsACAAXwByAG8AdQBuAGQAaQBuAGcALAAgAF8AcAByAGUAYwBpAHMAaQBvAG4AKQAsAFwAbgAgACAAIAAgACAAIAAgACAAIAAgACAAIAAgACAAIAAgACAAIAAgACAAIAAgACAAIABUAFIAVQBFACwAIAAgACAAIAAgACAAIAAgACAAXwBGAE8AUgBNAEEAVABfAFAAUgBPAFYASQBEAEUAUgBfAFMARQBYAEEARwBFAFMASQBNAEEATABfAE0ATwBEAEUAUgBOACgAXwB0AGkAbQBlAFMAcABhAG4ALAAgAF8AcwBpAGcAbgBQAG8AcwBpAHQAaQB2AGUALAAgAF8AcABhAGQAZABpAG4AZwAsACAAXwBoAGEAcgBkAEgAaQBnAGgALAAgAF8AaABpAGcAaABPAHIAZABlAHIALAAgAF8AaABhAHIAZABMAG8AdwAsACAAXwBsAG8AdwBPAHIAZABlAHIALAAgAF8AcgBvAHUAbgBkAGkAbgBnACwAIAAgAF8AcAByAGUAYwBpAHMAaQBvAG4AKQBcAG4AIAAgACAAIAAgACAAIAAgACAAIAAgACAAIAAgACAAIAAgACAAIAAgACAAIAAgACAAXABuACAAIAAgACAAIAAgACAAIAAgACAAIAAgACAAIAAgACAAIAAgACAAIAApACwAXABuAFwAbgAgACAAIAAgACAAIAAgACAAIAAgACAAIAAgACAAIAAgACAAIAAgACAAZgBuAEMAbwBtAHAAbwBzAGUAKABfAHAAcgBvAHYAaQBkAGUAcgApAFwAbgAgACAAIAAgACAAIAAgACAAIAAgACAAIAAgACAAIAAgACkAXABuACAAIAAgACAAIAAgACAAIAAgACAAIAAgACkAXABuACAAIAAgACAAIAAgACAAIAApACwAXABuAFwAbgAgACAAIAAgACAAIAAgACAATQBBAFAAKABUAGkAbQBlAFMAcABhAG4AXwBEACwAXABuACAAIAAgACAAIAAgACAAIAAgACAAIAAgAEwAQQBNAEIARABBACgAXwBlAGwAZQBtAGUAbgB0ACwAXABuACAAIAAgACAAIAAgACAAIAAgACAAIAAgACAAIAAgACAAZgBuAEYAbwByAG0AYQB0AFQAaQBtAGUAUwBwAGEAbgAoAF8AZQBsAGUAbQBlAG4AdAApAFwAbgAgACAAIAAgACAAIAAgACAAIAAgACAAIAApAFwAbgAgACAAIAAgACAAIAAgACAAKQBcAG4AIAAgACAAIAApAFwAbgApADsAXABuAFwAbgBcAG4AXwBGAE8AUgBNAEEAVABfAFAAUgBPAFYASQBEAEUAUgBfAFMARQBYAEEARwBFAFMASQBNAEEATABfAE0ATwBEAEUAUgBOACAAPQAgAEwAQQBNAEIARABBACgAVABpAG0AZQBTAHAAYQBuAF8ARAAsACAAUwBpAGcAbgBQAG8AcwBpAHQAaQB2AGUALAAgAFAAYQBkAGQAaQBuAGcALAAgAEgAYQByAGQASABpAGcAaAAsACAASABpAGcAaABPAHIAZABlAHIALAAgAEgAYQByAGQATABvAHcALAAgAEwAbwB3AE8AcgBkAGUAcgAsACAAUgBvAHUAbgBkAGkAbgBnACwAIABQAHIAZQBjAGkAcwBpAG8AbgAsAFwAbgAgACAAIAAgAC8ALwAgAFIAbwB1AG4AZABpAG4AZwA6ACAALQAxACAAYQBsAHcAYQB5AHMAIAByAG8AdQBuAGQAIABkAG8AdwBuACAAKAB0AHIAdQBuAGMAYQB0AGUAIAA9ACAAMQApAFwAbgAgACAAIAAgAC8ALwAgACAAIAAgACAAIAAgACAAIAAgACAAIAAxACAAYQBsAHcAYQB5AHMAIAByAG8AdQBuAGQAIAB0AG8AIABuAGUAYQByAGUAcwB0ACAAKAB0AHIAdQBuAGMAYQB0AGUAIAA9ACAAMAApAFwAbgAgACAAIAAgAC8ALwAgACAAIAAgACAAIAAgACAAIAAgACAAIAAwACAAZABlAGYAYQB1AGwAdAA6ACAARABhAHkAcwAsACAASABvAHUAcgBzACwAIABNAGkAbgB1AHQAZQBzACAAcgBvAHUAbgBkACAAZABvAHcAbgBcAG4AIAAgACAAIAAvAC8AIAAgACAAIAAgACAAIAAgACAAIAAgACAAIAAgACAAIAAgACAAIAAgACAAIAAgAFMAZQBjAG8AbgBkAHMAIAByAG8AdQBuAGQAIAB0AG8AIABuAGUAYQByAGUAcwB0AFwAbgAgACAAIAAgAFwAbgAgACAAIAAgAEwARQBUACgAXABuACAAIAAgACAAIAAgACAAIABmAG4ARQB4AHAAcgBlAHMAcwBlAGQATwByAGQAZQByACwAIABMAEEATQBCAEQAQQAoAF8AdABpAG0AZQBTAHAAYQBuACwAIABfAGQAaQByAGUAYwB0AGkAbwBuACwAXABuACAAIAAgACAAIAAgACAAIAAgACAAIAAgAC8ALwAgAF8AZABpAHIAZQBjAHQAaQBvAG4AIAA9ACAALQAxACAAOgAgAGwAbwB3ACAAZQBuAGQAXABuACAAIAAgACAAIAAgACAAIAAgACAAIAAgAC8ALwAgACAAIAAgACAAIAAgACAAIAAgACAAIAAgACAAIAAxACAAOgAgAGgAaQBnAGgAIABlAG4AZABcAG4AIAAgACAAIAAgACAAIAAgACAAIAAgACAATABFAFQAKABcAG4AIAAgACAAIAAgACAAIAAgACAAIAAgACAAIAAgACAAIABfAHMAaQBnAG4ALAAgAEkATgBEAEUAWAAoAF8AdABpAG0AZQBTAHAAYQBuACwAIAAxACwAIAAxACkALABcAG4AIAAgACAAIAAgACAAIAAgACAAIAAgACAAIAAgACAAIABJAEYAKABfAHMAaQBnAG4AIAA9ACAAMAAsACAAewAjAE4ALwBBAH0ALABcAG4AIAAgACAAIAAgACAAIAAgACAAIAAgACAAIAAgACAAIAAgACAAIAAgAEwARQBUACgAXABuACAAIAAgACAAIAAgACAAIAAgACAAIAAgACAAIAAgACAAIAAgACAAIAAgACAAIAAgAF8AbgBvAG4AWgBlAHIAbwAsACAATgAoACgAMAAgACsAIABJAEYARQBSAFIATwBSACgARABSAE8AUAAoAF8AdABpAG0AZQBTAHAAYQBuACwAIAAsACAAMQApACwAIAAxACkAKQAgADwAPgAgADAAKQAsAFwAbgAgACAAIAAgACAAIAAgACAAIAAgACAAIAAgACAAIAAgACAAIAAgACAAIAAgACAAIABYAE0AQQBUAEMASAAoADEALAAgAF8AbgBvAG4AWgBlAHIAbwAsACAAMAAsACAAXwBkAGkAcgBlAGMAdABpAG8AbgApAFwAbgAgACAAIAAgACAAIAAgACAAIAAgACAAIAAgACAAIAAgACAAIAAgACAAKQBcAG4AIAAgACAAIAAgACAAIAAgACAAIAAgACAAIAAgACAAIAApAFwAbgAgACAAIAAgACAAIAAgACAAIAAgACAAIAApAFwAbgAgACAAIAAgACAAIAAgACAAKQAsAFwAbgBcAG4AIAAgACAAIAAgACAAIAAgAF8AbQBhAHgAUAByAGUAYwBpAHMAaQBvAG4ALAAgADkALABcAG4AXABuACAAIAAgACAAIAAgACAAIABfAHIAZQBzAG8AbAB2AGUAVQBzAGkAbgBnAFMAZQBjAG8AbgBkAHMALAAgAEkARgBTACgAXABuACAAIAAgACAAIAAgACAAIAAgACAAIAAgAEgAYQByAGQATABvAHcAIAA9ACAAMAAsACAAVABSAFUARQAsAFwAbgAgACAAIAAgACAAIAAgACAAIAAgACAAIABMAG8AdwBPAHIAZABlAHIAIAA9ACAANAAsACAAVABSAFUARQAsAFwAbgAgACAAIAAgACAAIAAgACAAIAAgACAAIABUAFIAVQBFACwAIABGAEEATABTAEUAXABuACAAIAAgACAAIAAgACAAIAApACwAXABuAFwAbgAgACAAIAAgACAAIAAgACAAXwByAGUAcwBvAGwAdgBlAFAAcgBlAGMAaQBzAGkAbwBuACwAIABJAEYAUwAoAFwAbgAgACAAIAAgACAAIAAgACAAIAAgACAAIABOAE8AVAAoAF8AcgBlAHMAbwBsAHYAZQBVAHMAaQBuAGcAUwBlAGMAbwBuAGQAcwApACwAIAAwACwAXABuACAAIAAgACAAIAAgACAAIAAgACAAIAAgAEkAUwBOAFUATQBCAEUAUgAoAFAAcgBlAGMAaQBzAGkAbwBuACkALAAgAFAAcgBlAGMAaQBzAGkAbwBuACwAXABuACAAIAAgACAAIAAgACAAIAAgACAAIAAgAEgAYQByAGQATABvAHcAIAA9ACAAMQAsACAAMAAsAFwAbgAgACAAIAAgACAAIAAgACAAIAAgACAAIABUAFIAVQBFACwAIABfAG0AYQB4AFAAcgBlAGMAaQBzAGkAbwBuAFwAbgAgACAAIAAgACAAIAAgACAAKQAsAFwAbgAgACAAIAAgACAAIAAgACAAXABuACAAIAAgACAAIAAgACAAIABfAHIAZQBzAG8AbAB2AGUAVAByAHUAbgBjAGEAdABlACwAIABJAEYAUwAoAFwAbgAgACAAIAAgACAAIAAgACAAIAAgACAAIABSAG8AdQBuAGQAaQBuAGcAIAA9ACAAMQAsACAARgBBAEwAUwBFACwAXABuACAAIAAgACAAIAAgACAAIAAgACAAIAAgAFIAbwB1AG4AZABpAG4AZwAgAD0AIAAtADEALAAgAFQAUgBVAEUALABcAG4AIAAgACAAIAAgACAAIAAgACAAIAAgACAAVABSAFUARQAsACAATgBPAFQAKABfAHIAZQBzAG8AbAB2AGUAVQBzAGkAbgBnAFMAZQBjAG8AbgBkAHMAKQBcAG4AIAAgACAAIAAgACAAIAAgACkALABcAG4AXABuACAAIAAgACAAIAAgACAAIABfAHIAZQBzAG8AbAB2AGUASABpAGcAaABPAHIAZABlAHIALAAgAEkARgBTACgAXABuACAAIAAgACAAIAAgACAAIAAgACAAIAAgAEgAYQByAGQASABpAGcAaAAgAD0AIAAwACwAIAAxACwAXABuACAAIAAgACAAIAAgACAAIAAgACAAIAAgAC8ALwAgAGgAaQBnAGgAIABvAHIAZABlAHIAIABkAGEAeQBzACAAbwByACAAaABvAHUAcgBzAFwAbgAgACAAIAAgACAAIAAgACAAIAAgACAAIABIAGkAZwBoAE8AcgBkAGUAcgAgADwAPQAgADIALAAgAEgAaQBnAGgATwByAGQAZQByACwAXABuACAAIAAgACAAIAAgACAAIAAgACAAIAAgAC8ALwAgAG0AbwBkAGUAcgBuACAAcwB0AHkAbABlACAAaABpAGcAaAAgAG8AcgBkAGUAcgAgAGMAYQBuACAAbwBuAGwAeQAgAGIAZQAgAG0AaQBuAHUAdABlAHMAIAB3AGgAZQBuACAAcwBlAGMAbwBuAGQAcwAgAGUAeABwAGwAaQBjAGkAdABsAHkAIABlAHgAcAByAGUAcwBzAGUAZAAgAHcAaQB0AGgAIABkAGUAYwBpAG0AYQBsAHMAXABuACAAIAAgACAAIAAgACAAIAAgACAAIAAgACgASABpAGcAaABPAHIAZABlAHIAIAA9ACAAMwApACAAKgAgACgASABhAHIAZABMAG8AdwAgAD0AIAAxACkAIAAqACAAKABMAG8AdwBPAHIAZABlAHIAIAA9ACAANAApACAAKgAgACgATgAoAFAAcgBlAGMAaQBzAGkAbwBuACkAIAA+ACAAMAApACwAIAAzACwAIABcAG4AIAAgACAAIAAgACAAIAAgACAAIAAgACAALwAvACAAbwB0AGgAZQByAHcAaQBzAGUAIABoAGkAZwBoACAAbwByAGQAZQByACAAaQBzACAAaABvAHUAcgBzAFwAbgAgACAAIAAgACAAIAAgACAAIAAgACAAIABUAFIAVQBFACwAIAAyAFwAbgAgACAAIAAgACAAIAAgACAAKQAsAFwAbgBcAG4AIAAgACAAIAAgACAAIAAgAF8AcgBlAHMAbwBsAHYAZQBMAG8AdwBPAHIAZABlAHIALAAgAEkARgBTACgAXABuACAAIAAgACAAIAAgACAAIAAgACAAIAAgAEgAYQByAGQATABvAHcAIAA9ACAAMAAsACAANAAsAFwAbgAgACAAIAAgACAAIAAgACAAIAAgACAAIAAvAC8AIABtAG8AZABlAHIAbgAgAHMAdAB5AGwAZQAgAGwAbwB3ACAAbwByAGQAZQByACAAYwBhAG4AIABvAG4AbAB5ACAAYgBlACAAbQBpAG4AdQB0AGUAcwAgAG8AcgAgAHMAZQBjAG8AbgBkAHMAXABuACAAIAAgACAAIAAgACAAIAAgACAAIAAgAEwAbwB3AE8AcgBkAGUAcgAgAD4APQAgADMALAAgAEwAbwB3AE8AcgBkAGUAcgAsAFwAbgAgACAAIAAgACAAIAAgACAAIAAgACAAIAAvAC8AIABvAHQAaABlAHIAdwBpAHMAZQAgAGwAbwB3ACAAbwByAGQAZQByACAAaQBzACAAbQBpAG4AdQB0AGUAcwBcAG4AIAAgACAAIAAgACAAIAAgACAAIAAgACAAVABSAFUARQAsACAAMwBcAG4AIAAgACAAIAAgACAAIAAgACkALABcAG4AIAAgACAAIAAgACAAIAAgAFwAbgAgACAAIAAgACAAIAAgACAAXwByAGUAcwBvAGwAdgBlAFQAaQBtAGUAUwBwAGEAbgAsACAAUgBFAFMATwBMAFYARQBfAFQASQBNAEUAUwBQAEEATgAoAFQAaQBtAGUAUwBwAGEAbgBfAEQALAAgAF8AcgBlAHMAbwBsAHYAZQBIAGkAZwBoAE8AcgBkAGUAcgAsACAAXwByAGUAcwBvAGwAdgBlAEwAbwB3AE8AcgBkAGUAcgAsACAAXwByAGUAcwBvAGwAdgBlAFAAcgBlAGMAaQBzAGkAbwBuACwAIABfAHIAZQBzAG8AbAB2AGUAVAByAHUAbgBjAGEAdABlACkALABcAG4AXABuACAAIAAgACAAIAAgACAAIABfAHMAaABvAHcATABvAHcATwByAGQAZQByACwAIABJAEYAKABIAGEAcgBkAEwAbwB3ACwAIABfAHIAZQBzAG8AbAB2AGUATABvAHcATwByAGQAZQByACwAXABuACAAIAAgACAAIAAgACAAIAAgACAAIAAgAC8ALwAgAGYAbABvAGEAdABpAG4AZwBcAG4AIAAgACAAIAAgACAAIAAgACAAIAAgACAATABFAFQAKABcAG4AIAAgACAAIAAgACAAIAAgACAAIAAgACAAIAAgACAAIAAvAC8AIABtAG8AZABlAHIAbgAgAHMAdAB5AGwAZQAgAGwAbwB3ACAAbwByAGQAZQByACAAYwBhAG4AIABvAG4AbAB5ACAAYgBlACAAbQBpAG4AdQB0AGUAcwAgAG8AcgAgAHMAZQBjAG8AbgBkAHMAXABuACAAIAAgACAAIAAgACAAIAAgACAAIAAgACAAIAAgACAAXwBtAGkAbgBMAG8AdwBPAHIAZABlAHIALAAgAEkARgAoAEwAbwB3AE8AcgBkAGUAcgAgAD0AIAA0ACwAIAA0ACwAIAAzACkALABcAG4AIAAgACAAIAAgACAAIAAgACAAIAAgACAAIAAgACAAIABfAGgAYQBzAEwAbwB3AE8AcgBkAGUAcgAsACAASQBGAE4AQQAoAGYAbgBFAHgAcAByAGUAcwBzAGUAZABPAHIAZABlAHIAKABfAHIAZQBzAG8AbAB2AGUAVABpAG0AZQBTAHAAYQBuACwAIAAtADEAKQAsACAAXwBtAGkAbgBMAG8AdwBPAHIAZABlAHIAKQAsAFwAbgAgACAAIAAgACAAIAAgACAAIAAgACAAIAAgACAAIAAgAE0AQQBYACgAXwBtAGkAbgBMAG8AdwBPAHIAZABlAHIALAAgAF8AaABhAHMATABvAHcATwByAGQAZQByACkAXABuACAAIAAgACAAIAAgACAAIAAgACAAIAAgACkAXABuACAAIAAgACAAIAAgACAAIAApACwAXABuAFwAbgAgACAAIAAgACAAIAAgACAAXwBtAGEAeABGAHIAYQBjAHQAaQBvAG4AYQBsAEQAaQBnAGkAdABzACwAIABJAEYAUwAoAFwAbgAgACAAIAAgACAAIAAgACAAIAAgACAAIABJAFMATgBVAE0AQgBFAFIAKABQAHIAZQBjAGkAcwBpAG8AbgApACwAIABQAHIAZQBjAGkAcwBpAG8AbgAsAFwAbgAgACAAIAAgACAAIAAgACAAIAAgACAAIABIAGEAcgBkAEwAbwB3ACAAPQAgADEALAAgADAALABcAG4AIAAgACAAIAAgACAAIAAgACAAIAAgACAAVABSAFUARQAsACAAXwBtAGEAeABQAHIAZQBjAGkAcwBpAG8AbgBcAG4AIAAgACAAIAAgACAAIAAgACkALABcAG4AXABuACAAIAAgACAAIAAgACAAIABfAHMAaABvAHcARgByAGEAYwB0AGkAbwBuAGEAbABEAGkAZwBpAHQAcwAsACAASQBGAFMAKABcAG4AIAAgACAAIAAgACAAIAAgACAAIAAgACAATgBPAFQAKABfAHIAZQBzAG8AbAB2AGUAVQBzAGkAbgBnAFMAZQBjAG8AbgBkAHMAKQAsACAAMAAsAFwAbgAgACAAIAAgACAAIAAgACAAIAAgACAAIABIAGEAcgBkAEwAbwB3ACAAPQAgADEALAAgAF8AbQBhAHgARgByAGEAYwB0AGkAbwBuAGEAbABEAGkAZwBpAHQAcwAsAFwAbgAgACAAIAAgACAAIAAgACAAIAAgACAAIABUAFIAVQBFACwAIABNAEkATgAoAEQARQBDAEkATQBBAEwAUwAoAEkATgBEAEUAWAAoAF8AcgBlAHMAbwBsAHYAZQBUAGkAbQBlAFMAcABhAG4ALAAgADEALAAgADUAKQApACwAIABfAG0AYQB4AEYAcgBhAGMAdABpAG8AbgBhAGwARABpAGcAaQB0AHMAKQBcAG4AIAAgACAAIAAgACAAIAAgACkALABcAG4AXABuACAAIAAgACAAIAAgACAAIABfAHMAaABvAHcASABpAGcAaABPAHIAZABlAHIALAAgAEkARgAoAEgAYQByAGQASABpAGcAaAAsACAAXwByAGUAcwBvAGwAdgBlAEgAaQBnAGgATwByAGQAZQByACwAXABuACAAIAAgACAAIAAgACAAIAAgACAAIAAgAC8ALwAgAGYAbABvAGEAdABpAG4AZwAgACAAIAAgAFwAbgAgACAAIAAgACAAIAAgACAAIAAgACAAIABMAEUAVAAoAFwAbgAgACAAIAAgACAAIAAgACAAIAAgACAAIAAgACAAIAAgAC8ALwAgAG0AbwBkAGUAcgBuACAAcwB0AHkAbABlACAAZgBsAG8AYQB0AGkAbgBnACAAaABpAGcAaAAgAG8AcgBkAGUAcgAgAGMAYQBuACAAbwBuAGwAeQAgAGIAZQAgAGQAYQB5AHMAIABvAHIAIABoAG8AdQByAHMAXABuACAAIAAgACAAIAAgACAAIAAgACAAIAAgACAAIAAgACAAXwBtAGEAeABIAGkAZwBoAE8AcgBkAGUAcgAsACAASQBGACgASABpAGcAaABPAHIAZABlAHIAIAA9ACAAMQAsACAAMQAsACAAMgApACwAXABuACAAIAAgACAAIAAgACAAIAAgACAAIAAgACAAIAAgACAAXwBoAGEAcwBIAGkAZwBoAE8AcgBkAGUAcgAsACAASQBGAE4AQQAoAGYAbgBFAHgAcAByAGUAcwBzAGUAZABPAHIAZABlAHIAKABfAHIAZQBzAG8AbAB2AGUAVABpAG0AZQBTAHAAYQBuACwAIAAxACkALAAgAF8AbQBhAHgASABpAGcAaABPAHIAZABlAHIAKQAsAFwAbgAgACAAIAAgACAAIAAgACAAIAAgACAAIAAgACAAIAAgAE0ASQBOACgAXwBtAGEAeABIAGkAZwBoAE8AcgBkAGUAcgAsACAAXwBoAGEAcwBIAGkAZwBoAE8AcgBkAGUAcgApAFwAbgAgACAAIAAgACAAIAAgACAAIAAgACAAIAApAFwAbgAgACAAIAAgACAAIAAgACAAKQAsAFwAbgAgACAAIAAgACAAIAAgACAAXABuACAAIAAgACAAIAAgACAAIABfAGwAZQBhAGQARgBtAHQALAAgAEkARgAoAFAAYQBkAGQAaQBuAGcALAAgAFwAIgAwADAAXAAiACwAIABcACIAMABcACIAKQAsAFwAbgAgACAAIAAgACAAIAAgACAAXwBtAGkAZABGAG0AdAAsACAAXAAiADAAMABcACIALABcAG4AIAAgACAAIAAgACAAIAAgAF8AbABhAHMAdABGAG0AdAAsACAASQBGACgAXwBzAGgAbwB3AEYAcgBhAGMAdABpAG8AbgBhAGwARABpAGcAaQB0AHMAIAA9ACAAMAAsACAAXwBtAGkAZABGAG0AdAAsAFwAbgAgACAAIAAgACAAIAAgACAAIAAgACAAIABDAE8ATgBDAEEAVAAoAF8AbQBpAGQARgBtAHQALAAgAEwARQBGAFQAKABcACIALgAwADAAMAAwADAAMAAwADAAMABcACIALAAgAF8AcwBoAG8AdwBGAHIAYQBjAHQAaQBvAG4AYQBsAEQAaQBnAGkAdABzACAAKwAgADEAKQApAFwAbgAgACAAIAAgACAAIAAgACAAKQAsAFwAbgAgACAAIAAgACAAIAAgACAAXABuACAAIAAgACAAIAAgACAAIABfAGQAZQBzAGkAZwBuAGEAdABvAHIALAAgAEkARgBTACgAXABuACAAIAAgACAAIAAgACAAIAAgACAAIAAgAEkATgBEAEUAWAAoAF8AcgBlAHMAbwBsAHYAZQBUAGkAbQBlAFMAcABhAG4ALAAgADEALAAgADEAKQAgADwAIAAwACwAIABcACIAEiJcACIALAAgAC8ALwAgABIiIABVAE4ASQBDAEgAQQBSACgAOAA3ADIAMgApAFwAbgAgACAAIAAgACAAIAAgACAAIAAgACAAIABTAGkAZwBuAFAAbwBzAGkAdABpAHYAZQAsACAAXAAiACsAXAAiACwAXABuACAAIAAgACAAIAAgACAAIAAgACAAIAAgAFQAUgBVAEUALAAgAFwAIgBcACIAXABuACAAIAAgACAAIAAgACAAIAApACwAXABuAFwAbgAgACAAIAAgACAAIAAgACAAXwBkAGUAbABpAG0AcwAsACAASQBGACgAXwBzAGgAbwB3AEwAbwB3AE8AcgBkAGUAcgAgAD0AIAA0ACwAXABuACAAIAAgACAAIAAgACAAIAAgACAAIAAgAHsAXAAiAC4AXAAiACwAIABcACIAOgBcACIALAAgAFwAIgA6AFwAIgAsACAAXAAiAFwAIgB9ACwAXABuACAAIAAgACAAIAAgACAAIAAgACAAIAAgAHsAXAAiAC4AXAAiACwAIABcACIAOgBcACIALAAgAFwAIgBcACIALAAgAFwAIgBcACIAfQBcAG4AIAAgACAAIAAgACAAIAAgACkALABcAG4AIAAgACAAIAAgACAAIAAgAFwAbgAgACAAIAAgACAAIAAgACAAVgBTAFQAQQBDAEsAKABcAG4AIAAgACAAIAAgACAAIAAgACAAIAAgACAASABTAFQAQQBDAEsAKABfAHMAaABvAHcASABpAGcAaABPAHIAZABlAHIALAAgAF8AcwBoAG8AdwBMAG8AdwBPAHIAZABlAHIALAAgAF8AbABlAGEAZABGAG0AdAAsACAAXwBtAGkAZABGAG0AdAAsACAAXwBsAGEAcwB0AEYAbQB0ACwAIABGAEEATABTAEUAKQAsAFwAbgAgACAAIAAgACAAIAAgACAAIAAgACAAIABfAHIAZQBzAG8AbAB2AGUAVABpAG0AZQBTAHAAYQBuACwAXABuACAAIAAgACAAIAAgACAAIAAgACAAIAAgAEgAUwBUAEEAQwBLACgAXwBkAGUAcwBpAGcAbgBhAHQAbwByACwAIABfAGQAZQBsAGkAbQBzACwAIABfAHMAaABvAHcARgByAGEAYwB0AGkAbwBuAGEAbABEAGkAZwBpAHQAcwApAFwAbgAgACAAIAAgACAAIAAgACAAKQBcAG4AIAAgACAAIAApAFwAbgApADsAXABuAFwAbgBcAG4AXwBGAE8AUgBNAEEAVABfAFAAUgBPAFYASQBEAEUAUgBfAFMARQBYAEEARwBFAFMASQBNAEEATABfAFQAUgBBAEQASQBUAEkATwBOAEEATAAgAD0AIABMAEEATQBCAEQAQQAoAFQAaQBtAGUAUwBwAGEAbgBfAEQALAAgAFMAaQBnAG4AUABvAHMAaQB0AGkAdgBlACwAIABQAGEAZABkAGkAbgBnACwAIABTAHAAYQBjAGkAbgBnACwAIABIAGEAcgBkAEgAaQBnAGgALAAgAEgAaQBnAGgATwByAGQAZQByACwAIABIAGEAcgBkAEwAbwB3ACwAIABMAG8AdwBPAHIAZABlAHIALAAgAFIAbwB1AG4AZABpAG4AZwAsACAAUAByAGUAYwBpAHMAaQBvAG4ALABcAG4AIAAgACAAIAAvAC8AIABSAG8AdQBuAGQAaQBuAGcAOgAgAC0AMQAgAGEAbAB3AGEAeQBzACAAcgBvAHUAbgBkACAAZABvAHcAbgAgACgAdAByAHUAbgBjAGEAdABlACAAPQAgADEAKQBcAG4AIAAgACAAIAAvAC8AIAAgACAAIAAgACAAIAAgACAAIAAgACAAMQAgAGEAbAB3AGEAeQBzACAAcgBvAHUAbgBkACAAdABvACAAbgBlAGEAcgBlAHMAdAAgACgAdAByAHUAbgBjAGEAdABlACAAPQAgADAAKQBcAG4AIAAgACAAIAAvAC8AIAAgACAAIAAgACAAIAAgACAAIAAgACAAMAAgAGQAZQBmAGEAdQBsAHQAOgAgAEEAbAB3AGEAeQBzACAAcgBvAHUAbgBkACAAdABvACAAbgBlAGEAcgBlAHMAdAAgAHcAaABlAG4AIABzAHAAZQBjAGkAZgB5AGkAbgBnACAAUAByAGUAYwBpAHMAaQBvAG4AXABuACAAIAAgACAALwAvACAAIAAgACAAIAAgACAAIAAgACAAIAAgACAAIAAgACAAIAAgACAAIAAgACAAIABPAHQAaABlAHIAdwBpAHMAZQAgAEQAYQB5AHMALAAgAEgAbwB1AHIAcwAgAGEAbgBkACAATQBpAG4AdQB0AGUAcwAgAHIAbwB1AG4AZAAgAGQAbwB3AG4AXABuACAAIAAgACAALwAvACAAIAAgACAAIAAgACAAIAAgACAAIAAgACAAIAAgACAAIAAgACAAIAAgACAAIABTAGUAYwBvAG4AZABzACAAcgBvAHUAbgBkACAAdABvACAAbgBlAGEAcgBlAHMAdABcAG4AIAAgACAAIABcAG4AIAAgACAAIABMAEUAVAAoAFwAbgAgACAAIAAgACAAIAAgACAAZgBuAEUAeABwAHIAZQBzAHMAZQBkAE8AcgBkAGUAcgAsACAATABBAE0AQgBEAEEAKABfAHQAaQBtAGUAUwBwAGEAbgAsACAAXwBkAGkAcgBlAGMAdABpAG8AbgAsAFwAbgAgACAAIAAgACAAIAAgACAAIAAgACAAIAAvAC8AIABfAGQAaQByAGUAYwB0AGkAbwBuACAAPQAgAC0AMQAgADoAIABsAG8AdwAgAGUAbgBkAFwAbgAgACAAIAAgACAAIAAgACAAIAAgACAAIAAvAC8AIAAgACAAIAAgACAAIAAgACAAIAAgACAAIAAgACAAMQAgADoAIABoAGkAZwBoACAAZQBuAGQAXABuACAAIAAgACAAIAAgACAAIAAgACAAIAAgAEwARQBUACgAXABuACAAIAAgACAAIAAgACAAIAAgACAAIAAgACAAIAAgACAAXwBzAGkAZwBuACwAIABJAE4ARABFAFgAKABfAHQAaQBtAGUAUwBwAGEAbgAsACAAMQAsACAAMQApACwAXABuACAAIAAgACAAIAAgACAAIAAgACAAIAAgACAAIAAgACAASQBGACgAXwBzAGkAZwBuACAAPQAgADAALAAgAHsAIwBOAC8AQQB9ACwAXABuACAAIAAgACAAIAAgACAAIAAgACAAIAAgACAAIAAgACAAIAAgACAAIABMAEUAVAAoAFwAbgAgACAAIAAgACAAIAAgACAAIAAgACAAIAAgACAAIAAgACAAIAAgACAAIAAgACAAIABfAG4AbwBuAFoAZQByAG8ALAAgAE4AKAAoADAAIAArACAASQBGAEUAUgBSAE8AUgAoAEQAUgBPAFAAKABfAHQAaQBtAGUAUwBwAGEAbgAsACAALAAgADEAKQAsACAAMQApACkAIAA8AD4AIAAwACkALABcAG4AIAAgACAAIAAgACAAIAAgACAAIAAgACAAIAAgACAAIAAgACAAIAAgACAAIAAgACAAWABNAEEAVABDAEgAKAAxACwAIABfAG4AbwBuAFoAZQByAG8ALAAgADAALAAgAF8AZABpAHIAZQBjAHQAaQBvAG4AKQBcAG4AIAAgACAAIAAgACAAIAAgACAAIAAgACAAIAAgACAAIAAgACAAIAAgACkAXABuACAAIAAgACAAIAAgACAAIAAgACAAIAAgACAAIAAgACAAKQBcAG4AIAAgACAAIAAgACAAIAAgACAAIAAgACAAKQBcAG4AIAAgACAAIAAgACAAIAAgACkALABcAG4AXABuACAAIAAgACAAIAAgACAAIABfAG0AYQB4AFAAcgBlAGMAaQBzAGkAbwBuACwAIAA5ACwAXABuAFwAbgAgACAAIAAgACAAIAAgACAAXwBzAGUAdABQAHIAZQBjAGkAcwBpAG8AbgAsACAASQBTAE4AVQBNAEIARQBSACgAUAByAGUAYwBpAHMAaQBvAG4AKQAsAFwAbgAgACAAIAAgACAAIAAgACAAXwByAGUAcwBvAGwAdgBlAFAAcgBlAGMAaQBzAGkAbwBuACwAIABJAEYAUwAoAFwAbgAgACAAIAAgACAAIAAgACAAIAAgACAAIABfAHMAZQB0AFAAcgBlAGMAaQBzAGkAbwBuACwAIABQAHIAZQBjAGkAcwBpAG8AbgAsAFwAbgAgACAAIAAgACAAIAAgACAAIAAgACAAIABIAGEAcgBkAEwAbwB3ACAAPQAgADEALAAgADAALABcAG4AIAAgACAAIAAgACAAIAAgACAAIAAgACAAVABSAFUARQAsACAAXwBtAGEAeABQAHIAZQBjAGkAcwBpAG8AbgBcAG4AIAAgACAAIAAgACAAIAAgACkALABcAG4AIAAgACAAIAAgACAAIAAgAFwAbgAgACAAIAAgACAAIAAgACAAXwByAGUAcwBvAGwAdgBlAEgAaQBnAGgATwByAGQAZQByACwAIABJAEYAKABIAGEAcgBkAEgAaQBnAGgAIAA9ACAAMAAsACAAMQAsACAASABpAGcAaABPAHIAZABlAHIAKQAsAFwAbgAgACAAIAAgACAAIAAgACAAXwByAGUAcwBvAGwAdgBlAEwAbwB3AE8AcgBkAGUAcgAsACAASQBGACgASABhAHIAZABMAG8AdwAgAD0AIAAwACwAIAA0ACwAIABMAG8AdwBPAHIAZABlAHIAKQAsAFwAbgBcAG4AIAAgACAAIAAgACAAIAAgAF8AcgBlAHMAbwBsAHYAZQBUAHIAdQBuAGMAYQB0AGUALAAgAEkARgBTACgAXABuACAAIAAgACAAIAAgACAAIAAgACAAIAAgAFIAbwB1AG4AZABpAG4AZwAgAD0AIAAxACwAIABGAEEATABTAEUALABcAG4AIAAgACAAIAAgACAAIAAgACAAIAAgACAAUgBvAHUAbgBkAGkAbgBnACAAPQAgAC0AMQAsACAAVABSAFUARQAsAFwAbgAgACAAIAAgACAAIAAgACAAIAAgACAAIABfAHIAZQBzAG8AbAB2AGUATABvAHcATwByAGQAZQByACAAPQAgADQALAAgAEYAQQBMAFMARQAsAFwAbgAgACAAIAAgACAAIAAgACAAIAAgACAAIABUAFIAVQBFACwAIAAoAF8AcgBlAHMAbwBsAHYAZQBQAHIAZQBjAGkAcwBpAG8AbgAgAD0AIAAwACkAXABuACAAIAAgACAAIAAgACAAIAApACwAXABuACAAIAAgACAAIAAgACAAIABcAG4AIAAgACAAIAAgACAAIAAgAF8AcgBlAHMAbwBsAHYAZQBUAGkAbQBlAFMAcABhAG4ALAAgAFIARQBTAE8ATABWAEUAXwBUAEkATQBFAFMAUABBAE4AKABUAGkAbQBlAFMAcABhAG4AXwBEACwAIABfAHIAZQBzAG8AbAB2AGUASABpAGcAaABPAHIAZABlAHIALAAgAF8AcgBlAHMAbwBsAHYAZQBMAG8AdwBPAHIAZABlAHIALAAgAF8AcgBlAHMAbwBsAHYAZQBQAHIAZQBjAGkAcwBpAG8AbgAsACAAXwByAGUAcwBvAGwAdgBlAFQAcgB1AG4AYwBhAHQAZQApACwAXABuAFwAbgAgACAAIAAgACAAIAAgACAAXwBzAGgAbwB3AEwAbwB3AE8AcgBkAGUAcgAsACAASQBGACgASABhAHIAZABMAG8AdwAsACAAXwByAGUAcwBvAGwAdgBlAEwAbwB3AE8AcgBkAGUAcgAsAFwAbgAgACAAIAAgACAAIAAgACAAIAAgACAAIAAvAC8AIABmAGwAbwBhAHQAaQBuAGcAXABuACAAIAAgACAAIAAgACAAIAAgACAAIAAgAEwARQBUACgAXABuACAAIAAgACAAIAAgACAAIAAgACAAIAAgACAAIAAgACAAXwBoAGEAcwBMAG8AdwBPAHIAZABlAHIALAAgAEkARgBOAEEAKABmAG4ARQB4AHAAcgBlAHMAcwBlAGQATwByAGQAZQByACgAXwByAGUAcwBvAGwAdgBlAFQAaQBtAGUAUwBwAGEAbgAsACAALQAxACkALAAgAEkARgAoAEwAbwB3AE8AcgBkAGUAcgAgAD0AIAAwACwAIAA0ACwAIABMAG8AdwBPAHIAZABlAHIAKQApACwAXABuACAAIAAgACAAIAAgACAAIAAgACAAIAAgACAAIAAgACAATQBBAFgAKABMAG8AdwBPAHIAZABlAHIALAAgAF8AaABhAHMATABvAHcATwByAGQAZQByACkAXABuACAAIAAgACAAIAAgACAAIAAgACAAIAAgACkAXABuACAAIAAgACAAIAAgACAAIAApACwAXABuAFwAbgAgACAAIAAgACAAIAAgACAAXwBzAGgAbwB3AEYAcgBhAGMAdABpAG8AbgBhAGwARABpAGcAaQB0AHMALAAgAEkARgAoAEgAYQByAGQATABvAHcAIAA9ACAAMQAsACAAXwByAGUAcwBvAGwAdgBlAFAAcgBlAGMAaQBzAGkAbwBuACwAXABuACAAIAAgACAAIAAgACAAIAAgACAAIAAgAE0ASQBOACgARABFAEMASQBNAEEATABTACgASQBOAEQARQBYACgAXwByAGUAcwBvAGwAdgBlAFQAaQBtAGUAUwBwAGEAbgAsACAAMQAsACAAXwBzAGgAbwB3AEwAbwB3AE8AcgBkAGUAcgAgACsAIAAxACkAKQAsACAAXwByAGUAcwBvAGwAdgBlAFAAcgBlAGMAaQBzAGkAbwBuACkAXABuACAAIAAgACAAIAAgACAAIAApACwAXABuAFwAbgAgACAAIAAgACAAIAAgACAAXwBzAGgAbwB3AEgAaQBnAGgATwByAGQAZQByACwAIABJAEYAKABIAGEAcgBkAEgAaQBnAGgALAAgAF8AcgBlAHMAbwBsAHYAZQBIAGkAZwBoAE8AcgBkAGUAcgAsAFwAbgAgACAAIAAgACAAIAAgACAAIAAgACAAIAAvAC8AIABmAGwAbwBhAHQAaQBuAGcAXABuACAAIAAgACAAIAAgACAAIAAgACAAIAAgAEwARQBUACgAXABuACAAIAAgACAAIAAgACAAIAAgACAAIAAgACAAIAAgACAAXwBoAGEAcwBIAGkAZwBoAE8AcgBkAGUAcgAsACAASQBGAE4AQQAoAGYAbgBFAHgAcAByAGUAcwBzAGUAZABPAHIAZABlAHIAKABfAHIAZQBzAG8AbAB2AGUAVABpAG0AZQBTAHAAYQBuACwAIAAxACkALAAgAF8AcwBoAG8AdwBMAG8AdwBPAHIAZABlAHIAKQAsAFwAbgAgACAAIAAgACAAIAAgACAAIAAgACAAIAAgACAAIAAgAEkARgAoAEgAaQBnAGgATwByAGQAZQByACAAPQAgADAALAAgAF8AaABhAHMASABpAGcAaABPAHIAZABlAHIALAAgAFwAbgAgACAAIAAgACAAIAAgACAAIAAgACAAIAAgACAAIAAgACAAIAAgACAATQBJAE4AKABIAGkAZwBoAE8AcgBkAGUAcgAsACAAXwBoAGEAcwBIAGkAZwBoAE8AcgBkAGUAcgApAFwAbgAgACAAIAAgACAAIAAgACAAIAAgACAAIAAgACAAIAAgACkAXABuACAAIAAgACAAIAAgACAAIAAgACAAIAAgACkAXABuACAAIAAgACAAIAAgACAAIAApACwAXABuACAAIAAgACAAIAAgACAAIABcAG4AIAAgACAAIAAgACAAIAAgAF8AbABlAGEAZABGAG0AdAAsACAAXAAiADAAXAAiACwAXABuACAAIAAgACAAIAAgACAAIABfAG0AaQBkAEYAbQB0ACwAIABJAEYAKABQAGEAZABkAGkAbgBnACwAIABcACIAMAAwAFwAIgAsACAAXAAiADAAXAAiACkALABcAG4AIAAgACAAIAAgACAAIAAgAF8AbABhAHMAdABGAG0AdAAsACAASQBGACgAXwBzAGgAbwB3AEYAcgBhAGMAdABpAG8AbgBhAGwARABpAGcAaQB0AHMAIAA9ACAAMAAsACAAXwBtAGkAZABGAG0AdAAsAFwAbgAgACAAIAAgACAAIAAgACAAIAAgACAAIABDAE8ATgBDAEEAVAAoAF8AbQBpAGQARgBtAHQALAAgAEwARQBGAFQAKABcACIALgAwADAAMAAwADAAMAAwADAAMABcACIALAAgAF8AcwBoAG8AdwBGAHIAYQBjAHQAaQBvAG4AYQBsAEQAaQBnAGkAdABzACAAKwAgADEAKQApAFwAbgAgACAAIAAgACAAIAAgACAAKQAsAFwAbgAgACAAIAAgACAAIAAgACAAXABuACAAIAAgACAAIAAgACAAIABfAGQAZQBzAGkAZwBuAGEAdABvAHIALAAgAEkARgBTACgAXABuACAAIAAgACAAIAAgACAAIAAgACAAIAAgAEkATgBEAEUAWAAoAF8AcgBlAHMAbwBsAHYAZQBUAGkAbQBlAFMAcABhAG4ALAAgADEALAAgADEAKQAgADwAIAAwACwAIABcACIAEiJcACIALAAgAC8ALwAgABIiIABVAE4ASQBDAEgAQQBSACgAOAA3ADIAMgApAFwAbgAgACAAIAAgACAAIAAgACAAIAAgACAAIABTAGkAZwBuAFAAbwBzAGkAdABpAHYAZQAsACAAXAAiACsAXAAiACwAXABuACAAIAAgACAAIAAgACAAIAAgACAAIAAgAFQAUgBVAEUALAAgAFwAIgBcACIAXABuACAAIAAgACAAIAAgACAAIAApACwAXABuAFwAbgAgACAAIAAgACAAIAAgACAAXwBkAGUAbABpAG0AcwAsACAAewBcACIAZABcACIALAAgAFwAIgBoAFwAIgAsACAAXAAiAG0AXAAiACwAIABcACIAcwBcACIAfQAsAFwAbgAgACAAIAAgACAAIAAgACAAXABuACAAIAAgACAAIAAgACAAIABWAFMAVABBAEMASwAoAFwAbgAgACAAIAAgACAAIAAgACAAIAAgACAAIABIAFMAVABBAEMASwAoAF8AcwBoAG8AdwBIAGkAZwBoAE8AcgBkAGUAcgAsACAAXwBzAGgAbwB3AEwAbwB3AE8AcgBkAGUAcgAsACAAXwBsAGUAYQBkAEYAbQB0ACwAIABfAG0AaQBkAEYAbQB0ACwAIABfAGwAYQBzAHQARgBtAHQALAAgAFMAcABhAGMAaQBuAGcAKQAsAFwAbgAgACAAIAAgACAAIAAgACAAIAAgACAAIABfAHIAZQBzAG8AbAB2AGUAVABpAG0AZQBTAHAAYQBuACwAXABuACAAIAAgACAAIAAgACAAIAAgACAAIAAgAEgAUwBUAEEAQwBLACgAXwBkAGUAcwBpAGcAbgBhAHQAbwByACwAIABfAGQAZQBsAGkAbQBzACwAIABfAHMAaABvAHcARgByAGEAYwB0AGkAbwBuAGEAbABEAGkAZwBpAHQAcwApAFwAbgAgACAAIAAgACAAIAAgACAAKQBcAG4AIAAgACAAIAApAFwAbgApADsAXABuAFwAbgBcAG4AXwBGAE8AUgBNAEEAVABfAFAAUgBPAFYASQBEAEUAUgBfAFMARQBYAEEARwBFAFMASQBNAEEATABfAEUAVQBSAE8AUABFAEEATgAgAD0AIABMAEEATQBCAEQAQQAoAFQAaQBtAGUAUwBwAGEAbgBfAEQALAAgAFMAaQBnAG4AUABvAHMAaQB0AGkAdgBlACwAIABQAGEAZABkAGkAbgBnACwAIABTAHAAYQBjAGkAbgBnACwAIABIAGEAcgBkAEgAaQBnAGgALAAgAEgAaQBnAGgATwByAGQAZQByACwAIABIAGEAcgBkAEwAbwB3ACwAIABMAG8AdwBPAHIAZABlAHIALAAgAFIAbwB1AG4AZABpAG4AZwAsACAAUAByAGUAYwBpAHMAaQBvAG4ALABcAG4AIAAgACAAIAAvAC8AIABSAG8AdQBuAGQAaQBuAGcAOgAgAC0AMQAgAGEAbAB3AGEAeQBzACAAcgBvAHUAbgBkACAAZABvAHcAbgAgACgAdAByAHUAbgBjAGEAdABlACAAPQAgADEAKQBcAG4AIAAgACAAIAAvAC8AIAAgACAAIAAgACAAIAAgACAAIAAgACAAMQAgAGEAbAB3AGEAeQBzACAAcgBvAHUAbgBkACAAdABvACAAbgBlAGEAcgBlAHMAdAAgACgAdAByAHUAbgBjAGEAdABlACAAPQAgADAAKQBcAG4AIAAgACAAIAAvAC8AIAAgACAAIAAgACAAIAAgACAAIAAgACAAMAAgAGQAZQBmAGEAdQBsAHQAOgAgAEEAbAB3AGEAeQBzACAAcgBvAHUAbgBkACAAdABvACAAbgBlAGEAcgBlAHMAdAAgAHcAaABlAG4AIABzAHAAZQBjAGkAZgB5AGkAbgBnACAAUAByAGUAYwBpAHMAaQBvAG4AXABuACAAIAAgACAALwAvACAAIAAgACAAIAAgACAAIAAgACAAIAAgACAAIAAgACAAIAAgACAAIAAgACAAIABPAHQAaABlAHIAdwBpAHMAZQAgAEQAYQB5AHMALAAgAEgAbwB1AHIAcwAgAGEAbgBkACAATQBpAG4AdQB0AGUAcwAgAHIAbwB1AG4AZAAgAGQAbwB3AG4AXABuACAAIAAgACAALwAvACAAIAAgACAAIAAgACAAIAAgACAAIAAgACAAIAAgACAAIAAgACAAIAAgACAAIABTAGUAYwBvAG4AZABzACAAcgBvAHUAbgBkACAAdABvACAAbgBlAGEAcgBlAHMAdABcAG4AXABuACAAIAAgACAATABFAFQAKABcAG4AIAAgACAAIAAgACAAIAAgAF8AcAByAG8AdgBpAGQAZQByACwAIABfAEYATwBSAE0AQQBUAF8AUABSAE8AVgBJAEQARQBSAF8AUwBFAFgAQQBHAEUAUwBJAE0AQQBMAF8AVABSAEEARABJAFQASQBPAE4AQQBMACgAVABpAG0AZQBTAHAAYQBuAF8ARAAsACAAUwBpAGcAbgBQAG8AcwBpAHQAaQB2AGUALAAgAFAAYQBkAGQAaQBuAGcALAAgAFMAcABhAGMAaQBuAGcALAAgAEgAYQByAGQASABpAGcAaAAsACAASABpAGcAaABPAHIAZABlAHIALAAgAEgAYQByAGQATABvAHcALAAgAEwAbwB3AE8AcgBkAGUAcgAsACAAUgBvAHUAbgBkAGkAbgBnACwAIABQAHIAZQBjAGkAcwBpAG8AbgApACwAXABuACAAIAAgACAAIAAgACAAIABJAEYAKABOAE8AVAAoAEkAUwBOAFUATQBCAEUAUgAoAEkATgBEAEUAWAAoAF8AcAByAG8AdgBpAGQAZQByACwAIAAxACwAIAAxACkAKQApACwAIABJAE4ARABFAFgAKABfAHAAcgBvAHYAaQBkAGUAcgAsACAAMQAsACAAMQApACwAXABuACAAIAAgACAAIAAgACAAIAAgACAAIAAgAEwARQBUACgAXABuACAAIAAgACAAIAAgACAAIAAgACAAIAAgACAAIAAgACAAXwBkAGUAcwBpAGcAbgBhAHQAbwByACwAIABJAE4ARABFAFgAKABfAHAAcgBvAHYAaQBkAGUAcgAsACAAMwAsACAAMQApACwAXABuACAAIAAgACAAIAAgACAAIAAgACAAIAAgACAAIAAgACAAXwBzAGgAbwB3AEYAcgBhAGMAdABpAG8AbgBhAGwARABpAGcAaQB0AHMALAAgAEkATgBEAEUAWAAoAF8AcAByAG8AdgBpAGQAZQByACwAIAAzACwAIAA2ACkALABcAG4AIAAgACAAIAAgACAAIAAgACAAIAAgACAAIAAgACAAIABfAGQAZQBsAGkAbQBzACwAIAB7AFwAIgBkAFwAIgAsACAAXAAiAGgAXAAiACwAIABcACIAJwBcACIALAAgAFwAIgBcACIAXAAiAFwAIgB9ACwAXABuACAAIAAgACAAIAAgACAAIAAgACAAIAAgACAAIAAgACAAVgBTAFQAQQBDAEsAKABcAG4AIAAgACAAIAAgACAAIAAgACAAIAAgACAAIAAgACAAIAAgACAAIAAgAEMASABPAE8AUwBFAFIATwBXAFMAKABfAHAAcgBvAHYAaQBkAGUAcgAsACAAMQAsACAAMgApACwAXABuACAAIAAgACAAIAAgACAAIAAgACAAIAAgACAAIAAgACAAIAAgACAAIABIAFMAVABBAEMASwAoAF8AZABlAHMAaQBnAG4AYQB0AG8AcgAsACAAXwBkAGUAbABpAG0AcwAsACAAXwBzAGgAbwB3AEYAcgBhAGMAdABpAG8AbgBhAGwARABpAGcAaQB0AHMAKQBcAG4AIAAgACAAIAAgACAAIAAgACAAIAAgACAAIAAgACAAIAApAFwAbgAgACAAIAAgACAAIAAgACAAIAAgACAAIAApAFwAbgAgACAAIAAgACAAIAAgACAAKQBcAG4AIAAgACAAIAApAFwAbgApADsAXABuAFwAbgBcAG4AXwBGAE8AUgBNAEEAVABfAFAAUgBPAFYASQBEAEUAUgBfAFMARQBYAEEARwBFAFMASQBNAEEATABfAEIAQQBTAEkAQwAgAD0AIABMAEEATQBCAEQAQQAoAFQAaQBtAGUAUwBwAGEAbgBfAEQALAAgAFMAaQBnAG4AUABvAHMAaQB0AGkAdgBlACwAIABIAGEAcgBkAEwAbwB3ACwAIABMAG8AdwBPAHIAZABlAHIALAAgAFIAbwB1AG4AZABpAG4AZwAsACAAUAByAGUAYwBpAHMAaQBvAG4ALABcAG4AIAAgACAAIAAvAC8AIABSAG8AdQBuAGQAaQBuAGcAOgAgAC0AMQAgAGEAbAB3AGEAeQBzACAAcgBvAHUAbgBkACAAZABvAHcAbgAgACgAdAByAHUAbgBjAGEAdABlACAAPQAgADEAKQBcAG4AIAAgACAAIAAvAC8AIAAgACAAIAAgACAAIAAgACAAIAAgACAAMQAgAGEAbAB3AGEAeQBzACAAcgBvAHUAbgBkACAAdABvACAAbgBlAGEAcgBlAHMAdAAgACgAdAByAHUAbgBjAGEAdABlACAAPQAgADAAKQBcAG4AIAAgACAAIAAvAC8AIAAgACAAIAAgACAAIAAgACAAIAAgACAAMAAgAGQAZQBmAGEAdQBsAHQAOgAgAEQAYQB5AHMALAAgAEgAbwB1AHIAcwAsACAATQBpAG4AdQB0AGUAcwAgAHIAbwB1AG4AZAAgAGQAbwB3AG4AXABuACAAIAAgACAALwAvACAAIAAgACAAIAAgACAAIAAgACAAIAAgACAAIAAgACAAIAAgACAAIAAgACAAIABTAGUAYwBvAG4AZABzACAAcgBvAHUAbgBkACAAdABvACAAbgBlAGEAcgBlAHMAdABcAG4AXABuACAAIAAgACAATABFAFQAKABcAG4AIAAgACAAIAAgACAAIAAgAF8AcABhAGQAZABpAG4AZwAsACAAMQAsAFwAbgAgACAAIAAgACAAIAAgACAAXwBoAGEAcgBkAEgAaQBnAGgALAAgADEALABcAG4AIAAgACAAIAAgACAAIAAgAF8AaABpAGcAaABPAHIAZABlAHIALAAgADIALABcAG4AIAAgACAAIAAgACAAIAAgAF8AcAByAG8AdgBpAGQAZQByACwAIABfAEYATwBSAE0AQQBUAF8AUABSAE8AVgBJAEQARQBSAF8AUwBFAFgAQQBHAEUAUwBJAE0AQQBMAF8ATQBPAEQARQBSAE4AKABUAGkAbQBlAFMAcABhAG4AXwBEACwAIABTAGkAZwBuAFAAbwBzAGkAdABpAHYAZQAsACAAXwBwAGEAZABkAGkAbgBnACwAIABfAGgAYQByAGQASABpAGcAaAAsACAAXwBoAGkAZwBoAE8AcgBkAGUAcgAsACAASABhAHIAZABMAG8AdwAsACAATABvAHcATwByAGQAZQByACwAIABSAG8AdQBuAGQAaQBuAGcALAAgAFAAcgBlAGMAaQBzAGkAbwBuACkALABcAG4AIAAgACAAIAAgACAAIAAgAF8AbQBhAHgASABvAHUAcgBzACwAIAAxADAAMAAsAFwAbgAgACAAIAAgACAAIAAgACAAXwBvAHUAdABPAGYAUgBhAG4AZwBlACwAIABJAE4ARABFAFgAKABfAHAAcgBvAHYAaQBkAGUAcgAsACAAMgAsACAAMwApACAAPgA9ACAAXwBtAGEAeABIAG8AdQByAHMALABcAG4AIAAgACAAIAAgACAAIAAgAEkARgAoAF8AbwB1AHQATwBmAFIAYQBuAGcAZQAsACAAewAjAE4AVQBNACEAfQAsAFwAbgAgACAAIAAgACAAIAAgACAAIAAgACAAIABMAEUAVAAoAFwAbgAgACAAIAAgACAAIAAgACAAIAAgACAAIAAgACAAIAAgAF8AZABlAHMAaQBnAG4AYQB0AG8AcgAsACAASQBOAEQARQBYACgAXwBwAHIAbwB2AGkAZABlAHIALAAgADMALAAgADEAKQAsAFwAbgAgACAAIAAgACAAIAAgACAAIAAgACAAIAAgACAAIAAgAF8AcwBoAG8AdwBGAHIAYQBjAHQAaQBvAG4AYQBsAEQAaQBnAGkAdABzACwAIABJAE4ARABFAFgAKABfAHAAcgBvAHYAaQBkAGUAcgAsACAAMwAsACAANgApACwAXABuACAAIAAgACAAIAAgACAAIAAgACAAIAAgACAAIAAgACAAXwBkAGUAbABpAG0AcwAsACAAewBcACIAXAAiACwAIABcACIAXAAiACwAIABcACIAXAAiACwAIABcACIAXAAiAH0ALABcAG4AIAAgACAAIAAgACAAIAAgACAAIAAgACAAIAAgACAAIABWAFMAVABBAEMASwAoAFwAbgAgACAAIAAgACAAIAAgACAAIAAgACAAIAAgACAAIAAgACAAIAAgACAAQwBIAE8ATwBTAEUAUgBPAFcAUwAoAF8AcAByAG8AdgBpAGQAZQByACwAIAB7ADEALAAgADIAfQApACwAXABuACAAIAAgACAAIAAgACAAIAAgACAAIAAgACAAIAAgACAAIAAgACAAIABIAFMAVABBAEMASwAoAF8AZABlAHMAaQBnAG4AYQB0AG8AcgAsACAAXwBkAGUAbABpAG0AcwAsACAAXwBzAGgAbwB3AEYAcgBhAGMAdABpAG8AbgBhAGwARABpAGcAaQB0AHMAKQBcAG4AIAAgACAAIAAgACAAIAAgACAAIAAgACAAIAAgACAAIAApAFwAbgAgACAAIAAgACAAIAAgACAAIAAgACAAIAApAFwAbgAgACAAIAAgACAAIAAgACAAKQBcAG4AIAAgACAAIAApAFwAbgApADs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EATABFAE4ARABBAFIAIABEAEEAVABF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FAEEAUgBfAEIAQwBFAF8AVABPAF8AQwBFAFwAbgBcAG4AQwBvAG4AdgBlAHIAdABzACAAdABvACAAeQBlAGEAcgAgAHYAYQBsAHUAZQAgAHIAZQBsAGEAdABpAHYAZQAgAHQAbwAgAHQAaABlACAAQwBvAG0AbQBvAG4AIABFAHIAYQAgAGYAbwByACAAYQAgAGcAaQB2AGUAbgAgAHkAZQBhAHIAIABCAGUAZgBvAHIAZQAgAEMAbwBtAG0AbwBuACAARQByAGEALgBcAG4ARgB1AG4AYwB0AGkAbwBuACAAaQBzACAAcwB5AG0AbQBlAHQAcgBpAGMAYQBsACwAIABjAGEAbgAgAGEAbABzAG8AIABiAGUAIAB1AHMAZQBkACAAZgBvAHIAIABDAEUAIAB0AG8AIABCAEMARQAgAGMAbwBuAHYAZQByAHMAaQBvAG4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DEAIABCAEMARQAgAD0AIAAwACwAIAAyACAAQgBDAEUAIAA9ACAALQ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fAAgAGkAbgB0AGUAZwBlAHIAIAB8ACAAVwBoAGUAcgBlACAAMQAgAGkAcwAgAGYAaQByAHMAdAAgAHkAZQBhAHIAIABCAGUAZgBvAHIAZQAgAEMAbwBtAG0AbwBuACAARQByAG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kARQBBAFIAXwBCAEMARQBfAFQATwBfAEMARQAgAD0AIABMAEEATQBCAEQAQQAoAFkAZQBhAHIALABcAG4AIAAgACAAIABJAEYAUwAoAFwAbgAgACAAIAAgACAAIAAgACAASQBTAEUAUgBSAE8AUgAoAFkAZQBhAHIAKQAsACAAWQBlAGEAcgAsAFwAbgAgACAAIAAgACAAIAAgACAAWQBlAGEAcgAgAD0AIABcACIAXAAiACwAIABcACIAXAAiACwAXABuACAAIAAgACAAIAAgACAAIABOAE8AVAAoAEkAUwBOAFUATQBCAEUAUgAoAFkAZQBhAHIAKQApACwAIAB7ACMAVgBBAEwAVQBFACEAfQAsAFwAbgAgACAAIAAgACAAIAAgACAAVABSAFUARQAsACAAMQAgAC0AIABJAE4AVAAoAFkAZQBhAHI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PAE4AVABIAFwAbgBcAG4AUgBlAHQAdQByAG4AcwAgAGEAIABuAHUAbQBiAGUAcgAgAHIAZQBwAHIAZQBzAGUAbgB0AGkAbgBnACAAdABoAGUAIABtAG8AbgB0AGgAIABvAGYAIAB5AGUAYQByACAAZgByAG8AbQAgAGEAIABnAGkAdgBlAG4AIAB0AGUAeAB0ACAAbQBvAG4AdABoACAAbgBhAG0AZ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EAMgBdACAAfAAgAE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bwBuAHQAaABUAGUAeAB0ACAAfAAgAHQAZQB4AHQAIAB8ACAATQBvAG4AdABoACAAbgBhAG0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PAE4AVABIACgAXAAiAEYAZQBiAFwAIgApAFwAbgBSAGUAdAB1AHIAbgBzADoAIAAyAFwAbgBcAG4AUABBAFIAUwBFAF8ATQBPAE4AVABIACgAXAAiAEoAYQBuAHUAYQByAHkAXAAiACkAXABuAFIAZQB0AHUAcgBuAHMAOgAgADEAXABuAFwAbgBQAEEAUgBTAEUAXwBNAE8ATgBUAEgAKABcACIASgBcACIAKQBcAG4AUgBlAHQAdQByAG4AcwA6ACAAIwBWAEEATABVAEUAIQBcAG4AXABuAFAAQQBSAFMARQBfAE0ATwBOAFQASAAoAFwAIgBNAGEAcgB6AG8AXAAiACkAXABuAFIAZQB0AHUAcgBuAHMAOgAgADMAIAAoAGkAZgAgAGwAbwBjAGEAbAAgAGwAYQBuAGcAdQBhAGcAZQAgAGkAcwAgAHMAZQB0ACAAdABvACAASQB0AGEAbABpAGEAbg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NAE8ATgBUAEgAIAA9ACAATABBAE0AQgBEAEEAKABNAG8AbgB0AGgAVABlAHgAdAAsAFwAbgAgACAAIAAgAEkARgAoAE0AbwBuAHQAaABUAGUAeAB0ACAAPQAgAFwAIgBcACIALAAgAFwAIgBcACIALABcAG4AIAAgACAAIAAgACAAIAAgAE0ATwBOAFQASAAoAEQAQQBUAEUAVgBBAEwAVQBFACgAQwBPAE4AQwBBAFQAKABNAG8AbgB0AGgAVABlAHgAdAAsACAAXAAiACAAMgAwADAAMABcACIAKQAp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OAFQASABfAE4AQQBNAEUAXABuAFwAbgBSAGUAdAB1AHIAbgBzACAAYQAgAG0AbwBuAHQAaAAgAGEAcwAgAHQAZQB4AHQALgBcAG4AXABuAEEAcgByAGEAeQAgAGMAbwBtAHAAYQB0AGkAYgBsAGUAOgAgAE0AbwBuAHQAaA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QBvAG4AdABoACAAbgBh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bwBuAHQAaAAgACAAIAAgACAAIAAgACAAIAAgACAAIAAgACAAIAAgACAAIAB8ACAAaQBuAHQAZQBnAGUAcgAgAFsAMQAuAC4AMQAyAF0AIAB8ACAATQBvAG4AdABoAC4AIABGAG8AcgAgAHYAYQBsAHUAZQBzACAAbwB1AHQAcwBpAGQAZQAgAG8AZgAgAHIAYQBuAGcAZQAgAG0AbwBkAHUAbAB1AHMAIABpAHMAIAB0AGEAawBlAG4ALgBcAG4AWwBTAGgAbwByAHQAXQAgACAAIAAgACAAIAAgACAAIAAgACAAIAAgACAAIAAgAHwAIABzAHcAaQB0AGMAaAAgACAAIAAgACAAIAAgACAAIAAgAHwAIABSAGUAdAB1AHIAbgAgAHMAaABvAHIAdAAgAGYAbwByAG0AYQB0ACAASgBhAG4ALgAuAEQAZQBjAFwAbgBbAEkAbgB0AGUAcgBuAGEAdABpAG8AbgBhAGwARQBuAGcAbABpAHMAaABdACAAfAAgAHMAdwBpAHQAYwBoACAAIAAgACAAIAAgACAAIAAgACAAfAAgAEkAbgB0AGUAcgBuAGEAdABpAG8AbgBhAGwAIABFAG4AZwBsAGkAcwBoACAAaQBuAHMAdABlAGEAZAAgAG8AZgAgAGwAbwBjAGEAbAAgAGwAYQBuAGcAdQBhAGcAZQAgAHMAZQB0ACAAaQBuACAARQB4AGMAZQBs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TgBUAEgAXwBOAEEATQBFACAAPQAgAEwAQQBNAEIARABBACgATQBvAG4AdABoACwAIABbAFMAaABvAHIAdABdACwAIABbAEkAbgB0AGUAcgBuAGEAdABpAG8AbgBhAGwARQBuAGcAbABpAHMAaABdACwAXABuACAAIAAgACAATABFAFQAKABcAG4AIAAgACAAIAAgACAAIAAgAF8AdQBzAGUAUwBoAG8AcgB0ACwAIABOACgAUwBoAG8AcgB0ACkAIAA8AD4AIAAwACwAXABuACAAIAAgACAAIAAgACAAIABfAGYAbQB0ACwAIABJAEYAKABfAHUAcwBlAFMAaABvAHIAdAAsACAAXAAiAE0ATQBNAFwAIgAsACAAXAAiAE0ATQBNAE0AXAAiACkALABcAG4AIAAgACAAIAAgACAAIAAgAF8AdQBzAGUATABvAGMAYQBsAEwAYQBuAGcALAAgAE4AKABJAG4AdABlAHIAbgBhAHQAaQBvAG4AYQBsAEUAbgBnAGwAaQBzAGgAKQAgAD0AIAAwACwAXABuACAAIAAgACAAIAAgACAAIABmAG4ATQBvAG4AdABoAE4AYQBtAGUALAAgAEwAQQBNAEIARABBACgAXwBtACwAXABuACAAIAAgACAAIAAgACAAIAAgACAAIAAgAEkARgBTACgAXABuACAAIAAgACAAIAAgACAAIAAgACAAIAAgACAAIAAgACAAXwBtACAAPQAgAFwAIgBcACIALAAgAHsAXAAiAFwAIgB9ACwAXABuACAAIAAgACAAIAAgACAAIAAgACAAIAAgACAAIAAgACAATgBPAFQAKABJAFMATgBVAE0AQgBFAFIAKABfAG0AKQApACwAIAB7ACMAVgBBAEwAVQBFACEAfQAsAFwAbgAgACAAIAAgACAAIAAgACAAIAAgACAAIAAgACAAIAAgAFQAUgBVAEUALAAgAEwARQBUACgAXABuACAAIAAgACAAIAAgACAAIAAgACAAIAAgACAAIAAgACAAIAAgACAAIABfAG0AbwBuAHQAaAAsACAATQBPAEQAKABJAE4AVAAoAF8AbQApACAALQAgADEALAAgADEAMgApACAAKwAgADEALABcAG4AIAAgACAAIAAgACAAIAAgACAAIAAgACAAIAAgACAAIAAgACAAIAAgAEkARgAoAF8AdQBzAGUATABvAGMAYQBsAEwAYQBuAGcALABcAG4AIAAgACAAIAAgACAAIAAgACAAIAAgACAAIAAgACAAIAAgACAAIAAgACAAIAAgACAATABFAFQAKABcAG4AIAAgACAAIAAgACAAIAAgACAAIAAgACAAIAAgACAAIAAgACAAIAAgACAAIAAgACAAIAAgACAAIABfAGQAYQB5AE8AZgBNAG8AbgB0AGgALAAgAEQAQQBUAEUAKAAyADAAMAAwACwAIABfAG0AbwBuAHQAaAAsACAAMQApACwAXABuACAAIAAgACAAIAAgACAAIAAgACAAIAAgACAAIAAgACAAIAAgACAAIAAgACAAIAAgACAAIAAgACAAVABFAFgAVAAoAF8AZABhAHkATwBmAE0AbwBuAHQAaAAsACAAXwBmAG0AdAApAFwAbgAgACAAIAAgACAAIAAgACAAIAAgACAAIAAgACAAIAAgACAAIAAgACAAIAAgACAAIAApACwAXABuACAAIAAgACAAIAAgACAAIAAgACAAIAAgACAAIAAgACAAIAAgACAAIAAgACAAIAAgAEkARgAoAF8AdQBzAGUAUwBoAG8AcgB0ACwAXABuACAAIAAgACAAIAAgACAAIAAgACAAIAAgACAAIAAgACAAIAAgACAAIAAgACAAIAAgACAAIAAgACAASQBOAEQARQBYACgAXABuACAAIAAgACAAIAAgACAAIAAgACAAIAAgACAAIAAgACAAIAAgACAAIAAgACAAIAAgACAAIAAgACAAIAAgACAAIAB7AFwAbgAgACAAIAAgACAAIAAgACAAIAAgACAAIAAgACAAIAAgACAAIAAgACAAIAAgACAAIAAgACAAIAAgACAAIAAgACAAIAAgACAAIABcACIASgBhAG4AXAAiADsAXABuACAAIAAgACAAIAAgACAAIAAgACAAIAAgACAAIAAgACAAIAAgACAAIAAgACAAIAAgACAAIAAgACAAIAAgACAAIAAgACAAIAAgAFwAIgBGAGUAYgBcACIAOwBcAG4AIAAgACAAIAAgACAAIAAgACAAIAAgACAAIAAgACAAIAAgACAAIAAgACAAIAAgACAAIAAgACAAIAAgACAAIAAgACAAIAAgACAAXAAiAE0AYQByAFwAIgA7AFwAbgAgACAAIAAgACAAIAAgACAAIAAgACAAIAAgACAAIAAgACAAIAAgACAAIAAgACAAIAAgACAAIAAgACAAIAAgACAAIAAgACAAIABcACIAQQBwAHIAXAAiADsAXABuACAAIAAgACAAIAAgACAAIAAgACAAIAAgACAAIAAgACAAIAAgACAAIAAgACAAIAAgACAAIAAgACAAIAAgACAAIAAgACAAIAAgAFwAIgBNAGEAeQBcACIAOwBcAG4AIAAgACAAIAAgACAAIAAgACAAIAAgACAAIAAgACAAIAAgACAAIAAgACAAIAAgACAAIAAgACAAIAAgACAAIAAgACAAIAAgACAAXAAiAEoAdQBuAFwAIgA7AFwAbgAgACAAIAAgACAAIAAgACAAIAAgACAAIAAgACAAIAAgACAAIAAgACAAIAAgACAAIAAgACAAIAAgACAAIAAgACAAIAAgACAAIABcACIASgB1AGwAXAAiADsAXABuACAAIAAgACAAIAAgACAAIAAgACAAIAAgACAAIAAgACAAIAAgACAAIAAgACAAIAAgACAAIAAgACAAIAAgACAAIAAgACAAIAAgAFwAIgBBAHUAZwBcACIAOwBcAG4AIAAgACAAIAAgACAAIAAgACAAIAAgACAAIAAgACAAIAAgACAAIAAgACAAIAAgACAAIAAgACAAIAAgACAAIAAgACAAIAAgACAAXAAiAFMAZQBwAFwAIgA7AFwAbgAgACAAIAAgACAAIAAgACAAIAAgACAAIAAgACAAIAAgACAAIAAgACAAIAAgACAAIAAgACAAIAAgACAAIAAgACAAIAAgACAAIABcACIATwBjAHQAXAAiADsAXABuACAAIAAgACAAIAAgACAAIAAgACAAIAAgACAAIAAgACAAIAAgACAAIAAgACAAIAAgACAAIAAgACAAIAAgACAAIAAgACAAIAAgAFwAIgBOAG8AdgBcACIAOwBcAG4AIAAgACAAIAAgACAAIAAgACAAIAAgACAAIAAgACAAIAAgACAAIAAgACAAIAAgACAAIAAgACAAIAAgACAAIAAgACAAIAAgACAAXAAiAEQAZQBjAFwAIgBcAG4AIAAgACAAIAAgACAAIAAgACAAIAAgACAAIAAgACAAIAAgACAAIAAgACAAIAAgACAAIAAgACAAIAAgACAAIAAgAH0ALABcAG4AIAAgACAAIAAgACAAIAAgACAAIAAgACAAIAAgACAAIAAgACAAIAAgACAAIAAgACAAIAAgACAAIAAgACAAIAAgAF8AbQBvAG4AdABoAFwAbgAgACAAIAAgACAAIAAgACAAIAAgACAAIAAgACAAIAAgACAAIAAgACAAIAAgACAAIAAgACAAIAAgACkALABcAG4AIAAgACAAIAAgACAAIAAgACAAIAAgACAAIAAgACAAIAAgACAAIAAgACAAIAAgACAAIAAgACAAIABJAE4ARABFAFgAKABcAG4AIAAgACAAIAAgACAAIAAgACAAIAAgACAAIAAgACAAIAAgACAAIAAgACAAIAAgACAAIAAgACAAIAAgACAAIAAgAHsAXABuACAAIAAgACAAIAAgACAAIAAgACAAIAAgACAAIAAgACAAIAAgACAAIAAgACAAIAAgACAAIAAgACAAIAAgACAAIAAgACAAIAAgAFwAIgBKAGEAbgB1AGEAcgB5AFwAIgA7AFwAbgAgACAAIAAgACAAIAAgACAAIAAgACAAIAAgACAAIAAgACAAIAAgACAAIAAgACAAIAAgACAAIAAgACAAIAAgACAAIAAgACAAIABcACIARgBlAGIAcgB1AGEAcgB5AFwAIgA7AFwAbgAgACAAIAAgACAAIAAgACAAIAAgACAAIAAgACAAIAAgACAAIAAgACAAIAAgACAAIAAgACAAIAAgACAAIAAgACAAIAAgACAAIABcACIATQBhAHIAYwBoAFwAIgA7AFwAbgAgACAAIAAgACAAIAAgACAAIAAgACAAIAAgACAAIAAgACAAIAAgACAAIAAgACAAIAAgACAAIAAgACAAIAAgACAAIAAgACAAIABcACIAQQBwAHIAaQBsAFwAIgA7AFwAbgAgACAAIAAgACAAIAAgACAAIAAgACAAIAAgACAAIAAgACAAIAAgACAAIAAgACAAIAAgACAAIAAgACAAIAAgACAAIAAgACAAIABcACIATQBhAHkAXAAiADsAXABuACAAIAAgACAAIAAgACAAIAAgACAAIAAgACAAIAAgACAAIAAgACAAIAAgACAAIAAgACAAIAAgACAAIAAgACAAIAAgACAAIAAgAFwAIgBKAHUAbgBlAFwAIgA7AFwAbgAgACAAIAAgACAAIAAgACAAIAAgACAAIAAgACAAIAAgACAAIAAgACAAIAAgACAAIAAgACAAIAAgACAAIAAgACAAIAAgACAAIABcACIASgB1AGwAeQBcACIAOwBcAG4AIAAgACAAIAAgACAAIAAgACAAIAAgACAAIAAgACAAIAAgACAAIAAgACAAIAAgACAAIAAgACAAIAAgACAAIAAgACAAIAAgACAAXAAiAEEAdQBnAHUAcwB0AFwAIgA7AFwAbgAgACAAIAAgACAAIAAgACAAIAAgACAAIAAgACAAIAAgACAAIAAgACAAIAAgACAAIAAgACAAIAAgACAAIAAgACAAIAAgACAAIABcACIAUwBlAHAAdABlAG0AYgBlAHIAXAAiADsAXABuACAAIAAgACAAIAAgACAAIAAgACAAIAAgACAAIAAgACAAIAAgACAAIAAgACAAIAAgACAAIAAgACAAIAAgACAAIAAgACAAIAAgAFwAIgBPAGMAdABvAGIAZQByAFwAIgA7AFwAbgAgACAAIAAgACAAIAAgACAAIAAgACAAIAAgACAAIAAgACAAIAAgACAAIAAgACAAIAAgACAAIAAgACAAIAAgACAAIAAgACAAIABcACIATgBvAHYAZQBtAGIAZQByAFwAIgA7AFwAbgAgACAAIAAgACAAIAAgACAAIAAgACAAIAAgACAAIAAgACAAIAAgACAAIAAgACAAIAAgACAAIAAgACAAIAAgACAAIAAgACAAIABcACIARABlAGMAZQBtAGIAZQByAFwAIgBcAG4AIAAgACAAIAAgACAAIAAgACAAIAAgACAAIAAgACAAIAAgACAAIAAgACAAIAAgACAAIAAgACAAIAAgACAAIAAgAH0ALABcAG4AIAAgACAAIAAgACAAIAAgACAAIAAgACAAIAAgACAAIAAgACAAIAAgACAAIAAgACAAIAAgACAAIAAgACAAIAAgAF8AbQBvAG4AdABo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NAG8AbgB0AGgALABcAG4AIAAgACAAIAAgACAAIAAgACAAIAAgACAATABBAE0AQgBEAEEAKABfAGUAbABlAG0AZQBuAHQALAAgAGYAbgBNAG8AbgB0AGgATgBhAG0AZQAoAF8AZQBsAGUAbQBlAG4AdA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MAEUAQQBQAF8AWQBFAEEAUgBcAG4AXABuAFQAZQBzAHQAcwAgAGkAZgAgAGEAIAB5AGUAYQByACAAaQBuAGMAbAB1AGQAZQBzACAAYQAgAGwAZQBhAHAAIABkAGEAeQAgAGkAbgAgAHQAaABlACAAZwBpAHYAZQBuACAAYwBhAGwAZQBuAGQAYQByAC4AXABuAFwAbgBBAHIAcgBhAHkAIABjAG8AbQBwAGEAdABpAGIAbABlADoAIABZAGUAYQByAEMARQ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bgB1AGwAbAAgAGkAZgAgAGUAbQBwAHQ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ZABlAGMAaQBtAGEAbAAgAHwAIABZAGUAYQByACAAaQBuACAAQwBvAG0AbQBvAG4AIABFAHIAYQAuACAATgBvAHQAZQAgAHQAaABhAHQAIAAxACAAQgBDACAAPQAgADAAIABDAEUALAAgADIAIABCAEMAIAA9ACAALQAxACAAQwBF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ABFAEEAUABfAFkARQBBAFIAIAA9ACAATABBAE0AQgBEAEEAKABZAGUAYQByAEMARQAsACAAWwBKAHUAbABpAGEAbgBDAGEAbABlAG4AZABhAHIAXQAsAFwAbgAgACAAIAAgAEwARQBUACgAXABuACAAIAAgACAAIAAgACAAIABfAGcAcgBlAGcAbwByAGkAYQBuACwAIABOACgASgB1AGwAaQBhAG4AQwBhAGwAZQBuAGQAYQByACkAIAA9ACAAMAAsAFwAbgAgACAAIAAgACAAIAAgACAAZgBuAEkAcwBMAGUAYQBwAFkAZQBhAHIALAAgAEwAQQBNAEIARABBACgAXwB5AGUAYQByAEMARQAsAFwAbgAgACAAIAAgACAAIAAgACAAIAAgACAAIABJAEYAUwAoAFwAbgAgACAAIAAgACAAIAAgACAAIAAgACAAIAAgACAAIAAgAF8AeQBlAGEAcgBDAEUAIAA9ACAAXAAiAFwAIgAsACAAXAAiAFwAIgAsAFwAbgAgACAAIAAgACAAIAAgACAAIAAgACAAIAAgACAAIAAgAE4ATwBUACgASQBTAE4AVQBNAEIARQBSACgAXwB5AGUAYQByAEMARQApACkALAAgAHsAIwBWAEEATABVAEUAIQB9ACwAXABuACAAIAAgACAAIAAgACAAIAAgACAAIAAgACAAIAAgACAAVABSAFUARQAsACAATABFAFQAKABcAG4AIAAgACAAIAAgACAAIAAgACAAIAAgACAAIAAgACAAIAAgACAAIAAgAF8AaQBZAGUAYQByACwAIABJAE4AVAAoAF8AeQBlAGEAcgBDAEUAKQAsAFwAbgAgACAAIAAgACAAIAAgACAAIAAgACAAIAAgACAAIAAgACAAIAAgACAASQBGACgAXwBnAHIAZQBnAG8AcgBpAGEAbgAsAFwAbgAgACAAIAAgACAAIAAgACAAIAAgACAAIAAgACAAIAAgACAAIAAgACAAIAAgACAAIABJAEYAUwAoAFwAbgAgACAAIAAgACAAIAAgACAAIAAgACAAIAAgACAAIAAgACAAIAAgACAAIAAgACAAIAAgACAAIAAgAE0ATwBEACgAXwBpAFkAZQBhAHIALAAgADQAMAAwACkAIAA9ACAAMAAsACAAVABSAFUARQAsAFwAbgAgACAAIAAgACAAIAAgACAAIAAgACAAIAAgACAAIAAgACAAIAAgACAAIAAgACAAIAAgACAAIAAgAE0ATwBEACgAXwBpAFkAZQBhAHIALAAgADEAMAAwACkAIAA9ACAAMAAsACAARgBBAEwAUwBFACwAXABuACAAIAAgACAAIAAgACAAIAAgACAAIAAgACAAIAAgACAAIAAgACAAIAAgACAAIAAgACAAIAAgACAAVABSAFUARQAsACAATQBPAEQAKABfAGkAWQBlAGEAcgAsACAANAApACAAPQAgADAAXABuACAAIAAgACAAIAAgACAAIAAgACAAIAAgACAAIAAgACAAIAAgACAAIAAgACAAIAAgACkALABcAG4AIAAgACAAIAAgACAAIAAgACAAIAAgACAAIAAgACAAIAAgACAAIAAgACAAIAAgACAATQBPAEQAKABfAGkAWQBlAGEAcgAsACAANAApACAAPQAgADAAXABuACAAIAAgACAAIAAgACAAIAAgACAAIAAgACAAIAAgACAAIAAgACAAIAApAFwAbgAgACAAIAAgACAAIAAgACAAIAAgACAAIAAgACAAIAAgACkAXABuACAAIAAgACAAIAAgACAAIAAgACAAIAAgACkAXABuACAAIAAgACAAIAAgACAAIAApACwAXABuAFwAbgAgACAAIAAgACAAIAAgACAATQBBAFAAKABZAGUAYQByAEMARQAsAFwAbgAgACAAIAAgACAAIAAgACAAIAAgACAAIABMAEEATQBCAEQAQQAoAF8AZQBsAGUAbQBlAG4AdAAsACAAZgBuAEkAcwBMAGUAYQBwAFkAZQBhAHIAKABfAGUAbABlAG0AZQBuAHQ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kARQBBAFIAXABuAFwAbgBSAGUAdAB1AHIAbgBzACAAbgB1AG0AYgBlAHIAIABvAGYAIABkAGEAeQBzACAAaQBuACAAdABoAGUAIABnAGkAdgBlAG4AIAB5AGUAYQByACAAbwBmACAAdABoAGUAIABzAHAAZQBjAGkAZgBpAGUAZAAgAGMAYQBsAGUAbgBkAGEAcgAuAFwAbgBcAG4AQQByAHIAYQB5ACAAYwBvAG0AcABhAHQAaQBiAGwAZQA6ACAAWQBlAGEAcgBDAEU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zADYANQAsADMANgA2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AgAHAAcgBvAGwAZQBwAHQAaQBjAFwAbgAgACAAIAAgACAAIAAgACAAIAAgACAAIAAgACAAIAAgACAAfAAgACAAIAAgACAAIAAgACAAIAB8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ZAEUAQQBSACAAPQAgAEwAQQBNAEIARABBACgAWQBlAGEAcgBDAEUALAAgAFsASgB1AGwAaQBhAG4AQwBhAGwAZQBuAGQAYQByAF0ALABcAG4AIAAgACAAIABMAEUAVAAoAFwAbgAgACAAIAAgACAAIAAgACAAXwBqAHUAbABpAGEAbgBDAGEAbABlAG4AZABhAHIALAAgAE4AKABKAHUAbABpAGEAbgBDAGEAbABlAG4AZABhAHIAKQAgADwAPgAgADAALABcAG4AIAAgACAAIAAgACAAIAAgAFwAbgAgACAAIAAgACAAIAAgACAATQBBAFAAKABZAGUAYQByAEMARQAsAFwAbgAgACAAIAAgACAAIAAgACAAIAAgACAAIABMAEEATQBCAEQAQQAoAF8AeQBlAGEAcgBDAEUALABcAG4AIAAgACAAIAAgACAAIAAgACAAIAAgACAAIAAgACAAIABJAEYAUwAoAFwAbgAgACAAIAAgACAAIAAgACAAIAAgACAAIAAgACAAIAAgACAAIAAgACAAXwB5AGUAYQByAEMARQAgAD0AIABcACIAXAAiACwAIAB7AFwAIgBcACIAfQAsAFwAbgAgACAAIAAgACAAIAAgACAAIAAgACAAIAAgACAAIAAgACAAIAAgACAASQBTAF8ATABFAEEAUABfAFkARQBBAFIAKABfAHkAZQBhAHIAQwBFACwAIABfAGoAdQBsAGkAYQBuAEMAYQBsAGUAbgBkAGEAcgApACwAIAAzADYANgAsAFwAbgAgACAAIAAgACAAIAAgACAAIAAgACAAIAAgACAAIAAgACAAIAAgACAAVABSAFUARQAsACAAMwA2ADU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NAE8ATgBUAEgAXABuAFwAbgBSAGUAdAB1AHIAbgBzACAAbgB1AG0AYgBlAHIAIABvAGYAIABkAGEAeQBzACAAaQBuACAAdABoAGUAIABnAGkAdgBlAG4AIABtAG8AbgB0AGgAIABhAG4AZAAgAHkAZQBhAHIAIABvAGYAIAB0AGgAZQAgAHMAcABlAGMAaQBmAGkAZQBkACAAYwBhAGwAZQBuAGQAYQByAC4AXABuAFwAbgBBAHIAcgBhAHkAIABjAG8AbQBwAGEAdABpAGIAbABlADoAIABNAG8AbgB0AGgALAAgAFkAZQBhAHIAQwBF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MwAx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IAAgACAAIAAgACAAIAAgACAAIAAgACAAfAAgAGkAbgB0AGUAZwBlAHIAIABbADEALgAuADEAMgBdACAAfAAgAE0AbwBuAHQAaAAgAG8AZgAgAHkAZQBhAHIAXABuAFsAWQBlAGEAcgBDAEUAXQAgACAAIAAgACAAIAAgACAAIAB8ACAAaQBuAHQAZQBnAGUAcgAgACAAIAAgACAAIAAgACAAIAB8ACAAWQBlAGEAcgAgAGkAbgAgAEMAbwBtAG0AbwBuACAARQByAGEALgAgAE4AbwB0AGUAIAB0AGgAYQB0ACAAMQAgAEIAQwAgAD0AIAAwACAAQwBFACwAIAAyACAAQgBDACAAPQAgAC0AMQAgAEMAR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UwBfAEkATgBfAE0ATwBOAFQASAAgAD0AIABMAEEATQBCAEQAQQAoAE0AbwBuAHQAaAAsACAAWwBZAGUAYQByAEMARQBdACwAIABbAEoAdQBsAGkAYQBuAEMAYQBsAGUAbgBkAGEAcgBdACwAXABuACAAIAAgACAATABFAFQAKABcAG4AIAAgACAAIAAgACAAIAAgAF8AagB1AGwAaQBhAG4AQwBhAGwAZQBuAGQAYQByACwAIABOACgASgB1AGwAaQBhAG4AQwBhAGwAZQBuAGQAYQByACkAIAA8AD4AIAAwACwAXABuACAAIAAgACAAIAAgACAAIABfAHIAbwB3AEMAbwB1AG4AdAAsACAAUgBPAFcAUwAoAE0AbwBuAHQAaAApACwAXABuACAAIAAgACAAIAAgACAAIABCAFkAUgBPAFcAKABTAEUAUQBVAEUATgBDAEUAKABfAHIAbwB3AEMAbwB1AG4AdAApACwAXABuACAAIAAgACAAIAAgACAAIAAgACAAIAAgAEwAQQBNAEIARABBACgAXwByAG8AdwAsAFwAbgAgACAAIAAgACAAIAAgACAAIAAgACAAIAAgACAAIAAgAEwARQBUACgAXABuACAAIAAgACAAIAAgACAAIAAgACAAIAAgACAAIAAgACAAIAAgACAAIABfAG0ALAAgAEkATgBEAEUAWAAoAE0AbwBuAHQAaAAsACAAXwByAG8AdwAsACAAMQApACwAXABuACAAIAAgACAAIAAgACAAIAAgACAAIAAgACAAIAAgACAAIAAgACAAIABJAEYAUwAoAFwAbgAgACAAIAAgACAAIAAgACAAIAAgACAAIAAgACAAIAAgACAAIAAgACAAIAAgACAAIABfAG0AIAA9ACAAXAAiAFwAIgAsACAAewBcACIAXAAiAH0ALABcAG4AIAAgACAAIAAgACAAIAAgACAAIAAgACAAIAAgACAAIAAgACAAIAAgACAAIAAgACAATgBPAFQAKABJAFMATgBVAE0AQgBFAFIAKABfAG0AKQApACwAIAB7ACMAVgBBAEwAVQBFACEAfQAsAFwAbgAgACAAIAAgACAAIAAgACAAIAAgACAAIAAgACAAIAAgACAAIAAgACAAIAAgACAAIABUAFIAVQBFACwAIABMAEUAVAAoAFwAbgAgACAAIAAgACAAIAAgACAAIAAgACAAIAAgACAAIAAgACAAIAAgACAAIAAgACAAIAAgACAAIAAgAF8AaQBNAG8AbgB0AGgALAAgAEkATgBUACgAXwBtACkALABcAG4AIAAgACAAIAAgACAAIAAgACAAIAAgACAAIAAgACAAIAAgACAAIAAgACAAIAAgACAAIAAgACAAIABJAEYAUwAoAFwAbgAgACAAIAAgACAAIAAgACAAIAAgACAAIAAgACAAIAAgACAAIAAgACAAIAAgACAAIAAgACAAIAAgACAAIAAgACAAXwBpAE0AbwBuAHQAaAAgADwAIAAxACwAIAB7ACMATgBVAE0AIQB9ACwAXABuACAAIAAgACAAIAAgACAAIAAgACAAIAAgACAAIAAgACAAIAAgACAAIAAgACAAIAAgACAAIAAgACAAIAAgACAAIABfAGkATQBvAG4AdABoACAAPgAgADEAMgAsACAAewAjAE4AVQBNACEAfQAsAFwAbgBcAG4AIAAgACAAIAAgACAAIAAgACAAIAAgACAAIAAgACAAIAAgACAAIAAgACAAIAAgACAAIAAgACAAIAAgACAAIAAgAC8ALwAgAEYAZQBiAHIAdQBhAHIAeQBcAG4AIAAgACAAIAAgACAAIAAgACAAIAAgACAAIAAgACAAIAAgACAAIAAgACAAIAAgACAAIAAgACAAIAAgACAAIAAgAF8AaQBNAG8AbgB0AGgAIAA9ACAAMgAsACAATABFAFQAKABcAG4AIAAgACAAIAAgACAAIAAgACAAIAAgACAAIAAgACAAIAAgACAAIAAgACAAIAAgACAAIAAgACAAIAAgACAAIAAgACAAIAAgACAAXwB5ACwAIABJAE4ARABFAFgAKABZAGUAYQByAEMARQAsACAAXwByAG8AdwAsACAAMQApACwAXABuACAAIAAgACAAIAAgACAAIAAgACAAIAAgACAAIAAgACAAIAAgACAAIAAgACAAIAAgACAAIAAgACAAIAAgACAAIAAgACAAIAAgAF8AbABlAGEAcABEAGEAeQAsACAASQBGAEUAUgBSAE8AUgAoAE4AKABJAFMAXwBMAEUAQQBQAF8AWQBFAEEAUgAoAF8AeQAsACAAXwBqAHUAbABpAGEAbgBDAGEAbABlAG4AZABhAHIAKQApACwAIAAwACkALABcAG4AIAAgACAAIAAgACAAIAAgACAAIAAgACAAIAAgACAAIAAgACAAIAAgACAAIAAgACAAIAAgACAAIAAgACAAIAAgACAAIAAgACAAMgA4ACAAKwAgAF8AbABlAGEAcABEAGEAeQBcAG4AIAAgACAAIAAgACAAIAAgACAAIAAgACAAIAAgACAAIAAgACAAIAAgACAAIAAgACAAIAAgACAAIAAgACAAIAAgACkALABcAG4AXABuACAAIAAgACAAIAAgACAAIAAgACAAIAAgACAAIAAgACAAIAAgACAAIAAgACAAIAAgACAAIAAgACAAIAAgACAAIAAvAC8AIABKAGEAbgAsACAATQBhAHIALAAgAEEAcAByACwAIABNAGEAeQAsACAASgB1AG4ALAAgAEoAdQBsAFwAbgAgACAAIAAgACAAIAAgACAAIAAgACAAIAAgACAAIAAgACAAIAAgACAAIAAgACAAIAAgACAAIAAgACAAIAAgACAAXwBpAE0AbwBuAHQAaAAgADwAPQAgADcALAAgADMAMAAgACsAIABNAE8ARAAoAF8AaQBNAG8AbgB0AGgALAAgADIAKQAsAFwAbgAgACAAIAAgACAAIAAgACAAIAAgACAAIAAgACAAIAAgACAAIAAgACAAIAAgACAAIAAgACAAIAAgACAAIAAgACAAXABuACAAIAAgACAAIAAgACAAIAAgACAAIAAgACAAIAAgACAAIAAgACAAIAAgACAAIAAgACAAIAAgACAAIAAgACAAIAAvAC8AIABBAHUAZwAsACAAUwBlAHAALAAgAE8AYwB0ACwAIABOAG8AdgAsACAARABlAGMAXABuACAAIAAgACAAIAAgACAAIAAgACAAIAAgACAAIAAgACAAIAAgACAAIAAgACAAIAAgACAAIAAgACAAIAAgACAAIABUAFIAVQBFACwAIAAzADEAIAAtACAATQBPAEQAKABfAGkATQBvAG4AdABoACwAIAA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EMAQQBMAEUATgBEAEEAUgBfAEQAQQBUAEUAXABuAFwAbgBWAGEAbABpAGQAYQB0AGUAIABhACAAeQBlAGEAcgAsACAAbQBvAG4AdABoACAAYQBuAGQAIABkAGEAeQAgAHIAZQBwAHIAZQBzAGUAbgB0AGEAdABpAG8AbgAgAG8AZgAgAGEAIABkAGEAdABlACAAaQBuACAAYQAgAGcAaQB2AGUAbgAgAGMAYQBsAGUAbgBkAGEAcg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B8ACAAWQBlAGEAcgBDAEUAXABuACAAMgAgAHwAIABpAG4AdABlAGcAZQByACAAWwAxAC4ALgAxADIAXQAgACAAfAAgAE0AbwBuAHQAaABcAG4AIAAzACAAfAAgAGkAbgB0AGUAZwBlAHIAIABbADEALgAuADMANgA2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QAuAC4AMw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E0AbwBuAHQAaAAgAG8AZgAgAHkAZQBhAHIALgAgAEMAYQBuACAAYgBlACAAZQBtAHAAdAB5AC4AXABuACAAIAAgAFsARABhAHkAXQAgACAAIAAgACAAIAAgACAAIAB8ACAAZABlAGMAaQBtAGEAbAAgAFsAMAAuAC4AMwA2ADcAKQAgAHwAIABEAGEAeQAuACAATwByAGQAaQBuAGEAbAAgAGQAYQB5ACAAbwBmACAAeQBlAGEAcgAgAGkAZgAgAG0AbwBuAHQAaAAgAGUAbQBwAHQAeQAuACAAQwBhAG4AIABiAGUAIABlAG0AcAB0AHkALg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EMAQQBMAEUATgBEAEEAUgBfAEQAQQBUAEUAIAA9ACAATABBAE0AQgBEAEEAKABEAGEAdABlAF8AWQBNAEQALAAgAFsASgB1AGwAaQBhAG4AQwBhAGwAZQBuAGQAYQByAF0ALABcAG4AIAAgACAAIABMAEUAVAAoAFwAbgAgACAAIAAgACAAIAAgACAAXwBqAHUAbABpAGEAbgBDAGEAbABlAG4AZABhAHIALAAgAE4AKABKAHUAbABpAGEAbgBDAGEAbABlAG4AZABhAHIAKQAgADwAPgAgADAALABcAG4AIAAgACAAIAAgACAAIAAgAGYAbgBWAGEAbABpAGQAYQB0AGUARABhAHQAZQAsACAATABBAE0AQgBEAEEAKABfAHkAbQBkACwAXABuACAAIAAgACAAIAAgACAAIAAgACAAIAAgAEkARgAoAEMATwBMAFUATQBOAFMAKABfAHkAbQBkACkAIAA+ACAAMwAsACAAewAjAFIARQBGACEALAAgAFwAIgBcACIALAAgAFwAIgBcACIAfQAsAFwAbgAgACAAIAAgACAAIAAgACAAIAAgACAAIAAgACAAIAAgAEwARQBUACgAXABuACAAIAAgACAAIAAgACAAIAAgACAAIAAgACAAIAAgACAAIAAgACAAIABfAHkAbQBkADEALAAgAEkARgBOAEEAKABfAHkAbQBkACwAIABcACIAXAAiACkALABcAG4AIAAgACAAIAAgACAAIAAgACAAIAAgACAAIAAgACAAIAAgACAAIAAgAEkARgAoAE0AQQBYACgATgAoAE4ATwBUACgAQwBBAEwARQBOAEQAQQBSAC4ASQBTAF8ARQBNAFAAVABZACgAXwB5AG0AZAApACkAKQApACAAPQAgADAALAAgAHsAXAAiAFwAIgAsACAAXAAiAFwAIgAsACAAXAAiAFwAIgB9ACwAXABuACAAIAAgACAAIAAgACAAIAAgACAAIAAgACAAIAAgACAAIAAgACAAIAAgACAAIAAgAEwARQBUACgAXABuACAAIAAgACAAIAAgACAAIAAgACAAIAAgACAAIAAgACAAIAAgACAAIAAgACAAIAAgACAAIAAgACAAXwB5ACwAIABJAE4ARABFAFgAKABfAHkAbQBkADEALAAgADEALAAgADEAKQAsAFwAbgAgACAAIAAgACAAIAAgACAAIAAgACAAIAAgACAAIAAgACAAIAAgACAAIAAgACAAIAAgACAAIAAgAF8AbQAsACAASQBOAEQARQBYACgAXwB5AG0AZAAxACwAIAAxACwAIAAyACkALABcAG4AIAAgACAAIAAgACAAIAAgACAAIAAgACAAIAAgACAAIAAgACAAIAAgACAAIAAgACAAIAAgACAAIABfAGQALAAgAEkATgBEAEUAWAAoAF8AeQBtAGQAMQAsACAAMQAsACAAMwApACwAXABuACAAIAAgACAAIAAgACAAIAAgACAAIAAgACAAIAAgACAAIAAgACAAIAAgACAAIAAgACAAIAAgACAAXABuACAAIAAgACAAIAAgACAAIAAgACAAIAAgACAAIAAgACAAIAAgACAAIAAgACAAIAAgACAAIAAgACAAXwB5AGUAYQByAEkAcwBJAG4AdAAsACAASQBTAF8ASQBOAFQARQBHAEUAUgAoAF8AeQApACwAXABuACAAIAAgACAAIAAgACAAIAAgACAAIAAgACAAIAAgACAAIAAgACAAIAAgACAAIAAgACAAIAAgACAAXwB5AGUAYQByACwAIABJAEYAUwAoAFwAbgAgACAAIAAgACAAIAAgACAAIAAgACAAIAAgACAAIAAgACAAIAAgACAAIAAgACAAIAAgACAAIAAgACAAIAAgACAASQBTAEUAUgBSAE8AUgAoAF8AeQBlAGEAcgBJAHMASQBuAHQAKQAsACAAewAjAFYAQQBMAFUARQAhAH0ALABcAG4AIAAgACAAIAAgACAAIAAgACAAIAAgACAAIAAgACAAIAAgACAAIAAgACAAIAAgACAAIAAgACAAIAAgACAAIAAgAE4ATwBUACgAXwB5AGUAYQByAEkAcwBJAG4AdAApACwAIAB7ACMATgBVAE0AIQB9ACwAXABuACAAIAAgACAAIAAgACAAIAAgACAAIAAgACAAIAAgACAAIAAgACAAIAAgACAAIAAgACAAIAAgACAAIAAgACAAIABUAFIAVQBFACwAIABfAHkAXABuACAAIAAgACAAIAAgACAAIAAgACAAIAAgACAAIAAgACAAIAAgACAAIAAgACAAIAAgACAAIAAgACAAKQAsAFwAbgAgACAAIAAgACAAIAAgACAAIAAgACAAIAAgACAAIAAgACAAIAAgACAAIAAgACAAIAAgACAAIAAgAFwAbgAgACAAIAAgACAAIAAgACAAIAAgACAAIAAgACAAIAAgACAAIAAgACAAIAAgACAAIAAgACAAIAAgAF8AbQBvAG4AdABoAEkAcwBJAG4AdAAsACAASQBTAF8ASQBOAFQARQBHAEUAUgAoAF8AbQApACwAXABuACAAIAAgACAAIAAgACAAIAAgACAAIAAgACAAIAAgACAAIAAgACAAIAAgACAAIAAgACAAIAAgACAAXwBtAG8AbgB0AGgALAAgAEkARgBTACgAXABuACAAIAAgACAAIAAgACAAIAAgACAAIAAgACAAIAAgACAAIAAgACAAIAAgACAAIAAgACAAIAAgACAAIAAgACAAIABJAEYATgBBACgARQBSAFIATwBSAC4AVABZAFAARQAoAF8AbQApACwAIAAwACkAIAA9ACAANAAsACAAXAAiAFwAIgAsAFwAbgAgACAAIAAgACAAIAAgACAAIAAgACAAIAAgACAAIAAgACAAIAAgACAAIAAgACAAIAAgACAAIAAgACAAIAAgACAAXwBtACAAPQAgAFwAIgBcACIALAAgAFwAIgBcACIALABcAG4AIAAgACAAIAAgACAAIAAgACAAIAAgACAAIAAgACAAIAAgACAAIAAgACAAIAAgACAAIAAgACAAIAAgACAAIAAgAEkAUwBFAFIAUgBPAFIAKABfAG0AbwBuAHQAaABJAHMASQBuAHQAKQAsACAAewAjAFYAQQBMAFUARQAhAH0ALABcAG4AIAAgACAAIAAgACAAIAAgACAAIAAgACAAIAAgACAAIAAgACAAIAAgACAAIAAgACAAIAAgACAAIAAgACAAIAAgAE4ATwBUACgAXwBtAG8AbgB0AGgASQBzAEkAbgB0ACkALAAgAHsAIwBOAFUATQAhAH0ALABcAG4AIAAgACAAIAAgACAAIAAgACAAIAAgACAAIAAgACAAIAAgACAAIAAgACAAIAAgACAAIAAgACAAIAAgACAAIAAgAF8AbQAgADwAIAAxACwAIAB7ACMATgBVAE0AIQB9ACwAXABuACAAIAAgACAAIAAgACAAIAAgACAAIAAgACAAIAAgACAAIAAgACAAIAAgACAAIAAgACAAIAAgACAAIAAgACAAIABfAG0AIAA+ACAAMQAyACwAIAB7ACMATgBVAE0AIQB9ACwAXABuACAAIAAgACAAIAAgACAAIAAgACAAIAAgACAAIAAgACAAIAAgACAAIAAgACAAIAAgACAAIAAgACAAIAAgACAAIABUAFIAVQBFACwAIABfAG0AXABuACAAIAAgACAAIAAgACAAIAAgACAAIAAgACAAIAAgACAAIAAgACAAIAAgACAAIAAgACAAIAAgACAAKQAsAFwAbgAgACAAIAAgACAAIAAgACAAIAAgACAAIAAgACAAIAAgACAAIAAgACAAIAAgACAAIAAgACAAIAAgAFwAbgAgACAAIAAgACAAIAAgACAAIAAgACAAIAAgACAAIAAgACAAIAAgACAAIAAgACAAIAAgACAAIAAgAF8AZABhAHkALAAgAEkARgBTACgAXABuACAAIAAgACAAIAAgACAAIAAgACAAIAAgACAAIAAgACAAIAAgACAAIAAgACAAIAAgACAAIAAgACAAIAAgACAAIABJAEYATgBBACgARQBSAFIATwBSAC4AVABZAFAARQAoAF8AZAApACwAIAAwACkAIAA9ACAANAAsACAAXAAiAFwAIgAsAFwAbgAgACAAIAAgACAAIAAgACAAIAAgACAAIAAgACAAIAAgACAAIAAgACAAIAAgACAAIAAgACAAIAAgACAAIAAgACAAXwBkACAAPQAgAFwAIgBcACIALAAgAFwAIgBcACIALABcAG4AIAAgACAAIAAgACAAIAAgACAAIAAgACAAIAAgACAAIAAgACAAIAAgACAAIAAgACAAIAAgACAAIAAgACAAIAAgAE4ATwBUACgASQBTAE4AVQBNAEIARQBSACgAXwBkACkAKQAsACAAewAjAFYAQQBMAFUARQAhAH0ALABcAG4AIAAgACAAIAAgACAAIAAgACAAIAAgACAAIAAgACAAIAAgACAAIAAgACAAIAAgACAAIAAgACAAIAAgACAAIAAgAFQAUgBVAEUALAAgAEwARQBUACgAXABuACAAIAAgACAAIAAgACAAIAAgACAAIAAgACAAIAAgACAAIAAgACAAIAAgACAAIAAgACAAIAAgACAAIAAgACAAIAAgACAAIAAgAF8AaQBEAGEAeQAsACAASQBOAFQAKABfAGQAKQAsAFwAbgAgACAAIAAgACAAIAAgACAAIAAgACAAIAAgACAAIAAgACAAIAAgACAAIAAgACAAIAAgACAAIAAgACAAIAAgACAAIAAgACAAIABJAEYAUwAoAFwAbgAgACAAIAAgACAAIAAgACAAIAAgACAAIAAgACAAIAAgACAAIAAgACAAIAAgACAAIAAgACAAIAAgACAAIAAgACAAIAAgACAAIAAgACAAIAAgAF8AaQBEAGEAeQAgADwAIAAxACwAIAB7ACMATgBVAE0AIQB9ACwAXABuACAAIAAgACAAIAAgACAAIAAgACAAIAAgACAAIAAgACAAIAAgACAAIAAgACAAIAAgACAAIAAgACAAIAAgACAAIAAgACAAIAAgACAAIAAgACAAXwBtAG8AbgB0AGgAIAA9ACAAXAAiAFwAIgAsACAASQBGAFMAKABcAG4AIAAgACAAIAAgACAAIAAgACAAIAAgACAAIAAgACAAIAAgACAAIAAgACAAIAAgACAAIAAgACAAIAAgACAAIAAgACAAIAAgACAAIAAgACAAIAAgACAAIAAgAF8AaQBEAGEAeQAgADwAPQAgADMANgA1ACwAIABfAGkARABhAHkALABcAG4AIAAgACAAIAAgACAAIAAgACAAIAAgACAAIAAgACAAIAAgACAAIAAgACAAIAAgACAAIAAgACAAIAAgACAAIAAgACAAIAAgACAAIAAgACAAIAAgACAAIAAgAF8AaQBEAGEAeQAgAD4AIAAzADYANgAsACAAewAjAE4AVQBNACEAfQAsAFwAbgAgACAAIAAgACAAIAAgACAAIAAgACAAIAAgACAAIAAgACAAIAAgACAAIAAgACAAIAAgACAAIAAgACAAIAAgACAAIAAgACAAIAAgACAAIAAgACAAIAAgACAASQBGAEUAUgBSAE8AUgAoAEkAUwBfAEwARQBBAFAAXwBZAEUAQQBSACgAXwB5AGUAYQByACwAIABfAGoAdQBsAGkAYQBuAEMAYQBsAGUAbgBkAGEAcgApACwAIABGAEEATABTAEUAKQAsACAAMwA2ADYALABcAG4AIAAgACAAIAAgACAAIAAgACAAIAAgACAAIAAgACAAIAAgACAAIAAgACAAIAAgACAAIAAgACAAIAAgACAAIAAgACAAIAAgACAAIAAgACAAIAAgACAAIAAgAFQAUgBVAEUALAAgAHsAIwBOAFUATQAhAH0AXABuACAAIAAgACAAIAAgACAAIAAgACAAIAAgACAAIAAgACAAIAAgACAAIAAgACAAIAAgACAAIAAgACAAIAAgACAAIAAgACAAIAAgACAAIAAgACAAKQAsAFwAbgAgACAAIAAgACAAIAAgACAAIAAgACAAIAAgACAAIAAgACAAIAAgACAAIAAgACAAIAAgACAAIAAgACAAIAAgACAAIAAgACAAIAAgACAAIAAgAF8AaQBEAGEAeQAgADwAPQAgAEQAQQBZAFMAXwBJAE4AXwBNAE8ATgBUAEgAKABfAG0AbwBuAHQAaAAsACAAXwB5AGUAYQByACwAIABfAGoAdQBsAGkAYQBuAEMAYQBsAGUAbgBkAGEAcgApACwAIABfAGkARABhAHkALABcAG4AIAAgACAAIAAgACAAIAAgACAAIAAgACAAIAAgACAAIAAgACAAIAAgACAAIAAgACAAIAAgACAAIAAgACAAIAAgACAAIAAgACAAIAAgACAAIABUAFIAVQBFACwAIAB7ACMATgBVAE0AIQB9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XABuACAAIAAgACAAIAAgACAAIAAgACAAIAAgACAAIAAgACAAIAAgACAAIAAgACAAIAAgACAAIAAgACAASABTAFQAQQBDAEsAKABfAHkAZQBhAHIALAAgAF8AbQBvAG4AdABoACwAIABfAGQAYQB5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yAG8AdwBDAG8AdQBuAHQALAAgAFIATwBXAFMAKABEAGEAdABlAF8AWQBNAEQAKQAsAFwAbgAgACAAIAAgACAAIAAgACAARABSAE8AUAAo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TABFAFQAKABcAG4AIAAgACAAIAAgACAAIAAgACAAIAAgACAAIAAgACAAIAAgACAAIAAgACAAIAAgACAAXwB5AG0AZAAsACAATgBVAEwATABJAEYAWQAoAEMASABPAE8AUwBFAFIATwBXAFMAKABEAGEAdABlAF8AWQBNAEQALAAgAF8AYwB1AHIAcgApACkALABcAG4AIAAgACAAIAAgACAAIAAgACAAIAAgACAAIAAgACAAIAAgACAAIAAgACAAIAAgACAAXwB2AGEAbABpAGQAYQB0AGUARABhAHQAZQBfAFkATQBEACwAIABmAG4AVgBhAGwAaQBkAGEAdABlAEQAYQB0AGUAKABfAHkAbQBkACkALABcAG4AIAAgACAAIAAgACAAIAAgACAAIAAgACAAIAAgACAAIAAgACAAIAAgACAAIAAgACAAVgBTAFQAQQBDAEsAKABcAG4AIAAgACAAIAAgACAAIAAgACAAIAAgACAAIAAgACAAIAAgACAAIAAgACAAIAAgACAAIAAgACAAIABfAGEAYwBjACwAXABuACAAIAAgACAAIAAgACAAIAAgACAAIAAgACAAIAAgACAAIAAgACAAIAAgACAAIAAgACAAIAAgACAAXwB2AGEAbABpAGQAYQB0AGUARABhAHQAZQBfAFkATQBEAFwAbgAgACAAIAAgACAAIAAgACAAIAAgACAAIAAgACAAIAAgACAAIAAgACAAIAAgACAAIAApAFwAbgAgACAAIAAgACAAIAAgACAAIAAgACAAIAAgACAAIAAgACAAIAAgACAAKQBcAG4AIAAgACAAIAAgACAAIAAgACAAIAAgACAAIAAgACAAIAApAFwAbgAgACAAIAAgACAAIAAgACAAIAAgACAAIAApACw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QwBBAEwARQBOAEQAQQBSAF8ARABBAFQARQBcAG4AXABuAFQAZQBzAHQAcwAgAGkAZgAgAGEAIABtAG8AbgB0AGgAIABhAG4AZAAgAGQAYQB5ACAAcgBlAHAAcgBlAHMAZQBuAHQAYQB0AGkAbwBuACAAbwBmACAAYQAgAGQAYQB0AGUAIABpAHMAIAB2AGEAbABpAGQAIABmAG8AcgAgAHQAaABlACAAcwBwAGUAYwBpAGYAaQBlAGQAIABjAGEAbABlAG4AZABhAHI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x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PAHIAZABpAG4AYQBsACAAZABhAHkAIABvAGYAIAB5AGUAYQByACAAaQBmACAAbQBvAG4AdABoACAAZQBtAHAAdAB5AC4AIABDAGEAbgAgAGIAZQAgAGUAbQBwAHQAe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QwBBAEwARQBOAEQAQQBSAF8ARABBAFQARQAgAD0AIABMAEEATQBCAEQAQQAoAEQAYQB0AGUAXwBZAE0ARAAsACAAWwBKAHUAbABpAGEAbgBDAGEAbABlAG4AZABhAHIAXQAsAFwAbgAgACAAIAAgAEwARQBUACgAXABuACAAIAAgACAAIAAgACAAIABfAGoAdQBsAGkAYQBuAEMAYQBsAGUAbgBkAGEAcgAsACAATgAoAEoAdQBsAGkAYQBuAEMAYQBsAGUAbgBkAGEAcgApACAAPAA+ACAAMAAsAFwAbgAgACAAIAAgACAAIAAgACAAQgBZAFIATwBXACgARABhAHQAZQBfAFkATQBEACwAXABuACAAIAAgACAAIAAgACAAIAAgACAAIAAgAEwAQQBNAEIARABBACgAXwBkAGEAdABlAF8AWQBNAEQALABcAG4AIAAgACAAIAAgACAAIAAgACAAIAAgACAAIAAgACAAIABJAEYAKABNAEEAWAAoAE4AKABOAE8AVAAoAEkAUwBfAEUATQBQAFQAWQAoAF8AZABhAHQAZQBfAFkATQBEACkAKQApACkAIAA9ACAAMAAsACAARgBBAEwAUwBFACwAXABuACAAIAAgACAAIAAgACAAIAAgACAAIAAgACAAIAAgACAAIAAgACAAIABMAEUAVAAoAFwAbgAgACAAIAAgACAAIAAgACAAIAAgACAAIAAgACAAIAAgACAAIAAgACAAIAAgACAAIABfAHYAYQBsAGkAZABhAHQAZQBEAGEAdABlACwAIABWAEEATABJAEQAQQBUAEUAXwBDAEEATABFAE4ARABBAFIAXwBEAEEAVABFACgAXwBkAGEAdABlAF8AWQBNAEQALAAgAF8AagB1AGwAaQBhAG4AQwBhAGwAZQBuAGQAYQByACkALABcAG4AIAAgACAAIAAgACAAIAAgACAAIAAgACAAIAAgACAAIAAgACAAIAAgACAAIAAgACAATQBBAFgAKABOACgASQBTAEUAUgBSAE8AUgAoAF8AdgBhAGwAaQBkAGEAdABlAEQAYQB0AGUAKQApACkAIAA9ACAAMA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4ATwBSAE0AQQBMAEkAUwBFAF8AQwBBAEwARQBOAEQAQQBSAF8ARABBAFQARQBcAG4AXABuAFIAZQB0AHUAcgBuAHMAIABhACAAbgBvAHIAbQBhAGwAaQBzAGUAZAAgAFkATQBEACAAcgBlAHAAcgBlAHMAZQBuAHQAYQB0AGkAbwBuACAAbwBmACAAYQAgAGQAYQB0AGUAIAB3AGgAZQByAGUAIABlAGEAYwBoACAAYwBvAG0AcABvAG4AZQBuAHQAIABpAHMAIAB3AGkAdABoAGkAbgAgAGkAdABzACAAdgBhAGwAaQBkACAAcgBhAG4AZwBl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EALgAuADM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CAAIAAgACAAIAAgACAAIAAgAHwAIABNAG8AbgB0AGgAIABvAGYAIAB5AGUAYQByAC4AIABDAGEAbgAgAGIAZQAgAGUAbQBwAHQAeQAuAFwAbgAgACAAIABbAEQAYQB5AF0AIAAgACAAIAAgACAAIAAgACAAfAAgAGQAZQBjAGkAbQBhAGwAIAAgACAAIAAgACAAIAAgACAAIAB8ACAARABhAHkALgAgAE8AcgBkAGkAbgBhAGwAIABkAGEAeQAgAG8AZgAgAHkAZQBhAHIAIABpAGYAIABtAG8AbgB0AGgAIABlAG0AcAB0AHkALgAgAEMAYQBuACAAYgBlACAAZQBtAHAAdAB5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OAE8AUgBNAEEATABJAFMARQBfAEMAQQBMAEUATgBEAEEAUgBfAEQAQQBUAEUAIAA9ACAATABBAE0AQgBEAEEAKABEAGEAdABlAF8AWQBNAEQALAAgAFsASgB1AGwAaQBhAG4AQwBhAGwAZQBuAGQAYQByAF0ALABcAG4AIAAgACAAIABMAEUAVAAoAFwAbgAgACAAIAAgACAAIAAgACAAXwBqAHUAbABpAGEAbgBDAGEAbABlAG4AZABhAHIALAAgAE4AKABKAHUAbABpAGEAbgBDAGEAbABlAG4AZABhAHIAKQAgADwAPgAgADAALABcAG4AIAAgACAAIAAgACAAIABcAG4AIAAgACAAIAAgACAAIAAgAGYAbgBOAG8AcgBtAGEAbABpAHMAZQBEAGEAdABlACwAIABMAEEATQBCAEQAQQAoAF8AZABhAHQAZQBfAFkATQBEACwAXABuACAAIAAgACAAIAAgACAAIAAgACAAIAAgAEwARQBUACgAXABuACAAIAAgACAAIAAgACAAIAAgACAAIAAgACAAIAAgACAAXwBjAG8AbABDAG8AdQBuAHQALAAgAEMATwBMAFUATQBOAFMAKABfAGQAYQB0AGUAXwBZAE0ARAApACwAXABuACAAIAAgACAAIAAgACAAIAAgACAAIAAgACAAIAAgACAASQBGAFMAKABcAG4AIAAgACAAIAAgACAAIAAgACAAIAAgACAAIAAgACAAIAAgACAAIAAgAF8AYwBvAGwAQwBvAHUAbgB0ACAAPgAgADMALAAgAHsAIwBSAEUARgAhACwAIABcACIAXAAiACwAIABcACIAXAAiAH0ALABcAG4AIAAgACAAIAAgACAAIAAgACAAIAAgACAAIAAgACAAIAAgACAAIAAgAE0AQQBYACgATgAoAE4ATwBUACgASQBTAF8ARQBNAFAAVABZACgAXwBkAGEAdABlAF8AWQBNAEQAKQApACkAKQAgAD0AIAAwACwAIAB7AFwAIgBcACIALAAgAFwAIgBcACIALAAgAFwAIgBcACIAfQAsAFwAbgAgACAAIAAgACAAIAAgACAAIAAgACAAIAAgACAAIAAgACAAIAAgACAAVABSAFUARQAsACAATABFAFQAKABcAG4AIAAgACAAIAAgACAAIAAgACAAIAAgACAAIAAgACAAIAAgACAAIAAgACAAIAAgACAAXwB2AGEAbABpAGQAYQB0AGUARABhAHQAZQAsACAAVgBBAEwASQBEAEEAVABFAF8AQwBBAEwARQBOAEQAQQBSAF8ARABBAFQARQAoAF8AZABhAHQAZQBfAFkATQBEACwAIABfAGoAdQBsAGkAYQBuAEMAYQBsAGUAbgBkAGEAcgApACwAXABuACAAIAAgACAAIAAgACAAIAAgACAAIAAgACAAIAAgACAAIAAgACAAIAAgACAAIAAgAF8AaABhAHMATgBvAG4ATgB1AG0ARQByAHIAbwByACwAIABMAEUAVAAoAFwAbgAgACAAIAAgACAAIAAgACAAIAAgACAAIAAgACAAIAAgACAAIAAgACAAIAAgACAAIAAgACAAIAAgAF8AZQByAHIAbwByAHMALAAgAE4AKABJAEYATgBBACgARQBSAFIATwBSAC4AVABZAFAARQAoAF8AdgBhAGwAaQBkAGEAdABlAEQAYQB0AGUAKQAsACAAMAApACkALABcAG4AIAAgACAAIAAgACAAIAAgACAAIAAgACAAIAAgACAAIAAgACAAIAAgACAAIAAgACAAIAAgACAAIABNAEEAWAAoACgAXwBlAHIAcgBvAHIAcwAgAD4AIAAwACkAIAAqACAAKABfAGUAcgByAG8AcgBzACAAPAA+ACAANgApACkAIAA+ACAAMABcAG4AIAAgACAAIAAgACAAIAAgACAAIAAgACAAIAAgACAAIAAgACAAIAAgACAAIAAgACAAKQAsAFwAbgAgACAAIAAgACAAIAAgACAAIAAgACAAIAAgACAAIAAgACAAIAAgACAAIAAgACAAIABJAEYAUwAoAFwAbgAgACAAIAAgACAAIAAgACAAIAAgACAAIAAgACAAIAAgACAAIAAgACAAIAAgACAAIAAgACAAIAAgAC8ALwAgAHkAZQBhAHIAIABtAHUAcwB0ACAAYgBlACAAdgBhAGwAaQBkAFwAbgAgACAAIAAgACAAIAAgACAAIAAgACAAIAAgACAAIAAgACAAIAAgACAAIAAgACAAIAAgACAAIAAgAEkAUwBFAFIAUgBPAFIAKABJAE4ARABFAFgAKABfAHYAYQBsAGkAZABhAHQAZQBEAGEAdABlACwAIAAxACwAIAAxACkAKQAsACAAXwB2AGEAbABpAGQAYQB0AGUARABhAHQAZQAsAFwAbgAgACAAIAAgACAAIAAgACAAIAAgACAAIAAgACAAIAAgACAAIAAgACAAIAAgACAAIAAgACAAIAAgAC8ALwAgACMATgBVAE0AIQAgAGUAcgByAG8AcgAgAGYAbwByACAAbQBvAG4AdABoACAAbwByACAAZABhAHkAIABjAGEAbgAgAGIAZQAgAG4AbwByAG0AYQBsAGkAcwBlAGQAXABuACAAIAAgACAAIAAgACAAIAAgACAAIAAgACAAIAAgACAAIAAgACAAIAAgACAAIAAgACAAIAAgACAAXwBoAGEAcwBOAG8AbgBOAHUAbQBFAHIAcgBvAHIALAAgAF8AdgBhAGwAaQBkAGEAdABlAEQAYQB0AGUALABcAG4AIAAgACAAIAAgACAAIAAgACAAIAAgACAAIAAgACAAIAAgACAAIAAgACAAIAAgACAAIAAgACAAIAAvAC8AIAByAGUAdAB1AHIAbgAgAGkAZgAgAGQAYQB0AGUAIABpAHMAIABhAGwAcgBlAGEAZAB5ACAAdgBhAGwAaQBkACAAYQBuAGQAIABmAHUAbABsAHkAIABlAHgAcAByAGUAcwBzAGUAZABcAG4AIAAgACAAIAAgACAAIAAgACAAIAAgACAAIAAgACAAIAAgACAAIAAgACAAIAAgACAAIAAgACAAIABNAEEAWAAoAE4AKABOAE8AVAAoAEkAUwBOAFUATQBCAEUAUgAoAF8AdgBhAGwAaQBkAGEAdABlAEQAYQB0AGUAKQApACkAKQAgAD0AIAAwACwAIABfAHYAYQBsAGkAZABhAHQAZQBEAGEAdABlACwAXABuACAAIAAgACAAIAAgACAAIAAgACAAIAAgACAAIAAgACAAIAAgACAAIAAgACAAIAAgACAAIAAgACAAVABSAFUARQAsACAATABFAFQAKABcAG4AIAAgACAAIAAgACAAIAAgACAAIAAgACAAIAAgACAAIAAgACAAIAAgACAAIAAgACAAIAAgACAAIAAgACAAIAAgAF8AaABhAHMATQBvAG4AdABoACwAIABJAEYAKABfAGMAbwBsAEMAbwB1AG4AdAAgADwAIAAyACwAIABGAEEATABTAEUALABcAG4AIAAgACAAIAAgACAAIAAgACAAIAAgACAAIAAgACAAIAAgACAAIAAgACAAIAAgACAAIAAgACAAIAAgACAAIAAgACAAIAAgACAATgBPAFQAKABJAFMAXwBFAE0AUABUAFkAKABJAE4ARABFAFgAKABfAGQAYQB0AGUAXwBZAE0ARAAsACAAMQAsACAAMgApACkAKQBcAG4AIAAgACAAIAAgACAAIAAgACAAIAAgACAAIAAgACAAIAAgACAAIAAgACAAIAAgACAAIAAgACAAIAAgACAAIAAgACkALABcAG4AIAAgACAAIAAgACAAIAAgACAAIAAgACAAIAAgACAAIAAgACAAIAAgACAAIAAgACAAIAAgACAAIAAgACAAIAAgAF8AaABhAHMARABhAHkALAAgAEkARgAoAF8AYwBvAGwAQwBvAHUAbgB0ACAAPAAgADMALAAgAEYAQQBMAFMARQAsAFwAbgAgACAAIAAgACAAIAAgACAAIAAgACAAIAAgACAAIAAgACAAIAAgACAAIAAgACAAIAAgACAAIAAgACAAIAAgACAAIAAgACAAIABOAE8AVAAoAEkAUwBfAEUATQBQAFQAWQAoAEkATgBEAEUAWAAoAF8AZABhAHQAZQBfAFkATQBEACwAIAAxACwAIAAzACkAKQApAFwAbgAgACAAIAAgACAAIAAgACAAIAAgACAAIAAgACAAIAAgACAAIAAgACAAIAAgACAAIAAgACAAIAAgACAAIAAgACAAKQAsAFwAbgAgACAAIAAgACAAIAAgACAAIAAgACAAIAAgACAAIAAgACAAIAAgACAAIAAgACAAIAAgACAAIAAgACAAIAAgACAAXwBtAG8AbgB0AGgAMAAsACAASQBGACgAXwBoAGEAcwBNAG8AbgB0AGgALABcAG4AIAAgACAAIAAgACAAIAAgACAAIAAgACAAIAAgACAAIAAgACAAIAAgACAAIAAgACAAIAAgACAAIAAgACAAIAAgACAAIAAgACAASQBOAFQAKABJAE4ARABFAFgAKABfAGQAYQB0AGUAXwBZAE0ARAAsACAAMQAsACAAMgApACkAIAAtACAAMQAsAFwAbgAgACAAIAAgACAAIAAgACAAIAAgACAAIAAgACAAIAAgACAAIAAgACAAIAAgACAAIAAgACAAIAAgACAAIAAgACAAIAAgACAAIABcACIAXAAiAFwAbgAgACAAIAAgACAAIAAgACAAIAAgACAAIAAgACAAIAAgACAAIAAgACAAIAAgACAAIAAgACAAIAAgACAAIAAgACAAKQAsAFwAbgAgACAAIAAgACAAIAAgACAAIAAgACAAIAAgACAAIAAgACAAIAAgACAAIAAgACAAIAAgACAAIAAgACAAIAAgACAAXwB5AGUAYQByACwAIABJAE4AVAAoAEkATgBEAEUAWAAoAF8AZABhAHQAZQBfAFkATQBEACwAIAAxACwAIAAxACkAKQAgACsAIABJAEYAKABfAGgAYQBzAE0AbwBuAHQAaAAsAFwAbgAgACAAIAAgACAAIAAgACAAIAAgACAAIAAgACAAIAAgACAAIAAgACAAIAAgACAAIAAgACAAIAAgACAAIAAgACAAIAAgACAAIABJAE4AVAAoAF8AbQBvAG4AdABoADAAIAAvACAAMQAyACkALABcAG4AIAAgACAAIAAgACAAIAAgACAAIAAgACAAIAAgACAAIAAgACAAIAAgACAAIAAgACAAIAAgACAAIAAgACAAIAAgACAAIAAgACAAMABcAG4AIAAgACAAIAAgACAAIAAgACAAIAAgACAAIAAgACAAIAAgACAAIAAgACAAIAAgACAAIAAgACAAIAAgACAAIAAgACkALABcAG4AIAAgACAAIAAgACAAIAAgACAAIAAgACAAIAAgACAAIAAgACAAIAAgACAAIAAgACAAIAAgACAAIAAgACAAIAAgAF8AbQBvAG4AdABoACwAIABJAEYAKABfAGgAYQBzAE0AbwBuAHQAaAAsAFwAbgAgACAAIAAgACAAIAAgACAAIAAgACAAIAAgACAAIAAgACAAIAAgACAAIAAgACAAIAAgACAAIAAgACAAIAAgACAAIAAgACAAIABNAE8ARAAoAF8AbQBvAG4AdABoADAALAAgADEAMgApACAAKwAgADEALABcAG4AIAAgACAAIAAgACAAIAAgACAAIAAgACAAIAAgACAAIAAgACAAIAAgACAAIAAgACAAIAAgACAAIAAgACAAIAAgACAAIAAgACAAMQBcAG4AIAAgACAAIAAgACAAIAAgACAAIAAgACAAIAAgACAAIAAgACAAIAAgACAAIAAgACAAIAAgACAAIAAgACAAIAAgACkALABcAG4AIAAgACAAIAAgACAAIAAgACAAIAAgACAAIAAgACAAIAAgACAAIAAgACAAIAAgACAAIAAgACAAIAAgACAAIAAgAF8AZABhAHkAMAAsACAASQBGACgAXwBoAGEAcwBEAGEAeQAsACAAXABuACAAIAAgACAAIAAgACAAIAAgACAAIAAgACAAIAAgACAAIAAgACAAIAAgACAAIAAgACAAIAAgACAAIAAgACAAIAAgACAAIAAgAEkATgBUACgASQBOAEQARQBYACgAXwBkAGEAdABlAF8AWQBNAEQALAAgADEALAAgADMAKQApACAALQAgADEALABcAG4AIAAgACAAIAAgACAAIAAgACAAIAAgACAAIAAgACAAIAAgACAAIAAgACAAIAAgACAAIAAgACAAIAAgACAAIAAgACAAIAAgACAAMABcAG4AIAAgACAAIAAgACAAIAAgACAAIAAgACAAIAAgACAAIAAgACAAIAAgACAAIAAgACAAIAAgACAAIAAgACAAIAAgACkALABcAG4AIAAgACAAIAAgACAAIAAgACAAIAAgACAAIAAgACAAIAAgACAAIAAgACAAIAAgACAAIAAgACAAIAAgACAAIAAgAF8ASgBEAE4AXwBGAGkAcgBzAHQATwBmAE0AbwBuAHQAaAAsACAAXwBKAFUATABJAEEATgBfAEQAQQBZAF8ATgBVAE0AQgBFAFIAKABfAHkAZQBhAHIALAAgAF8AbQBvAG4AdABoACwAIAAxACwAIABfAGoAdQBsAGkAYQBuAEMAYQBsAGUAbgBkAGEAcgApACwAXABuACAAIAAgACAAIAAgACAAIAAgACAAIAAgACAAIAAgACAAIAAgACAAIAAgACAAIAAgACAAIAAgACAAIAAgACAAIABfAEoARABOACwAIABfAEoARABOAF8ARgBpAHIAcwB0AE8AZgBNAG8AbgB0AGgAIAArACAAXwBkAGEAeQAwACwAXABuACAAIAAgACAAIAAgACAAIAAgACAAIAAgACAAIAAgACAAIAAgACAAIAAgACAAIAAgACAAIAAgACAAIAAgACAAIABKAEQATgBfAFQATwBfAEMAQQBMAEUATgBEAEEAUgBfAEQAQQBUAEUAKABfAEoARABOACwAIABfAGoAdQBsAGkAYQBuAEMAYQBsAGUAbgBkAGEAcg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yAG8AdwBDAG8AdQBuAHQALAAgAFIATwBXAFMAKABEAGEAdABlAF8AWQBNAEQAKQAsAFwAbgAgACAAIAAgACAAIAAgACAARABSAE8AUAAo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TABFAFQAKABcAG4AIAAgACAAIAAgACAAIAAgACAAIAAgACAAIAAgACAAIAAgACAAIAAgACAAIAAgACAAXwB5AG0AZAAsACAATgBVAEwATABJAEYAWQAoAEMASABPAE8AUwBFAFIATwBXAFMAKABEAGEAdABlAF8AWQBNAEQALAAgAF8AYwB1AHIAcgApACkALABcAG4AIAAgACAAIAAgACAAIAAgACAAIAAgACAAIAAgACAAIAAgACAAIAAgACAAIAAgACAAXwBuAG8AcgBtAGEAbABpAHMAZQBfAFkATQBEACwAIABmAG4ATgBvAHIAbQBhAGwAaQBzAGUARABhAHQAZQAoAF8AeQBtAGQAKQAsAFwAbgAgACAAIAAgACAAIAAgACAAIAAgACAAIAAgACAAIAAgACAAIAAgACAAIAAgACAAIABWAFMAVABBAEMASwAoAFwAbgAgACAAIAAgACAAIAAgACAAIAAgACAAIAAgACAAIAAgACAAIAAgACAAIAAgACAAIAAgACAAIAAgAF8AYQBjAGMALABcAG4AIAAgACAAIAAgACAAIAAgACAAIAAgACAAIAAgACAAIAAgACAAIAAgACAAIAAgACAAIAAgACAAIABfAG4AbwByAG0AYQBsAGkAcwBlAF8AWQBNAEQAXABuACAAIAAgACAAIAAgACAAIAAgACAAIAAgACAAIAAgACAAIAAgACAAIAAgACAAIAAgACkAXABuACAAIAAgACAAIAAgACAAIAAgACAAIAAgACAAIAAgACAAIAAgACAAIAApAFwAbgAgACAAIAAgACAAIAAgACAAIAAgACAAIAAgACAAIAAgACkAXABuACAAIAAgACAAIAAgACAAIAAgACAAIAAgACkALAAgADE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MAQQBMAEUATgBEAEEAUgBfAEQAQQBUAEUAXABuAFwAbgBQAGEAcgBzAGUAcwAgAGEAbgAgAEkAUwBPACAAZgBvAHIAbQBhAHQAdABlAGQAIABjAGEAbABlAG4AZABhAHIAIABkAGEAdABlACAAaQBuAHQAbwAgAHIAZQBzAHAAZQBjAHQAaQB2AGUAIABwAGEAcgB0AHMAIABvAGYAIAB5AGUAYQByACwAIABtAG8AbgB0AGgAIABhAG4AZAAgAGQAYQB5AC4AXABuAFwAbgBBAHIAcgBhAHkAIABjAG8AbQBwAGEAdABpAGIAbABlADoAIABJAFMATwBDAGEAbABlAG4AZABhAHIARABhAHQAZ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FwAbgAgADIAIAB8ACAAaQBuAHQAZQBnAGUAcgAgAHwAIABNAG8AbgB0AGgAXABuACAAMwAgAHwAIABpAG4AdABlAGcAZQBy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QwBhAGwAZQBuAGQAYQByAEQAYQB0AGUAIAAgAHwAIAB0AGUAeAB0ACAAIAAgAHwAIABEAGEAdABlACAAaQBuACAASQBTAE8AIABmAG8AcgBtAGEAdAAgAGkAZQAuACAAeQB5AHkAeQAtAE0ATQAtAGQAZA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MAQQBMAEUATgBEAEEAUgBfAEQAQQBUAEUAKABcACIAMgAwADIAMwAtADAANQAtADIAMwBcACIAKQBcAG4AUgBlAHQAdQByAG4AcwA6ACAAewAyADAAMgAzACwAIAA1ACwAIAAyADMAfQBcAG4AXABuAFAAQQBSAFMARQBfAEkAUwBPAF8AQwBBAEwARQBOAEQAQQBSAF8ARABBAFQARQAoAFwAIgAxADkAMAAwAC0AMAAyAC0AMgA5AFwAIgAsACAAMQApAFwAbgBSAGUAdAB1AHIAbgBzADoAIAB7ADIAMAAyADMALAAgADIALAAgADIAOQB9ACAAaQAuAGUALgAgAEYAZQBiACAAMgA5ACwAIAAxADkAMAAwACAAaQBzACAAdgBhAGwAaQBkACAAaQBuACAAdABoAGUAIABKAHUAbABpAGEAbgAgAGMAYQBsAGUAbgBk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DAEEATABFAE4ARABBAFIAXwBEAEEAVABFACAAPQAgAEwAQQBNAEIARABBACgASQBTAE8AQwBhAGwAZQBuAGQAYQByAEQAYQB0AGUALAAgAFsASgB1AGwAaQBhAG4AQwBhAGwAZQBuAGQAYQByAF0ALABcAG4AIAAgACAAIABMAEUAVAAoAFwAbgAgACAAIAAgACAAIAAgACAAXwBqAHUAbABpAGEAbgBDAGEAbABlAG4AZABhAHIALAAgAE4AKABKAHUAbABpAGEAbgBDAGEAbABlAG4AZABhAHIAKQAgADwAPgAgADAALABcAG4AIAAgACAAIAAgACAAIAAgAF8AdgBhAGwAaQBkAEMAaABhAHIAUwBlAHQALAAgAFwAIgAwADEAMgAzADQANQA2ADcAOAA5AC0AKwASIlwAIgAsACAALwAvACAAEiIgAFUATgBJAEMASABBAFIAKAA4ADcAMgAyACkAXABuAFwAbgAgACAAIAAgACAAIAAgACAAZgBuAFAAYQByAHMAZQBJAFMATwBDAGEAbABlAG4AZABhAHIARABhAHQAZQAsACAATABBAE0AQgBEAEEAKABfAEkAUwBPAEMAYQBsAGUAbgBkAGEAcgBEAGEAdABlACwAXABuACAAIAAgACAAIAAgACAAIAAgACAAIAAgAEkARgBTACgAXABuACAAIAAgACAAIAAgACAAIAAgACAAIAAgACAAIAAgACAAXwBJAFMATwBDAGEAbABlAG4AZABhAHIARABhAHQAZQAgAD0AIABcACIAXAAiACwAIAB7AFwAIgBcACIALAAgAFwAIgBcACIALAAgAFwAIgBcACIAfQAsAFwAbgAgACAAIAAgACAAIAAgACAAIAAgACAAIAAgACAAIAAgAE4ATwBUACgAVgBBAEwASQBEAEEAVABFAF8AQwBIAEEAUgBTAEUAVAAoAF8ASQBTAE8AQwBhAGwAZQBuAGQAYQByAEQAYQB0AGUALAAgAF8AdgBhAGwAaQBkAEMAaABhAHIAUwBlAHQAKQApACwAIAB7ACMAVgBBAEwAVQBFACEALAAgAFwAIgBcACIALAAgAFwAIgBcACIAfQAsAFwAbgAgACAAIAAgACAAIAAgACAAIAAgACAAIAAgACAAIAAgAFQAUgBVAEUALAAgAEwARQBUACgAXABuACAAIAAgACAAIAAgACAAIAAgACAAIAAgACAAIAAgACAAIAAgACAAIABfAGYAaQByAHMAdABDAGgAYQByACwAIABMAEUARgBUACgAXwBJAFMATwBDAGEAbABlAG4AZABhAHIARABhAHQAZQApACwAXABuACAAIAAgACAAIAAgACAAIAAgACAAIAAgACAAIAAgACAAIAAgACAAIABfAGkAcwBTAGkAZwBuAGUAZAAsACAASQBGAFMAKABcAG4AIAAgACAAIAAgACAAIAAgACAAIAAgACAAIAAgACAAIAAgACAAIAAgACAAIAAgACAAXwBmAGkAcgBzAHQAQwBoAGEAcgAgAD0AIABcACIAKwBcACIALAAgAFQAUgBVAEUALABcAG4AIAAgACAAIAAgACAAIAAgACAAIAAgACAAIAAgACAAIAAgACAAIAAgACAAIAAgACAAXwBmAGkAcgBzAHQAQwBoAGEAcgAgAD0AIABcACIALQBcACIALAAgAFQAUgBVAEUALABcAG4AIAAgACAAIAAgACAAIAAgACAAIAAgACAAIAAgACAAIAAgACAAIAAgACAAIAAgACAAXwBmAGkAcgBzAHQAQwBoAGEAcgAgAD0AIABcACIAEiJcACIALAAgAFQAUgBVAEUALAAgAC8ALwAgABIiIABVAE4ASQBDAEgAQQBSACgAOAA3ADIAMgApAFwAbgAgACAAIAAgACAAIAAgACAAIAAgACAAIAAgACAAIAAgACAAIAAgACAAIAAgACAAIABUAFIAVQBFACwAIABGAEEATABTAEUAXABuACAAIAAgACAAIAAgACAAIAAgACAAIAAgACAAIAAgACAAIAAgACAAIAApACwAXABuACAAIAAgACAAIAAgACAAIAAgACAAIAAgACAAIAAgACAAIAAgACAAIABfAHMAaQBnAG4ALAAgAEkARgBTACgAXABuACAAIAAgACAAIAAgACAAIAAgACAAIAAgACAAIAAgACAAIAAgACAAIAAgACAAIAAgAE4ATwBUACgAXwBpAHMAUwBpAGcAbgBlAGQAKQAsACAAMQAsAFwAbgAgACAAIAAgACAAIAAgACAAIAAgACAAIAAgACAAIAAgACAAIAAgACAAIAAgACAAIABfAGYAaQByAHMAdABDAGgAYQByACAAPQAgAFwAIgAtAFwAIgAsACAALQAxACwAXABuACAAIAAgACAAIAAgACAAIAAgACAAIAAgACAAIAAgACAAIAAgACAAIAAgACAAIAAgAF8AZgBpAHIAcwB0AEMAaABhAHIAIAA9ACAAXAAiABIiXAAiACwAIAAtADEALAAgAC8ALwAgABIiIABVAE4ASQBDAEgAQQBSACgAOAA3ADIAMgApAFwAbgAgACAAIAAgACAAIAAgACAAIAAgACAAIAAgACAAIAAgACAAIAAgACAAIAAgACAAIABUAFIAVQBFACwAIAAxAFwAbgAgACAAIAAgACAAIAAgACAAIAAgACAAIAAgACAAIAAgACAAIAAgACAAKQAsAFwAbgAgACAAIAAgACAAIAAgACAAIAAgACAAIAAgACAAIAAgACAAIAAgACAAXwB1AG4AUwBpAGcAbgBlAGQALAAgAEkARgAoAF8AaQBzAFMAaQBnAG4AZQBkACwAXABuACAAIAAgACAAIAAgACAAIAAgACAAIAAgACAAIAAgACAAIAAgACAAIAAgACAAIAAgAFIASQBHAEgAVAAoAF8ASQBTAE8AQwBhAGwAZQBuAGQAYQByAEQAYQB0AGUALAAgAEwARQBOACgAXwBJAFMATwBDAGEAbABlAG4AZABhAHIARABhAHQAZQApACAALQAgADEAKQAsAFwAbgAgACAAIAAgACAAIAAgACAAIAAgACAAIAAgACAAIAAgACAAIAAgACAAIAAgACAAIABfAEkAUwBPAEMAYQBsAGUAbgBkAGEAcgBEAGEAdABlAFwAbgAgACAAIAAgACAAIAAgACAAIAAgACAAIAAgACAAIAAgACAAIAAgACAAKQAsAFwAbgAgACAAIAAgACAAIAAgACAAIAAgACAAIAAgACAAIAAgACAAIAAgACAAXwBsAGUAbgAsACAATABFAE4AKABfAHUAbgBTAGkAZwBuAGUAZAApACwAXABuACAAIAAgACAAIAAgACAAIAAgACAAIAAgACAAIAAgACAAIAAgACAAIABfAHAAYQB0AHQAZQByAG4ALAAgAFIARQBQAEwAQQBDAEUAXwBDAEgAQQBSAFMAKABfAHUAbgBTAGkAZwBuAGUAZAAsACAAXAAiADAAMQAyADMANAA1ADYANwA4ADkAXAAiACwAIABcACIAXwBcACIAKQAsAFwAbgAgACAAIAAgACAAIAAgACAAIAAgACAAIAAgACAAIAAgACAAIAAgACAAXwB0AHIAeQBQAGEAcgBzAGUALAAgAEkARgBTACgAXABuACAAIAAgACAAIAAgACAAIAAgACAAIAAgACAAIAAgACAAIAAgACAAIAAgACAAIAAgAF8AbABlAG4AIAA+AD0AIAAxADAALAAgAEkARgBTACgAXABuACAAIAAgACAAIAAgACAAIAAgACAAIAAgACAAIAAgACAAIAAgACAAIAAgACAAIAAgACAAIAAgACAAXwBwAGEAdAB0AGUAcgBuACAAPQAgAFIASQBHAEgAVAAoAFwAIgBfAF8AXwBfAF8AXwBfAF8AXwBfAF8AXwBfAF8AXwAtAF8AXwAtAF8AXwBcACIALAAgAF8AbABlAG4AKQAsAFwAbgAgACAAIAAgACAAIAAgACAAIAAgACAAIAAgACAAIAAgACAAIAAgACAAIAAgACAAIAAgACAAIAAgAEgAUwBUAEEAQwBLACgAXABuACAAIAAgACAAIAAgACAAIAAgACAAIAAgACAAIAAgACAAIAAgACAAIAAgACAAIAAgACAAIAAgACAAIAAgACAAIABfAHMAaQBnAG4AIAAqACAAVgBBAEwAVQBFACgATABFAEYAVAAoAF8AdQBuAFMAaQBnAG4AZQBkACwAIABfAGwAZQBuACAALQAgADYAKQApACwAXABuACAAIAAgACAAIAAgACAAIAAgACAAIAAgACAAIAAgACAAIAAgACAAIAAgACAAIAAgACAAIAAgACAAIAAgACAAIABWAEEATABVAEUAKABNAEkARAAoAF8AdQBuAFMAaQBnAG4AZQBkACwAIABfAGwAZQBuACAALQAgADQALAAgADIAKQApACwAXABuACAAIAAgACAAIAAgACAAIAAgACAAIAAgACAAIAAgACAAIAAgACAAIAAgACAAIAAgACAAIAAgACAAIAAgACAAIABWAEEATABVAEUAKABSAEkARwBIAFQAKABfAHUAbgBTAGkAZwBuAGUAZAAsACAAMgApACkAXABuACAAIAAgACAAIAAgACAAIAAgACAAIAAgACAAIAAgACAAIAAgACAAIAAgACAAIAAgACAAIAAgACAAKQAsAFwAbgAgACAAIAAgACAAIAAgACAAIAAgACAAIAAgACAAIAAgACAAIAAgACAAIAAgACAAIAAgACAAIAAgAF8AcABhAHQAdABlAHIAbgAgAD0AIABSAEkARwBIAFQAKABcACIAXwBfAF8AXwBfAF8AXwBfAF8AXwBfAF8AXwBfAF8ALQBfAF8AXAAiACwAIABfAGwAZQBuACkALABcAG4AIAAgACAAIAAgACAAIAAgACAAIAAgACAAIAAgACAAIAAgACAAIAAgACAAIAAgACAAIAAgACAAIABIAFMAVABBAEMASwAoAFwAbgAgACAAIAAgACAAIAAgACAAIAAgACAAIAAgACAAIAAgACAAIAAgACAAIAAgACAAIAAgACAAIAAgACAAIAAgACAAXwBzAGkAZwBuACAAKgAgAFYAQQBMAFUARQAoAEwARQBGAFQAKABfAHUAbgBTAGkAZwBuAGUAZAAsACAAXwBsAGUAbgAgAC0AIAAzACkAKQAsAFwAbgAgACAAIAAgACAAIAAgACAAIAAgACAAIAAgACAAIAAgACAAIAAgACAAIAAgACAAIAAgACAAIAAgACAAIAAgACAAVgBBAEwAVQBFACgAUgBJAEcASABUACgAXwB1AG4AUwBpAGcAbgBlAGQALAAgADIAKQApACwAXABuACAAIAAgACAAIAAgACAAIAAgACAAIAAgACAAIAAgACAAIAAgACAAIAAgACAAIAAgACAAIAAgACAAIAAgACAAIABcACIAXAAiAFwAbgAgACAAIAAgACAAIAAgACAAIAAgACAAIAAgACAAIAAgACAAIAAgACAAIAAgACAAIAAgACAAIAAgACkALABcAG4AIAAgACAAIAAgACAAIAAgACAAIAAgACAAIAAgACAAIAAgACAAIAAgACAAIAAgACAAIAAgACAAIABfAHAAYQB0AHQAZQByAG4AIAA9ACAAUgBJAEcASABUACgAXAAiAF8AXwBfAF8AXwBfAF8AXwBfAF8AXwBfAF8AXwBfAF8AXwBfAF8AXAAiACwAIABfAGwAZQBuACkALABcAG4AIAAgACAAIAAgACAAIAAgACAAIAAgACAAIAAgACAAIAAgACAAIAAgACAAIAAgACAAIAAgACAAIABIAFMAVABBAEMASwAoAFwAbgAgACAAIAAgACAAIAAgACAAIAAgACAAIAAgACAAIAAgACAAIAAgACAAIAAgACAAIAAgACAAIAAgACAAIAAgACAAXwBzAGkAZwBuACAAKgAgAFYAQQBMAFUARQAoAEwARQBGAFQAKABfAHUAbgBTAGkAZwBuAGUAZAAsACAAXwBsAGUAbgAgAC0AIAA0ACkAKQAsAFwAbgAgACAAIAAgACAAIAAgACAAIAAgACAAIAAgACAAIAAgACAAIAAgACAAIAAgACAAIAAgACAAIAAgACAAIAAgACAAVgBBAEwAVQBFACgATQBJAEQAKABfAHUAbgBTAGkAZwBuAGUAZAAsACAAXwBsAGUAbgAgAC0AIAAzACwAIAAyACkAKQAsAFwAbgAgACAAIAAgACAAIAAgACAAIAAgACAAIAAgACAAIAAgACAAIAAgACAAIAAgACAAIAAgACAAIAAgACAAIAAgACAAVgBBAEwAVQBFACgAUgBJAEcASABUACgAXwB1AG4AUwBpAGcAbgBlAGQALAAgADIAKQApAFwAbgAgACAAIAAgACAAIAAgACAAIAAgACAAIAAgACAAIAAgACAAIAAgACAAIAAgACAAIAAgACAAIAAgACkALABcAG4AIAAgACAAIAAgACAAIAAgACAAIAAgACAAIAAgACAAIAAgACAAIAAgACAAIAAgACAAIAAgACAAIABUAFIAVQBFACwAIABcACIAXAAiAFwAbgAgACAAIAAgACAAIAAgACAAIAAgACAAIAAgACAAIAAgACAAIAAgACAAIAAgACAAIAApACwAXABuACAAIAAgACAAIAAgACAAIAAgACAAIAAgACAAIAAgACAAIAAgACAAIAAgACAAIAAgAF8AbABlAG4AIAA+AD0AIAA4ACwAIABJAEYAUwAoAFwAbgAgACAAIAAgACAAIAAgACAAIAAgACAAIAAgACAAIAAgACAAIAAgACAAIAAgACAAIAAgACAAIAAgAF8AcABhAHQAdABlAHIAbgAgAD0AIABSAEkARwBIAFQAKABcACIAXwBfAF8AXwBfAF8ALQBfAF8AXAAiACwAIABfAGwAZQBuACkALABcAG4AIAAgACAAIAAgACAAIAAgACAAIAAgACAAIAAgACAAIAAgACAAIAAgACAAIAAgACAAIAAgACAAIABIAFMAVABBAEMASwAoAFwAbgAgACAAIAAgACAAIAAgACAAIAAgACAAIAAgACAAIAAgACAAIAAgACAAIAAgACAAIAAgACAAIAAgACAAIAAgACAAXwBzAGkAZwBuACAAKgAgAFYAQQBMAFUARQAoAEwARQBGAFQAKABfAHUAbgBTAGkAZwBuAGUAZAAsACAAXwBsAGUAbgAgAC0AIAAzACkAKQAsAFwAbgAgACAAIAAgACAAIAAgACAAIAAgACAAIAAgACAAIAAgACAAIAAgACAAIAAgACAAIAAgACAAIAAgACAAIAAgACAAVgBBAEwAVQBFACgAUgBJAEcASABUACgAXwB1AG4AUwBpAGcAbgBlAGQALAAgADIAKQApACwAXABuACAAIAAgACAAIAAgACAAIAAgACAAIAAgACAAIAAgACAAIAAgACAAIAAgACAAIAAgACAAIAAgACAAIAAgACAAIABcACIAXAAiAFwAbgAgACAAIAAgACAAIAAgACAAIAAgACAAIAAgACAAIAAgACAAIAAgACAAIAAgACAAIAAgACAAIAAgACkALABcAG4AIAAgACAAIAAgACAAIAAgACAAIAAgACAAIAAgACAAIAAgACAAIAAgACAAIAAgACAAIAAgACAAIABfAHAAYQB0AHQAZQByAG4AIAA9ACAAUgBJAEcASABUACgAXAAiAF8AXwBfAF8AXwBfAF8AXwBfAFwAIgAsACAAXwBsAGUAbgApACwAXABuACAAIAAgACAAIAAgACAAIAAgACAAIAAgACAAIAAgACAAIAAgACAAIAAgACAAIAAgACAAIAAgACAASABTAFQAQQBDAEsAKABcAG4AIAAgACAAIAAgACAAIAAgACAAIAAgACAAIAAgACAAIAAgACAAIAAgACAAIAAgACAAIAAgACAAIAAgACAAIAAgAF8AcwBpAGcAbgAgACoAIABWAEEATABVAEUAKABMAEUARgBUACgAXwB1AG4AUwBpAGcAbgBlAGQALAAgAF8AbABlAG4AIAAtACAANAApACkALABcAG4AIAAgACAAIAAgACAAIAAgACAAIAAgACAAIAAgACAAIAAgACAAIAAgACAAIAAgACAAIAAgACAAIAAgACAAIAAgAFYAQQBMAFUARQAoAE0ASQBEACgAXwB1AG4AUwBpAGcAbgBlAGQALAAgAF8AbABlAG4AIAAtACAAMwAsACAAMgApACkALABcAG4AIAAgACAAIAAgACAAIAAgACAAIAAgACAAIAAgACAAIAAgACAAIAAgACAAIAAgACAAIAAgACAAIAAgACAAIAAgAFYAQQBMAFUARQAoAFIASQBHAEgAVAAoAF8AdQBuAFMAaQBnAG4AZQBkACwAIAAyACkAKQBcAG4AIAAgACAAIAAgACAAIAAgACAAIAAgACAAIAAgACAAIAAgACAAIAAgACAAIAAgACAAIAAgACAAIAApACwAXABuACAAIAAgACAAIAAgACAAIAAgACAAIAAgACAAIAAgACAAIAAgACAAIAAgACAAIAAgACAAIAAgACAAVABSAFUARQAsACAAXAAiAFwAIgBcAG4AIAAgACAAIAAgACAAIAAgACAAIAAgACAAIAAgACAAIAAgACAAIAAgACAAIAAgACAAKQAsAFwAbgAgACAAIAAgACAAIAAgACAAIAAgACAAIAAgACAAIAAgACAAIAAgACAAIAAgACAAIABfAGwAZQBuACAAPQAgADcALAAgAEkARgAoAFwAbgAgACAAIAAgACAAIAAgACAAIAAgACAAIAAgACAAIAAgACAAIAAgACAAIAAgACAAIAAgACAAIAAgAF8AcABhAHQAdABlAHIAbgAgAD0AIABcACIAXwBfAF8AXwAtAF8AXwBcACIALABcAG4AIAAgACAAIAAgACAAIAAgACAAIAAgACAAIAAgACAAIAAgACAAIAAgACAAIAAgACAAIAAgACAAIABIAFMAVABBAEMASwAoAFwAbgAgACAAIAAgACAAIAAgACAAIAAgACAAIAAgACAAIAAgACAAIAAgACAAIAAgACAAIAAgACAAIAAgACAAIAAgACAAXwBzAGkAZwBuACAAKgAgAFYAQQBMAFUARQAoAEwARQBGAFQAKABfAHUAbgBTAGkAZwBuAGUAZAAsACAANAApACkALABcAG4AIAAgACAAIAAgACAAIAAgACAAIAAgACAAIAAgACAAIAAgACAAIAAgACAAIAAgACAAIAAgACAAIAAgACAAIAAgAFYAQQBMAFUARQAoAFIASQBHAEgAVAAoAF8AdQBuAFMAaQBnAG4AZQBkACwAIAAyACkAKQAsAFwAbgAgACAAIAAgACAAIAAgACAAIAAgACAAIAAgACAAIAAgACAAIAAgACAAIAAgACAAIAAgACAAIAAgACAAIAAgACAAXAAiAFwAIgBcAG4AIAAgACAAIAAgACAAIAAgACAAIAAgACAAIAAgACAAIAAgACAAIAAgACAAIAAgACAAIAAgACAAIAApACwAXABuACAAIAAgACAAIAAgACAAIAAgACAAIAAgACAAIAAgACAAIAAgACAAIAAgACAAIAAgACAAIAAgACAAXAAiAFwAIgBcAG4AIAAgACAAIAAgACAAIAAgACAAIAAgACAAIAAgACAAIAAgACAAIAAgACAAIAAgACAAKQAsAFwAbgAgACAAIAAgACAAIAAgACAAIAAgACAAIAAgACAAIAAgACAAIAAgACAAIAAgACAAIAAoAF8AbABlAG4AIAA+AD0AIAA0ACkAIAAqACAAKABfAGwAZQBuACAAPAA9ACAANQApACwAIAAgAEkARgAoAFwAbgAgACAAIAAgACAAIAAgACAAIAAgACAAIAAgACAAIAAgACAAIAAgACAAIAAgACAAIAAgACAAIAAgAF8AcABhAHQAdABlAHIAbgAgAD0AIABSAEkARwBIAFQAKABcACIAXwBfAF8AXwBfAFwAIgAsACAAXwBsAGUAbgApACwAXABuACAAIAAgACAAIAAgACAAIAAgACAAIAAgACAAIAAgACAAIAAgACAAIAAgACAAIAAgACAAIAAgACAASABTAFQAQQBDAEsAKABcAG4AIAAgACAAIAAgACAAIAAgACAAIAAgACAAIAAgACAAIAAgACAAIAAgACAAIAAgACAAIAAgACAAIAAgACAAIAAgAF8AcwBpAGcAbgAgACoAIABWAEEATABVAEUAKABfAHUAbgBTAGkAZwBuAGUAZAApACwAXABuACAAIAAgACAAIAAgACAAIAAgACAAIAAgACAAIAAgACAAIAAgACAAIAAgACAAIAAgACAAIAAgACAAIAAgACAAIABcACIAXAAiACwAXABuACAAIAAgACAAIAAgACAAIAAgACAAIAAgACAAIAAgACAAIAAgACAAIAAgACAAIAAgACAAIAAgACAAIAAgACAAIABcACIAXAAiAFwAbgAgACAAIAAgACAAIAAgACAAIAAgACAAIAAgACAAIAAgACAAIAAgACAAIAAgACAAIAAgACAAIAAgACkALABcAG4AIAAgACAAIAAgACAAIAAgACAAIAAgACAAIAAgACAAIAAgACAAIAAgACAAIAAgACAAIAAgACAAIABcACIAXAAiAFwAbgAgACAAIAAgACAAIAAgACAAIAAgACAAIAAgACAAIAAgACAAIAAgACAAIAAgACAAIAApACwAXABuACAAIAAgACAAIAAgACAAIAAgACAAIAAgACAAIAAgACAAIAAgACAAIAAgACAAIAAgAFQAUgBVAEUALAAgAFwAIgBcACIAXABuACAAIAAgACAAIAAgACAAIAAgACAAIAAgACAAIAAgACAAIAAgACAAIAApACwAXABuAFwAbgAgACAAIAAgACAAIAAgACAAIAAgACAAIAAgACAAIAAgACAAIAAgACAASQBGACgASQBOAEQARQBYACgAXwB0AHIAeQBQAGEAcgBzAGUALAAgADEALAAgADEAKQAgAD0AIABcACIAXAAiACwAIAB7ACMAVgBBAEwAVQBFACEALAAgACMAVgBBAEwAVQBFACEALAAgACMAVgBBAEwAVQBFACEAfQAsAFwAbgAgACAAIAAgACAAIAAgACAAIAAgACAAIAAgACAAIAAgACAAIAAgACAAIAAgACAAIABWAEEATABJAEQAQQBUAEUAXwBDAEEATABFAE4ARABBAFIAXwBEAEEAVABFACgAXwB0AHIAeQBQAGEAcgBzAGUALAAgAF8AagB1AGwAaQBhAG4AQwBhAGwAZQBuAGQAYQByACkAXABuACAAIAAgACAAIAAgACAAIAAgACAAIAAgACAAIAAgACAAIAAgACAAIAApAFwAbgAgACAAIAAgACAAIAAgACAAIAAgACAAIAAgACAAIAAgACkAXABuACAAIAAgACAAIAAgACAAIAAgACAAIAAgACkAXABuACAAIAAgACAAIAAgACAAIAApACwAXABuAFwAbgAgACAAIAAgACAAIAAgACAAXwByAG8AdwBDAG8AdQBuAHQALAAgAFIATwBXAFMAKABJAFMATwBDAGEAbABlAG4AZABhAHIARABhAHQAZQApACwAXABuACAAIAAgACAAIAAgACAAIABEAFIATwBQACgAXABuACAAIAAgACAAIAAgACAAIAAgACAAIAAgAFIARQBEAFUAQwBFACgAXAAiAFwAIg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QAGEAcgBzAGUASQBTAE8AQwBhAGwAZQBuAGQAYQByAEQAYQB0AGUAKABOAFUATABMAEkARgBZACgAQwBIAE8ATwBTAEUAUgBPAFcAUwAoAEkAUwBPAEMAYQBsAGUAbgBkAGEAcgBEAGEAdABlACwAIABfAGMAdQByAHIAKQApACkAXABuACAAIAAgACAAIAAgACAAIAAgACAAIAAgACAAIAAgACAAIAAgACAAIAApAFwAbgAgACAAIAAgACAAIAAgACAAIAAgACAAIAAgACAAIAAgACkAXABuACAAIAAgACAAIAAgACAAIAAgACAAIAAgACkALAAgADE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QwBBAEwARQBOAEQAQQBSAF8ARABBAFQARQBcAG4AXABuAFIAZQB0AHUAcgBuAHMAIABhACAAYwBhAGwAZQBuAGQAYQByACAAZABhAHQAZQAgAGEAcwAgAHQAZQB4AHQAIABpAG4AIABJAFMATwAgAGYAbwByAG0AYQB0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y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PAHIAZABpAG4AYQBsACAAZABhAHkAIABvAGYAIAB5AGUAYQByACAAaQBmACAAbQBvAG4AdABoACAAZQBtAHAAdAB5AC4AIABDAGEAbgAgAGIAZQAgAGUAbQBwAHQAe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MAQQBMAEUATgBEAEEAUgBfAEQAQQBUAEUAIAA9ACAATABBAE0AQgBEAEEAKABEAGEAdABlAF8AWQBNAEQALAAgAFsAQgBhAHMAaQBjAF0ALAAgAFsASgB1AGwAaQBhAG4AQwBhAGwAZQBuAGQAYQByAF0ALABcAG4AIAAgACAAIABMAEUAVAAoAFwAbgAgACAAIAAgACAAIAAgACAAXwBqAHUAbABpAGEAbgBDAGEAbABlAG4AZABhAHIALAAgAE4AKABKAHUAbABpAGEAbgBDAGEAbABlAG4AZABhAHIAKQAgADwAPgAgADAALABcAG4AIAAgACAAIAAgACAAIAAgAF8AYgBhAHMAaQBjACwAIABOACgAQgBhAHMAaQBjACkAIAA8AD4AIAAwACwAXABuACAAIAAgACAAIAAgACAAIABfAGQAZQBsAGkAbQAsACAASQBGACgAXwBiAGEAcwBpAGMALAAgAFwAIgBcACIALAAgAFwAIgAtAFwAIgApACwAXABuACAAIAAgACAAIAAgACAAIABfAHMARQByAHIAbwByACwAIABcACIAIwBEAEEAVABFACEAXAAiACwAXABuAFwAbgAgACAAIAAgACAAIAAgACAAZgBuAEYAbwByAG0AYQB0AEkAUwBPAEMAYQBsAGUAbgBkAGEAcgBEAGEAdABlACwAIABMAEEATQBCAEQAQQAoAF8AZABhAHQAZQBfAFkATQBEACwAXABuACAAIAAgACAAIAAgACAAIAAgACAAIAAgAEkARgAoAE0AQQBYACgATgAoAE4ATwBUACgASQBTAF8ARQBNAFAAVABZACgAXwBkAGEAdABlAF8AWQBNAEQAKQApACkAKQAgAD0AIAAwACwAIABcACIAXAAiACwAXABuACAAIAAgACAAIAAgACAAIAAgACAAIAAgACAAIAAgACAATABFAFQAKABcAG4AIAAgACAAIAAgACAAIAAgACAAIAAgACAAIAAgACAAIAAgACAAIAAgAF8AdgBhAGwAaQBkAGEAdABlAEQAYQB0AGUALAAgAFYAQQBMAEkARABBAFQARQBfAEMAQQBMAEUATgBEAEEAUgBfAEQAQQBUAEUAKABfAGQAYQB0AGUAXwBZAE0ARAAsACAASgB1AGwAaQBhAG4AQwBhAGwAZQBuAGQAYQByACkALABcAG4AIAAgACAAIAAgACAAIAAgACAAIAAgACAAIAAgACAAIAAgACAAIAAgAEkARgBTACgAXABuACAAIAAgACAAIAAgACAAIAAgACAAIAAgACAAIAAgACAAIAAgACAAIAAgACAAIAAgAE0AQQBYACgATgAoAEkAUwBFAFIAUgBPAFIAKABfAHYAYQBsAGkAZABhAHQAZQBEAGEAdABlACkAKQApACAAPgAgADAALAAgAF8AcwBFAHIAcgBvAHIALABcAG4AIAAgACAAIAAgACAAIAAgACAAIAAgACAAIAAgACAAIAAgACAAIAAgACAAIAAgACAAXwBiAGEAcwBpAGMAIAAqACAAKABBAEIAUwAoAEkATgBEAEUAWAAoAF8AdgBhAGwAaQBkAGEAdABlAEQAYQB0AGUALAAgADEALAAgADEAKQApACAAPgAgADkAOQA5ADkAKQAsACAAXwBzAEUAcgByAG8AcgAsAFwAbgAgACAAIAAgACAAIAAgACAAIAAgACAAIAAgACAAIAAgACAAIAAgACAAIAAgACAAIABUAFIAVQBFACwAIABMAEUAVAAoAFwAbgAgACAAIAAgACAAIAAgACAAIAAgACAAIAAgACAAIAAgACAAIAAgACAAIAAgACAAIAAgACAAIAAgAF8AcwBZAGUAYQByACwAIABfAEYATwBSAE0AQQBUAF8ASQBTAE8AXwBZAEUAQQBSACgASQBOAEQARQBYACgAXwB2AGEAbABpAGQAYQB0AGUARABhAHQAZQAsACAAMQAsACAAMQApACkALAAgAFwAbgAgACAAIAAgACAAIAAgACAAIAAgACAAIAAgACAAIAAgACAAIAAgACAAIAAgACAAIAAgACAAIAAgAEkARgAoAEkATgBEAEUAWAAoAF8AdgBhAGwAaQBkAGEAdABlAEQAYQB0AGUALAAgADEALAAgADIAKQAgAD0AIABcACIAXAAiACwAXABuACAAIAAgACAAIAAgACAAIAAgACAAIAAgACAAIAAgACAAIAAgACAAIAAgACAAIAAgACAAIAAgACAAIAAgACAAIABJAEYAKABJAE4ARABFAFgAKABfAHYAYQBsAGkAZABhAHQAZQBEAGEAdABlACwAIAAxACwAIAAzACkAIAA9ACAAXAAiAFwAIgAsAFwAbgAgACAAIAAgACAAIAAgACAAIAAgACAAIAAgACAAIAAgACAAIAAgACAAIAAgACAAIAAgACAAIAAgACAAIAAgACAAIAAgACAAIABfAHMAWQBlAGEAcgAsAFwAbgAgACAAIAAgACAAIAAgACAAIAAgACAAIAAgACAAIAAgACAAIAAgACAAIAAgACAAIAAgACAAIAAgACAAIAAgACAAIAAgACAAIABDAE8ATgBDAEEAVAAoAF8AcwBZAGUAYQByACwAIABfAGQAZQBsAGkAbQAsACAAVABFAFgAVAAoAEkATgBEAEUAWAAoAF8AdgBhAGwAaQBkAGEAdABlAEQAYQB0AGUALAAgADEALAAgADMAKQAsACAAXAAiADAAMAAwAFwAIgApACkAXABuACAAIAAgACAAIAAgACAAIAAgACAAIAAgACAAIAAgACAAIAAgACAAIAAgACAAIAAgACAAIAAgACAAIAAgACAAIAApACwAXABuACAAIAAgACAAIAAgACAAIAAgACAAIAAgACAAIAAgACAAIAAgACAAIAAgACAAIAAgACAAIAAgACAAIAAgACAAIABMAEUAVAAoAFwAbgAgACAAIAAgACAAIAAgACAAIAAgACAAIAAgACAAIAAgACAAIAAgACAAIAAgACAAIAAgACAAIAAgACAAIAAgACAAIAAgACAAIABfAHMATQBvAG4AdABoACwAIABUAEUAWABUACgASQBOAEQARQBYACgAXwB2AGEAbABpAGQAYQB0AGUARABhAHQAZQAsACAAMQAsACAAMgApACwAIABcACIAMAAwAFwAIgApACwAXABuACAAIAAgACAAIAAgACAAIAAgACAAIAAgACAAIAAgACAAIAAgACAAIAAgACAAIAAgACAAIAAgACAAIAAgACAAIAAgACAAIAAgAEkARgAoAEkATgBEAEUAWAAoAF8AdgBhAGwAaQBkAGEAdABlAEQAYQB0AGUALAAgADEALAAgADMAKQAgAD0AIABcACIAXAAiACwAXABuACAAIAAgACAAIAAgACAAIAAgACAAIAAgACAAIAAgACAAIAAgACAAIAAgACAAIAAgACAAIAAgACAAIAAgACAAIAAgACAAIAAgACAAIAAgACAASQBGACgAXwBiAGEAcwBpAGMALAAgAF8AcwBFAHIAcgBvAHIALABcAG4AIAAgACAAIAAgACAAIAAgACAAIAAgACAAIAAgACAAIAAgACAAIAAgACAAIAAgACAAIAAgACAAIAAgACAAIAAgACAAIAAgACAAIAAgACAAIAAgACAAIAAgAEMATwBOAEMAQQBUACgAXwBzAFkAZQBhAHIALAAgAF8AZABlAGwAaQBtACwAIABfAHMATQBvAG4AdABoACkAXABuACAAIAAgACAAIAAgACAAIAAgACAAIAAgACAAIAAgACAAIAAgACAAIAAgACAAIAAgACAAIAAgACAAIAAgACAAIAAgACAAIAAgACAAIAAgACAAKQAsAFwAbgAgACAAIAAgACAAIAAgACAAIAAgACAAIAAgACAAIAAgACAAIAAgACAAIAAgACAAIAAgACAAIAAgACAAIAAgACAAIAAgACAAIAAgACAAIAAgAEMATwBOAEMAQQBUACgAXwBzAFkAZQBhAHIALAAgAF8AZABlAGwAaQBtACwAIABfAHMATQBvAG4AdABoACwAIABfAGQAZQBsAGkAbQAsACAAVABFAFgAVAAoAEkATgBEAEUAWAAoAF8AdgBhAGwAaQBkAGEAdABlAEQAYQB0AGUALAAgADEALAAgADMAKQAsACAAXAAiADAAMABcACIAK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IAWQBSAE8AVwAoAEQAYQB0AGUAXwBZAE0ARAAsAFwAbgAgACAAIAAgACAAIAAgACAAIAAgACAAIABMAEEATQBCAEQAQQAoAF8AZABhAHQAZQBfAFkATQBEACwAIABmAG4ARgBvAHIAbQBhAHQASQBTAE8AQwBhAGwAZQBuAGQAYQByAEQAYQB0AGUAKABfAGQAYQB0AGUAXwBZAE0ARAApACkAXABuACAAIAAgACAAIAAgACAAIAApAFwAbgAgACAAIAAgACkAXABuACkAOwBcAG4AXABuAF8ARgBPAFIATQBBAFQAXwBJAFMATwBfAFkARQBBAFIAIAA9ACAATABBAE0AQgBEAEEAKABZAGUAYQByAEMARQAsAFwAbgAgACAAIAAgAEwARQBUACgAXABuACAAIAAgACAAIAAgACAAIABfAHMARQByAHIAbwByACwAIABcACIAIwBZAEUAQQBSACEAXAAiACwAXABuACAAIAAgACAAIAAgACAAIABJAEYAUwAoAFwAbgAgACAAIAAgACAAIAAgACAAIAAgACAAIABJAFMARQBSAFIATwBSACgAWQBlAGEAcgBDAEUAKQAsACAAXwBzAEUAcgByAG8AcgAsAFwAbgAgACAAIAAgACAAIAAgACAAIAAgACAAIABZAGUAYQByAEMARQAgAD0AIABcACIAXAAiACwAIABcACIAXAAiACwAXABuACAAIAAgACAAIAAgACAAIAAgACAAIAAgAE4ATwBUACgASQBTAE4AVQBNAEIARQBSACgAWQBlAGEAcgBDAEUAKQApACwAIABfAHMARQByAHIAbwByACwAXABuACAAIAAgACAAIAAgACAAIAAgACAAIAAgAE4ATwBUACgASQBTAF8ASQBOAFQARQBHAEUAUgAoAFkAZQBhAHIAQwBFACkAKQAsACAAXwBzAEUAcgByAG8AcgAsAFwAbgAgACAAIAAgACAAIAAgACAAIAAgACAAIABUAFIAVQBFACwAIABMAEUAVAAoAFwAbgAgACAAIAAgACAAIAAgACAAIAAgACAAIAAgACAAIAAgAF8AeQBlAGEAcgBGAG0AdAAsACAASQBGACgAKABZAGUAYQByAEMARQAgAD4APQAgADEAMAAwADAAKQAgACoAIAAoAFkAZQBhAHIAQwBFACAAPAA9ACAAOQA5ADkAOQApACwAXABuACAAIAAgACAAIAAgACAAIAAgACAAIAAgACAAIAAgACAAIAAgACAAIABcACIAMAAwADAAMAA7ABIiMAAwADAAMABcACIALABcAG4AIAAgACAAIAAgACAAIAAgACAAIAAgACAAIAAgACAAIAAgACAAIAAgAFwAIgArADAAMAAwADAAOwASIjAAMAAwADAAXAAiACAALwAvACAAEiIgAFUATgBJAEMASABBAFIAKAA4ADcAMgAyACkAXABuACAAIAAgACAAIAAgACAAIAAgACAAIAAgACAAIAAgACAAKQAsAFwAbgAgACAAIAAgACAAIAAgACAAIAAgACAAIAAgACAAIAAgAFQARQBYAFQAKABZAGUAYQByAEMARQAsACAAXwB5AGUAYQByAEYAbQB0ACkAXABuACAAIAAgACAAIAAgACAAIAAgACAAIAAgACkAXABuACAAIAAgACAAIAAgACAAIAApAFwAbgAgACAAIAAgACkAXABuACkAOwBcAG4AXABuAF8ASgBVAEwASQBBAE4AXwBEAEEAWQBfAE4AVQBNAEIARQBSACAAPQAgAEwAQQBNAEIARABBACgAWQBlAGEAcgBDAEUALAAgAE0AbwBuAHQAaAAsACAARABhAHkALAAgAEoAdQBsAGkAYQBuAEMAYQBsAGUAbgBkAGEAcgAsAFwAbgAgACAAIAAgAEwARQBUACgAXABuACAAIAAgACAAIAAgACAAIABfAFkARQBBAFIANAA4ADAAMQBCAEMARQAsACAALQA0ADgAMAAwACwAXABuACAAIAAgACAAIAAgACAAIABfAEcANAA4ADAAMQBCAEMARQBfAEoARAAsACAALQAzADIAMAA0ADUALABcAG4AIAAgACAAIAAgACAAIAAgAF8ASgA0ADgAMAAxAEIAQwBFAF8ASgBEACwAIAAtADMAMgAwADgAMwAsAFwAbgAgACAAIAAgACAAIAAgACAAXwBEAGEAeQBzAEkAbgA1AE0AbwBuAHQAaABzAEYAcgBvAG0ATQBhAHIAYwBoACwAIAAxADUAMwAsAFwAbgAgACAAIAAgACAAIAAgACAAXwBtAG8AbgB0AGgALAAgAEkATgBUACgATQBvAG4AdABoACkALABcAG4AIAAgACAAIAAgACAAIAAgAF8ATQBhAHIAYwBoAFMAaABpAGYAdABZAGUAYQByACwAIABJAE4AVAAoACgAMQA0ACAALQAgAF8AbQBvAG4AdABoACkAIAAvACAAMQAyACkALABcAG4AIAAgACAAIAAgACAAIAAgAF8AeQBlAGEAcgBzACwAIABJAE4AVAAoAFkAZQBhAHIAQwBFACkAIAAtACAAXwBZAEUAQQBSADQAOAAwADEAQgBDAEUAIAAtACAAXwBNAGEAcgBjAGgAUwBoAGkAZgB0AFkAZQBhAHIALABcAG4AIAAgACAAIAAgACAAIAAgAF8ATQBhAHIAYwBoAFMAaABpAGYAdABNAG8AbgB0AGgALAAgAF8AbQBvAG4AdABoACAAKwAgACgAMQAyACAAKgAgAF8ATQBhAHIAYwBoAFMAaABpAGYAdABZAGUAYQByACkAIAAtACAAMwAsAFwAbgAgACAAIAAgACAAIAAgACAAXwBkAGEAeQBzACwAIAAzADYANQAgACoAIABfAHkAZQBhAHIAcwAgACsAIABJAE4AVAAoAF8AeQBlAGEAcgBzACAALwAgADQAKQAgACsAIABJAE4AVAAoACgAXwBEAGEAeQBzAEkAbgA1AE0AbwBuAHQAaABzAEYAcgBvAG0ATQBhAHIAYwBoACAAKgAgAF8ATQBhAHIAYwBoAFMAaABpAGYAdABNAG8AbgB0AGgAIAArACAAMgApACAALwAgADUAKQAgACsAIABJAE4AVAAoAEQAYQB5ACkALABcAG4AIAAgACAAIAAgACAAIAAgAF8AZABhAHkAcwAgACsAIABJAEYAKABKAHUAbABpAGEAbgBDAGEAbABlAG4AZABhAHIALABcAG4AIAAgACAAIAAgACAAIAAgACAAIAAgACAAXwBKADQAOAAwADEAQgBDAEUAXwBKAEQALABcAG4AIAAgACAAIAAgACAAIAAgACAAIAAgACAAXwBHADQAOAAwADEAQgBDAEUAXwBKAEQAIAAtACAASQBOAFQAKABfAHkAZQBhAHIAcwAgAC8AIAAxADAAMAApACAAKwAgAEkATgBUACgAXwB5AGUAYQByAHMAIAAvACAANAAwAD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VQBMAEkAQQBOAF8ARABBAFkAXwBOAFUATQBCAEUAUgBcAG4AXABuAFIAZQB0AHUAcgBuAHMAIAB0AGgAZQAgAEoAdQBsAGkAYQBuACAARABhAHkAIABOAHUAbQBiAGUAcgAgACgASgBEAE4AKQAgAG8AZgAgAHQAaABlACAAcAByAG8AdgBpAGQAZQBkACAAZABhAHQAZQAgAGkAbgAgAHQAaABlACAAcwBwAGUAYwBpAGYAaQBlAGQAIABjAGEAbABlAG4AZABhAHIALgBcAG4ATgBvAHQAZQAgAHQAaABlACAASgB1AGwAaQBhAG4AIABEAGEAeQAgAE4AdQBtAGIAZQByACAAaQBzACAAYQBuACAAaQBuAHQAZQBnAGUAcgAgAHQAeQBwAGUAIABhAG4AZAAgAGkAcwAgAGEAbgAgAG8AcgBkAGkAbgBhAGwAIABkAGEAeQAgAG4AdQBtAGIAZQByACAAcgBlAGYAZQByAGUAbgBjAGUAZAAgAGYAcgBvAG0AIABKAGEAbgB1AGEAcgB5ACAAMQAsAFwAbgA0ADcAMQAzACAAQgBDACAAaQBuACAAdABoAGUAIABwAHIAbwBsAGUAcAB0AGkAYwAgAEoAdQBsAGkAYQBuACAAYwBhAGwAZQBuAGQAYQByAC4AIABJAHQAIABkAG8AZQBzACAAbgBvAHQAIABpAG4AYwBsAHUAZABlACAAYQBuAHkAIAB2AGEAbAB1AGUAIABmAG8AcgAgAHQAaQBtAGUAIABvAGYAIABkAGEAeQAuAFwAbgBJAGYAIABtAG8AbgB0AGgAIABhAG4AZAAgAGQAYQB5ACAAYQByAGUAIABlAG0AcAB0AHkAIAB0AGgAZQBuACAAcgBlAHQAdQByAG4AcwAgAEoARABOACAAZgBvAHIAIABKAGEAbgB1AGEAcgB5ACAAMQBzAHQAIABvAGYAIAB0AGgAZQAgAHkAZQBhAHI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y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PAHIAZABpAG4AYQBsACAAZABhAHkAIABvAGYAIAB5AGUAYQByACAAaQBmACAAbQBvAG4AdABoACAAZQBtAHAAdAB5AC4AIABDAGEAbgAgAGIAZQAgAGUAbQBwAHQAe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EAEEAWQBfAE4AVQBNAEIARQBSACAAPQAgAEwAQQBNAEIARABBACgARABhAHQAZQBfAFkATQBEACwAIABbAEoAdQBsAGkAYQBuAEMAYQBsAGUAbgBkAGEAcgBdACwAXABuACAAIAAgACAATABFAFQAKABcAG4AIAAgACAAIAAgACAAIAAgAF8AagB1AGwAaQBhAG4AQwBhAGwAZQBuAGQAYQByACwAIABOACgASgB1AGwAaQBhAG4AQwBhAGwAZQBuAGQAYQByACkAIAA8AD4AIAAwACwAXABuACAAIAAgACAAIAAgACAAIAAgACAAIAAgAFwAbgAgACAAIAAgACAAIAAgACAAZgBuAFIAZQBzAG8AbAB2AGUASgBEAE4ALAAgAEwAQQBNAEIARABBACgAXwBkAGEAdABlAF8AWQBNAEQALABcAG4AIAAgACAAIAAgACAAIAAgACAAIAAgACAASQBGACgATQBBAFgAKABOACgATgBPAFQAKABJAFMAXwBFAE0AUABUAFkAKABfAGQAYQB0AGUAXwBZAE0ARAApACkAKQApACAAPQAgADAALAAgAFwAIgBcACIALABcAG4AIAAgACAAIAAgACAAIAAgACAAIAAgACAAIAAgACAAIABMAEUAVAAoAFwAbgAgACAAIAAgACAAIAAgACAAIAAgACAAIAAgACAAIAAgACAAIAAgACAAXwB2AGEAbABpAGQAYQB0AGUARABhAHQAZQAsACAAVgBBAEwASQBEAEEAVABFAF8AQwBBAEwARQBOAEQAQQBSAF8ARABBAFQARQAoAF8AZABhAHQAZQBfAFkATQBEACwAIABfAGoAdQBsAGkAYQBuAEMAYQBsAGUAbgBkAGEAcgApACwAXABuACAAIAAgACAAIAAgACAAIAAgACAAIAAgACAAIAAgACAAIAAgACAAIABfAGYAaQByAHMAdABFAHIAcgBvAHIALAAgAFQAQQBLAEUAKABGAEkATABUAEUAUgAoAF8AdgBhAGwAaQBkAGEAdABlAEQAYQB0AGUALAAgAEkAUwBFAFIAUgBPAFIAKABfAHYAYQBsAGkAZABhAHQAZQBEAGEAdABlACkALAAgAFwAIgBcACIAKQAsACAAMQAsACAAMQApACwAXABuACAAIAAgACAAIAAgACAAIAAgACAAIAAgACAAIAAgACAAIAAgACAAIABJAEYAKABJAFMARQBSAFIATwBSACgAXwBmAGkAcgBzAHQARQByAHIAbwByACkALAAgAF8AZgBpAHIAcwB0AEUAcgByAG8AcgAsAFwAbgAgACAAIAAgACAAIAAgACAAIAAgACAAIAAgACAAIAAgACAAIAAgACAAIAAgACAAIABMAEUAVAAoAFwAbgAgACAAIAAgACAAIAAgACAAIAAgACAAIAAgACAAIAAgACAAIAAgACAAIAAgACAAIAAgACAAIAAgAF8AeQAsACAASQBOAEQARQBYACgAXwB2AGEAbABpAGQAYQB0AGUARABhAHQAZQAsACAAMQAsACAAMQApACwAXABuACAAIAAgACAAIAAgACAAIAAgACAAIAAgACAAIAAgACAAIAAgACAAIAAgACAAIAAgACAAIAAgACAAXwBtACwAIABJAE4ARABFAFgAKABfAHYAYQBsAGkAZABhAHQAZQBEAGEAdABlACwAIAAxACwAIAAyACkALABcAG4AIAAgACAAIAAgACAAIAAgACAAIAAgACAAIAAgACAAIAAgACAAIAAgACAAIAAgACAAIAAgACAAIABfAGQALAAgAEkATgBEAEUAWAAoAF8AdgBhAGwAaQBkAGEAdABlAEQAYQB0AGUALAAgADEALAAgADMAKQAsAFwAbgAgACAAIAAgACAAIAAgACAAIAAgACAAIAAgACAAIAAgACAAIAAgACAAIAAgACAAIAAgACAAIAAgAEkARgAoAF8AbQAgAD0AIABcACIAXAAiACwAXABuACAAIAAgACAAIAAgACAAIAAgACAAIAAgACAAIAAgACAAIAAgACAAIAAgACAAIAAgACAAIAAgACAAIAAgACAAIABMAEUAVAAoAFwAbgAgACAAIAAgACAAIAAgACAAIAAgACAAIAAgACAAIAAgACAAIAAgACAAIAAgACAAIAAgACAAIAAgACAAIAAgACAAIAAgACAAIABfAEoARABOAF8ASgBBAE4AMAAsACAAXwBKAFUATABJAEEATgBfAEQAQQBZAF8ATgBVAE0AQgBFAFIAKABfAHkALAAgADEALAAgADAALAAgAF8AagB1AGwAaQBhAG4AQwBhAGwAZQBuAGQAYQByACkALABcAG4AIAAgACAAIAAgACAAIAAgACAAIAAgACAAIAAgACAAIAAgACAAIAAgACAAIAAgACAAIAAgACAAIAAgACAAIAAgACAAIAAgACAAXwBKAEQATgBfAEoAQQBOADAAIAArACAASQBGACgAXwBkACAAPQAgAFwAIgBcACIALAAgADEALAAgAF8AZAApAFwAbgAgACAAIAAgACAAIAAgACAAIAAgACAAIAAgACAAIAAgACAAIAAgACAAIAAgACAAIAAgACAAIAAgACAAIAAgACAAKQAsAFwAbgAgACAAIAAgACAAIAAgACAAIAAgACAAIAAgACAAIAAgACAAIAAgACAAIAAgACAAIAAgACAAIAAgACAAIAAgACAASQBGACgAXwBkACAAPQAgAFwAIgBcACIALAAgAFwAbgAgACAAIAAgACAAIAAgACAAIAAgACAAIAAgACAAIAAgACAAIAAgACAAIAAgACAAIAAgACAAIAAgACAAIAAgACAAIAAgACAAIABfAEoAVQBMAEkAQQBOAF8ARABBAFkAXwBOAFUATQBCAEUAUgAoAF8AeQAsACAAXwBtACwAIAAxACwAIABfAGoAdQBsAGkAYQBuAEMAYQBsAGUAbgBkAGEAcgApACwAXABuACAAIAAgACAAIAAgACAAIAAgACAAIAAgACAAIAAgACAAIAAgACAAIAAgACAAIAAgACAAIAAgACAAIAAgACAAIAAgACAAIAAgAF8ASgBVAEwASQBBAE4AXwBEAEEAWQBfAE4AVQBNAEIARQBSACgAXwB5ACwAIABfAG0ALAAgAF8AZAAsACAAXwBqAHUAbABpAGEAbgBDAGEAbABlAG4AZABhAHI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CAAIAAgACAAIAAgACAAIAAgACAAIAAgACAAIAAgACAAXABuACAAIAAgACAAIAAgACAAIABCAFkAUgBPAFcAKABEAGEAdABlAF8AWQBNAEQALABcAG4AIAAgACAAIAAgACAAIAAgACAAIAAgACAATABBAE0AQgBEAEEAKABfAGQAYQB0AGUAXwBZAE0ARAAsACAAZgBuAFIAZQBzAG8AbAB2AGUASgBEAE4AKABfAGQAYQB0AGUAXwBZAE0ARA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KAFUATABJAEEATgBfAEQAQQBZAF8ATgBVAE0AQgBFAFIAXABuAFwAbgBSAGUAdAB1AHIAbgBzACAAdABoAGUAIABNAG8AZABpAGYAaQBlAGQAIABKAHUAbABpAGEAbgAgAEQAYQB5ACAATgB1AG0AYgBlAHIAIAAoAE0ASgBEAE4AKQAgAG8AZgAgAHQAaABlACAAcAByAG8AdgBpAGQAZQBkACAAZABhAHQAZQAgAGkAbgAgAHQAaABlACAAcwBwAGUAYwBpAGYAaQBlAGQAIABjAGEAbABlAG4AZABhAHIALgBcAG4ATgBvAHQAZQAgAHQAaABlACAATQBvAGQAaQBmAGkAZQBkACAASgB1AGwAaQBhAG4AIABEAGEAeQAgAE4AdQBtAGIAZQByACAAaQBzACAAYQBuACAAaQBuAHQAZQBnAGUAcgAgAHQAeQBwAGUAIABhAG4AZAAgAGkAcwAgAGEAbgAgAG8AcgBkAGkAbgBhAGwAIABkAGEAeQAgAG4AdQBtAGIAZQByACAAcgBlAGYAZQByAGUAbgBjAGUAZAAgAGYAcgBvAG0AIABOAG8AdgBlAG0AYgBlAHIAIAAxADcALABcAG4AMQA4ADUAOAAgAGkAbgAgAHQAaABlACAAcAByAG8AbABlAHAAdABpAGMAIABHAHIAZQBnAG8AcgBpAGEAbgAgAGMAYQBsAGUAbgBkAGEAcgAuACAASQB0ACAAZABvAGUAcwAgAG4AbwB0ACAAaQBuAGMAbAB1AGQAZQAgAGEAbgB5ACAAdgBhAGwAdQBlACAAZgBvAHIAIAB0AGkAbQBlACAAbwBmACAAZABhAHkALgBcAG4ASQBmACAAbQBvAG4AdABoACAAYQBuAGQAIABkAGEAeQAgAGEAcgBlACAAZQBtAHAAdAB5ACAAdABoAGUAbgAgAHIAZQB0AHUAcgBuAHMAIABNAEoARABOACAAZgBvAHIAIABKAGEAbgB1AGEAcgB5ACAAMQBzAHQAIABvAGYAIAB0AGgAZQAgAHkAZQBhAHI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0AbwBkAGkAZgBpAGUAZ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y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PAHIAZABpAG4AYQBsACAAZABhAHkAIABvAGYAIAB5AGUAYQByACAAaQBmACAAbQBvAG4AdABoACAAZQBtAHAAdAB5AC4AIABDAGEAbgAgAGIAZQAgAGUAbQBwAHQAe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QASQBGAEkARQBEAF8ASgBVAEwASQBBAE4AXwBEAEEAWQBfAE4AVQBNAEIARQBSACAAPQAgAEwAQQBNAEIARABBACgARABhAHQAZQBfAFkATQBEACwAIABbAEoAdQBsAGkAYQBuAEMAYQBsAGUAbgBkAGEAcgBdACwAXABuACAAIAAgACAATABFAFQAKABcAG4AIAAgACAAIAAgACAAIAAgAF8ASgBEAE4ALAAgAEoAVQBMAEkAQQBOAF8ARABBAFkAXwBOAFUATQBCAEUAUgAoAEQAYQB0AGUAXwBZAE0ARAAsACAASgB1AGwAaQBhAG4AQwBhAGwAZQBuAGQAYQByACkALABcAG4AIAAgACAAIAAgACAAIAAgAEkARgAoAE4ATwBUACgASQBTAE4AVQBNAEIARQBSACgAXwBKAEQATgApACkALAAgAF8ASgBEAE4ALABcAG4AIAAgACAAIAAgACAAIAAgACAAIAAgACAASgBEAE4AXwBUAE8AXwBNAE8ARABJAEYASQBFAEQAKABfAEoARABO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0ATwBEAEkARgBJAEUARABcAG4AXABuAEMAbwBuAHYAZQByAHQAcwAgAGEAIABKAHUAbABpAGEAbgAgAEQAYQB5ACAATgB1AG0AYgBlAHIAIAAoAEoARABOACkAIAB0AG8AIABhACAATQBvAGQAaQBmAGkAZQBkACAASgB1AGwAaQBhAG4AIABEAGEAeQAgAE4AdQBtAGIAZQByACAAKABNAEoARABOAC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0AbwBkAGkAZgBpAGUAZ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fAAgAGkAbgB0AGUAZwBlAHIAIAB8ACAASgB1AGwAaQBhAG4AIABEAGEAeQAgAE4AdQBtAGIAZ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0ATwBEAEkARgBJAEUARAAgAD0AIABMAEEATQBCAEQAQQAoAEoARABOACwAXABuACAAIAAgACAASQBGAFMAKABcAG4AIAAgACAAIAAgACAAIAAgAEkAUwBFAFIAUgBPAFIAKABKAEQATgApACwAIABKAEQATgAsAFwAbgAgACAAIAAgACAAIAAgACAASgBEAE4AIAA9ACAAXAAiAFwAIgAsACAAXAAiAFwAIgAsAFwAbgAgACAAIAAgACAAIAAgACAATgBPAFQAKABJAFMATgBVAE0AQgBFAFIAKABKAEQATgApACkALAAgAHsAIwBWAEEATABVAEUAIQB9ACwAXABuACAAIAAgACAAIAAgACAAIABUAFIAVQBFACwAIABJAE4AVAAoAEoARABOACkAIAAtACAAMgA0ADAAMAAwADAAM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QASQBGAEkARQBEAF8AVABPAF8ASgBEAE4AXABuAFwAbgBDAG8AbgB2AGUAcgB0AHMAIABhACAATQBvAGQAaQBmAGkAZQBkACAASgB1AGwAaQBhAG4AIABEAGEAeQAgAE4AdQBtAGIAZQByACAAKABNAEoARABOACkAIAB0AG8AIABhACAASgB1AGwAaQBhAG4AIABEAGEAeQAgAE4AdQBtAGIAZQByACAAKABKAEQATgAp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fAAgAGkAbgB0AGUAZwBlAHIAIAB8ACAATQBvAGQAaQBmAGkAZQBkACAASgB1AGwAaQBhAG4AIABEAGEAeQAgAE4AdQBtAGIAZ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UAE8AXwBKAEQATgAgAD0AIABMAEEATQBCAEQAQQAoAE0ASgBEAE4ALABcAG4AIAAgACAAIABJAEYAUwAoAFwAbgAgACAAIAAgACAAIAAgACAASQBTAEUAUgBSAE8AUgAoAE0ASgBEAE4AKQAsACAATQBKAEQATgAsAFwAbgAgACAAIAAgACAAIAAgACAATQBKAEQATgAgAD0AIABcACIAXAAiACwAIABcACIAXAAiACwAXABuACAAIAAgACAAIAAgACAAIABOAE8AVAAoAEkAUwBOAFUATQBCAEUAUgAoAE0ASgBEAE4AKQApACwAIAB7ACMAVgBBAEwAVQBFACEAfQAsAFwAbgAgACAAIAAgACAAIAAgACAAVABSAFUARQAsACAASQBOAFQAKABNAEoARABOACkAIAArACAAMgA0ADAAMAAwADAAM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DAEEATABFAE4ARABBAFIAXwBEAEEAVABFAFwAbgBcAG4AQwBvAG4AdgBlAHIAdABzACAAYQAgAEoAdQBsAGkAYQBuACAARABhAHkAIABOAHUAbQBiAGUAcgAgAHQAbwAgAGEAIABkAGEAdABlACAAaQBuACAAdABoAGUAIABzAHAAZQBjAGkAZgBpAGUAZAAgAGMAYQBsAGUAbgBkAGEAcgAuAFwAbgBcAG4AQQByAHIAYQB5ACAAYwBvAG0AcABhAHQAaQBiAGwAZQA6ACAASgBEAE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AgACAAIAAgACAAIAAgACAAIAAgACAAIAAgAHwAIABpAG4AdABlAGcAZQByACAAfAAgAEoAdQBsAGkAYQBuACAARABhAHkAIABOAHUAbQBiAGUAcg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ABPAF8AQwBBAEwARQBOAEQAQQBSAF8ARABBAFQARQAgAD0AIABMAEEATQBCAEQAQQAoAEoARABOACwAIABbAEoAdQBsAGkAYQBuAEMAYQBsAGUAbgBkAGEAcgBdACwAXABuACAAIAAgACAATABFAFQAKABcAG4AIAAgACAAIAAgACAAIAAgAF8AagB1AGwAaQBhAG4AQwBhAGwAZQBuAGQAYQByACwAIABOACgASgB1AGwAaQBhAG4AQwBhAGwAZQBuAGQAYQByACkAIAA8AD4AIAAwACwAXABuAFwAbgAgACAAIAAgACAAIAAgACAAZgBuAEoARABOAHQAbwBDAGEAbABlAG4AZABhAHIARABhAHQAZQAsACAATABBAE0AQgBEAEEAKABfAEoARABOACwAXABuACAAIAAgACAAIAAgACAAIAAgACAAIAAgAEkARgBTACgAXABuACAAIAAgACAAIAAgACAAIAAgACAAIAAgACAAIAAgACAASQBTAEUAUgBSAE8AUgAoAF8ASgBEAE4AKQAsACAASABTAFQAQQBDAEsAKABfAEoARABOACwAIABcACIAXAAiACwAIABcACIAXAAiACkALABcAG4AIAAgACAAIAAgACAAIAAgACAAIAAgACAAIAAgACAAIABfAEoARABOACAAPQAgAFwAIgBcACIALAAgAHsAXAAiAFwAIgAsACAAXAAiAFwAIgAsACAAXAAiAFwAIgB9ACwAXABuACAAIAAgACAAIAAgACAAIAAgACAAIAAgACAAIAAgACAATgBPAFQAKABJAFMATgBVAE0AQgBFAFIAKABfAEoARABOACkAKQAsACAAewAjAFYAQQBMAFUARQAhACwAIABcACIAXAAiACwAIABcACIAXAAiAH0ALABcAG4AIAAgACAAIAAgACAAIAAgACAAIAAgACAAIAAgACAAIABUAFIAVQBFACwAIABMAEUAVAAoAFwAbgAgACAAIAAgACAAIAAgACAAIAAgACAAIAAgACAAIAAgACAAIAAgACAAXwBZAEUAQQBSADQAOAAwADEAQgBDAEUALAAgAC0ANAA4ADAAMAAsAFwAbgAgACAAIAAgACAAIAAgACAAIAAgACAAIAAgACAAIAAgACAAIAAgACAAXwBEAGEAeQBzAEkAbgA0AFkAZQBhAHIALAAgADEANAA2ADEALABcAG4AIAAgACAAIAAgACAAIAAgACAAIAAgACAAIAAgACAAIAAgACAAIAAgAF8ARABhAHkAcwBJAG4AWQBlAGEAcgAsACAAMwA2ADUALABcAG4AIAAgACAAIAAgACAAIAAgACAAIAAgACAAIAAgACAAIAAgACAAIAAgAF8ATQBvAG4AdABoAEMAbwByAHIAZQBjAHQAaQBvAG4ARABhAHkAcwAsACAAMwAwADgALABcAG4AIAAgACAAIAAgACAAIAAgACAAIAAgACAAIAAgACAAIAAgACAAIAAgAF8ARABhAHkAcwBJAG4ANABNAG8AbgB0AGgAcwAsACAAMQAyADIALABcAG4AIAAgACAAIAAgACAAIAAgACAAIAAgACAAIAAgACAAIAAgACAAIAAgAF8ARABhAHkAcwBJAG4ANQBNAG8AbgB0AGgAcwBGAHIAbwBtAE0AYQByAGMAaAAsACAAMQA1ADMALABcAG4AIAAgACAAIAAgACAAIAAgACAAIAAgACAAIAAgACAAIAAgACAAIAAgAEkARgAoAF8AagB1AGwAaQBhAG4AQwBhAGwAZQBuAGQAYQByACwAXABuACAAIAAgACAAIAAgACAAIAAgACAAIAAgACAAIAAgACAAIAAgACAAIAAgACAAIAAgAEwARQBUACgAXABuACAAIAAgACAAIAAgACAAIAAgACAAIAAgACAAIAAgACAAIAAgACAAIAAgACAAIAAgACAAIAAgACAAXwBKADQAOAAwADEAQgBDAEUAXwBKAEQAMAAsACAALQAzADIAMAA4ADMALABcAG4AIAAgACAAIAAgACAAIAAgACAAIAAgACAAIAAgACAAIAAgACAAIAAgACAAIAAgACAAIAAgACAAIABfAGQAYQB5AHMAMAAsACAASQBOAFQAKABfAEoARABOACkAIAAtACAAXwBKADQAOAAwADEAQgBDAEUAXwBKAEQAMAAgAC0AIAAxACwAXABuACAAIAAgACAAIAAgACAAIAAgACAAIAAgACAAIAAgACAAIAAgACAAIAAgACAAIAAgACAAIAAgACAAXwBxAHUAYQBkAFkAcgAsACAASQBOAFQAKABfAGQAYQB5AHMAMAAgAC8AIABfAEQAYQB5AHMASQBuADQAWQBlAGEAcgApACwAXABuACAAIAAgACAAIAAgACAAIAAgACAAIAAgACAAIAAgACAAIAAgACAAIAAgACAAIAAgACAAIAAgACAAXwBkAGEAeQBzADEALAAgAF8AZABhAHkAcwAwACAALQAgAF8AcQB1AGEAZABZAHIAIAAqACAAXwBEAGEAeQBzAEkAbgA0AFkAZQBhAHIALABcAG4AIAAgACAAIAAgACAAIAAgACAAIAAgACAAIAAgACAAIAAgACAAIAAgACAAIAAgACAAIAAgACAAIABfAHIAZQBtAFkAcgAsACAASQBOAFQAKAAoAEkATgBUACgAXwBkAGEAeQBzADEAIAAvACAAXwBEAGEAeQBzAEkAbgBZAGUAYQByACkAIAArACAAMQApACAAKgAgADAALgA3ADUAKQAsAFwAbgAgACAAIAAgACAAIAAgACAAIAAgACAAIAAgACAAIAAgACAAIAAgACAAIAAgACAAIAAgACAAIAAgAF8AZABhAHkAcwAyACwAIABfAGQAYQB5AHMAMQAgAC0AIABfAHIAZQBtAFkAcgAgACoAIABfAEQAYQB5AHMASQBuAFkAZQBhAHIALABcAG4AIAAgACAAIAAgACAAIAAgACAAIAAgACAAIAAgACAAIAAgACAAIAAgACAAIAAgACAAIAAgACAAIABfAHkALAAgAF8AcQB1AGEAZABZAHIAIAAqACAANAAgACsAIABfAHIAZQBtAFkAcgAsAFwAbgAgACAAIAAgACAAIAAgACAAIAAgACAAIAAgACAAIAAgACAAIAAgACAAIAAgACAAIAAgACAAIAAgAF8AbQAsACAASQBOAFQAKAAoAF8AZABhAHkAcwAyACAAKgAgADUAIAArACAAXwBNAG8AbgB0AGgAQwBvAHIAcgBlAGMAdABpAG8AbgBEAGEAeQBzACkAIAAvACAAXwBEAGEAeQBzAEkAbgA1AE0AbwBuAHQAaABzAEYAcgBvAG0ATQBhAHIAYwBoACkAIAAtACAAMgAsAFwAbgAgACAAIAAgACAAIAAgACAAIAAgACAAIAAgACAAIAAgACAAIAAgACAAIAAgACAAIAAgACAAIAAgAF8AZABhAHkALAAgAF8AZABhAHkAcwAyACAALQAgAEkATgBUACgAKABfAG0AIAArACAANAApACAAKgAgAF8ARABhAHkAcwBJAG4ANQBNAG8AbgB0AGgAcwBGAHIAbwBtAE0AYQByAGMAaAAgAC8AIAA1ACkAIAArAFwAbgAgACAAIAAgACAAIAAgACAAIAAgACAAIAAgACAAIAAgACAAIAAgACAAIAAgACAAIAAgACAAIAAgACAAIAAgACAAXwBEAGEAeQBzAEkAbgA0AE0AbwBuAHQAaABzACAAKwAgADEALABcAG4AIAAgACAAIAAgACAAIAAgACAAIAAgACAAIAAgACAAIAAgACAAIAAgACAAIAAgACAAIAAgACAAIABfAHkAZQBhAHIALAAgAF8AWQBFAEEAUgA0ADgAMAAxAEIAQwBFACAAKwAgAF8AeQAgACsAIABJAE4AVAAoACgAXwBtACAAKwAgADIAKQAgAC8AIAAxADIAKQAsAFwAbgAgACAAIAAgACAAIAAgACAAIAAgACAAIAAgACAAIAAgACAAIAAgACAAIAAgACAAIAAgACAAIAAgAF8AbQBvAG4AdABoACwAIABNAE8ARAAoAF8AbQAgACsAIAAyACwAIAAxADIAKQAgACsAIAAxACwAXABuACAAIAAgACAAIAAgACAAIAAgACAAIAAgACAAIAAgACAAIAAgACAAIAAgACAAIAAgACAAIAAgACAASABTAFQAQQBDAEsAKABfAHkAZQBhAHIALAAgAF8AbQBvAG4AdABoACwAIABfAGQAYQB5ACkAXABuACAAIAAgACAAIAAgACAAIAAgACAAIAAgACAAIAAgACAAIAAgACAAIAAgACAAIAAgACkALABcAG4AIAAgACAAIAAgACAAIAAgACAAIAAgACAAIAAgACAAIAAgACAAIAAgACAAIAAgACAATABFAFQAKABcAG4AIAAgACAAIAAgACAAIAAgACAAIAAgACAAIAAgACAAIAAgACAAIAAgACAAIAAgACAAIAAgACAAIABfAEcANAA4ADAAMQBCAEMARQBfAEoARAAwACwAIAAtADMAMgAwADQANQAsAFwAbgAgACAAIAAgACAAIAAgACAAIAAgACAAIAAgACAAIAAgACAAIAAgACAAIAAgACAAIAAgACAAIAAgAF8ARwByAGUAZwBEAGEAeQBzAEkAbgA0ADAAMABZAGUAYQByACwAIAAxADQANgAwADkANwAsAFwAbgAgACAAIAAgACAAIAAgACAAIAAgACAAIAAgACAAIAAgACAAIAAgACAAIAAgACAAIAAgACAAIAAgAF8ARwByAGUAZwBEAGEAeQBzAEkAbgAxADAAMABZAGUAYQByACwAIAAzADYANQAyADQALABcAG4AIAAgACAAIAAgACAAIAAgACAAIAAgACAAIAAgACAAIAAgACAAIAAgACAAIAAgACAAIAAgACAAIABfAGQAYQB5AHMAMAAsACAASQBOAFQAKABfAEoARABOACkAIAAtACAAXwBHADQAOAAwADEAQgBDAEUAXwBKAEQAMAAgAC0AIAAxACwAXABuACAAIAAgACAAIAAgACAAIAAgACAAIAAgACAAIAAgACAAIAAgACAAIAAgACAAIAAgACAAIAAgACAAXwBxAHUAYQBkAEMAZQBuAHQALAAgAEkATgBUACgAXwBkAGEAeQBzADAAIAAvACAAXwBHAHIAZQBnAEQAYQB5AHMASQBuADQAMAAwAFkAZQBhAHIAKQAsAFwAbgAgACAAIAAgACAAIAAgACAAIAAgACAAIAAgACAAIAAgACAAIAAgACAAIAAgACAAIAAgACAAIAAgAF8AZABhAHkAcwAxACwAIABfAGQAYQB5AHMAMAAgAC0AIABfAHEAdQBhAGQAQwBlAG4AdAAgACoAIABfAEcAcgBlAGcARABhAHkAcwBJAG4ANAAwADAAWQBlAGEAcgAsAFwAbgAgACAAIAAgACAAIAAgACAAIAAgACAAIAAgACAAIAAgACAAIAAgACAAIAAgACAAIAAgACAAIAAgAF8AcgBlAG0AQwBlAG4AdAAsACAASQBOAFQAKAAoAEkATgBUACgAXwBkAGEAeQBzADEAIAAvACAAXwBHAHIAZQBnAEQAYQB5AHMASQBuADEAMAAwAFkAZQBhAHIAKQAgACsAIAAxACkAIAAqACAAMAAuADcANQApACwAXABuACAAIAAgACAAIAAgACAAIAAgACAAIAAgACAAIAAgACAAIAAgACAAIAAgACAAIAAgACAAIAAgACAAXwBkAGEAeQBzADIALAAgAF8AZABhAHkAcwAxACAALQAgAF8AcgBlAG0AQwBlAG4AdAAgACoAIABfAEcAcgBlAGcARABhAHkAcwBJAG4AMQAwADAAWQBlAGEAcgAsAFwAbgAgACAAIAAgACAAIAAgACAAIAAgACAAIAAgACAAIAAgACAAIAAgACAAIAAgACAAIAAgACAAIAAgAF8AcQB1AGEAZABZAHIALAAgAEkATgBUACgAXwBkAGEAeQBzADIAIAAvACAAXwBEAGEAeQBzAEkAbgA0AFkAZQBhAHIAKQAsAFwAbgAgACAAIAAgACAAIAAgACAAIAAgACAAIAAgACAAIAAgACAAIAAgACAAIAAgACAAIAAgACAAIAAgAF8AZABhAHkAcwAzACwAIABfAGQAYQB5AHMAMgAgAC0AIABfAHEAdQBhAGQAWQByACAAKgAgAF8ARABhAHkAcwBJAG4ANABZAGUAYQByACwAXABuACAAIAAgACAAIAAgACAAIAAgACAAIAAgACAAIAAgACAAIAAgACAAIAAgACAAIAAgACAAIAAgACAAXwByAGUAbQBZAHIALAAgAEkATgBUACgAKABJAE4AVAAoAF8AZABhAHkAcwAzACAALwAgAF8ARABhAHkAcwBJAG4AWQBlAGEAcgApACAAKwAgADEAKQAgACoAIAAwAC4ANwA1ACkALABcAG4AIAAgACAAIAAgACAAIAAgACAAIAAgACAAIAAgACAAIAAgACAAIAAgACAAIAAgACAAIAAgACAAIABfAGQAYQB5AHMANAAsACAAXwBkAGEAeQBzADMAIAAtACAAXwByAGUAbQBZAHIAIAAqACAAXwBEAGEAeQBzAEkAbgBZAGUAYQByACwAXABuACAAIAAgACAAIAAgACAAIAAgACAAIAAgACAAIAAgACAAIAAgACAAIAAgACAAIAAgACAAIAAgACAAXwB5ACwAIABfAHEAdQBhAGQAQwBlAG4AdAAgACoAIAA0ADAAMAAgACsAIABfAHIAZQBtAEMAZQBuAHQAIAAqACAAMQAwADAAIAArACAAXwBxAHUAYQBkAFkAcgAgACoAIAA0ACAAKwAgAF8AcgBlAG0AWQByACwAXABuACAAIAAgACAAIAAgACAAIAAgACAAIAAgACAAIAAgACAAIAAgACAAIAAgACAAIAAgACAAIAAgACAAXwBtACwAIABJAE4AVAAoACgAXwBkAGEAeQBzADQAIAAqACAANQAgACsAIABfAE0AbwBuAHQAaABDAG8AcgByAGUAYwB0AGkAbwBuAEQAYQB5AHMAKQAgAC8AIABfAEQAYQB5AHMASQBuADUATQBvAG4AdABoAHMARgByAG8AbQBNAGEAcgBjAGgAKQAgAC0AIAAyACwAXABuACAAIAAgACAAIAAgACAAIAAgACAAIAAgACAAIAAgACAAIAAgACAAIAAgACAAIAAgACAAIAAgACAAXwBkAGEAeQAsACAAXwBkAGEAeQBzADQAIAAtACAASQBOAFQAKAAoAF8AbQAgACsAIAA0ACkAIAAqACAAXwBEAGEAeQBzAEkAbgA1AE0AbwBuAHQAaABzAEYAcgBvAG0ATQBhAHIAYwBoACAALwAgADUAKQAgACsAXABuACAAIAAgACAAIAAgACAAIAAgACAAIAAgACAAIAAgACAAIAAgACAAIAAgACAAIAAgACAAIAAgACAAIAAgACAAIABfAEQAYQB5AHMASQBuADQATQBvAG4AdABoAHMAIAArACAAMQAsAFwAbgAgACAAIAAgACAAIAAgACAAIAAgACAAIAAgACAAIAAgACAAIAAgACAAIAAgACAAIAAgACAAIAAgAF8AeQBlAGEAcgAsACAAXwBZAEUAQQBSADQAOAAwADEAQgBDAEUAIAArACAAXwB5ACAAKwAgAEkATgBUACgAKABfAG0AIAArACAAMgApACAALwAgADEAMgApACwAXABuACAAIAAgACAAIAAgACAAIAAgACAAIAAgACAAIAAgACAAIAAgACAAIAAgACAAIAAgACAAIAAgACAAXwBtAG8AbgB0AGgALAAgAE0ATwBEACgAXwBtACAAKwAgADIALAAgADEAMgApACAAKwAgADEALABcAG4AIAAgACAAIAAgACAAIAAgACAAIAAgACAAIAAgACAAIAAgACAAIAAgACAAIAAgACAAIAAgACAAIABIAFMAVABBAEMASwAoAF8AeQBlAGEAcgAsACAAXwBtAG8AbgB0AGgALAAgAF8AZABhAH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IAbwB3AEMAbwB1AG4AdAAsACAAUgBPAFcAUwAoAEoARABOACkALABcAG4AIAAgACAAIAAgACAAIAAgAEQAUgBPAFAAKABcAG4AIAAgACAAIAAgACAAIAAgACAAIAAgACAAUgBFAEQAVQBDAEUAKABcACIAXAAiACwAIABTAEUAUQBVAEUATgBDAEUAKABfAHIAbwB3AEMAbwB1AG4AdAApACwAXABuACAAIAAgACAAIAAgACAAIAAgACAAIAAgACAAIAAgACAATABBAE0AQgBEAEEAKABfAGEAYwBjACwAIABfAGMAdQByAHIALABcAG4AIAAgACAAIAAgACAAIAAgACAAIAAgACAAIAAgACAAIAAgACAAIAAgAFYAUwBUAEEAQwBLACgAXABuACAAIAAgACAAIAAgACAAIAAgACAAIAAgACAAIAAgACAAIAAgACAAIAAgACAAIAAgAF8AYQBjAGMALABcAG4AIAAgACAAIAAgACAAIAAgACAAIAAgACAAIAAgACAAIAAgACAAIAAgACAAIAAgACAAZgBuAEoARABOAHQAbwBDAGEAbABlAG4AZABhAHIARABhAHQAZQAoAE4AVQBMAEwASQBGAFkAKABJAE4ARABFAFgAKABKAEQATgAsACAAXwBjAHUAcgByACwAIAAxACkAKQApAFwAbgAgACAAIAAgACAAIAAgACAAIAAgACAAIAAgACAAIAAgACAAIAAgACAAKQBcAG4AIAAgACAAIAAgACAAIAAgACAAIAAgACAAIAAgACAAIAApAFwAbgAgACAAIAAgACAAIAAgACAAIAAgACAAIAApACw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BfAFQATwBfAEMAQQBMAEUATgBEAEEAUgBfAEQAQQBUAEUAXABuAFwAbgBDAG8AbgB2AGUAcgB0AHMAIABhACAATQBvAGQAaQBmAGkAZQBkACAASgB1AGwAaQBhAG4AIABEAGEAeQAgAE4AdQBtAGIAZQByACAAKABNAEoARABOACkAIAB0AG8AIABhACAAZABhAHQAZQAgAGkAbgAgAHQAaABlACAAcwBwAGUAYwBpAGYAaQBlAGQAIABjAGEAbABlAG4AZABhAHIALgBcAG4AXABuAEEAcgByAGEAeQAgAGMAbwBtAHAAYQB0AGkAYgBsAGUAOgAgAE0ASgBEAE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AgACAAIAAgACAAIAAgACAAIAAgACAAIAAgAHwAIABpAG4AdABlAGcAZQByACAAfAAgAE0AbwBkAGkAZgBpAGUAZAAgAEoAdQBsAGkAYQBuACAARABhAHkAIABOAHUAbQBiAGUAcg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UAE8AXwBDAEEATABFAE4ARABBAFIAXwBEAEEAVABFACAAPQAgAEwAQQBNAEIARABBACgATQBKAEQATgAsACAAWwBKAHUAbABpAGEAbgBDAGEAbABlAG4AZABhAHIAXQAsAFwAbgAgACAAIAAgAEwARQBUACgAXABuACAAIAAgACAAIAAgACAAIABfAEoARABOACwAIABNAE8ARABJAEYASQBFAEQAXwBUAE8AXwBKAEQATgAoAE0ASgBEAE4AKQAsAFwAbgAgACAAIAAgACAAIAAgACAASgBEAE4AXwBUAE8AXwBDAEEATABFAE4ARABBAFIAXwBEAEEAVABFACgAXwBKAEQATgAsACAASgB1AGwAaQBhAG4AQwBhAGwAZQBuAGQAYQBy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cAUgBFAEcATwBSAEkAQQBOAF8AVABPAF8ASgBVAEwASQBBAE4AXABuAFwAbgBUAHIAYQBuAHMAbABhAHQAZQBzACAAYQAgAGQAYQB0AGUAIABpAG4AIAB0AGgAZQAgAEcAcgBlAGcAbwByAGkAYQBuACAAcAByAG8AbABlAHAAdABpAGMAIABjAGEAbABlAG4AZABhAHIAIAB0AG8AIAB0AGgAZQAgAEoAdQBsAGkAYQBuACAAcAByAG8AbABlAHAAdABpAGMAIABjAGEAbABlAG4AZABhAHI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gAuAC4AMw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E0AbwBuAHQAaAAgAG8AZgAgAHkAZQBhAHIALgAgAEMAYQBuACAAYgBlACAAZQBtAHAAdAB5AC4AXABuACAAIAAgAFsARABhAHkAXQAgACAAIAAgACAAIAAgACAAIAB8ACAAZABlAGMAaQBtAGEAbAAgAFsAMAAuAC4AMwA2ADcAKQAgAHwAIABEAGEAeQAuACAATwByAGQAaQBuAGEAbAAgAGQAYQB5ACAAbwBmACAAeQBlAGEAcgAgAGkAZgAgAG0AbwBuAHQAaAAgAGUAbQBwAHQAeQAuACAAQwBhAG4AIABiAGUAIABlAG0AcAB0AH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wBSAEUARwBPAFIASQBBAE4AXwBUAE8AXwBKAFUATABJAEEATgAgAD0AIABMAEEATQBCAEQAQQAoAEQAYQB0AGUAXwBZAE0ARAAsAFwAbgAgACAAIAAgAEwARQBUACgAXABuACAAIAAgACAAIAAgACAAIABfAEoARABOACwAIABKAFUATABJAEEATgBfAEQAQQBZAF8ATgBVAE0AQgBFAFIAKABEAGEAdABlAF8AWQBNAEQALAAgADAAKQAsAFwAbgAgACAAIAAgACAAIAAgACAASgBEAE4AXwBUAE8AXwBDAEEATABFAE4ARABBAFIAXwBEAEEAVABFACgAXwBKAEQATg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FQATwBfAEcAUgBFAEcATwBSAEkAQQBOAFwAbgBcAG4AVAByAGEAbgBzAGwAYQB0AGUAcwAgAGEAIABkAGEAdABlACAAaQBuACAAdABoAGUAIABKAHUAbABpAGEAbgAgAHAAcgBvAGwAZQBwAHQAaQBjACAAYwBhAGwAZQBuAGQAYQByACAAdABvACAAdABoAGUAIABHAHIAZQBnAG8AcgBpAGEAbgAgAHAAcgBvAGwAZQBwAHQAaQBjACAAYwBhAGwAZQBuAGQAYQBy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IALgAuADM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FsAMQAuAC4AMQAyAF0AIAAgAHwAIABNAG8AbgB0AGgAIABvAGYAIAB5AGUAYQByAC4AIABDAGEAbgAgAGIAZQAgAGUAbQBwAHQAeQAuAFwAbgAgACAAIABbAEQAYQB5AF0AIAAgACAAIAAgACAAIAAgACAAfAAgAGQAZQBjAGkAbQBhAGwAIABbADAALgAuADMANgA3ACkAIAB8ACAARABhAHkALgAgAE8AcgBkAGkAbgBhAGwAIABkAGEAeQAgAG8AZgAgAHkAZQBhAHIAIABpAGYAIABtAG8AbgB0AGgAIABlAG0AcAB0AHkALgAgAEMAYQBuACAAYgBlACAAZQBtAHAAdAB5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VQBMAEkAQQBOAF8AVABPAF8ARwBSAEUARwBPAFIASQBBAE4AIAA9ACAATABBAE0AQgBEAEEAKABEAGEAdABlAF8AWQBNAEQALABcAG4AIAAgACAAIABMAEUAVAAoAFwAbgAgACAAIAAgACAAIAAgACAAXwBKAEQATgAsACAASgBVAEwASQBBAE4AXwBEAEEAWQBfAE4AVQBNAEIARQBSACgARABhAHQAZQBfAFkATQBEACwAIAAxACkALABcAG4AIAAgACAAIAAgACAAIAAgAEoARABOAF8AVABPAF8AQwBBAEwARQBOAEQAQQBSAF8ARABBAFQARQAoAF8ASgBEAE4ALAAgAD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FAEMAVQBMAEEAUgBfAEQASQBGAEYARQBSAEUATgBDAEUAXABuAFwAbgBSAGUAdAB1AHIAbgBzACAAdABoAGUAIABuAHUAbQBiAGUAcgAgAG8AZgAgAGQAYQB5AHMAIAB0AGgAZQAgAEcAcgBlAGcAbwByAGkAYQBuACAAcAByAG8AbABlAHAAdABpAGMAIABjAGEAbABlAG4AZABhAHIAIABpAHMAIABhAGgAZQBhAGQAIABvAGYAIAB0AGgAZQAgAEoAdQBsAGkAYQBuACAAcAByAG8AbABlAHAAdABpAGMAIABjAGEAbABlAG4AZABhAHIAIABmAG8AcgBcAG4AYQAgAGcAaQB2AGUAbgAgAGQAYQB0AGU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YQB5AHMAIABkAGkAZgBmAGUAcgBlAG4AYwBlAC4AIABOAGUAZwBhAHQAaQB2AGUAIAB2AGEAbAB1AGUAcwAgAGEAcgBlACAAdwBoAGUAbgAgAHQAaABlACAASgB1AGwAaQBhAG4AIABwAHIAbwBsAGUAcAB0AGkAYwAgAGMAYQBsAGUAbgBkAGUAcgAgAGkAcwAgAGEAaABlAGEAZ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CAAIAAgACAAfAAgAGEAcgByAGEAeQAgACAAIABDAFsAMgAuAC4AMwBdACAAIAB8AFwAbgAgACAAIABZAGUAYQByAEMARQAgACAAIAAgACAAIAAgACAAIAAgACAAIAB8ACAAaQBuAHQAZQBnAGUAcgAgACAAIAAgACAAIAAgACAAIAAgAHwAIABZAGUAYQByACAAaQBuACAAQwBvAG0AbQBvAG4AIABFAHIAYQAuACAATgBvAHQAZQAgAHQAaABhAHQAIAAxACAAQgBDACAAPQAgADAAIABDAEUALAAgADIAIABCAEMAIAA9ACAALQAxACAAQwBFAFwAbgAgACAAIABbAE0AbwBuAHQAaABdACAAIAAgACAAIAAgACAAIAAgACAAIAB8ACAAaQBuAHQAZQBnAGUAcgAgAFsAMQAuAC4AMQAyAF0AIAAgAHwAIABNAG8AbgB0AGgAIABvAGYAIAB5AGUAYQByAC4AIABDAGEAbgAgAGIAZQAgAGUAbQBwAHQAeQAuAFwAbgAgACAAIABbAEQAYQB5AF0AIAAgACAAIAAgACAAIAAgACAAIAAgACAAIAB8ACAAZABlAGMAaQBtAGEAbAAgAFsAMAAuAC4AMwA2ADcAKQAgAHwAIABEAGEAeQAuACAATwByAGQAaQBuAGEAbAAgAGQAYQB5ACAAbwBmACAAeQBlAGEAcgAgAGkAZgAgAG0AbwBuAHQAaAAgAGUAbQBwAHQAeQAuACAAQwBhAG4AIABiAGUAIABlAG0AcAB0AHkALgBcAG4AWwBGAHIAbwBtAEoAdQBsAGkAYQBuAEMAYQBsAGUAbgBkAGEAcgBdACAAfAAgAHMAdwBpAHQAYwBoACAAIAAgACAAIAAgACAAIAAgACAAIAB8ACAAUAByAG8AdgBpAGQAZQBkACAAZABhAHQAZQAgAGkAcwAgAGkAbgAgAEoAdQBsAGkAYQBuACAAYwBhAGwAZQBuAGQAYQByAC4AXABuACAAIAAgACAAIAAgACAAIAAgACAAIAAgACAAIAAgACAAIAAgACAAIAAgAHwAIAAgACAAIAAgACAAIAAgACAAIAAgACAAIAAgACAAIAAgACAAfAAgAEQAZQBmAGEAdQBsAHQAIABpAHMAIAB0AGgAZQAgAEcAcgBlAGcAbwByAGkAYQBu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RQBDAFUATABBAFIAXwBEAEkARgBGAEUAUgBFAE4AQwBFACAAPQAgAEwAQQBNAEIARABBACgARABhAHQAZQBfAFkATQBEACwAIABbAEYAcgBvAG0ASgB1AGwAaQBhAG4AQwBhAGwAZQBuAGQAYQByAF0ALABcAG4AIAAgACAAIABMAEUAVAAoAFwAbgAgACAAIAAgACAAIAAgACAAXwBmAHIAbwBtAEoAdQBsAGkAYQBuAEMAYQBsAGUAbgBkAGEAcgAsACAATgAoAEYAcgBvAG0ASgB1AGwAaQBhAG4AQwBhAGwAZQBuAGQAYQByACkAIAA8AD4AIAAwACwAXABuACAAIAAgACAAIAAgACAAIABcAG4AIAAgACAAIAAgACAAIAAgAGYAbgBGAHIAbwBtAEcAcgBlAGcAbwByAGkAYQBuACwAIABMAEEATQBCAEQAQQAoAF8AZABhAHQAZQBfAFkATQBEACwAXABuACAAIAAgACAAIAAgACAAIAAgACAAIAAgAEwARQBUACgAXABuACAAIAAgACAAIAAgACAAIAAgACAAIAAgACAAIAAgACAAXwBKAEQATgBfAEcALAAgAEoAVQBMAEkAQQBOAF8ARABBAFkAXwBOAFUATQBCAEUAUgAoAF8AZABhAHQAZQBfAFkATQBEACwAIAAwACkALABcAG4AIAAgACAAIAAgACAAIAAgACAAIAAgACAAIAAgACAAIABJAEYAUwAoAFwAbgAgACAAIAAgACAAIAAgACAAIAAgACAAIAAgACAAIAAgACAAIAAgACAASQBTAEUAUgBSAE8AUgAoAF8ASgBEAE4AXwBHACkALAAgAF8ASgBEAE4AXwBHACwAXABuACAAIAAgACAAIAAgACAAIAAgACAAIAAgACAAIAAgACAAIAAgACAAIABfAEoARABOAF8ARwAgAD0AIABcACIAXAAiACwAIABcACIAXAAiACwAXABuACAAIAAgACAAIAAgACAAIAAgACAAIAAgACAAIAAgACAAIAAgACAAIABUAFIAVQBFACwAIABMAEUAVAAoAFwAbgAgACAAIAAgACAAIAAgACAAIAAgACAAIAAgACAAIAAgACAAIAAgACAAIAAgACAAIABfAHkAZQBhAHIALAAgAEkATgBEAEUAWAAoAF8AZABhAHQAZQBfAFkATQBEACwAIAAxACwAIAAxACkALABcAG4AIAAgACAAIAAgACAAIAAgACAAIAAgACAAIAAgACAAIAAgACAAIAAgACAAIAAgACAAXwBtAG8AbgB0AGgALAAgAEkARgBFAFIAUgBPAFIAKABJAE4ARABFAFgAKABfAGQAYQB0AGUAXwBZAE0ARAAsACAAMQAsACAAMgApACwAIAAxACkALABcAG4AIAAgACAAIAAgACAAIAAgACAAIAAgACAAIAAgACAAIAAgACAAIAAgACAAIAAgACAAXwBkAGEAeQAsACAASQBGAEUAUgBSAE8AUgAoAEkATgBEAEUAWAAoAF8AZABhAHQAZQBfAFkATQBEACwAIAAxACwAIAAzACkALAAgADEAKQAsAFwAbgAgACAAIAAgACAAIAAgACAAIAAgACAAIAAgACAAIAAgACAAIAAgACAAIAAgACAAIABfAEoARABOAF8ASgAsACAASQBGACgAKABfAG0AbwBuAHQAaAAgAD0AIAAyACkAIAAqACAAKABfAGQAYQB5ACAAPQAgADIAOQApACAAKgAgAE4ATwBUACgASQBTAF8ATABFAEEAUABfAFkARQBBAFIAKABfAHkAZQBhAHIALAAgADEAKQApACwAXABuACAAIAAgACAAIAAgACAAIAAgACAAIAAgACAAIAAgACAAIAAgACAAIAAgACAAIAAgACAAIAAgACAASgBVAEwASQBBAE4AXwBEAEEAWQBfAE4AVQBNAEIARQBSACgASABTAFQAQQBDAEsAKABfAHkAZQBhAHIALAAgADIALAAgADIAOAApACwAIAAxACkALABcAG4AIAAgACAAIAAgACAAIAAgACAAIAAgACAAIAAgACAAIAAgACAAIAAgACAAIAAgACAAIAAgACAAIABKAFUATABJAEEATgBfAEQAQQBZAF8ATgBVAE0AQgBFAFIAKABfAGQAYQB0AGUAXwBZAE0ARAAsACAAMQApAFwAbgAgACAAIAAgACAAIAAgACAAIAAgACAAIAAgACAAIAAgACAAIAAgACAAIAAgACAAIAApACwAXABuACAAIAAgACAAIAAgACAAIAAgACAAIAAgACAAIAAgACAAIAAgACAAIAAgACAAIAAgAF8ASgBEAE4AXwBKACAALQAgAF8ASgBEAE4AXwBHAFwAbgAgACAAIAAgACAAIAAgACAAIAAgACAAIAAgACAAIAAgACAAIAAgACAAKQBcAG4AIAAgACAAIAAgACAAIAAgACAAIAAgACAAIAAgACAAIAApAFwAbgAgACAAIAAgACAAIAAgACAAIAAgACAAIAApAFwAbgAgACAAIAAgACAAIAAgACAAKQAsAFwAbgAgACAAIAAgACAAIAAgACAAXABuACAAIAAgACAAIAAgACAAIABmAG4ARgByAG8AbQBKAHUAbABpAGEAbgAsACAATABBAE0AQgBEAEEAKABfAGQAYQB0AGUAXwBZAE0ARAAsAFwAbgAgACAAIAAgACAAIAAgACAAIAAgACAAIABMAEUAVAAoAFwAbgAgACAAIAAgACAAIAAgACAAIAAgACAAIAAgACAAIAAgAF8AZABhAHQAZQBfAEcALAAgAEoAVQBMAEkAQQBOAF8AVABPAF8ARwBSAEUARwBPAFIASQBBAE4AKABfAGQAYQB0AGUAXwBZAE0ARAApACwAXABuACAAIAAgACAAIAAgACAAIAAgACAAIAAgACAAIAAgACAASQBGAFMAKABcAG4AIAAgACAAIAAgACAAIAAgACAAIAAgACAAIAAgACAAIAAgACAAIAAgAEkAUwBFAFIAUgBPAFIAKABJAE4ARABFAFgAKABfAGQAYQB0AGUAXwBHACwAIAAxACwAIAAxACkAKQAsACAASQBOAEQARQBYACgAXwBkAGEAdABlAF8ARwAsACAAMQAsACAAMQApACwAXABuACAAIAAgACAAIAAgACAAIAAgACAAIAAgACAAIAAgACAAIAAgACAAIABJAE4ARABFAFgAKABfAGQAYQB0AGUAXwBHACwAIAAxACwAIAAxACkAIAA9ACAAXAAiAFwAIgAsACAAXAAiAFwAIgAsAFwAbgAgACAAIAAgACAAIAAgACAAIAAgACAAIAAgACAAIAAgACAAIAAgACAAVABSAFUARQAsACAAZgBuAEYAcgBvAG0ARwByAGUAZwBvAHIAaQBhAG4AKABfAGQAYQB0AGUAXwBHACkAXABuACAAIAAgACAAIAAgACAAIAAgACAAIAAgACAAIAAgACAAKQBcAG4AIAAgACAAIAAgACAAIAAgACAAIAAgACAAKQBcAG4AIAAgACAAIAAgACAAIAAgACkALABcAG4AXABuACAAIAAgACAAIAAgACAAIABJAEYAKABfAGYAcgBvAG0ASgB1AGwAaQBhAG4AQwBhAGwAZQBuAGQAYQByACwAXABuACAAIAAgACAAIAAgACAAIAAgACAAIAAgAEIAWQBSAE8AVwAoAEQAYQB0AGUAXwBZAE0ARAAsAFwAbgAgACAAIAAgACAAIAAgACAAIAAgACAAIAAgACAAIAAgAEwAQQBNAEIARABBACgAXwBkAGEAdABlAF8AWQBNAEQALAAgAGYAbgBGAHIAbwBtAEoAdQBsAGkAYQBuACgAXwBkAGEAdABlAF8AWQBNAEQAKQApAFwAbgAgACAAIAAgACAAIAAgACAAIAAgACAAIAApACwAXABuACAAIAAgACAAIAAgACAAIAAgACAAIAAgAEIAWQBSAE8AVwAoAEQAYQB0AGUAXwBZAE0ARAAsAFwAbgAgACAAIAAgACAAIAAgACAAIAAgACAAIAAgACAAIAAgAEwAQQBNAEIARABBACgAXwBkAGEAdABlAF8AWQBNAEQALAAgAGYAbgBGAHIAbwBtAEcAcgBlAGcAbwByAGkAYQBuACgAXwBkAGEAdABlAF8AWQBNAEQAKQApAFwAbgAgACAAIAAgACAAIAAgACAAIAAgACAAIAApAFwAbgAgACAAIAAgACAAIAAgACAAKQBcAG4AIAAgACAAIAApAFwAbgApADs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CAATwBGACAARABBAFk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VABJAE0ARQBfAE8ARgBfAEQAQQBZAFwAbgBcAG4AVgBhAGwAaQBkAGEAdABlACAAZQBhAGMAaAAgAGUAbABlAG0AZQBuAHQAIABvAGYAIABhACAAcwBlAHgAYQBnAGUAcwBpAG0AYQBsACAAcgBlAHAAcgBlAHMAZQBuAHQAYQB0AGkAbwBuACAAbwBmACAAYQAgAHQAaQBtAGUAIABvAGYAIABkAGEAeQAuAFwAbgBcAG4AQQByAHIAYQB5ACAAYwBvAG0AcABhAHQAaQBiAGwAZQA6ACAAVABpAG0AZQBfAEgATQBTACAAYQBzACAAYwBvAGwAdQBtAG4AcwBcAG4AXABuAE8AdQB0AHAAdQB0ACAAQwBbADM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AALgAuADIANABdACAAIAB8ACAASABvAHUAcgBcAG4AIAAyACAAfAAgAGkAbgB0AGUAZwBlAHIAIABbADAALgAuADUAOQBdACAAIAB8ACAATQBpAG4AdQB0AGUAXABuACAAMwAgAHwAIABkAGUAYwBpAG0AYQBsACAAWwAwAC4ALgA2ADAAKQAgACAAfAAgAFMAZQBjAG8AbgBk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fAEgATQBTACAAIAAgACAAIAAgACAAfAAgAGEAcgByAGEAeQAgACAAIABDAFsAMwBdACAAIAAgACAAfABcAG4AIAAgACAASABvAHUAcgAgACAAIAAgACAAIAAgACAAfAAgAGkAbgB0AGUAZwBlAHIAIABbADAALgAuADIANABdACAAfABcAG4AIAAgACAATQBpAG4AdQB0AGUAIAAgACAAIAAgACAAfAAgAGkAbgB0AGUAZwBlAHIAIABbADAALgAuADUAOQBdACAAfABcAG4AIAAgACAAUwBlAGMAbwBuAGQAIAAgACAAIAAgACAAfAAgAGQAZQBjAGkAbQBhAGwAIABbADAALgAuADYAMAApACAAfAAgAEYAcgBhAGMAdABpAG8AbgBhAGwAIABsAGUAcwBzACAAdABoAGEAbgAgADYAMABcAG4AWwBBAGMAYwBlAHAAdAAyADQASABvAHUAcgBdACAAfAAgAHMAdwBpAHQAYwBoACAAIAAgACAAIAAgACAAIAAgACAAfAAgAEEAYwBjAGUAcAB0ACAAdABpAG0AZQAgAG8AZgAgADIANAA6ADAAMAA6ADAAMAAgAHQAbwAgAHIAZQBwAHIAZQBzAGUAbgB0ACAAbQBpAGQAbgBpAGcAaAB0ACAAbgBlAHgAdAAgAGQAYQB5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FQASQBNAEUAXwBPAEYAXwBEAEEAWQAgAD0AIABMAEEATQBCAEQAQQAoAFQAaQBtAGUAXwBIAE0AUwAsACAAWwBBAGMAYwBlAHAAdAAyADQASABvAHUAcgBdACwAXABuACAAIAAgACAATABFAFQAKABcAG4AIAAgACAAIAAgACAAIAAgAF8AYQBjAGMAZQBwAHQAMgA0AGgAcgAsACAATgAoAEEAYwBjAGUAcAB0ADIANABIAG8AdQByACkAIAA8AD4AIAAwACwAXABuACAAIAAgACAAIAAgACAAIABcAG4AIAAgACAAIAAgACAAIAAgAGYAbgBWAGEAbABpAGQAYQB0AGUAVABvAEQALAAgAEwAQQBNAEIARABBACgAXwB0AGkAbQBlAF8ASABNAFMALABcAG4AIAAgACAAIAAgACAAIAAgACAAIAAgACAATABFAFQAKABcAG4AIAAgACAAIAAgACAAIAAgACAAIAAgACAAIAAgACAAIABfAGMAbwBsAEMAbwB1AG4AdAAsACAAQwBPAEwAVQBNAE4AUwAoAF8AdABpAG0AZQBfAEgATQBTACkALABcAG4AIAAgACAAIAAgACAAIAAgACAAIAAgACAAIAAgACAAIABJAEYAUwAoAFwAbgAgACAAIAAgACAAIAAgACAAIAAgACAAIAAgACAAIAAgACAAIAAgACAAXwBjAG8AbABDAG8AdQBuAHQAIAA8AD4AIAAzACwAIAB7ACMAUgBFAEYAIQAsACAAXAAiAFwAIgAsACAAXAAiAFwAIgB9ACwAXABuACAAIAAgACAAIAAgACAAIAAgACAAIAAgACAAIAAgACAAIAAgACAAIABNAEEAWAAoAE4AKABOAE8AVAAoAEkAUwBfAEUATQBQAFQAWQAoAF8AdABpAG0AZQBfAEgATQBTACkAKQApACkAIAA9ACAAMAAsACAAewBcACIAXAAiACwAIABcACIAXAAiACwAIABcACIAXAAiAH0ALABcAG4AIAAgACAAIAAgACAAIAAgACAAIAAgACAAIAAgACAAIAAgACAAIAAgAFQAUgBVAEUALAAgAEwARQBUACgAXABuACAAIAAgACAAIAAgACAAIAAgACAAIAAgACAAIAAgACAAIAAgACAAIAAgACAAIAAgAF8AbQBpAG4AdQB0AGUALAAgAEwARQBUACgAXABuACAAIAAgACAAIAAgACAAIAAgACAAIAAgACAAIAAgACAAIAAgACAAIAAgACAAIAAgACAAIAAgACAAXwBtACwAIABJAE4ARABFAFgAKABfAHQAaQBtAGUAXwBIAE0AUwAsACAAMQAsACAAMgApACwAXABuACAAIAAgACAAIAAgACAAIAAgACAAIAAgACAAIAAgACAAIAAgACAAIAAgACAAIAAgACAAIAAgACAASQBGAFMAKABcAG4AIAAgACAAIAAgACAAIAAgACAAIAAgACAAIAAgACAAIAAgACAAIAAgACAAIAAgACAAIAAgACAAIAAgACAAIAAgAEkAUwBFAFIAUgBPAFIAKABfAG0AKQAsACAASABTAFQAQQBDAEsAKABfAG0AKQAsAFwAbgAgACAAIAAgACAAIAAgACAAIAAgACAAIAAgACAAIAAgACAAIAAgACAAIAAgACAAIAAgACAAIAAgACAAIAAgACAATgBPAFQAKABJAFMATgBVAE0AQgBFAFIAKABfAG0AKQApACwAIAB7ACMAVgBBAEwAVQBFACEAfQAsAFwAbgAgACAAIAAgACAAIAAgACAAIAAgACAAIAAgACAAIAAgACAAIAAgACAAIAAgACAAIAAgACAAIAAgACAAIAAgACAAXwBtACAAPAAgADAALAAgAHsAIwBOAFUATQAhAH0ALABcAG4AIAAgACAAIAAgACAAIAAgACAAIAAgACAAIAAgACAAIAAgACAAIAAgACAAIAAgACAAIAAgACAAIAAgACAAIAAgAF8AbQAgAD4AIAA1ADkALAAgAHsAIwBOAFUATQAhAH0ALABcAG4AIAAgACAAIAAgACAAIAAgACAAIAAgACAAIAAgACAAIAAgACAAIAAgACAAIAAgACAAIAAgACAAIAAgACAAIAAgAE4ATwBUACgASQBTAF8ASQBOAFQARQBHAEUAUgAoAF8AbQApACkALAAgAHsAIwBOAFUATQAhAH0ALABcAG4AIAAgACAAIAAgACAAIAAgACAAIAAgACAAIAAgACAAIAAgACAAIAAgACAAIAAgACAAIAAgACAAIAAgACAAIAAgAFQAUgBVAEUALAAgAF8AbQBcAG4AIAAgACAAIAAgACAAIAAgACAAIAAgACAAIAAgACAAIAAgACAAIAAgACAAIAAgACAAIAAgACAAIAApAFwAbgAgACAAIAAgACAAIAAgACAAIAAgACAAIAAgACAAIAAgACAAIAAgACAAIAAgACAAIAApACwAXABuACAAIAAgACAAIAAgACAAIAAgACAAIAAgACAAIAAgACAAIAAgACAAIAAgACAAIAAgAF8AcwBlAGMAbwBuAGQALAAgAEwARQBUACgAXABuACAAIAAgACAAIAAgACAAIAAgACAAIAAgACAAIAAgACAAIAAgACAAIAAgACAAIAAgACAAIAAgACAAXwBzACwAIABJAE4ARABFAFgAKABfAHQAaQBtAGUAXwBIAE0AUwAsACAAMQAsACAAMwApACwAXABuACAAIAAgACAAIAAgACAAIAAgACAAIAAgACAAIAAgACAAIAAgACAAIAAgACAAIAAgACAAIAAgACAASQBGAFMAKABcAG4AIAAgACAAIAAgACAAIAAgACAAIAAgACAAIAAgACAAIAAgACAAIAAgACAAIAAgACAAIAAgACAAIAAgACAAIAAgAEkAUwBFAFIAUgBPAFIAKABfAHMAKQAsACAASABTAFQAQQBDAEsAKABfAHMAKQAsAFwAbgAgACAAIAAgACAAIAAgACAAIAAgACAAIAAgACAAIAAgACAAIAAgACAAIAAgACAAIAAgACAAIAAgACAAIAAgACAATgBPAFQAKABJAFMATgBVAE0AQgBFAFIAKABfAHMAKQApACwAIAB7ACMAVgBBAEwAVQBFACEAfQAsAFwAbgAgACAAIAAgACAAIAAgACAAIAAgACAAIAAgACAAIAAgACAAIAAgACAAIAAgACAAIAAgACAAIAAgACAAIAAgACAAXwBzACAAPAAgADAALAAgAHsAIwBOAFUATQAhAH0ALABcAG4AIAAgACAAIAAgACAAIAAgACAAIAAgACAAIAAgACAAIAAgACAAIAAgACAAIAAgACAAIAAgACAAIAAgACAAIAAgAF8AcwAgAD4APQAgADYAMAAsACAAewAjAE4AVQBNACEAfQAsAFwAbgAgACAAIAAgACAAIAAgACAAIAAgACAAIAAgACAAIAAgACAAIAAgACAAIAAgACAAIAAgACAAIAAgACAAIAAgACAAVABSAFUARQAsACAAXwBzAFwAbgAgACAAIAAgACAAIAAgACAAIAAgACAAIAAgACAAIAAgACAAIAAgACAAIAAgACAAIAAgACAAIAAgACkAXABuACAAIAAgACAAIAAgACAAIAAgACAAIAAgACAAIAAgACAAIAAgACAAIAAgACAAIAAgACkALABcAG4AIAAgACAAIAAgACAAIAAgACAAIAAgACAAIAAgACAAIAAgACAAIAAgACAAIAAgACAAXwBoAG8AdQByACwAIABMAEUAVAAoAFwAbgAgACAAIAAgACAAIAAgACAAIAAgACAAIAAgACAAIAAgACAAIAAgACAAIAAgACAAIAAgACAAIAAgAF8AaAAsACAASQBOAEQARQBYACgAXwB0AGkAbQBlAF8ASABNAFMALAAgADEALAAgADEAKQAsAFwAbgAgACAAIAAgACAAIAAgACAAIAAgACAAIAAgACAAIAAgACAAIAAgACAAIAAgACAAIAAgACAAIAAgAEkARgBTACgAXABuACAAIAAgACAAIAAgACAAIAAgACAAIAAgACAAIAAgACAAIAAgACAAIAAgACAAIAAgACAAIAAgACAAIAAgACAAIABJAFMARQBSAFIATwBSACgAXwBoACkALAAgAEgAUwBUAEEAQwBLACgAXwBoACkALABcAG4AIAAgACAAIAAgACAAIAAgACAAIAAgACAAIAAgACAAIAAgACAAIAAgACAAIAAgACAAIAAgACAAIAAgACAAIAAgAE4ATwBUACgASQBTAE4AVQBNAEIARQBSACgAXwBoACkAKQAsACAAewAjAFYAQQBMAFUARQAhAH0ALABcAG4AIAAgACAAIAAgACAAIAAgACAAIAAgACAAIAAgACAAIAAgACAAIAAgACAAIAAgACAAIAAgACAAIAAgACAAIAAgAF8AaAAgADwAIAAwACwAIAB7ACMATgBVAE0AIQB9ACwAXABuACAAIAAgACAAIAAgACAAIAAgACAAIAAgACAAIAAgACAAIAAgACAAIAAgACAAIAAgACAAIAAgACAAIAAgACAAIABfAGgAIAA+ACAAMgA0ACwAIAB7ACMATgBVAE0AIQB9ACwAXABuACAAIAAgACAAIAAgACAAIAAgACAAIAAgACAAIAAgACAAIAAgACAAIAAgACAAIAAgACAAIAAgACAAIAAgACAAIABOAE8AVAAoAEkAUwBfAEkATgBUAEUARwBFAFIAKABfAGgAKQApACwAIAB7ACMATgBVAE0AIQB9ACwAXABuACAAIAAgACAAIAAgACAAIAAgACAAIAAgACAAIAAgACAAIAAgACAAIAAgACAAIAAgACAAIAAgACAAIAAgACAAIABfAGgAIAA9ACAAMgA0ACwAIABJAEYAUwAoAFwAbgAgACAAIAAgACAAIAAgACAAIAAgACAAIAAgACAAIAAgACAAIAAgACAAIAAgACAAIAAgACAAIAAgACAAIAAgACAAIAAgACAAIABOAE8AVAAoAF8AYQBjAGMAZQBwAHQAMgA0AGgAcgApACwAIAB7ACMATgBVAE0AIQB9ACwAXABuACAAIAAgACAAIAAgACAAIAAgACAAIAAgACAAIAAgACAAIAAgACAAIAAgACAAIAAgACAAIAAgACAAIAAgACAAIAAgACAAIAAgAF8AbQBpAG4AdQB0AGUAIAA+ACAAMAAsACAAewAjAE4AVQBNACEAfQAsAFwAbgAgACAAIAAgACAAIAAgACAAIAAgACAAIAAgACAAIAAgACAAIAAgACAAIAAgACAAIAAgACAAIAAgACAAIAAgACAAIAAgACAAIABfAHMAZQBjAG8AbgBkACAAPgAgADAALAAgAHsAIwBOAFUATQAhAH0ALABcAG4AIAAgACAAIAAgACAAIAAgACAAIAAgACAAIAAgACAAIAAgACAAIAAgACAAIAAgACAAIAAgACAAIAAgACAAIAAgACAAIAAgACAAVABSAFUARQAsACAAXwBoAFwAbgAgACAAIAAgACAAIAAgACAAIAAgACAAIAAgACAAIAAgACAAIAAgACAAIAAgACAAIAAgACAAIAAgACAAIAAgACAAKQAsAFwAbgAgACAAIAAgACAAIAAgACAAIAAgACAAIAAgACAAIAAgACAAIAAgACAAIAAgACAAIAAgACAAIAAgACAAIAAgACAAVABSAFUARQAsACAAXwBoAFwAbgAgACAAIAAgACAAIAAgACAAIAAgACAAIAAgACAAIAAgACAAIAAgACAAIAAgACAAIAAgACAAIAAgACkAXABuACAAIAAgACAAIAAgACAAIAAgACAAIAAgACAAIAAgACAAIAAgACAAIAAgACAAIAAgACkALABcAG4AIAAgACAAIAAgACAAIAAgACAAIAAgACAAIAAgACAAIAAgACAAIAAgACAAIAAgACAASABTAFQAQQBDAEsAKABfAGgAbwB1AHIALAAgAF8AbQBpAG4AdQB0AGUALAAgAF8AcwBlAGMAbwBuAGQAKQBcAG4AIAAgACAAIAAgACAAIAAgACAAIAAgACAAIAAgACAAIAAgACAAIAAgACkAXABuACAAIAAgACAAIAAgACAAIAAgACAAIAAgACAAIAAgACAAKQBcAG4AIAAgACAAIAAgACAAIAAgACAAIAAgACAAKQBcAG4AIAAgACAAIAAgACAAIAAgACkALABcAG4AXABuACAAIAAgACAAIAAgACAAIABfAHIAbwB3AEMAbwB1AG4AdAAsACAAUgBPAFcAUwAoAFQAaQBtAGUAXwBIAE0AUwApACwAXABuACAAIAAgACAAIAAgACAAIABEAFIATwBQACgAXABuACAAIAAgACAAIAAgACAAIAAgACAAIAAgAFIARQBEAFUAQwBFACgAXAAiAFwAIg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WAGEAbABpAGQAYQB0AGUAVABvAEQAKABOAFUATABMAEkARgBZACgAQwBIAE8ATwBTAEUAUgBPAFcAUwAoAFQAaQBtAGUAXwBIAE0AUwAsACAAXwBjAHUAcgByACkAKQApAFwAbgAgACAAIAAgACAAIAAgACAAIAAgACAAIAAgACAAIAAgACAAIAAgACAAKQBcAG4AIAAgACAAIAAgACAAIAAgACAAIAAgACAAIAAgACAAIAApAFwAbgAgACAAIAAgACAAIAAgACAAIAAgACAAIAApACw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fAE8ARgBfAEQAQQBZAFwAbgBcAG4AVABlAHMAdABzACAAaQBmACAAcwBlAHgAYQBnAGUAcwBpAG0AYQBsACAAcgBlAHAAcgBlAHMAZQBuAHQAYQB0AGkAbwBuACAAbwBmACAAdABpAG0AZQAgAGkAcwAgAHYAYQBsAGkAZAAgAGYAbwByACAAYQAgADIANAAgAGgAbwB1AHIAIABkAGEAeQAuAFwAbgBcAG4AQQByAHIAYQB5ACAAYwBvAG0AcABhAHQAaQBiAGwAZQA6ACAAQ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8ASABNAFMAIAAgACAAIAAgACAAIAB8ACAAYQByAHIAYQB5ACAAIAAgAEMAWwAzAF0AIAAgACAAIAB8AFwAbgAgACAAIABIAG8AdQByACAAIAAgACAAIAAgACAAIAB8ACAAaQBuAHQAZQBnAGUAcgAgAFsAMAAuAC4AMgA0AF0AIAB8AFwAbgAgACAAIABNAGkAbgB1AHQAZQAgACAAIAAgACAAIAB8ACAAaQBuAHQAZQBnAGUAcgAgAFsAMAAuAC4ANQA5AF0AIAB8AFwAbgAgACAAIABTAGUAYwBvAG4AZAAgACAAIAAgACAAIAB8ACAAZABlAGMAaQBtAGEAbAAgAFsAMAAuAC4ANgAwACkAIAB8ACAARgByAGEAYwB0AGkAbwBuAGEAbAAgAGwAZQBzAHMAIAB0AGgAYQBuACAANgAwAFwAbgBbAEEAYwBjAGUAcAB0ADIANABIAG8AdQByAF0AIAB8ACAAcwB3AGkAdABjAGgAIAAgACAAIAAgACAAIAAgACAAIAB8ACAAQQBjAGMAZQBwAHQAIAB0AGkAbQBlACAAbwBmACAAMgA0ADoAMAAwADoAMAAwACAAdABvACAAcgBlAHAAcgBlAHMAZQBuAHQAIABtAGkAZABuAGkAZwBoAHQAIABuAGUAeAB0ACAAZABhAH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BfAE8ARgBfAEQAQQBZACAAPQAgAEwAQQBNAEIARABBACgAVABpAG0AZQBfAEgATQBTACwAIABbAEEAYwBjAGUAcAB0ADIANABIAG8AdQByAF0ALABcAG4AIAAgACAAIABMAEUAVAAoAFwAbgAgACAAIAAgACAAIAAgACAAXwBhAGMAYwBlAHAAdAAyADQAaABvAHUAcgAsACAATgAoAEEAYwBjAGUAcAB0ADIANABIAG8AdQByACkAIAA8AD4AIAAwACwAXABuACAAIAAgACAAIAAgACAAIABCAFkAUgBPAFcAKABUAGkAbQBlAF8ASABNAFMALABcAG4AIAAgACAAIAAgACAAIAAgACAAIAAgACAATABBAE0AQgBEAEEAKABfAHQAaQBtAGUAXwBIAE0AUwAsAFwAbgAgACAAIAAgACAAIAAgACAAIAAgACAAIAAgACAAIAAgAEkARgAoAE0AQQBYACgATgAoAE4ATwBUACgASQBTAF8ARQBNAFAAVABZACgAXwB0AGkAbQBlAF8ASABNAFMAKQApACkAKQAgAD0AIAAwACwAIABGAEEATABTAEUALABcAG4AIAAgACAAIAAgACAAIAAgACAAIAAgACAAIAAgACAAIAAgACAAIAAgAEwARQBUACgAXABuACAAIAAgACAAIAAgACAAIAAgACAAIAAgACAAIAAgACAAIAAgACAAIAAgACAAIAAgAF8AdgBhAGwAaQBkAGEAdABlAFQAbwBEACwAIABWAEEATABJAEQAQQBUAEUAXwBUAEkATQBFAF8ATwBGAF8ARABBAFkAKABfAHQAaQBtAGUAXwBIAE0AUwAsACAAXwBhAGMAYwBlAHAAdAAyADQAaABvAHUAcgApACwAXABuACAAIAAgACAAIAAgACAAIAAgACAAIAAgACAAIAAgACAAIAAgACAAIAAgACAAIAAgAE0AQQBYACgATgAoAEkAUwBFAFIAUgBPAFIAKABfAHYAYQBsAGkAZABhAHQAZQBUAG8ARAApACkAKQAgAD0AIAAw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fAE8ARgBfAEQAQQBZAFwAbgBcAG4AUABhAHIAcwBlAHMAIABhACAAZgBvAHIAbQBhAHQAdABlAGQAIAB0AGkAbQBlACAAbwBmACAAZABhAHkAIABpAG4AdABvACAAZQBpAHQAaABlAHIAIABkAGUAYwBpAG0AYQBsACAAdABpAG0AZQAgAG8AZgAgAGQAYQB5ACAAbwByACAAdABpAG0AZQAgAGMAbwBtAHAAbABpAGMAYQB0AGkAbwBuAC4AXABuAFwAbgBBAHIAcgBhAHkAIABjAG8AbQBwAGEAdABpAGIAbABlADoAIABUAGkAbQBlAE8AZgBEAGEAe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wAC4ALgAxAF0AIAB8ACAAVABpAG0AZQAgAG8AZgAgAGQAYQB5ACAAYQBzACAAZABlAGMAaQBtAGEAbAAgAGYAcgBhAGMAdABpAG8AbgAgAG8AZgAgAGEAIABkAGEAeQAuACAASQBtAHAAbABpAGMAaQB0AGwAeQAgAGUAcQB1AGkAdgBhAGwAZQBuAHQAIAB0AG8AIABFAHgAYwBlAGwAIABUAGkAbQBlACAAdgBhAGwAdQBlAC4AXABuAFwAbgBPAHUAdABwAHUAdAAgAHcAaABlAG4AIABBAHMAUwBlAHgAYQBnAGUAcwBpAG0AYQBsACAAcwB3AGkAdABjAGgAIABzAG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AALgAuADIANABdACAAIAB8ACAASABvAHUAcgBcAG4AIAAyACAAfAAgAGkAbgB0AGUAZwBlAHIAIABbADAALgAuADUAOQBdACAAIAB8ACAATQBpAG4AdQB0AGUAXABuACAAMwAgAHwAIABkAGUAYwBpAG0AYQBsACAAWwAwAC4ALgA2ADAAKQAgACAAfAAgAFMAZQBjAG8AbgBk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PAGYARABhAHkAIAAgACAAIAAgACAAIAAgAHwAIAB0AGUAeAB0ACAAIAAgAHwAIABUAGkAbQBlACAAaQBuACAAZwBlAG4AZQByAGEAbAAgAGYAbwByAG0AYQB0ACAAaQBlAC4AIABoADoAbQBtADoAcwBzAC4AMAAwADAAIABBAE0ALwBQAE0AXABuAFsAQQBzAFMAZQB4AGEAZwBlAHMAaQBtAGEAbABdACAAIAB8ACAAcwB3AGkAdABjAGgAIAB8ACAATwB1AHQAcAB1AHQAIABzAGUAeABhAGcAZQBzAGkAbQBhAGwAIABjAG8AbQBwAG8AbgBlAG4AdAAgAHAAYQByAHQAcwBcAG4AWwBSAGUAcQB1AGkAcgBlAEkAUwBPADgANgAwADEAXQAgAHwAIABzAHcAaQB0AGMAaAAgAHwAIABSAGUAcQB1AGkAcgBlACAAVABpAG0AZQBPAGYARABhAHkAIABpAHMAIABlAHgAcABsAGkAYwBpAHQAbAB5ACAAaQBuACAASQBTAE8AOAA2ADAAMQAgAGYAbwByAG0AYQ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XwBPAEYAXwBEAEEAWQAoAFwAIgAxADIAOgAwADAAXAAiACkAXABuAFIAZQB0AHUAcgBuAHMAOgAgADAALgA1AFwAbgBcAG4AUABBAFIAUwBFAF8AVABJAE0ARQBfAE8ARgBfAEQAQQBZACgAXAAiADYAIABwAG0AXAAiACkAXABuAFIAZQB0AHUAcgBuAHMAOgAgADAALgA3ADUAXABuAFwAbgBQAEEAUgBTAEUAXwBUAEkATQBFAF8ATwBGAF8ARABBAFkAKABcACIAMgA0ADoAMAAwADoAMAAxAFwAIgApAFwAbgBSAGUAdAB1AHIAbgBzADoAIAAjAE4AVQBNACEAIAAgAGkALgBlAC4AIAByAGEAbgBnAGUAIABpAHMAIAAwACAAdABvACAAMgA0ACAAaABvAHUAcgBz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SQBNAEUAXwBPAEYAXwBEAEEAWQAgAD0AIABMAEEATQBCAEQAQQAoAFQAaQBtAGUATwBmAEQAYQB5ACwAIABbAEEAcwBTAGUAeABhAGcAZQBzAGkAbQBhAGwAXQAsACAAWwBSAGUAcQB1AGkAcgBlAEkAUwBPADgANgAwADEAXQAsAFwAbgAgACAAIAAgAEwARQBUACgAXABuACAAIAAgACAAIAAgACAAIABfAGEAcwBWAGEAbAB1AGUALAAgAE4AKABBAHMAUwBlAHgAYQBnAGUAcwBpAG0AYQBsACkAIAA9ACAAMAAsAFwAbgAgACAAIAAgACAAIAAgACAAXwBzAHQAcgBpAGMAdABJAFMATwAsACAATgAoAFIAZQBxAHUAaQByAGUASQBTAE8AOAA2ADAAMQApACAAPAA+ACAAMAAsAFwAbgAgACAAIAAgACAAIAAgACAAXwBhAGMAYwBlAHAAdAAyADQAaAByACwAIABUAFIAVQBFACwAXABuACAAIAAgACAAIAAgACAAIABfAHIAZQB0AHUAcgBuAFYAYQBsAEUAcgByACwAIABJAEYAKABfAGEAcwBWAGEAbAB1AGUALAAgAHsAIwBWAEEATABVAEUAIQB9ACwAIAB7ACMAVgBBAEwAVQBFACEALAAgAFwAIgBcACIALAAgAFwAIgBcACIAfQApACwAXABuACAAIAAgACAAIAAgACAAIABfAHIAZQB0AHUAcgBuAE4AdQBtAEUAcgByACwAIABJAEYAKABfAGEAcwBWAGEAbAB1AGUALAAgAHsAIwBOAFUATQAhAH0ALAAgAHsAIwBOAFUATQAhACwAIABcACIAXAAiACwAIABcACIAXAAiAH0AKQAsAFwAbgAgACAAIAAgACAAIAAgACAAXwByAGUAdAB1AHIAbgBFAG0AcAB0AHkALAAgAEkARgAoAF8AYQBzAFYAYQBsAHUAZQAsACAAXAAiAFwAIgAsACAAewBcACIAXAAiACwAIABcACIAXAAiACwAIABcACIAXAAiAH0AKQAsAFwAbgAgACAAIAAgACAAIAAgACAAXwB2AGEAbABpAGQAQwBoAGEAcgBzAEcAZQBuAGUAcgBhAGwALAAgAFwAIgAwADEAMgAzADQANQA2ADcAOAA5AEEATQBQACAAOgAuAFwAIgAsAFwAbgAgACAAIAAgACAAIAAgACAAXwB2AGEAbABpAGQAQwBoAGEAcgBzAEkAUwBPACwAIABcACIAMAAxADIAMwA0ADUANgA3ADgAOQA6AC4AXAAiACwAXABuACAAIAAgACAAIAAgACAAIABcAG4AIAAgACAAIAAgACAAIAAgAF8AZwBlAG4AZQByAGEAbABMAG8AZwBpAGMAVABhAGIAbABlACwAIAB7AFwAbgAgACAAIAAgACAAIAAgACAAIAAgACAAIAAvAC8AIAB0AGUAcgBtAHMALAAgAHAAYQB0AHQAZQByAG4ALAAgADIANABoAHIALAAgAGgAYQBzAEQAZQBjAGkAbQBhAGwALAAgAGEAbQAvAHAAbQBcAG4AIAAgACAAIAAgACAAIAAgACAAIAAgACAANQAsACAAXAAiADoAOgAuACAAYQBtAFwAIgAsACAARgBBAEwAUwBFACwAIABUAFIAVQBFACwAIAAgADEAOwAgACAALwAvACAAaAA6AG0AbQA6AHMAcwAuADAAMAAwACAAYQBtAFwAbgAgACAAIAAgACAAIAAgACAAIAAgACAAIAA1ACwAIABcACIAOgA6AC4AYQBtAFwAIgAsACAAIABGAEEATABTAEUALAAgAFQAUgBVAEUALAAgACAAMQA7ACAAIAAvAC8AIABoADoAbQBtADoAcwBzAC4AMAAwADAAYQBtAFwAbgAgACAAIAAgACAAIAAgACAAIAAgACAAIAA1ACwAIABcACIAOgA6AC4AIABwAG0AXAAiACwAIABGAEEATABTAEUALAAgAFQAUgBVAEUALAAgACAAMgA7ACAAIAAvAC8AIABoADoAbQBtADoAcwBzAC4AMAAwADAAIABwAG0AXABuACAAIAAgACAAIAAgACAAIAAgACAAIAAgADUALAAgAFwAIgA6ADoALgBwAG0AXAAiACwAIAAgAEYAQQBMAFMARQAsACAAVABSAFUARQAsACAAIAAyADsAIAAgAC8ALwAgAGgAOgBtAG0AOgBzAHMALgAwADAAMABwAG0AXABuACAAIAAgACAAIAAgACAAIAAgACAAIAAgADQALAAgAFwAIgA6ADoALgBcACIALAAgACAAIAAgAFQAUgBVAEUALAAgACAAVABSAFUARQAsACAAIAAwADsAIAAgAC8ALwAgAEgAOgBtAG0AOgBzAHMALgAwADAAMABcAG4AIAAgACAAIAAgACAAIAAgACAAIAAgACAANAAsACAAXAAiADoAOgAgAGEAbQBcACIALAAgACAARgBBAEwAUwBFACwAIABGAEEATABTAEUALAAgADEAOwAgACAALwAvACAAaAA6AG0AbQA6AHMAcwAgAGEAbQAgAFwAbgAgACAAIAAgACAAIAAgACAAIAAgACAAIAA0ACwAIABcACIAOgA6AGEAbQBcACIALAAgACAAIABGAEEATABTAEUALAAgAEYAQQBMAFMARQAsACAAMQA7ACAAIAAvAC8AIABoADoAbQBtADoAcwBzAGEAbQAgAFwAbgAgACAAIAAgACAAIAAgACAAIAAgACAAIAA0ACwAIABcACIAOgA6ACAAcABtAFwAIgAsACAAIABGAEEATABTAEUALAAgAEYAQQBMAFMARQAsACAAMgA7ACAAIAAvAC8AIABoADoAbQBtADoAcwBzACAAcABtAFwAbgAgACAAIAAgACAAIAAgACAAIAAgACAAIAA0ACwAIABcACIAOgA6AHAAbQBcACIALAAgACAAIABGAEEATABTAEUALAAgAEYAQQBMAFMARQAsACAAMgA7ACAAIAAvAC8AIABoADoAbQBtADoAcwBzAHAAbQBcAG4AIAAgACAAIAAgACAAIAAgACAAIAAgACAAMwAsACAAXAAiADoAOgBcACIALAAgACAAIAAgACAAVABSAFUARQAsACAAIABGAEEATABTAEUALAAgADAAOwAgACAALwAvACAASAA6AG0AbQA6AHMAcwBcAG4AIAAgACAAIAAgACAAIAAgACAAIAAgACAAMwAsACAAXAAiADoAIABhAG0AXAAiACwAIAAgACAARgBBAEwAUwBFACwAIABGAEEATABTAEUALAAgADEAOwAgACAALwAvACAAaAA6AG0AbQAgAGEAbQBcAG4AIAAgACAAIAAgACAAIAAgACAAIAAgACAAMwAsACAAXAAiADoAYQBtAFwAIgAsACAAIAAgACAARgBBAEwAUwBFACwAIABGAEEATABTAEUALAAgADEAOwAgACAALwAvACAAaAA6AG0AbQBhAG0AXABuACAAIAAgACAAIAAgACAAIAAgACAAIAAgADMALAAgAFwAIgA6ACAAcABtAFwAIgAsACAAIAAgAEYAQQBMAFMARQAsACAARgBBAEwAUwBFACwAIAAyADsAIAAgAC8ALwAgAGgAOgBtAG0AIABwAG0AXABuACAAIAAgACAAIAAgACAAIAAgACAAIAAgADMALAAgAFwAIgA6AHAAbQBcACIALAAgACAAIAAgAEYAQQBMAFMARQAsACAARgBBAEwAUwBFACwAIAAyADsAIAAgAC8ALwAgAGgAOgBtAG0AcABtAFwAbgAgACAAIAAgACAAIAAgACAAIAAgACAAIAAyACwAIABcACIAOgBcACIALAAgACAAIAAgACAAIABUAFIAVQBFACwAIAAgAEYAQQBMAFMARQAsACAAMAA7ACAAIAAvAC8AIABIADoAbQBtAFwAbgAgACAAIAAgACAAIAAgACAAIAAgACAAIAAyACwAIABcACIAIABhAG0AXAAiACwAIAAgACAAIABGAEEATABTAEUALAAgAEYAQQBMAFMARQAsACAAMQA7ACAAIAAvAC8AIABoACAAYQBtAFwAbgAgACAAIAAgACAAIAAgACAAIAAgACAAIAAyACwAIABcACIAYQBtAFwAIgAsACAAIAAgACAAIABGAEEATABTAEUALAAgAEYAQQBMAFMARQAsACAAMQA7ACAAIAAvAC8AIABoAGEAbQBcAG4AIAAgACAAIAAgACAAIAAgACAAIAAgACAAMgAsACAAXAAiACAAcABtAFwAIgAsACAAIAAgACAARgBBAEwAUwBFACwAIABGAEEATABTAEUALAAgADIAOwAgACAALwAvACAAaAAgAHAAbQBcAG4AIAAgACAAIAAgACAAIAAgACAAIAAgACAAMgAsACAAXAAiAHAAbQBcACIALAAgACAAIAAgACAARgBBAEwAUwBFACwAIABGAEEATABTAEUALAAgADIAOwAgACAALwAvACAAaABwAG0AXABuACAAIAAgACAAIAAgACAAIAAgACAAIAAgADEALAAgAFwAIgBcACIALAAgACAAIAAgACAAIAAgAFQAUgBVAEUALAAgACAARgBBAEwAUwBFACwAIAAwACAAIAAgAC8ALwAgAEgAXABuACAAIAAgACAAIAAgACAAIAB9ACwAXABuAFwAbgAgACAAIAAgACAAIAAgACAAZgBuAFAAYQByAHMAZQBJAFMATwAsACAATABBAE0AQgBEAEEAKABfAHQAaQBtAGUATwBmAEQAYQB5ACwAXABuACAAIAAgACAAIAAgACAAIAAgACAAIAAgAEkARgAoAEMATwBEAEUAKABfAHQAaQBtAGUATwBmAEQAYQB5ACkAIAA8AD4AIAA4ADQALAAgAF8AcgBlAHQAdQByAG4AVgBhAGwARQByAHIALAAgAC8ALwAgAGYAaQByAHMAdABDAGgAYQByACAAbQB1AHMAdAAgAGIAZQAgAFwAIgBUAFwAIgBcAG4AIAAgACAAIAAgACAAIAAgACAAIAAgACAAIAAgACAAIABMAEUAVAAoAFwAbgAgACAAIAAgACAAIAAgACAAIAAgACAAIAAgACAAIAAgACAAIAAgACAAXwBJAFMATwB0AGkAbQBlACwAIABSAEkARwBIAFQAKABfAHQAaQBtAGUATwBmAEQAYQB5ACwAIABMAEUATgAoAF8AdABpAG0AZQBPAGYARABhAHkAKQAgAC0AIAAxACkALABcAG4AIAAgACAAIAAgACAAIAAgACAAIAAgACAAIAAgACAAIAAgACAAIAAgAEkARgAoAE4ATwBUACgAVgBBAEwASQBEAEEAVABFAF8AQwBIAEEAUgBTAEUAVAAoAF8ASQBTAE8AdABpAG0AZQAsACAAXwB2AGEAbABpAGQAQwBoAGEAcgBzAEkAUwBPACkAKQAsACAAXwByAGUAdAB1AHIAbgBWAGEAbABFAHIAcgAsAFwAbgAgACAAIAAgACAAIAAgACAAIAAgACAAIAAgACAAIAAgACAAIAAgACAAIAAgACAAIABMAEUAVAAoAFwAbgAgACAAIAAgACAAIAAgACAAIAAgACAAIAAgACAAIAAgACAAIAAgACAAIAAgACAAIAAgACAAIAAgAF8AcABhAHQAdABlAHIAbgAsACAAUgBFAFAATABBAEMARQBfAEMASABBAFIAUwAoAF8ASQBTAE8AdABpAG0AZQAsACAAXAAiADAAMQAyADMANAA1ADYANwA4ADkAXAAiACwAIABcACIAMABcACIAKQAsAFwAbgAgACAAIAAgACAAIAAgACAAIAAgACAAIAAgACAAIAAgACAAIAAgACAAIAAgACAAIAAgACAAIAAgAF8AZABvAHQAUABvAHMALAAgAEkARgBFAFIAUgBPAFIAKABGAEkATgBEACgAXAAiAC4AXAAiACwAIABfAHAAYQB0AHQAZQByAG4AKQAsACAAMAApACwAXABuACAAIAAgACAAIAAgACAAIAAgACAAIAAgACAAIAAgACAAIAAgACAAIAAgACAAIAAgACAAIAAgACAAXwBsAGUAbgBEAGUAYwBpAG0AYQBsACwAIABMAEUATgAoAF8AcABhAHQAdABlAHIAbgApACAALQAgAF8AZABvAHQAUABvAHMALABcAG4AIAAgACAAIAAgACAAIAAgACAAIAAgACAAIAAgACAAIAAgACAAIAAgACAAIAAgACAAIAAgACAAIABfAGQAZQBjAFAAYQByAHQARQByAHIAbwByACwAIABJAEYAUwAoAFwAbgAgACAAIAAgACAAIAAgACAAIAAgACAAIAAgACAAIAAgACAAIAAgACAAIAAgACAAIAAgACAAIAAgACAAIAAgACAAXwBkAG8AdABQAG8AcwAgAD0AIAAwACwAIABGAEEATABTAEUALABcAG4AIAAgACAAIAAgACAAIAAgACAAIAAgACAAIAAgACAAIAAgACAAIAAgACAAIAAgACAAIAAgACAAIAAgACAAIAAgAF8AZABvAHQAUABvAHMAIAA9ACAAMQAsACAAVABSAFUARQAsAFwAbgAgACAAIAAgACAAIAAgACAAIAAgACAAIAAgACAAIAAgACAAIAAgACAAIAAgACAAIAAgACAAIAAgACAAIAAgACAAXwBkAG8AdABQAG8AcwAgAD0AIABMAEUATgAoAF8AcABhAHQAdABlAHIAbgApACwAIABUAFIAVQBFACwAXABuACAAIAAgACAAIAAgACAAIAAgACAAIAAgACAAIAAgACAAIAAgACAAIAAgACAAIAAgACAAIAAgACAAIAAgACAAIABUAFIAVQBFACwAIABSAEkARwBIAFQAKABfAHAAYQB0AHQAZQByAG4ALAAgAF8AbABlAG4ARABlAGMAaQBtAGEAbAApACAAPAA+ACAAUgBFAFAAVAAoAFwAIgAwAFwAIgAsACAAXwBsAGUAbgBEAGUAYwBpAG0AYQBsACkAXABuACAAIAAgACAAIAAgACAAIAAgACAAIAAgACAAIAAgACAAIAAgACAAIAAgACAAIAAgACAAIAAgACAAKQAsAFwAbgAgACAAIAAgACAAIAAgACAAIAAgACAAIAAgACAAIAAgACAAIAAgACAAIAAgACAAIAAgACAAIAAgAEkARgAoAF8AZABlAGMAUABhAHIAdABFAHIAcgBvAHIALAAgAF8AcgBlAHQAdQByAG4AVgBhAGwARQByAHIALABcAG4AIAAgACAAIAAgACAAIAAgACAAIAAgACAAIAAgACAAIAAgACAAIAAgACAAIAAgACAAIAAgACAAIAAgACAAIAAgAEwARQBUACgAXABuACAAIAAgACAAIAAgACAAIAAgACAAIAAgACAAIAAgACAAIAAgACAAIAAgACAAIAAgACAAIAAgACAAIAAgACAAIAAgACAAIAAgAF8AaABtAHMAUABhAHQAdABlAHIAbgAsACAASQBGACgAXwBkAG8AdABQAG8AcwAgAD0AIAAwACwAIABfAHAAYQB0AHQAZQByAG4ALABcAG4AIAAgACAAIAAgACAAIAAgACAAIAAgACAAIAAgACAAIAAgACAAIAAgACAAIAAgACAAIAAgACAAIAAgACAAIAAgACAAIAAgACAAIAAgACAAIABMAEUARgBUACgAXwBwAGEAdAB0AGUAcgBuACwAIABfAGQAbwB0AFAAbwBzACAALQAgADEAKQBcAG4AIAAgACAAIAAgACAAIAAgACAAIAAgACAAIAAgACAAIAAgACAAIAAgACAAIAAgACAAIAAgACAAIAAgACAAIAAgACAAIAAgACAAKQAsAFwAbgAgACAAIAAgACAAIAAgACAAIAAgACAAIAAgACAAIAAgACAAIAAgACAAIAAgACAAIAAgACAAIAAgACAAIAAgACAAIAAgACAAIABfAGgAbQBzACwAIABJAEYAUwAoAFwAbgAgACAAIAAgACAAIAAgACAAIAAgACAAIAAgACAAIAAgACAAIAAgACAAIAAgACAAIAAgACAAIAAgACAAIAAgACAAIAAgACAAIAAgACAAIAAgAF8AaABtAHMAUABhAHQAdABlAHIAbgAgAD0AIABcACIAMAAwADoAMAAwADoAMAAwAFwAIgAsAFwAbgAgACAAIAAgACAAIAAgACAAIAAgACAAIAAgACAAIAAgACAAIAAgACAAIAAgACAAIAAgACAAIAAgACAAIAAgACAAIAAgACAAIAAgACAAIAAgACAAIAAgACAAVgBBAEwAVQBFACgATQBJAEQAKABfAEkAUwBPAHQAaQBtAGUALAAgAHsAMQAsACAANAAsACAANwB9ACwAIAAyACkAKQAsAFwAbgAgACAAIAAgACAAIAAgACAAIAAgACAAIAAgACAAIAAgACAAIAAgACAAIAAgACAAIAAgACAAIAAgACAAIAAgACAAIAAgACAAIAAgACAAIAAgAF8AaABtAHMAUABhAHQAdABlAHIAbgAgAD0AIABcACIAMAAwADoAMAAwAFwAIgAsAFwAbgAgACAAIAAgACAAIAAgACAAIAAgACAAIAAgACAAIAAgACAAIAAgACAAIAAgACAAIAAgACAAIAAgACAAIAAgACAAIAAgACAAIAAgACAAIAAgACAAIAAgACAASABTAFQAQQBDAEsAKABWAEEATABVAEUAKABNAEkARAAoAF8ASQBTAE8AdABpAG0AZQAsACAAewAxACwAIAA0AH0ALAAgADIAKQApACwAIAAwACkALABcAG4AIAAgACAAIAAgACAAIAAgACAAIAAgACAAIAAgACAAIAAgACAAIAAgACAAIAAgACAAIAAgACAAIAAgACAAIAAgACAAIAAgACAAIAAgACAAIABfAGgAbQBzAFAAYQB0AHQAZQByAG4AIAA9ACAAXAAiADAAMAAwADAAMAAwAFwAIgAsAFwAbgAgACAAIAAgACAAIAAgACAAIAAgACAAIAAgACAAIAAgACAAIAAgACAAIAAgACAAIAAgACAAIAAgACAAIAAgACAAIAAgACAAIAAgACAAIAAgACAAIAAgACAAVgBBAEwAVQBFACgATQBJAEQAKABfAEkAUwBPAHQAaQBtAGUALAAgAHsAMQAsACAAMwAsACAANQB9ACwAIAAyACkAKQAsAFwAbgAgACAAIAAgACAAIAAgACAAIAAgACAAIAAgACAAIAAgACAAIAAgACAAIAAgACAAIAAgACAAIAAgACAAIAAgACAAIAAgACAAIAAgACAAIAAgAF8AaABtAHMAUABhAHQAdABlAHIAbgAgAD0AIABcACIAMAAwADAAMABcACIALABcAG4AIAAgACAAIAAgACAAIAAgACAAIAAgACAAIAAgACAAIAAgACAAIAAgACAAIAAgACAAIAAgACAAIAAgACAAIAAgACAAIAAgACAAIAAgACAAIAAgACAAIAAgAEgAUwBUAEEAQwBLACgAVgBBAEwAVQBFACgATQBJAEQAKABfAEkAUwBPAHQAaQBtAGUALAAgAHsAMQAsACAAMwB9ACwAIAAyACkAKQAsACAAMAApACwAXABuACAAIAAgACAAIAAgACAAIAAgACAAIAAgACAAIAAgACAAIAAgACAAIAAgACAAIAAgACAAIAAgACAAIAAgACAAIAAgACAAIAAgACAAIAAgACAAXwBoAG0AcwBQAGEAdAB0AGUAcgBuACAAPQAgAFwAIgAwADAAXAAiACwAXABuACAAIAAgACAAIAAgACAAIAAgACAAIAAgACAAIAAgACAAIAAgACAAIAAgACAAIAAgACAAIAAgACAAIAAgACAAIAAgACAAIAAgACAAIAAgACAAIAAgACAAIABIAFMAVABBAEMASwAoAFYAQQBMAFUARQAoAE0ASQBEACgAXwBJAFMATwB0AGkAbQBlACwAIAAxACwAIAAyACkAKQAsACAAMAAsACAAMAApACwAXABuACAAIAAgACAAIAAgACAAIAAgACAAIAAgACAAIAAgACAAIAAgACAAIAAgACAAIAAgACAAIAAgACAAIAAgACAAIAAgACAAIAAgACAAIAAgACAAVABSAFUARQAsACAAewAjAFYAQQBMAFUARQAhAH0AXABuACAAIAAgACAAIAAgACAAIAAgACAAIAAgACAAIAAgACAAIAAgACAAIAAgACAAIAAgACAAIAAgACAAIAAgACAAIAAgACAAIAAgACkALABcAG4AIAAgACAAIAAgACAAIAAgACAAIAAgACAAIAAgACAAIAAgACAAIAAgACAAIAAgACAAIAAgACAAIAAgACAAIAAgACAAIAAgACAASQBGACgASQBTAEUAUgBSAE8AUgAoAEkATgBEAEUAWAAoAF8AaABtAHMALAAgADEALAAgADEAKQApACwAIABfAHIAZQB0AHUAcgBuAFYAYQBsAEUAcgByACwAXABuACAAIAAgACAAIAAgACAAIAAgACAAIAAgACAAIAAgACAAIAAgACAAIAAgACAAIAAgACAAIAAgACAAIAAgACAAIAAgACAAIAAgACAAIAAgACAATABFAFQAKABcAG4AIAAgACAAIAAgACAAIAAgACAAIAAgACAAIAAgACAAIAAgACAAIAAgACAAIAAgACAAIAAgACAAIAAgACAAIAAgACAAIAAgACAAIAAgACAAIAAgACAAIAAgAF8AZgByAGEAYwBTAGUAYwBvAG4AZABzACwAIABJAEYAKABfAGQAbwB0AFAAbwBzACAAPQAgADAALAAgADA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GQAZQBjAGkAbQBhAGwAcwAsACAATQBJAE4AKABfAGwAZQBuAEQAZQBjAGkAbQBhAGwALAAgADkAKQAsAFwAbgAgACAAIAAgACAAIAAgACAAIAAgACAAIAAgACAAIAAgACAAIAAgACAAIAAgACAAIAAgACAAIAAgACAAIAAgACAAIAAgACAAIAAgACAAIAAgACAAIAAgACAAIAAgACAAIAAgACAAIAAgAFYAQQBMAFUARQAoAE0ASQBEACgAXwBJAFMATwB0AGkAbQBlACwAIABfAGQAbwB0AFAAbwBzACAAKwAgADEALAAgAF8AZABlAGMAaQBtAGEAbABzACkAKQAgAC8AIAAoADEAMAAgAF4AIABfAGQAZQBjAGkAbQBhAGwAcwApAFwAbgAgACAAIAAgACAAIAAgACAAIAAgACAAIAAgACAAIAAgACAAIAAgACAAIAAgACAAIAAgACAAIAAgACAAIAAgACAAIAAgACAAIAAgACAAIAAgACAAIAAgACAAIAAgACAAIAApAFwAbgAgACAAIAAgACAAIAAgACAAIAAgACAAIAAgACAAIAAgACAAIAAgACAAIAAgACAAIAAgACAAIAAgACAAIAAgACAAIAAgACAAIAAgACAAIAAgACAAIAAgACAAKQAsAFwAbgAgACAAIAAgACAAIAAgACAAIAAgACAAIAAgACAAIAAgACAAIAAgACAAIAAgACAAIAAgACAAIAAgACAAIAAgACAAIAAgACAAIAAgACAAIAAgACAAIAAgACAAXwBoAG0AcwBmACwAIABIAFMAVABBAEMASwAoAEQAUgBPAFAAKABfAGgAbQBzACwAIAAsACAALQAxACkALAAgAEkATgBEAEUAWAAoAF8AaABtAHMALAAgADEALAAgADMAKQAgACsAIABfAGYAcgBhAGMAUwBlAGMAbwBuAGQAcwApACwAXABuACAAIAAgACAAIAAgACAAIAAgACAAIAAgACAAIAAgACAAIAAgACAAIAAgACAAIAAgACAAIAAgACAAIAAgACAAIAAgACAAIAAgACAAIAAgACAAIAAgACAAIABfAGgAbQBzAGY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ZgBuAFAAYQByAHMAZQBHAGUAbgBlAHIAYQBsACwAIABMAEEATQBCAEQAQQAoAF8AdABpAG0AZQBPAGYARABhAHkALABcAG4AIAAgACAAIAAgACAAIAAgACAAIAAgACAASQBGACgATgBPAFQAKABWAEEATABJAEQAQQBUAEUAXwBDAEgAQQBSAFMARQBUACgAXwB0AGkAbQBlAE8AZgBEAGEAeQAsACAAXwB2AGEAbABpAGQAQwBoAGEAcgBzAEcAZQBuAGUAcgBhAGwAKQApACwAIABfAHIAZQB0AHUAcgBuAFYAYQBsAEUAcgByACwAXABuACAAIAAgACAAIAAgACAAIAAgACAAIAAgACAAIAAgACAATABFAFQAKABcAG4AIAAgACAAIAAgACAAIAAgACAAIAAgACAAIAAgACAAIAAgACAAIAAgAF8AcwBwAGwAaQB0ACwAIABTAFAATABJAFQAXwBGAE8AUgBfAEMASABBAFIAUwAoAF8AdABpAG0AZQBPAGYARABhAHkALAAgAFwAIgAwADEAMgAzADQANQA2ADcAOAA5AFwAIgApACwAXABuACAAIAAgACAAIAAgACAAIAAgACAAIAAgACAAIAAgACAAIAAgACAAIABfAGMAbwB1AG4AdABUAGUAcgBtAHMALAAgAEkATgBEAEUAWAAoAF8AcwBwAGwAaQB0ACwAIAAxACwAIAAxACkALABcAG4AIAAgACAAIAAgACAAIAAgACAAIAAgACAAIAAgACAAIAAgACAAIAAgAEkARgAoAF8AYwBvAHUAbgB0AFQAZQByAG0AcwAgAD0AIAAwACwAIABfAHIAZQB0AHUAcgBuAFYAYQBsAEUAcgByACwAXABuACAAIAAgACAAIAAgACAAIAAgACAAIAAgACAAIAAgACAAIAAgACAAIAAgACAAIAAgAEkARgAoAF8AYwBvAHUAbgB0AFQAZQByAG0AcwAgAD4AIAA1ACwAIABfAHIAZQB0AHUAcgBuAFYAYQBsAEUAcgByACwAXABuACAAIAAgACAAIAAgACAAIAAgACAAIAAgACAAIAAgACAAIAAgACAAIAAgACAAIAAgACAAIAAgACAATABFAFQAKABcAG4AIAAgACAAIAAgACAAIAAgACAAIAAgACAAIAAgACAAIAAgACAAIAAgACAAIAAgACAAIAAgACAAIAAgACAAIAAgAF8AaABpAG4AdAAyADQAaAByACwAIABOAFUATABMAEkARgBZACgASQBOAEQARQBYACgAXwBzAHAAbABpAHQALAAgADEALAAgAF8AYwBvAHUAbgB0AFQAZQByAG0AcwAgACsAIAAyACkAKQAgADwAPgAgAFwAIgBcACIALABcAG4AIAAgACAAIAAgACAAIAAgACAAIAAgACAAIAAgACAAIAAgACAAIAAgACAAIAAgACAAIAAgACAAIAAgACAAIAAgAF8AcABhAHQAdABlAHIAbgAsACAASQBOAEQARQBYACgAXwBzAHAAbABpAHQALAAgADEALAAgADIAKQAsAFwAbgAgACAAIAAgACAAIAAgACAAIAAgACAAIAAgACAAIAAgACAAIAAgACAAIAAgACAAIAAgACAAIAAgACAAIAAgACAAXwBtAGEAdABjAGgALAAgAEQAUgBPAFAAKABGAEkATABUAEUAUgAoAF8AZwBlAG4AZQByAGEAbABMAG8AZwBpAGMAVABhAGIAbABlACwAIAAoAEMASABPAE8AUwBFAEMATwBMAFMAKABfAGcAZQBuAGUAcgBhAGwATABvAGcAaQBjAFQAYQBiAGwAZQAsACAAMQApACAAPQAgAF8AYwBvAHUAbgB0AFQAZQByAG0AcwApACAAKgAgACgAQwBIAE8ATwBTAEUAQwBPAEwAUwAoAF8AZwBlAG4AZQByAGEAbABMAG8AZwBpAGMAVABhAGIAbABlACwAIAAyACkAIAA9ACAAXwBwAGEAdAB0AGUAcgBuACkAIAAqACAAKABDAEgATwBPAFMARQBDAE8ATABTACgAXwBnAGUAbgBlAHIAYQBsAEwAbwBnAGkAYwBUAGEAYgBsAGUALAAgADMAKQAgAD0AIABfAGgAaQBuAHQAMgA0AGgAcgApACwAIAAjAE4ALwBBACkALAAgACwAIAAzACkALABcAG4AIAAgACAAIAAgACAAIAAgACAAIAAgACAAIAAgACAAIAAgACAAIAAgACAAIAAgACAAIAAgACAAIAAgACAAIAAgAEkARgAoAEkAUwBOAEEAKABJAE4ARABFAFgAKABfAG0AYQB0AGMAaAAsACAAMQAsACAAMQApACkALAAgAF8AcgBlAHQAdQByAG4AVgBhAGwARQByAHIALABcAG4AIAAgACAAIAAgACAAIAAgACAAIAAgACAAIAAgACAAIAAgACAAIAAgACAAIAAgACAAIAAgACAAIAAgACAAIAAgACAAIAAgACAATABFAFQAKABcAG4AIAAgACAAIAAgACAAIAAgACAAIAAgACAAIAAgACAAIAAgACAAIAAgACAAIAAgACAAIAAgACAAIAAgACAAIAAgACAAIAAgACAAIAAgACAAIABfAGgAYQBzAEQAZQBjAGkAbQBhAGwALAAgAEkATgBEAEUAWAAoAF8AbQBhAHQAYwBoACwAIAAxACwAIAAxACkALABcAG4AIAAgACAAIAAgACAAIAAgACAAIAAgACAAIAAgACAAIAAgACAAIAAgACAAIAAgACAAIAAgACAAIAAgACAAIAAgACAAIAAgACAAIAAgACAAIABfAGEAbQBwAG0ALAAgAEkATgBEAEUAWAAoAF8AbQBhAHQAYwBoACwAIAAxACwAIAAyACkALABcAG4AIAAgACAAIAAgACAAIAAgACAAIAAgACAAIAAgACAAIAAgACAAIAAgACAAIAAgACAAIAAgACAAIAAgACAAIAAgACAAIAAgACAAIAAgACAAIABfAHQAZQByAG0AcwAsACAASQBGACgAXwBoAGkAbgB0ADIANABoAHIALABcAG4AIAAgACAAIAAgACAAIAAgACAAIAAgACAAIAAgACAAIAAgACAAIAAgACAAIAAgACAAIAAgACAAIAAgACAAIAAgACAAIAAgACAAIAAgACAAIAAgACAAIAAgAEQAUgBPAFAAKABfAHMAcABsAGkAdAAsACAALAAgADIAKQAsAFwAbgAgACAAIAAgACAAIAAgACAAIAAgACAAIAAgACAAIAAgACAAIAAgACAAIAAgACAAIAAgACAAIAAgACAAIAAgACAAIAAgACAAIAAgACAAIAAgACAAIAAgACAARABSAE8AUAAoAEQAUgBPAFAAKABfAHMAcABsAGkAdAAsACAALAAgADIAKQAsACAALAAgAC0AMQApAFwAbgAgACAAIAAgACAAIAAgACAAIAAgACAAIAAgACAAIAAgACAAIAAgACAAIAAgACAAIAAgACAAIAAgACAAIAAgACAAIAAgACAAIAAgACAAIAAgACkALABcAG4AIAAgACAAIAAgACAAIAAgACAAIAAgACAAIAAgACAAIAAgACAAIAAgACAAIAAgACAAIAAgACAAIAAgACAAIAAgACAAIAAgACAAIAAgACAAIABfAGgAbQBzACwAIABJAEYAKABfAGgAYQBzAEQAZQBjAGkAbQBhAGwALABcAG4AIAAgACAAIAAgACAAIAAgACAAIAAgACAAIAAgACAAIAAgACAAIAAgACAAIAAgACAAIAAgACAAIAAgACAAIAAgACAAIAAgACAAIAAgACAAIAAgACAAIAAgAEgAUwBUAEEAQwBLACgAXABuACAAIAAgACAAIAAgACAAIAAgACAAIAAgACAAIAAgACAAIAAgACAAIAAgACAAIAAgACAAIAAgACAAIAAgACAAIAAgACAAIAAgACAAIAAgACAAIAAgACAAIAAgACAAIAAgAEQAUgBPAFAAKABfAHQAZQByAG0AcwAsACAALAAgAC0AMgApACwAXABuACAAIAAgACAAIAAgACAAIAAgACAAIAAgACAAIAAgACAAIAAgACAAIAAgACAAIAAgACAAIAAgACAAIAAgACAAIAAgACAAIAAgACAAIAAgACAAIAAgACAAIAAgACAAIAAgAEMATwBOAEMAQQBUACgAQwBIAE8ATwBTAEUAQwBPAEwAUwAoAF8AdABlAHIAbQBzACwAIAAtADIAKQAsACAAXAAiAC4AXAAiACwAIABMAEUARgBUACgAQwBIAE8ATwBTAEUAQwBPAEwAUwAoAF8AdABlAHIAbQBzACwAIAAtADEAKQAsACAAOQApACkAXABuACAAIAAgACAAIAAgACAAIAAgACAAIAAgACAAIAAgACAAIAAgACAAIAAgACAAIAAgACAAIAAgACAAIAAgACAAIAAgACAAIAAgACAAIAAgACAAIAAgACAAIAApACwAXABuACAAIAAgACAAIAAgACAAIAAgACAAIAAgACAAIAAgACAAIAAgACAAIAAgACAAIAAgACAAIAAgACAAIAAgACAAIAAgACAAIAAgACAAIAAgACAAIAAgACAAIABfAHQAZQByAG0AcwBcAG4AIAAgACAAIAAgACAAIAAgACAAIAAgACAAIAAgACAAIAAgACAAIAAgACAAIAAgACAAIAAgACAAIAAgACAAIAAgACAAIAAgACAAIAAgACAAIAApACwAXABuACAAIAAgACAAIAAgACAAIAAgACAAIAAgACAAIAAgACAAIAAgACAAIAAgACAAIAAgACAAIAAgACAAIAAgACAAIAAgACAAIAAgACAAIAAgACAAXwBsAG8AdwBPAHIAZABlAHIALAAgAEMATwBMAFUATQBOAFMAKABfAGgAbQBzACkALABcAG4AIAAgACAAIAAgACAAIAAgACAAIAAgACAAIAAgACAAIAAgACAAIAAgACAAIAAgACAAIAAgACAAIAAgACAAIAAgACAAIAAgACAAIAAgACAAIABfAGgAbQBzADMALAAgAFQAQQBLAEUAKABIAFMAVABBAEMASwAoAFYAQQBMAFUARQAoAF8AaABtAHMAKQAsACAAMAAsACAAMAApACwAIAAxACwAIAAzACkALABcAG4AIAAgACAAIAAgACAAIAAgACAAIAAgACAAIAAgACAAIAAgACAAIAAgACAAIAAgACAAIAAgACAAIAAgACAAIAAgACAAIAAgACAAIAAgACAAIABfAGgAbQBzADIANAAsACAASQBGACgAXwBhAG0AcABtACAAPQAgADAALAAgAF8AaABtAHMAMwAsAFwAbgAgACAAIAAgACAAIAAgACAAIAAgACAAIAAgACAAIAAgACAAIAAgACAAIAAgACAAIAAgACAAIAAgACAAIAAgACAAIAAgACAAIAAgACAAIAAgACAAIAAgACAATABFAFQAKABcAG4AIAAgACAAIAAgACAAIAAgACAAIAAgACAAIAAgACAAIAAgACAAIAAgACAAIAAgACAAIAAgACAAIAAgACAAIAAgACAAIAAgACAAIAAgACAAIAAgACAAIAAgACAAIAAgACAAXwBoACwAIABJAE4ARABFAFgAKABfAGgAbQBzADMALAAgADEALAAgADEAKQAsAFwAbgAgACAAIAAgACAAIAAgACAAIAAgACAAIAAgACAAIAAgACAAIAAgACAAIAAgACAAIAAgACAAIAAgACAAIAAgACAAIAAgACAAIAAgACAAIAAgACAAIAAgACAAIAAgACAAIABfAHIAZQBzAG8AbAB2AGUASAAsACAASQBGAFMAKABcAG4AIAAgACAAIAAgACAAIAAgACAAIAAgACAAIAAgACAAIAAgACAAIAAgACAAIAAgACAAIAAgACAAIAAgACAAIAAgACAAIAAgACAAIAAgACAAIAAgACAAIAAgACAAIAAgACAAIAAgACAAIABfAGgAIAA9ACAAMAAsACAAewAjAE4AVQBNACEAfQAsAFwAbgAgACAAIAAgACAAIAAgACAAIAAgACAAIAAgACAAIAAgACAAIAAgACAAIAAgACAAIAAgACAAIAAgACAAIAAgACAAIAAgACAAIAAgACAAIAAgACAAIAAgACAAIAAgACAAIAAgACAAIAAgAF8AaAAgAD4AIAAxADIALAAgAHsAIwBOAFUATQAhAH0ALABcAG4AIAAgACAAIAAgACAAIAAgACAAIAAgACAAIAAgACAAIAAgACAAIAAgACAAIAAgACAAIAAgACAAIAAgACAAIAAgACAAIAAgACAAIAAgACAAIAAgACAAIAAgACAAIAAgACAAIAAgACAAIAAoAF8AYQBtAHAAbQAgAD0AIAAxACkAIAAqACAAKABfAGgAIAA9ACAAMQAyACkALAAgADAALABcAG4AIAAgACAAIAAgACAAIAAgACAAIAAgACAAIAAgACAAIAAgACAAIAAgACAAIAAgACAAIAAgACAAIAAgACAAIAAgACAAIAAgACAAIAAgACAAIAAgACAAIAAgACAAIAAgACAAIAAgACAAIAAoAF8AYQBtAHAAbQAgAD0AIAAyACkAIAAqACAAKABfAGgAIAA8ACAAMQAyACkALAAgAF8AaAAgACsAIAAxADIALABcAG4AIAAgACAAIAAgACAAIAAgACAAIAAgACAAIAAgACAAIAAgACAAIAAgACAAIAAgACAAIAAgACAAIAAgACAAIAAgACAAIAAgACAAIAAgACAAIAAgACAAIAAgACAAIAAgACAAIAAgACAAIABUAFIAVQBFACwAIABfAGgAXABuACAAIAAgACAAIAAgACAAIAAgACAAIAAgACAAIAAgACAAIAAgACAAIAAgACAAIAAgACAAIAAgACAAIAAgACAAIAAgACAAIAAgACAAIAAgACAAIAAgACAAIAAgACAAIAAgACkALABcAG4AIAAgACAAIAAgACAAIAAgACAAIAAgACAAIAAgACAAIAAgACAAIAAgACAAIAAgACAAIAAgACAAIAAgACAAIAAgACAAIAAgACAAIAAgACAAIAAgACAAIAAgACAAIAAgACAASABTAFQAQQBDAEsAKABfAHIAZQBzAG8AbAB2AGUASAAsACAARABSAE8AUAAoAF8AaABtAHMAMwAsACAALAAgADEAKQApAFwAbgAgACAAIAAgACAAIAAgACAAIAAgACAAIAAgACAAIAAgACAAIAAgACAAIAAgACAAIAAgACAAIAAgACAAIAAgACAAIAAgACAAIAAgACAAIAAgACAAIAAgACAAKQBcAG4AIAAgACAAIAAgACAAIAAgACAAIAAgACAAIAAgACAAIAAgACAAIAAgACAAIAAgACAAIAAgACAAIAAgACAAIAAgACAAIAAgACAAIAAgACAAIAApACwAXABuACAAIAAgACAAIAAgACAAIAAgACAAIAAgACAAIAAgACAAIAAgACAAIAAgACAAIAAgACAAIAAgACAAIAAgACAAIAAgACAAIAAgACAAIAAgACAAXwBoAG0AcwAyADQ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GYAbgBQAGEAcgBzAGUAVABpAG0AZQBPAGYARABhAHkALAAgAEwAQQBNAEIARABBACgAXwB0AGkAbQBlAE8AZgBEAGEAeQAsAFwAbgAgACAAIAAgACAAIAAgACAAIAAgACAAIABJAEYAKABJAFMARQBSAFIATwBSACgAXwB0AGkAbQBlAE8AZgBEAGEAeQApACwAIABfAHIAZQB0AHUAcgBuAFYAYQBsAEUAcgByACwAXABuACAAIAAgACAAIAAgACAAIAAgACAAIAAgACAAIAAgACAATABFAFQAKABcAG4AIAAgACAAIAAgACAAIAAgACAAIAAgACAAIAAgACAAIAAgACAAIAAgAF8AdAByAGkAbQBUAG8ARAAsACAAVABSAEkATQAoAF8AdABpAG0AZQBPAGYARABhAHkAKQAsAFwAbgAgACAAIAAgACAAIAAgACAAIAAgACAAIAAgACAAIAAgACAAIAAgACAASQBGACgAXwB0AHIAaQBtAFQAbwBEACAAPQAgAFwAIgBcACIALAAgAF8AcgBlAHQAdQByAG4ARQBtAHAAdAB5ACwAXABuACAAIAAgACAAIAAgACAAIAAgACAAIAAgACAAIAAgACAAIAAgACAAIAAgACAAIAAgAEwARQBUACgAXABuACAAIAAgACAAIAAgACAAIAAgACAAIAAgACAAIAAgACAAIAAgACAAIAAgACAAIAAgACAAIAAgACAAXwBwAGEAcgBzAGUAZABUAGkAbQBlAE8AZgBEAGEAeQAsACAASQBGACgAXwBzAHQAcgBpAGMAdABJAFMATwAsACAAZgBuAFAAYQByAHMAZQBJAFMATwAoAF8AdABpAG0AZQBPAGYARABhAHkAKQAsAFwAbgAgACAAIAAgACAAIAAgACAAIAAgACAAIAAgACAAIAAgACAAIAAgACAAIAAgACAAIAAgACAAIAAgACAAIAAgACAATABFAFQAKABcAG4AIAAgACAAIAAgACAAIAAgACAAIAAgACAAIAAgACAAIAAgACAAIAAgACAAIAAgACAAIAAgACAAIAAgACAAIAAgACAAIAAgACAAXwBmAGkAcgBzAHQAQwBoAGEAcgAsACAATABFAEYAVAAoAF8AdABpAG0AZQBPAGYARABhAHkAKQAsAFwAbgAgACAAIAAgACAAIAAgACAAIAAgACAAIAAgACAAIAAgACAAIAAgACAAIAAgACAAIAAgACAAIAAgACAAIAAgACAAIAAgACAAIABfAGQAZQB0AGUAYwB0AFMAdAB5AGwAZQAsACAASQBGAFMAKABcAG4AIAAgACAAIAAgACAAIAAgACAAIAAgACAAIAAgACAAIAAgACAAIAAgACAAIAAgACAAIAAgACAAIAAgACAAIAAgACAAIAAgACAAIAAgACAAIABDAE8ARABFACgAXwBmAGkAcgBzAHQAQwBoAGEAcgApACAAPQAgADgANAAsACAAXAAiAEkAXAAiACwAIAAvAC8AIABmAGkAcgBzAHQAQwBoAGEAcgAgAD0AIABcACIAVABcACIAIAA9AD4AIABJAFMATwAgAFMAdAB5AGwAZQBcAG4AIAAgACAAIAAgACAAIAAgACAAIAAgACAAIAAgACAAIAAgACAAIAAgACAAIAAgACAAIAAgACAAIAAgACAAIAAgACAAIAAgACAAIAAgACAAIABOAE8AVAAoAEkAUwBFAFIAUgBPAFIAKABWAEEATABVAEUAKABfAGYAaQByAHMAdABDAGgAYQByACkAKQApACwAIABcACIARwBcACIALAAgAC8ALwAgAGYAaQByAHMAdABDAGgAYQByACAAPQA+ACAARwBlAG4AZQByAGEAbAAgAHMAdAB5AGwAZQBcAG4AIAAgACAAIAAgACAAIAAgACAAIAAgACAAIAAgACAAIAAgACAAIAAgACAAIAAgACAAIAAgACAAIAAgACAAIAAgACAAIAAgACAAIAAgACAAIABUAFIAVQBFACwAIABcACIAXAAiAFwAbgAgACAAIAAgACAAIAAgACAAIAAgACAAIAAgACAAIAAgACAAIAAgACAAIAAgACAAIAAgACAAIAAgACAAIAAgACAAIAAgACAAIAApACwAXABuACAAIAAgACAAIAAgACAAIAAgACAAIAAgACAAIAAgACAAIAAgACAAIAAgACAAIAAgACAAIAAgACAAIAAgACAAIAAgACAAIAAgAEkARgAoAF8AZABlAHQAZQBjAHQAUwB0AHkAbABlACAAPQAgAFwAIgBJAFwAIgAsACAAZgBuAFAAYQByAHMAZQBJAFMATwAoAF8AdABpAG0AZQBPAGYARABhAHkAKQAsAFwAbgAgACAAIAAgACAAIAAgACAAIAAgACAAIAAgACAAIAAgACAAIAAgACAAIAAgACAAIAAgACAAIAAgACAAIAAgACAAIAAgACAAIAAgACAAIAAgAEkARgAoAF8AZABlAHQAZQBjAHQAUwB0AHkAbABlACAAPQAgAFwAIgBHAFwAIgAsACAAZgBuAFAAYQByAHMAZQBHAGUAbgBlAHIAYQBsACgAXwB0AHIAaQBtAFQAbwBEACkALABcAG4AIAAgACAAIAAgACAAIAAgACAAIAAgACAAIAAgACAAIAAgACAAIAAgACAAIAAgACAAIAAgACAAIAAgACAAIAAgACAAIAAgACAAIAAgACAAIAAgACAAIAAgAF8AcgBlAHQAdQByAG4AVgBhAGwARQByAHI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JAEYAKABJAFMARQBSAFIATwBSACgASQBOAEQARQBYACgAXwBwAGEAcgBzAGUAZABUAGkAbQBlAE8AZgBEAGEAeQAsACAAMQAsACAAMQApACkALAAgAF8AcABhAHIAcwBlAGQAVABpAG0AZQBPAGYARABhAHkALAAgAFwAbgAgACAAIAAgACAAIAAgACAAIAAgACAAIAAgACAAIAAgACAAIAAgACAAIAAgACAAIAAgACAAIAAgACAAIAAgACAATABFAFQAKABcAG4AIAAgACAAIAAgACAAIAAgACAAIAAgACAAIAAgACAAIAAgACAAIAAgACAAIAAgACAAIAAgACAAIAAgACAAIAAgACAAIAAgACAAXwB2AGEAbABpAGQAVABvAEQALAAgAFYAQQBMAEkARABBAFQARQBfAFQASQBNAEUAXwBPAEYAXwBEAEEAWQAoAF8AcABhAHIAcwBlAGQAVABpAG0AZQBPAGYARABhAHkALAAgAF8AYQBjAGMAZQBwAHQAMgA0AGgAcgApACwAXABuACAAIAAgACAAIAAgACAAIAAgACAAIAAgACAAIAAgACAAIAAgACAAIAAgACAAIAAgACAAIAAgACAAIAAgACAAIAAgACAAIAAgAEkARgAoAF8AYQBzAFYAYQBsAHUAZQAsACAAXABuACAAIAAgACAAIAAgACAAIAAgACAAIAAgACAAIAAgACAAIAAgACAAIAAgACAAIAAgACAAIAAgACAAIAAgACAAIAAgACAAIAAgACAAIAAgACAAVABJAE0ARQBTAFAAQQBOACgASABTAFQAQQBDAEsAKAAxACwAIAAwACwAIABfAHYAYQBsAGkAZABUAG8ARAApACkALABcAG4AIAAgACAAIAAgACAAIAAgACAAIAAgACAAIAAgACAAIAAgACAAIAAgACAAIAAgACAAIAAgACAAIAAgACAAIAAgACAAIAAgACAAIAAgACAAIABfAHYAYQBsAGkAZABUAG8ARA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IAbwB3AEMAbwB1AG4AdAAsACAAUgBPAFcAUwAoAFQAaQBtAGUATwBmAEQAYQB5ACkALABcAG4AIAAgACAAIAAgACAAIAAgAEQAUgBPAFAAKABcAG4AIAAgACAAIAAgACAAIAAgACAAIAAgACAAUgBFAEQAVQBDAEUAKABcACIAXAAiACwAIABTAEUAUQBVAEUATgBDAEUAKABfAHIAbwB3AEMAbwB1AG4AdAApACwAXABuACAAIAAgACAAIAAgACAAIAAgACAAIAAgACAAIAAgACAATABBAE0AQgBEAEEAKABfAGEAYwBjACwAIABfAGMAdQByAHIALABcAG4AIAAgACAAIAAgACAAIAAgACAAIAAgACAAIAAgACAAIAAgACAAIAAgAFYAUwBUAEEAQwBLACgAXABuACAAIAAgACAAIAAgACAAIAAgACAAIAAgACAAIAAgACAAIAAgACAAIAAgACAAIAAgAF8AYQBjAGMALABcAG4AIAAgACAAIAAgACAAIAAgACAAIAAgACAAIAAgACAAIAAgACAAIAAgACAAIAAgACAAZgBuAFAAYQByAHMAZQBUAGkAbQBlAE8AZgBEAGEAeQAoAE4AVQBMAEwASQBGAFkAKABJAE4ARABFAFgAKABUAGkAbQBlAE8AZgBEAGEAeQAsACAAXwBjAHUAcgByACwAIAAxACkAKQApAFwAbgAgACAAIAAgACAAIAAgACAAIAAgACAAIAAgACAAIAAgACAAIAAgACAAKQBcAG4AIAAgACAAIAAgACAAIAAgACAAIAAgACAAIAAgACAAIAApAFwAbgAgACAAIAAgACAAIAAgACAAIAAgACAAIAApACw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8ATwBGAF8ARABBAFkAXABuAFwAbgBSAGUAdAB1AHIAbgBzACAAYQAgAGYAbwByAG0AYQB0AHQAZQBkACAAcwBlAHgAYQBnAGUAcwBpAG0AYQBsACAAcgBlAHAAcgBlAHMAZQBuAHQAYQB0AGkAbwBuACAAbwBmACAAdABpAG0AZQAgAG8AZgAgAGQAYQB5ACAAZgByAG8AbQAgAGEAIABnAGkAdgBlAG4AIABkAGUAYwBpAG0AYQBsACAAZgByAGEAYwB0AGkAbwBuACAAbwBmACAAYQAgADIANAAgAGgAbwB1AHIAIABkAGEAeQAuAFwAbgBcAG4AQQByAHIAYQB5ACAAYwBvAG0AcABhAHQAaQBiAGwAZQA6ACAAVABpAG0AZQBPAGYARABh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RgBvAHIAbQBhAHQAdABlAGQAIABzAGUAeABhAGcAZQBzAGkAbQBhAGwAIAByAGUAcAByAGUAcwBlAG4AdABhAHQAaQBvAG4AIABvAGYAIAB0AGkAbQBlACAAbwBm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E8AZgBEAGEAeQAgACAAIAAgACAAIAAgACAAfAAgAGQAZQBjAGkAbQBhAGwAIABbADAALgAuADEAXQAgAHwAIABUAGkAbQBlACAAbwBmACAAZABhAHkAIABhAHMAIABkAGUAYwBpAG0AYQBsACAAZgByAGEAYwB0AGkAbwBuACAAbwBmACAAYQAgAGQAYQB5AC4AIABJAG0AcABsAGkAYwBpAHQAeQAgAGUAcQB1AGkAdgBhAGwAZQBuAHQAIAB0AG8AIABFAHgAYwBlAGwAIABUAGkAbQBlAC4AXABuAFsATwBwAHQAaQBvAG4AcwBdACAAIAAgACAAIAAgACAAIAB8ACAAdABlAHgAdAAgACAAIAAgACAAIAAgACAAIAAgACAAfAAgAFMAdAByAGkAbgBnACAAdwBpAHQAaAAgAGUAbABlAG0AZQBuAHQAcwA6ACAAWwBDAHwASQB8AEIAXQBbAFAAXQBbAF4AXQBbAEwAbwB3AE8AcgBkAGUAcgBdAFsAfgB8ADwAXQBbAFAAcgBlAGMAaQBzAGkAbwBuAF0AWwBcAFwAXQBbAEwAXQBcAG4AIAAgACAAIAAgACAAIAAgACAAIAAgACAAIAAgACAAIAAgAHwAIAAgACAAIAAgACAAIAAgACAAIAAgACAAIAAgACAAIAB8ACAAIABDACwAIABJACwAIABCACAAOgAgAEMAaQB2AGkAbAAsACAASQBTAE8AOAA2ADAAMQAgAG8AcgAgAEIAYQBzAGkAYwAgAHMAdAB5AGwAZQAuACAAMgA0ACAAaABvAHUAcgAgAHMAdAB5AGwAZQAgAHcAaABlAG4AIABuAG8AdAAgAHAAcgBlAHMAZQBuAHQALgBcAG4AIAAgACAAIAAgACAAIAAgACAAIAAgACAAIAAgACAAIAAgAHwAIAAgACAAIAAgACAAIAAgACAAIAAgACAAIAAgACAAIAB8ACAAIAAgACAAIAAgACAAIAAgACAAIAAgADIANAAgAEgAbwB1AHIAOgAgAEgAOgBtAG0AOgBzAHMALgAwADAAIAAgACAAIABcAG4AIAAgACAAIAAgACAAIAAgACAAIAAgACAAIAAgACAAIAAgAHwAIAAgACAAIAAgACAAIAAgACAAIAAgACAAIAAgACAAIAB8ACAAIAAgACAAIAAgACAAIAAgACAAIAAgAEMAaQB2AGkAbAA6ACAAIAAgAGgAOgBtAG0AOgBzAHMALgAwADAAMAAgAEEATQAvAFAATQBcAG4AIAAgACAAIAAgACAAIAAgACAAIAAgACAAIAAgACAAIAAgAHwAIAAgACAAIAAgACAAIAAgACAAIAAgACAAIAAgACAAIAB8ACAAIAAgACAAIAAgACAAIAAgACAAIAAgAEkAUwBPADoAIAAgACAAIAAgAFQASABIADoAbQBtADoAcwBzAC4AMAAwADAAXABuACAAIAAgACAAIAAgACAAIAAgACAAIAAgACAAIAAgACAAIAB8ACAAIAAgACAAIAAgACAAIAAgACAAIAAgACAAIAAgACAAfAAgACAAIAAgACAAIAAgACAAIAAgACAAIABCAGEAcwBpAGMAOgAgACAAIABUAEgASABtAG0AcwBzAC4AMAAwADAAXABuACAAIAAgACAAIAAgACAAIAAgACAAIAAgACAAIAAgACAAIAB8ACAAIAAgACAAIAAgACAAIAAgACAAIAAgACAAIAAgACAAfAAgACAAIAAgACAAIAAgACAAUAAgADoAIABQAGEAZAAgAGgAbwB1AHIAcwAgAHcAaQB0AGgAIABsAGUAYQBkAGkAbgBnACAAegBlAHIAbwAgAGYAbwByACAAMgA0ACAASABvAHUAcgAgAGEAbgBkACAAQwBpAHYAaQBsACAAcwB0AHkAbABlAHMALgBcAG4AIAAgACAAIAAgACAAIAAgACAAIAAgACAAIAAgACAAIAAgAHwAIAAgACAAIAAgACAAIAAgACAAIAAgACAAIAAgACAAIAB8ACAAIAAgACAAIAAgACAAIAAgACAAIAAgAEkAUwBPADgANgAwADEAIABhAG4AZAAgAEIAYQBzAGkAYwAgAHMAdAB5AGwAZQBzACAAYQBsAHcAYQB5AHMAIABwAGEAZAAgAHcAaQB0AGgAIABsAGUAYQBkAGkAbgBnACAAegBlAHIAbwAuAFwAbgAgACAAIAAgACAAIAAgACAAIAAgACAAIAAgACAAIAAgACAAfAAgACAAIAAgACAAIAAgACAAIAAgACAAIAAgACAAIAAgAHwAIAAgACAAIAAgACAAIAAgAF4AIAA6ACAAQQBjAGMAZQBwAHQAIAB0AGkAbQBlACAAbwBmACAAMgA0ADoAMAAwACAAdABvACAAcgBlAHAAcgBlAHMAZQBuAHQAIABtAGkAZABuAGkAZwBoAHQAIABuAGUAeAB0ACAAZABhAHkALgBcAG4AIAAgACAAIAAgACAAIAAgACAAIAAgACAAIAAgACAAIAAgAHwAIAAgACAAIAAgACAAIAAgACAAIAAgACAAIAAgACAAIAB8ACAAIAAgACAAIAAgACAAIAAgACAAIAAgAE4AbwB0ACAAYQBwAHAAbABpAGMAYQBiAGwAZQAgAHQAbwAgAEMAaQB2AGkAbAAgAHMAdAB5AGwAZQAuACAAIAAgACAAXABuACAAIAAgACAAIAAgACAAIAAgACAAIAAgACAAIAAgACAAIAB8ACAAIAAgACAAIAAgACAAIAAgACAAIAAgACAAIAAgACAAfAAgAEwAbwB3AE8AcgBkAGUAcgAgADoAIABMAG8AdwAgAG8AcgBkAGUAcgAgAGMAbwBtAHAAbwBuAGUAbgB0AC4AIABEAGUAZgBhAHUAbAB0AHMAIAB0AG8AIABtAGkAbgB1AHQAZQAuAFwAbgAgACAAIAAgACAAIAAgACAAIAAgACAAIAAgACAAIAAgACAAfAAgACAAIAAgACAAIAAgACAAIAAgACAAIAAgACAAIAAgAHwAIAAgACAAIAAgACAAIAAgACAAIAAgACAASAAgADoAIABIAG8AdQByAFwAbgAgACAAIAAgACAAIAAgACAAIAAgACAAIAAgACAAIAAgACAAfAAgACAAIAAgACAAIAAgACAAIAAgACAAIAAgACAAIAAgAHwAIAAgACAAIAAgACAAIAAgACAAIAAgACAATQAgADoAIABNAGkAbgB1AHQAZQBcAG4AIAAgACAAIAAgACAAIAAgACAAIAAgACAAIAAgACAAIAAgAHwAIAAgACAAIAAgACAAIAAgACAAIAAgACAAIAAgACAAIAB8ACAAIAAgACAAIAAgACAAIAAgACAAIAAgAFMAIAA6ACAAUwBlAGMAbwBuAGQAXABuACAAIAAgACAAIAAgACAAIAAgACAAIAAgACAAIAAgACAAIAB8ACAAIAAgACAAIAAgACAAIAAgACAAIAAgACAAIAAgACAAfAAgACAAIAAgACAAfgAsACAAPAAgADoAIABGAG8AcgBjAGUAIAByAG8AdQBuAGQAaQBuAGcAIABtAGUAdABoAG8AZAAgAG8AZgAgAGwAbwB3ACAAbwByAGQAZQByACAAYwBvAG0AcABvAG4AZQBuAHQAOgAgAH4AIAByAG8AdQBuAGQAIABuAGUAYQByAGUAcwB0ACwAIAA8ACAAcgBvAHUAbgBkACAAZABvAHcAbgBcAG4AIAAgACAAIAAgACAAIAAgACAAIAAgACAAIAAgACAAIAAgAHwAIAAgACAAIAAgACAAIAAgACAAIAAgACAAIAAgACAAIAB8ACAAIAAgACAAIAAgACAAIAAgACAAIAAgAEkAZgAgAHUAbgBzAHAAZQBjAGkAZgBpAGUAZAAgAHQAaABlAG4AIABiAGUAaABhAHYAaQBvAHUAcgAgAGkAcwAgAHIAbwB1AG4AZAAgAGQAbwB3AG4AIABmAG8AcgAgAGgAbwB1AHIAcwAgAGEAbgBkACAAbQBpAG4AdQB0AGUAcwA7AFwAbgAgACAAIAAgACAAIAAgACAAIAAgACAAIAAgACAAIAAgACAAfAAgACAAIAAgACAAIAAgACAAIAAgACAAIAAgACAAIAAgAHwAIAAgACAAIAAgACAAIAAgACAAIAAgACAAcgBvAHUAbgBkACAAdABvACAAbgBlAGEAcgBlAHMAdAAgAGYAbwByACAAcwBlAGMAbwBuAGQAcwAuAFwAbgAgACAAIAAgACAAIAAgACAAIAAgACAAIAAgACAAIAAgACAAfAAgACAAIAAgACAAIAAgACAAIAAgACAAIAAgACAAIAAgAHwAIABQAHIAZQBjAGkAcwBpAG8AbgA6ACAAWwAwAC0AOQBdACAATwBuAGwAeQAgAGEAcABwAGwAaQBjAGEAYgBsAGUAIAB0AG8AIABsAG8AdwAgAG8AcgBkAGUAcgAgAGMAbwBtAHAAbwBuAGUAbgB0ACAAbwBmACAAcwBlAGMAbwBuAGQAcwAuAFwAbgAgACAAIAAgACAAIAAgACAAIAAgACAAIAAgACAAIAAgACAAfAAgACAAIAAgACAAIAAgACAAIAAgACAAIAAgACAAIAAgAHwAIAAgACAAIAAgACAAIAAgAFwAXAAgADoAIABOAG8AIABzAHAAYQBjAGUAIABwAHIAZQBjAGUAZABpAG4AZwAgAEEATQAvAFAATQAuACAAQQBwAHAAbABpAGMAYQBiAGwAZQAgAHQAbwAgAEMAaQB2AGkAbAAgAHMAdAB5AGwAZQAsACAAdwBoAGUAcgBlACAAZABlAGYAYQB1AGwAdAAgAGkAcwAgAHMAcABhAGMAZQBkAC4AXABuACAAIAAgACAAIAAgACAAIAAgACAAIAAgACAAIAAgACAAIAB8ACAAIAAgACAAIAAgACAAIAAgACAAIAAgACAAIAAgACAAfAAgACAAIAAgACAAIAAgACAATAAgADoAIABMAG8AdwBlAHIAIABjAGEAcwBlACAAQQBNAC8AUABNAC4AIABBAHAAcABsAGkAYwBhAGIAbABlACAAdABvACAAQwBpAHYAaQBsACAAcwB0AHkAbABlACwAIAB3AGgAZQByAGUAIABkAGUAZgBhAHUAbAB0ACAAaQBzACAAdQBwAHAAZQByACAAYwBhAHMAZQ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FQASQBNAEUAXwBPAEYAXwBEAEEAWQAoADAALgAyADUAKQBcAG4AUgBlAHQAdQByAG4AcwA6ACAANgA6ADAAMABcAG4AXABuAEYATwBSAE0AQQBUAF8AVABJAE0ARQBfAE8ARgBfAEQAQQBZACgAMAAuADcANQAsACAAXAAiAEMAUABMAFwAIgApAFwAbgBSAGUAdAB1AHIAbgBzADoAIAAwADYAOgAwADAAIABwAG0AXABuAFwAbgBGAE8AUgBNAEEAVABfAFQASQBNAEUAXwBPAEYAXwBEAEEAWQAoADAALgA2ADcANAA3ACwAIABcACIASQA8AE0AXAAiACkAXABuAFIAZQB0AHUAcgBuAHMAOgAgAFQAMQA2ADoAMQAx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QASQBNAEUAXwBPAEYAXwBEAEEAWQAgAD0AIABMAEEATQBCAEQAQQAoAFQAaQBtAGUATwBmAEQAYQB5ACwAIABbAE8AcAB0AGkAbwBuAHMAXQAsAFwAbgAgACAAIAAgAEwARQBUACgAXABuACAAIAAgACAAIAAgACAAIABfAG8AcAB0AGkAbwBuAHMALAAgAEkARgAoAEkAUwBPAE0ASQBUAFQARQBEACgATwBwAHQAaQBvAG4AcwApACwAIABcACIAXAAiACwAIABPAHAAdABpAG8AbgBzACkALABcAG4AIAAgACAAIAAgACAAIAAgAF8AcwB0AHkAbABlACwAIABMAEUARgBUACgAUwBJAEYAVABfAEYATwBSAF8AQwBIAEEAUgBTACgAXwBvAHAAdABpAG8AbgBzACwAIABcACIAQwBJAEIAXAAiACkAKQAsAFwAbgAgACAAIAAgACAAIAAgACAAXwBwAGEAZABkAGkAbgBnACwAIABJAEYARQBSAFIATwBSACgAUwBFAEEAUgBDAEgAKABcACIAUABcACIALAAgAF8AbwBwAHQAaQBvAG4AcwApACwAIAAwACkAIAA+ACAAMAAsAFwAbgAgACAAIAAgACAAIAAgACAAXwBhAGMAYwBlAHAAdAAyADQAaAByACwAIABJAEYARQBSAFIATwBSACgARgBJAE4ARAAoAFwAIgBeAFwAIgAsACAAXwBvAHAAdABpAG8AbgBzACkALAAgADAAKQAgAD4AIAAwACwAXABuACAAIAAgACAAIAAgACAAIABfAGwAbwB3ACwAIABMAEUARgBUACgAUwBJAEYAVABfAEYATwBSAF8AQwBIAEEAUgBTACgAXwBvAHAAdABpAG8AbgBzACwAIABcACIASABNAFMAXAAiACkAKQAsAFwAbgAgACAAIAAgACAAIAAgACAAXwBsAG8AdwBPAHIAZABlAHIALAAgAEkARgBTACgAXABuACAAIAAgACAAIAAgACAAIAAgACAAIAAgAF8AbABvAHcAIAA9ACAAXAAiAEgAXAAiACwAIAAyACwAXABuACAAIAAgACAAIAAgACAAIAAgACAAIAAgAF8AbABvAHcAIAA9ACAAXAAiAE0AXAAiACwAIAAzACwAXABuACAAIAAgACAAIAAgACAAIAAgACAAIAAgAF8AbABvAHcAIAA9ACAAXAAiAFMAXAAiACwAIAA0ACwAXABuACAAIAAgACAAIAAgACAAIAAgACAAIAAgAFQAUgBVAEUALAAgADMAXABuACAAIAAgACAAIAAgACAAIAApACwAXABuACAAIAAgACAAIAAgACAAIABfAHIAbwB1AG4AZABpAG4AZwAsACAASQBGAFMAKABcAG4AIAAgACAAIAAgACAAIAAgACAAIAAgACAASQBGAEUAUgBSAE8AUgAoAEYASQBOAEQAKABcACIAfgBcACIALAAgAF8AbwBwAHQAaQBvAG4AcwApACwAIAAwACkAIAA+ACAAMAAsACAAMQAsAFwAbgAgACAAIAAgACAAIAAgACAAIAAgACAAIABJAEYARQBSAFIATwBSACgARgBJAE4ARAAoAFwAIgA8AFwAIgAsACAAXwBvAHAAdABpAG8AbgBzACkALAAgADAAKQAgAD4AIAAwACwAIAAtADEALABcAG4AIAAgACAAIAAgACAAIAAgACAAIAAgACAAVABSAFUARQAsACAAMABcAG4AIAAgACAAIAAgACAAIAAgACkALABcAG4AIAAgACAAIAAgACAAIAAgAF8AcAByAGUAYwBpAHMAaQBvAG4ALAAgAEkARgAoAF8AbABvAHcATwByAGQAZQByACAAPAAgADQALAAgADAALABcAG4AIAAgACAAIAAgACAAIAAgACAAIAAgACAAVgBBAEwAVQBFACgATABFAEYAVAAoAFMASQBGAFQAXwBGAE8AUgBfAEMASABBAFIAUwAoAF8AbwBwAHQAaQBvAG4AcwAsACAAXAAiADAAMQAyADMANAA1ADYANwA4ADkAXAAiACkAKQApAFwAbgAgACAAIAAgACAAIAAgACAAKQAsAFwAbgAgACAAIAAgACAAIAAgACAAXwBuAG8AcwBwAGMALAAgAEkARgBFAFIAUgBPAFIAKABGAEkATgBEACgAXAAiAFwAXABcACIALAAgAF8AbwBwAHQAaQBvAG4AcwApACwAIAAwACkAIAA+ACAAMAAsAFwAbgAgACAAIAAgACAAIAAgACAAXwBsAGEAbQBwAG0ALAAgAEkARgBFAFIAUgBPAFIAKABTAEUAQQBSAEMASAAoAFwAIgBMAFwAIgAsACAAXwBvAHAAdABpAG8AbgBzACkALAAgADAAKQAgAD4AIAAwACwAXABuACAAIAAgACAAIAAgACAAIABfAHMARQByAHIAbwByACwAIABcACIAIwBUAEkATQBFACEAXAAiACwAXABuAFwAbgAgACAAIAAgACAAIAAgACAAZgBuAEMAbwBtAHAAbwBzAGUALAAgAEwAQQBNAEIARABBACgAXwBwAHIAbwB2AGkAZABlAHIALABcAG4AIAAgACAAIAAgACAAIAAgACAAIAAgACAASQBGACgATgBPAFQAKABJAFMATgBVAE0AQgBFAFIAKABJAE4ARABFAFgAKABfAHAAcgBvAHYAaQBkAGUAcgAsACAAMQAsACAAMQApACkAKQAsACAAXwBzAEUAcgByAG8AcgAsAFwAbgAgACAAIAAgACAAIAAgACAAIAAgACAAIAAgACAAIAAgAEwARQBUACgAXABuACAAIAAgACAAIAAgACAAIAAgACAAIAAgACAAIAAgACAAIAAgACAAIABfAGMAbwB1AG4AdAAsACAASQBOAEQARQBYACgAXwBwAHIAbwB2AGkAZABlAHIALAAgADEALAAgADIAKQAgAC0AIABJAE4ARABFAFgAKABfAHAAcgBvAHYAaQBkAGUAcgAsACAAMQAsACAAMQApACAAKwAgADEALABcAG4AIAAgACAAIAAgACAAIAAgACAAIAAgACAAIAAgACAAIAAgACAAIAAgAFIARQBEAFUAQwBFACgASQBOAEQARQBYACgAXwBwAHIAbwB2AGkAZABlAHIALAAgADMALAAgADEAKQAsACAAUwBFAFEAVQBFAE4AQwBFACgAXwBjAG8AdQBuAHQAKQAsAFwAbgAgACAAIAAgACAAIAAgACAAIAAgACAAIAAgACAAIAAgACAAIAAgACAAIAAgACAAIABMAEEATQBCAEQAQQAoAF8AYQBjAGMALAAgAF8AbgAsAFwAbgAgACAAIAAgACAAIAAgACAAIAAgACAAIAAgACAAIAAgACAAIAAgACAAIAAgACAAIAAgACAAIAAgAEwARQBUACgAXABuACAAIAAgACAAIAAgACAAIAAgACAAIAAgACAAIAAgACAAIAAgACAAIAAgACAAIAAgACAAIAAgACAAIAAgACAAIABfAGYAbQB0ACwAIABJAEYAUwAoAFwAbgAgACAAIAAgACAAIAAgACAAIAAgACAAIAAgACAAIAAgACAAIAAgACAAIAAgACAAIAAgACAAIAAgACAAIAAgACAAIAAgACAAIABfAG4AIAA9ACAAXwBjAG8AdQBuAHQALAAgAEkATgBEAEUAWAAoAF8AcAByAG8AdgBpAGQAZQByACwAIAAxACwAIAA1ACkALABcAG4AIAAgACAAIAAgACAAIAAgACAAIAAgACAAIAAgACAAIAAgACAAIAAgACAAIAAgACAAIAAgACAAIAAgACAAIAAgACAAIAAgACAAXwBuACAAPQAgADEALAAgAEkATgBEAEUAWAAoAF8AcAByAG8AdgBpAGQAZQByACwAIAAxACwAIAAzACkALABcAG4AIAAgACAAIAAgACAAIAAgACAAIAAgACAAIAAgACAAIAAgACAAIAAgACAAIAAgACAAIAAgACAAIAAgACAAIAAgACAAIAAgACAAVABSAFUARQAsACAASQBOAEQARQBYACgAXwBwAHIAbwB2AGkAZABlAHIALAAgADEALAAgADQAKQBcAG4AIAAgACAAIAAgACAAIAAgACAAIAAgACAAIAAgACAAIAAgACAAIAAgACAAIAAgACAAIAAgACAAIAAgACAAIAAgACkALABcAG4AIAAgACAAIAAgACAAIAAgACAAIAAgACAAIAAgACAAIAAgACAAIAAgACAAIAAgACAAIAAgACAAIAAgACAAIAAgAF8AYwBvAGwALAAgAEkATgBEAEUAWAAoAF8AcAByAG8AdgBpAGQAZQByACwAIAAxACwAIAAxACkAIAArACAAXwBuACwAXABuACAAIAAgACAAIAAgACAAIAAgACAAIAAgACAAIAAgACAAIAAgACAAIAAgACAAIAAgACAAIAAgACAAIAAgACAAIABfAHAAYQByAHQALAAgAFQARQBYAFQAKABJAE4ARABFAFgAKABfAHAAcgBvAHYAaQBkAGUAcgAsACAAMgAsACAAXwBjAG8AbAApACwAIABfAGYAbQB0ACkALABcAG4AIAAgACAAIAAgACAAIAAgACAAIAAgACAAIAAgACAAIAAgACAAIAAgACAAIAAgACAAIAAgACAAIAAgACAAIAAgAF8AZABlAGwAaQBtACwAIABJAE4ARABFAFgAKABfAHAAcgBvAHYAaQBkAGUAcgAsACAAMwAsACAAXwBjAG8AbAApACwAXABuACAAIAAgACAAIAAgACAAIAAgACAAIAAgACAAIAAgACAAIAAgACAAIAAgACAAIAAgACAAIAAgACAAIAAgACAAIABDAE8ATgBDAEEAVAAoAF8AYQBjAGMALAAgAF8AcABhAHIAdAAsACAAXwBkAGUAbABpAG0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GAG8AcgBtAGEAdABUAGkAbQBlAE8AZgBEAGEAeQAsACAATABBAE0AQgBEAEEAKABfAHQAaQBtAGUATwBmAEQAYQB5ACwAXABuACAAIAAgACAAIAAgACAAIAAgACAAIAAgAEkARgAoAEkAUwBfAEUATQBQAFQAWQAoAF8AdABpAG0AZQBPAGYARABhAHkAKQAsACAAXAAiAFwAIgAsAFwAbgAgACAAIAAgACAAIAAgACAAIAAgACAAIAAgACAAIAAgAEwARQBUACgAXABuACAAIAAgACAAIAAgACAAIAAgACAAIAAgACAAIAAgACAAIAAgACAAIABfAHAAcgBvAHYAaQBkAGUAcgAsACAASQBGAFMAKABcAG4AIAAgACAAIAAgACAAIAAgACAAIAAgACAAIAAgACAAIAAgACAAIAAgACAAIAAgACAATgBPAFQAKABJAFMATgBVAE0AQgBFAFIAKABfAHQAaQBtAGUATwBmAEQAYQB5ACkAKQAsACAAewAjAFYAQQBMAFUARQAhAH0ALABcAG4AIAAgACAAIAAgACAAIAAgACAAIAAgACAAIAAgACAAIAAgACAAIAAgACAAIAAgACAAXwBzAHQAeQBsAGUAIAA9ACAAXAAiAEMAXAAiACwAIABfAEYATwBSAE0AQQBUAF8AUABSAE8AVgBJAEQARQBSAF8AVABJAE0ARQBfAE8ARgBfAEQAQQBZAF8AQwBJAFYASQBMACgAXwB0AGkAbQBlAE8AZgBEAGEAeQAsACAAXwBwAGEAZABkAGkAbgBnACwAIABfAGwAbwB3AE8AcgBkAGUAcgAsACAAXwByAG8AdQBuAGQAaQBuAGcALAAgAF8AcAByAGUAYwBpAHMAaQBvAG4ALAAgAF8AbgBvAHMAcABjACwAIABfAGwAYQBtAHAAbQApACwAXABuACAAIAAgACAAIAAgACAAIAAgACAAIAAgACAAIAAgACAAIAAgACAAIAAgACAAIAAgAF8AcwB0AHkAbABlACAAPQAgAFwAIgBJAFwAIgAsACAAXwBGAE8AUgBNAEEAVABfAFAAUgBPAFYASQBEAEUAUgBfAFQASQBNAEUAXwBPAEYAXwBEAEEAWQBfAEkAUwBPACgAXwB0AGkAbQBlAE8AZgBEAGEAeQAsACAAXwBsAG8AdwBPAHIAZABlAHIALAAgAF8AcgBvAHUAbgBkAGkAbgBnACwAIABfAHAAcgBlAGMAaQBzAGkAbwBuACwAIABfAGEAYwBjAGUAcAB0ADIANABoAHIALAAgADAAKQAsAFwAbgAgACAAIAAgACAAIAAgACAAIAAgACAAIAAgACAAIAAgACAAIAAgACAAIAAgACAAIABfAHMAdAB5AGwAZQAgAD0AIABcACIAQgBcACIALAAgAF8ARgBPAFIATQBBAFQAXwBQAFIATwBWAEkARABFAFIAXwBUAEkATQBFAF8ATwBGAF8ARABBAFkAXwBJAFMATwAoAF8AdABpAG0AZQBPAGYARABhAHkALAAgAF8AbABvAHcATwByAGQAZQByACwAIABfAHIAbwB1AG4AZABpAG4AZwAsACAAXwBwAHIAZQBjAGkAcwBpAG8AbgAsACAAXwBhAGMAYwBlAHAAdAAyADQAaAByACwAIAAxACkALABcAG4AIAAgACAAIAAgACAAIAAgACAAIAAgACAAIAAgACAAIAAgACAAIAAgACAAIAAgACAAVABSAFUARQAsACAAIAAgACAAIAAgACAAIAAgAF8ARgBPAFIATQBBAFQAXwBQAFIATwBWAEkARABFAFIAXwBUAEkATQBFAF8ATwBGAF8ARABBAFkAXwAyADQASABSACgAXwB0AGkAbQBlAE8AZgBEAGEAeQAsACAAXwBwAGEAZABkAGkAbgBnACwAIABfAGwAbwB3AE8AcgBkAGUAcgAsACAAXwByAG8AdQBuAGQAaQBuAGcALAAgAF8AcAByAGUAYwBpAHMAaQBvAG4ALAAgAF8AYQBjAGMAZQBwAHQAMgA0AGgAcgApAFwAbgAgACAAIAAgACAAIAAgACAAIAAgACAAIAAgACAAIAAgACAAIAAgACAAKQAsAFwAbgAgACAAIAAgACAAIAAgACAAIAAgACAAIAAgACAAIAAgACAAIAAgACAAZgBuAEMAbwBtAHAAbwBzAGUAKABfAHAAcgBvAHYAaQBkAGUAcgApAFwAbgAgACAAIAAgACAAIAAgACAAIAAgACAAIAAgACAAIAAgACkAXABuACAAIAAgACAAIAAgACAAIAAgACAAIAAgACkAXABuACAAIAAgACAAIAAgACAAIAApACwAXABuAFwAbgAgACAAIAAgACAAIAAgACAATQBBAFAAKABUAGkAbQBlAE8AZgBEAGEAeQAsAFwAbgAgACAAIAAgACAAIAAgACAAIAAgACAAIABMAEEATQBCAEQAQQAoAF8AZQBsAGUAbQBlAG4AdAAsAFwAbgAgACAAIAAgACAAIAAgACAAIAAgACAAIAAgACAAIAAgAGYAbgBGAG8AcgBtAGEAdABUAGkAbQBlAE8AZgBEAGEAeQAoAE4AVQBMAEwASQBGAFkAKABfAGUAbABlAG0AZQBuAHQAKQApAFwAbgAgACAAIAAgACAAIAAgACAAIAAgACAAIAApAFwAbgAgACAAIAAgACAAIAAgACAAKQBcAG4AIAAgACAAIAApAFwAbgApADsAXABuAFwAbgBfAEYATwBSAE0AQQBUAF8AUABSAE8AVgBJAEQARQBSAF8AVABJAE0ARQBfAE8ARgBfAEQAQQBZAF8AMgA0AEgAUgAgAD0AIABMAEEATQBCAEQAQQAoAFQAaQBtAGUATwBmAEQAYQB5ACwAIABQAGEAZABkAGkAbgBnACwAIABMAG8AdwBPAHIAZABlAHIALAAgAFIAbwB1AG4AZABpAG4AZwAsACAAUAByAGUAYwBpAHMAaQBvAG4ALAAgAEEAYwBjAGUAcAB0ADIANABoAHIALABcAG4AIAAgACAAIABMAEUAVAAoAFwAbgAgACAAIAAgACAAIAAgACAAXwBzAGkAZwBuAFAAbwBzAGkAdABpAHYAZQAsACAAMAAsAFwAbgAgACAAIAAgACAAIAAgACAAXwBoAGEAcgBkAEgAaQBnAGgALAAgADEALABcAG4AIAAgACAAIAAgACAAIAAgAF8AaABpAGcAaABPAHIAZABlAHIALAAgADIALABcAG4AIAAgACAAIAAgACAAIAAgAF8AaABhAHIAZABMAG8AdwAsACAAMQAsAFwAbgAgACAAIAAgACAAIAAgACAAXwBwAHIAbwB2AGkAZABlAHIALAAgAF8ARgBPAFIATQBBAFQAXwBQAFIATwBWAEkARABFAFIAXwBTAEUAWABBAEcARQBTAEkATQBBAEwAXwBNAE8ARABFAFIATgAoAFQAaQBtAGUATwBmAEQAYQB5ACwAIABfAHMAaQBnAG4AUABvAHMAaQB0AGkAdgBlACwAIABQAGEAZABkAGkAbgBnACwAIABfAGgAYQByAGQASABpAGcAaAAsACAAXwBoAGkAZwBoAE8AcgBkAGUAcgAsACAAXwBoAGEAcgBkAEwAbwB3ACwAIABMAG8AdwBPAHIAZABlAHIALAAgAFIAbwB1AG4AZABpAG4AZwAsACAAUAByAGUAYwBpAHMAaQBvAG4AKQAsAFwAbgAgACAAIAAgACAAIAAgACAASQBGACgATgBPAFQAKABJAFMATgBVAE0AQgBFAFIAKABJAE4ARABFAFgAKABfAHAAcgBvAHYAaQBkAGUAcgAsACAAMQAsACAAMQApACkAKQAsACAASQBOAEQARQBYACgAXwBwAHIAbwB2AGkAZABlAHIALAAgADEALAAgADEAKQAsAFwAbgAgACAAIAAgACAAIAAgACAAIAAgACAAIABMAEUAVAAoAFwAbgAgACAAIAAgACAAIAAgACAAIAAgACAAIAAgACAAIAAgAF8AaAAsACAATgAoAEkATgBEAEUAWAAoAF8AcAByAG8AdgBpAGQAZQByACwAIAAyACwAIAAzACkAKQAsAFwAbgAgACAAIAAgACAAIAAgACAAIAAgACAAIAAgACAAIAAgAF8AbwB1AHQATwBmAFIAYQBuAGcAZQAsACAASQBGAFMAKABcAG4AIAAgACAAIAAgACAAIAAgACAAIAAgACAAIAAgACAAIAAgACAAIAAgAE4ATwBUACgASQBTAE4AVQBNAEIARQBSACgASQBOAEQARQBYACgAXwBwAHIAbwB2AGkAZABlAHIALAAgADEALAAgADEAKQApACkALAAgAFQAUgBVAEUALABcAG4AIAAgACAAIAAgACAAIAAgACAAIAAgACAAIAAgACAAIAAgACAAIAAgAEkATgBEAEUAWAAoAF8AcAByAG8AdgBpAGQAZQByACwAIAAyACwAIAAxACkAIAA8ACAAMAAsACAAVABSAFUARQAsAFwAbgAgACAAIAAgACAAIAAgACAAIAAgACAAIAAgACAAIAAgACAAIAAgACAAXwBoACAAPAAgADIANAAsACAARgBBAEwAUwBFACwAXABuACAAIAAgACAAIAAgACAAIAAgACAAIAAgACAAIAAgACAAIAAgACAAIABfAGgAIAA+ACAAMgA0ACwAIABUAFIAVQBFACwAXABuACAAIAAgACAAIAAgACAAIAAgACAAIAAgACAAIAAgACAAIAAgACAAIABOAE8AVAAoAEEAYwBjAGUAcAB0ADIANABoAHIAKQAsACAAVABSAFUARQAsAFwAbgAgACAAIAAgACAAIAAgACAAIAAgACAAIAAgACAAIAAgACAAIAAgACAAVABSAFUARQAsACAATQBBAFgAKABOACgASQBOAEQARQBYACgAXwBwAHIAbwB2AGkAZABlAHIALAAgADIALAAgAHsAMwAsACAANQB9ACkAKQAgAD4AIAAwACkAXABuACAAIAAgACAAIAAgACAAIAAgACAAIAAgACAAIAAgACAAKQAsAFwAbgAgACAAIAAgACAAIAAgACAAIAAgACAAIAAgACAAIAAgAEkARgAoAF8AbwB1AHQATwBmAFIAYQBuAGcAZQAsACAAewAjAE4AVQBNACEAfQAsACAAXwBwAHIAbwB2AGkAZABlAHIAKQBcAG4AIAAgACAAIAAgACAAIAAgACAAIAAgACAAKQBcAG4AIAAgACAAIAAgACAAIAAgACkAXABuACAAIAAgACAAKQBcAG4AKQA7AFwAbgBcAG4AXwBGAE8AUgBNAEEAVABfAFAAUgBPAFYASQBEAEUAUgBfAFQASQBNAEUAXwBPAEYAXwBEAEEAWQBfAEMASQBWAEkATAAgAD0AIABMAEEATQBCAEQAQQAoAFQAaQBtAGUATwBmAEQAYQB5ACwAIABQAGEAZABkAGkAbgBnACwAIABMAG8AdwBPAHIAZABlAHIALAAgAFIAbwB1AG4AZABpAG4AZwAsACAAUAByAGUAYwBpAHMAaQBvAG4ALAAgAE4AbwBTAHAAYQBjAGUALAAgAEwAbwB3AGUAcgBBAE0AUABNACwAXABuACAAIAAgACAATABFAFQAKABcAG4AIAAgACAAIAAgACAAIAAgAF8AYQBjAGMAZQBwAHQAMgA0AGgAcgAsACAAMAAsAFwAbgAgACAAIAAgACAAIAAgACAAXwBwAHIAbwB2AGkAZABlAHIALAAgAF8ARgBPAFIATQBBAFQAXwBQAFIATwBWAEkARABFAFIAXwBUAEkATQBFAF8ATwBGAF8ARABBAFkAXwAyADQASABSACgAVABpAG0AZQBPAGYARABhAHkALAAgAFAAYQBkAGQAaQBuAGcALAAgAEwAbwB3AE8AcgBkAGUAcgAsACAAUgBvAHUAbgBkAGkAbgBnACwAIABQAHIAZQBjAGkAcwBpAG8AbgAsACAAXwBhAGMAYwBlAHAAdAAyADQAaAByACkALABcAG4AIAAgACAAIAAgACAAIAAgAEkARgAoAE4ATwBUACgASQBTAE4AVQBNAEIARQBSACgASQBOAEQARQBYACgAXwBwAHIAbwB2AGkAZABlAHIALAAgADEALAAgADEAKQApACkALAAgAEkATgBEAEUAWAAoAF8AcAByAG8AdgBpAGQAZQByACwAIAAxACwAIAAxACkALABcAG4AIAAgACAAIAAgACAAIAAgACAAIAAgACAATABFAFQAKABcAG4AIAAgACAAIAAgACAAIAAgACAAIAAgACAAIAAgACAAIABfAGMAbwBsAEMAbwB1AG4AdAAsACAASQBOAEQARQBYACgAXwBwAHIAbwB2AGkAZABlAHIALAAgADEALAAgADIAKQAgAC0AIABJAE4ARABFAFgAKABfAHAAcgBvAHYAaQBkAGUAcgAsACAAMQAsACAAMQApACAAKwAgADEALABcAG4AIAAgACAAIAAgACAAIAAgACAAIAAgACAAIAAgACAAIABfAGgALAAgAE4AKABJAE4ARABFAFgAKABfAHAAcgBvAHYAaQBkAGUAcgAsACAAMgAsACAAMwApACkALABcAG4AIAAgACAAIAAgACAAIAAgACAAIAAgACAAIAAgACAAIABfAGEAbQBwAG0ALAAgAEMATwBOAEMAQQBUACgAXABuACAAIAAgACAAIAAgACAAIAAgACAAIAAgACAAIAAgACAAIAAgACAAIABJAEYAKABOAG8AUwBwAGEAYwBlACwAIABcACIAXAAiACwAIABcACIAIABcACIAKQAsAFwAbgAgACAAIAAgACAAIAAgACAAIAAgACAAIAAgACAAIAAgACAAIAAgACAASQBGACgATABvAHcAZQByAEEATQBQAE0ALABcAG4AIAAgACAAIAAgACAAIAAgACAAIAAgACAAIAAgACAAIAAgACAAIAAgACAAIAAgACAASQBGACgAXwBoACAAPAAgADEAMgAsACAAXAAiAGEAbQBcACIALAAgAFwAIgBwAG0AXAAiACkALABcAG4AIAAgACAAIAAgACAAIAAgACAAIAAgACAAIAAgACAAIAAgACAAIAAgACAAIAAgACAASQBGACgAXwBoACAAPAAgADEAMgAsACAAXAAiAEEATQBcACIALAAgAFwAIgBQAE0AXAAiACkAXABuACAAIAAgACAAIAAgACAAIAAgACAAIAAgACAAIAAgACAAIAAgACAAIAApAFwAbgAgACAAIAAgACAAIAAgACAAIAAgACAAIAAgACAAIAAgACkALABcAG4AIAAgACAAIAAgACAAIAAgACAAIAAgACAAIAAgACAAIABfAGMAaQB2AGkAbABIACwAIABNAE8ARAAoAF8AaAAgAC0AIAAxACwAIAAxADIAKQAgACsAIAAxACwAXABuACAAIAAgACAAIAAgACAAIAAgACAAIAAgACAAIAAgACAAXwBjAG8AbABzACwAIABIAFMAVABBAEMASwAoAEkATgBEAEUAWAAoAF8AcAByAG8AdgBpAGQAZQByACwAIAAyACwAIAB7ADEALAAgADIAfQApACwAIABfAGMAaQB2AGkAbABIACwAIABJAE4ARABFAFgAKABfAHAAcgBvAHYAaQBkAGUAcgAsACAAMgAsACAAewA0ACwAIAA1AH0AKQApACwAIABcAG4AIAAgACAAIAAgACAAIAAgACAAIAAgACAAIAAgACAAIABfAGQAZQBsAGkAbQBzACwAIABIAFMAVABBAEMASwAoAFQAQQBLAEUAKABfAHAAcgBvAHYAaQBkAGUAcgAsACAALQAxACwAIABfAGMAbwBsAEMAbwB1AG4AdAAgACsAIAAxACkALAAgAF8AYQBtAHAAbQAsACAARABSAE8AUAAoAEMASABPAE8AUwBFAFIATwBXAFMAKABfAHAAcgBvAHYAaQBkAGUAcgAsACAAMwApACwAIAAsACAAXwBjAG8AbABDAG8AdQBuAHQAIAArACAAMgApACkALABcAG4AIAAgACAAIAAgACAAIAAgACAAIAAgACAAIAAgACAAIABWAFMAVABBAEMASwAoAFwAbgAgACAAIAAgACAAIAAgACAAIAAgACAAIAAgACAAIAAgACAAIAAgACAAQwBIAE8ATwBTAEUAUgBPAFcAUwAoAF8AcAByAG8AdgBpAGQAZQByACwAIAAxACkALABcAG4AIAAgACAAIAAgACAAIAAgACAAIAAgACAAIAAgACAAIAAgACAAIAAgAF8AYwBvAGwAcwAsAFwAbgAgACAAIAAgACAAIAAgACAAIAAgACAAIAAgACAAIAAgACAAIAAgACAAXwBkAGUAbABpAG0AcwBcAG4AIAAgACAAIAAgACAAIAAgACAAIAAgACAAIAAgACAAIAApAFwAbgAgACAAIAAgACAAIAAgACAAIAAgACAAIAApAFwAbgAgACAAIAAgACAAIAAgACAAKQBcAG4AIAAgACAAIAApAFwAbgApADsAXABuAFwAbgBfAEYATwBSAE0AQQBUAF8AUABSAE8AVgBJAEQARQBSAF8AVABJAE0ARQBfAE8ARgBfAEQAQQBZAF8ASQBTAE8AIAA9ACAATABBAE0AQgBEAEEAKABUAGkAbQBlAE8AZgBEAGEAeQAsACAATABvAHcATwByAGQAZQByACwAIABSAG8AdQBuAGQAaQBuAGcALAAgAFAAcgBlAGMAaQBzAGkAbwBuACwAIABBAGMAYwBlAHAAdAAyADQAaAByACwAIABCAGEAcwBpAGMALABcAG4AIAAgACAAIABMAEUAVAAoAFwAbgAgACAAIAAgACAAIAAgACAAXwBwAGEAZABkAGkAbgBnACwAIAAxACwAXABuACAAIAAgACAAIAAgACAAIABfAHAAcgBvAHYAaQBkAGUAcgAsACAAXwBGAE8AUgBNAEEAVABfAFAAUgBPAFYASQBEAEUAUgBfAFQASQBNAEUAXwBPAEYAXwBEAEEAWQBfADIANABIAFIAKABUAGkAbQBlAE8AZgBEAGEAeQAsACAAXwBwAGEAZABkAGkAbgBnACwAIABMAG8AdwBPAHIAZABlAHIALAAgAFIAbwB1AG4AZABpAG4AZwAsACAAUAByAGUAYwBpAHMAaQBvAG4ALAAgAEEAYwBjAGUAcAB0ADIANABoAHIAKQAsAFwAbgAgACAAIAAgACAAIAAgACAASQBGACgATgBPAFQAKABJAFMATgBVAE0AQgBFAFIAKABJAE4ARABFAFgAKABfAHAAcgBvAHYAaQBkAGUAcgAsACAAMQAsACAAMQApACkAKQAsACAASQBOAEQARQBYACgAXwBwAHIAbwB2AGkAZABlAHIALAAgADEALAAgADEAKQAsAFwAbgAgACAAIAAgACAAIAAgACAAIAAgACAAIABMAEUAVAAoAFwAbgAgACAAIAAgACAAIAAgACAAIAAgACAAIAAgACAAIAAgAF8AYwBvAGwAQwBvAHUAbgB0ACwAIABJAE4ARABFAFgAKABfAHAAcgBvAHYAaQBkAGUAcgAsACAAMQAsACAAMgApACAALQAgAEkATgBEAEUAWAAoAF8AcAByAG8AdgBpAGQAZQByACwAIAAxACwAIAAxACkAIAArACAAMQAsAFwAbgAgACAAIAAgACAAIAAgACAAIAAgACAAIAAgACAAIAAgAF8AZABlAGwAaQBtAHMALAAgAEkARgAoAEIAYQBzAGkAYwAsAFwAbgAgACAAIAAgACAAIAAgACAAIAAgACAAIAAgACAAIAAgACAAIAAgACAASABTAFQAQQBDAEsAKABcACIAVABcACIALAAgAFwAIgBcACIALAAgAFwAIgBcACIALAAgAFwAIgBcACIALAAgAFwAIgBcACIALAAgAEkATgBEAEUAWAAoAF8AcAByAG8AdgBpAGQAZQByACwAIAAzACwAIAA2ACkAKQAsAFwAbgAgACAAIAAgACAAIAAgACAAIAAgACAAIAAgACAAIAAgACAAIAAgACAASABTAFQAQQBDAEsAKABcACIAVABcACIALAAgAEQAUgBPAFAAKABDAEgATwBPAFMARQBSAE8AVwBTACgAXwBwAHIAbwB2AGkAZABlAHIALAAgADMAKQAsACAALAAgADEAKQApAFwAbgAgACAAIAAgACAAIAAgACAAIAAgACAAIAAgACAAIAAgACkALABcAG4AIAAgACAAIAAgACAAIAAgACAAIAAgACAAIAAgACAAIABWAFMAVABBAEMASwAoAFwAbgAgACAAIAAgACAAIAAgACAAIAAgACAAIAAgACAAIAAgACAAIAAgACAAQwBIAE8ATwBTAEUAUgBPAFcAUwAoAF8AcAByAG8AdgBpAGQAZQByACwAIAB7ADEALAAgADIAfQApACwAXABuACAAIAAgACAAIAAgACAAIAAgACAAIAAgACAAIAAgACAAIAAgACAAIABfAGQAZQBsAGkAbQBzAFwAbgAgACAAIAAgACAAIAAgACAAIAAgACAAIAAgACAAIAAgACkAXABuACAAIAAgACAAIAAgACAAIAAgACAAIAAgACkAXABuACAAIAAgACAAIAAgACAAIAApAFwAbgAgACAAIAAgACkAXABuACkAOw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IABaAE8ATgBF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UAFoATwBcAG4AXABuAFQAZQBzAHQAcwAgAGkAZgAgAGEAIAB0AGkAbQBlACAAegBvAG4AZQAgAG8AZgBmAHMAZQB0ACAAaQBuACAAbQBpAG4AdQB0AGUAcwAgAGkAcwAgAHcAaQB0AGgAaQBuACAAdABoAGUAIAByAGEAbgBnAGUAIAAtADEANQA6ADAAMAAuAC4AKwAxADUAOgAwADA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NAGkAbgB1AHQAZQBzACAAfAAgAGQAZQBjAGkAbQBhAGwAIABbAC0AOQAwADAALgAuADkAMAAwAF0AIAB8ACAARgByAGEAYwB0AGkAbwBuAGEAbAAgAGEAbABsAG8AdwBlAGQAIABpAGYAIABtAGkAbgB1AHQAZQAgAGEAbgBkACAAcwBlAGMAbwBuAGQAIABlAG0AcAB0AH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aAE8AIAA9ACAATABBAE0AQgBEAEEAKABUAFoATwBNAGkAbgB1AHQAZQBzACwAXABuACAAIAAgACAASQBGAFMAKABcAG4AIAAgACAAIAAgACAAIAAgAEkAUwBfAEUATQBQAFQAWQAoAFQAWgBPAE0AaQBuAHUAdABlAHMAKQAsACAARgBBAEwAUwBFACwAXABuACAAIAAgACAAIAAgACAAIABOAE8AVAAoAEkAUwBOAFUATQBCAEUAUgAoAFQAWgBPAE0AaQBuAHUAdABlAHMAKQApACwAIABGAEEATABTAEUALABcAG4AIAAgACAAIAAgACAAIAAgAEEAQgBTACgAVABaAE8ATQBpAG4AdQB0AGUAcwApACAAPgAgADkAMAAwACwAIABGAEEATABTAEUALABcAG4AIAAgACAAIAAgACAAIAAgAFQAUgBVAEUALAAgAFQAUgBVAEU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fAFQATwBfAFQAWgBPAFwAbgBcAG4AQwBvAG4AdgBlAHIAdABzACAAYQAgAGQAZQBpAG0AYQBsACAAdABpAG0AZQBzAHAAYQBuACAAaQBuAHQAbwAgAHQAaQBtAGUAIAB6AG8AbgBlACAAbwBmAGYAcwBlAHQAIABtAGkAbgB1AHQAZQBz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UAGkAbQBlAFMAcABhAG4AIAB8ACAAZABlAGMAaQBtAGEAbAAgAFsALQAwAC4ANgAyADUALgAuADAALgA2ADIANQ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VABPAF8AVABaAE8AIAA9ACAATABBAE0AQgBEAEEAKABUAFoATwBUAGkAbQBlAFMAcABhAG4ALABcAG4AIAAgACAAIABJAEYAUwAoAFwAbgAgACAAIAAgACAAIAAgACAASQBTAEUAUgBSAE8AUgAoAFQAWgBPAFQAaQBtAGUAUwBwAGEAbgApACwAIABUAFoATwBUAGkAbQBlAFMAcABhAG4ALABcAG4AIAAgACAAIAAgACAAIAAgAE4ATwBUACgASQBTAE4AVQBNAEIARQBSACgAVABaAE8AVABpAG0AZQBTAHAAYQBuACkAKQAsACAAewAjAFYAQQBMAFUARQAhAH0ALABcAG4AIAAgACAAIAAgACAAIAAgAFQAWgBPAFQAaQBtAGUAUwBwAGEAbgAgAD0AIABcACIAXAAiACwAIABcACIAXAAiACwAXABuACAAIAAgACAAIAAgACAAIABUAFIAVQBFACwAIABMAEUAVAAoAFwAbgAgACAAIAAgACAAIAAgACAAIAAgACAAIABfAHQAegBvACwAIABUAFoATwBUAGkAbQBlAFMAcABhAG4AIAAqACAAMQA0ADQAMAAsAFwAbgAgACAAIAAgACAAIAAgACAAIAAgACAAIABJAEYAKABJAFMAXwBWAEEATABJAEQAXwBUAFoATwAoAF8AdAB6AG8AKQAsACAAXwB0AHoAbwAsACAAewAjAE4AVQBNACEAf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XwBUAE8AXwBUAEkATQBFAFMAUABBAE4AXABuAFwAbgBDAG8AbgB2AGUAcgB0AHMAIAB0AGkAbQBlACAAegBvAG4AZQAgAG8AZgBmAHMAZQB0ACAAbQBpAG4AdQB0AGUAcwAgAGkAbgB0AG8AIABhACAAZABlAGMAaQBtAGEAbAAgAHQAaQBtAGUAcwBwAGEAb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VABpAG0AZQAgAFoAbwBuAGUAIABPAGYAZgBzAGUAdAAgAGUAeABwAHIAZQBzAHMAZQBkACAAYQBzACAAYQAgAFQAaQBtAGUAUwBwAGEAbg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VABpAG0AZQBTAHAAYQBuACAAfAAgAGQAZQBjAGkAbQBhAGwAIABbAC0AMAAuADYAMgA1AC4ALgAwAC4ANgAyADUAX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WgBPAF8AVABPAF8AVABJAE0ARQBTAFAAQQBOACAAPQAgAEwAQQBNAEIARABBACgAVABaAE8ATQBpAG4AdQB0AGUAcwAsAFwAbgAgACAAIAAgAEkARgBTACgAXABuACAAIAAgACAAIAAgACAAIABJAFMARQBSAFIATwBSACgAVABaAE8ATQBpAG4AdQB0AGUAcwApACwAIABUAFoATwBNAGkAbgB1AHQAZQBzACwAXABuACAAIAAgACAAIAAgACAAIABUAFoATwBNAGkAbgB1AHQAZQBzACAAPQAgAFwAIgBcACIALAAgAFwAIgBcACIALABcAG4AIAAgACAAIAAgACAAIAAgAE4ATwBUACgASQBTAE4AVQBNAEIARQBSACgAVABaAE8ATQBpAG4AdQB0AGUAcwApACkALAAgAHsAIwBWAEEATABVAEUAIQB9ACwAXABuACAAIAAgACAAIAAgACAAIABOAE8AVAAoAEkAUwBfAFYAQQBMAEkARABfAFQAWgBPACgAVABaAE8ATQBpAG4AdQB0AGUAcwApACkALAAgAHsAIwBOAFUATQAhAH0ALABcAG4AIAAgACAAIAAgACAAIAAgAFQAUgBVAEUALAAgAFQAWgBPAE0AaQBuAHUAdABlAHMAIAAvACAAMQA0ADQ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UAFoATwBcAG4AXABuAFAAYQByAHMAZQBzACAAYQBuACAASQBTAE8AIABmAG8AcgBtAGEAdAB0AGUAZAAgAHQAaQBtAGUAIAB6AG8AbgBlACAAbwBmAGYAcwBlAHQAIABpAG4AdABvACAAdABpAG0AZQAgAHoAbwBuAGUAIABvAGYAZgBzAGUAdAAgAG0AaQBuAHUAdABlAHM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tADkAMAAwAC4ALgA5ADAAMABdACAAfAAgAFQAaQBtAGUAIAB6AG8AbgBlACAAbwBmAGYAcwBlAHQAIABpAG4AIABtAGkAbgB1AHQAZ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ABpAG0AZQBaAG8AbgBlAE8AZgBmAHMAZQB0ACAAfAAgAHQAZQB4AHQAIAB8ACAAVABpAG0AZQAgAHoAbwBuAGUAIABvAGYAZgBzAGUAdAAgAGkAbgAgAEkAUwBPACAAZgBvAHIAbQBhAHQAIABpAGUALgAgALEAaABoADoAbQBt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QAWgBPACgAXAAiAFoAXAAiACkAXABuAFIAZQB0AHUAcgBuAHMAOgAgADAAIABpAC4AZQAuACAAVQBUAEMAIAB0AGkAbQBlACAAegBvAG4AZQAgACgAWgB1AGwAdQApAFwAbgBcAG4AUABBAFIAUwBFAF8ASQBTAE8AXwBUAEkATQBFACgAXAAiABIiMAA2ADoAMAAwAFwAIgApAFwAbgBSAGUAdAB1AHIAbgBzADoAIAAtADMANgAwAFwAbgBcAG4AUABBAFIAUwBFAF8ASQBTAE8AXwBUAEkATQBFACgAXAAiACsAMQA2ADoAMAAwAFwAIgApAFwAbgBSAGUAdAB1AHIAbgBzADoAIAAjAE4AVQBNACEAIABpAC4AZQAuACAAcgBhAG4AZwBlACAAaQBzACAAEiIxADUAOgAwADAAIAB0AG8AIAArADEANQA6ADAAM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UAFoATwAgAD0AIABMAEEATQBCAEQAQQAoAEkAUwBPAFQAaQBtAGUAWgBvAG4AZQBPAGYAZgBzAGUAdAAsAFwAbgAgACAAIAAgAEwARQBUACgAXABuACAAIAAgACAAIAAgACAAIABmAG4AUABhAHIAcwBlAFQAWgBPACwAIABMAEEATQBCAEQAQQAoAF8AVABaAE8ALABcAG4AIAAgACAAIAAgACAAIAAgACAAIAAgACAASQBGAFMAKABcAG4AIAAgACAAIAAgACAAIAAgACAAIAAgACAAIAAgACAAIABJAFMAXwBFAE0AUABUAFkAKABfAFQAWgBPACkALAAgAFwAIgBcACIALABcAG4AIAAgACAAIAAgACAAIAAgACAAIAAgACAAIAAgACAAIAAoAEwARQBOACgAXwBUAFoATwApACAAPQAgADEAKQAgACoAIAAoAEMATwBEAEUAKABfAFQAWgBPACkAIAA9ACAAOQAwACkALAAgADAALABcAG4AIAAgACAAIAAgACAAIAAgACAAIAAgACAAIAAgACAAIABUAFIAVQBFACwAIABMAEUAVAAoAFwAbgAgACAAIAAgACAAIAAgACAAIAAgACAAIAAgACAAIAAgACAAIAAgACAAXwBzAEMAaABhAHIALAAgAEwARQBGAFQAKABfAFQAWgBPACkALABcAG4AIAAgACAAIAAgACAAIAAgACAAIAAgACAAIAAgACAAIAAgACAAIAAgAF8AcwBpAGcAbgAsACAASQBGAFMAKABcAG4AIAAgACAAIAAgACAAIAAgACAAIAAgACAAIAAgACAAIAAgACAAIAAgACAAIAAgACAAXwBzAEMAaABhAHIAIAA9ACAAXAAiACsAXAAiACwAIAAxACwAXABuACAAIAAgACAAIAAgACAAIAAgACAAIAAgACAAIAAgACAAIAAgACAAIAAgACAAIAAgAF8AcwBDAGgAYQByACAAPQAgAFwAIgAtAFwAIgAsACAALQAxACwAXABuACAAIAAgACAAIAAgACAAIAAgACAAIAAgACAAIAAgACAAIAAgACAAIAAgACAAIAAgAFUATgBJAEMATwBEAEUAKABfAHMAQwBoAGEAcgApACAAPQAgADgANwAyADIALAAgAC0AMQAsAFwAbgAgACAAIAAgACAAIAAgACAAIAAgACAAIAAgACAAIAAgACAAIAAgACAAIAAgACAAIABUAFIAVQBFACwAIAAwAFwAbgAgACAAIAAgACAAIAAgACAAIAAgACAAIAAgACAAIAAgACAAIAAgACAAKQAsAFwAbgAgACAAIAAgACAAIAAgACAAIAAgACAAIAAgACAAIAAgACAAIAAgACAASQBGACgAXwBzAGkAZwBuACAAPQAgADAALAAgAHsAIwBWAEEATABVAEUAIQB9ACwAXABuACAAIAAgACAAIAAgACAAIAAgACAAIAAgACAAIAAgACAAIAAgACAAIAAgACAAIAAgAEwARQBUACgAXABuACAAIAAgACAAIAAgACAAIAAgACAAIAAgACAAIAAgACAAIAAgACAAIAAgACAAIAAgACAAIAAgACAAXwB0AHoALAAgAE0ASQBEACgAXwBUAFoATwAsACAAMgAsACAATABFAE4AKABfAFQAWgBPACkAIAAtACAAMQApACwAXABuACAAIAAgACAAIAAgACAAIAAgACAAIAAgACAAIAAgACAAIAAgACAAIAAgACAAIAAgACAAIAAgACAAXwBwAGEAdAB0AGUAcgBuACwAIABSAEUAUABMAEEAQwBFAF8AQwBIAEEAUgBTACgAXwB0AHoALAAgAFwAIgAwADEAMgAzADQANQA2ADcAOAA5AFwAIgAsACAAXAAiAF8AXAAiACkALABcAG4AIAAgACAAIAAgACAAIAAgACAAIAAgACAAIAAgACAAIAAgACAAIAAgACAAIAAgACAAIAAgACAAIABfAHQAcgB5AFAAYQByAHMAZQAsACAASQBGAFMAKABcAG4AIAAgACAAIAAgACAAIAAgACAAIAAgACAAIAAgACAAIAAgACAAIAAgACAAIAAgACAAIAAgACAAIAAgACAAIAAgAF8AcABhAHQAdABlAHIAbgAgAD0AIABcACIAXwBfADoAXwBfADoAXwBfAFwAIgAsAFwAbgAgACAAIAAgACAAIAAgACAAIAAgACAAIAAgACAAIAAgACAAIAAgACAAIAAgACAAIAAgACAAIAAgACAAIAAgACAAIAAgACAAIABIAFMAVABBAEMASwAoAFwAbgAgACAAIAAgACAAIAAgACAAIAAgACAAIAAgACAAIAAgACAAIAAgACAAIAAgACAAIAAgACAAIAAgACAAIAAgACAAIAAgACAAIAAgACAAIAAgAFYAQQBMAFUARQAoAEwARQBGAFQAKABfAHQAegAsACAAMgApACkALABcAG4AIAAgACAAIAAgACAAIAAgACAAIAAgACAAIAAgACAAIAAgACAAIAAgACAAIAAgACAAIAAgACAAIAAgACAAIAAgACAAIAAgACAAIAAgACAAIABWAEEATABVAEUAKABNAEkARAAoAF8AdAB6ACwAIAA0ACwAIAAyACkAKQAsAFwAbgAgACAAIAAgACAAIAAgACAAIAAgACAAIAAgACAAIAAgACAAIAAgACAAIAAgACAAIAAgACAAIAAgACAAIAAgACAAIAAgACAAIAAgACAAIAAgAFYAQQBMAFUARQAoAFIASQBHAEgAVAAoAF8AdAB6ACwAIAAyACkAKQBcAG4AIAAgACAAIAAgACAAIAAgACAAIAAgACAAIAAgACAAIAAgACAAIAAgACAAIAAgACAAIAAgACAAIAAgACAAIAAgACAAIAAgACAAKQAsAFwAbgAgACAAIAAgACAAIAAgACAAIAAgACAAIAAgACAAIAAgACAAIAAgACAAIAAgACAAIAAgACAAIAAgACAAIAAgACAAXwBwAGEAdAB0AGUAcgBuACAAPQAgAFwAIgBfAF8AOgBfAF8AXAAiACwAXABuACAAIAAgACAAIAAgACAAIAAgACAAIAAgACAAIAAgACAAIAAgACAAIAAgACAAIAAgACAAIAAgACAAIAAgACAAIAAgACAAIAAgAEgAUwBUAEEAQwBLACgAXABuACAAIAAgACAAIAAgACAAIAAgACAAIAAgACAAIAAgACAAIAAgACAAIAAgACAAIAAgACAAIAAgACAAIAAgACAAIAAgACAAIAAgACAAIAAgACAAVgBBAEwAVQBFACgATABFAEYAVAAoAF8AdAB6ACwAIAAyACkAKQAsAFwAbgAgACAAIAAgACAAIAAgACAAIAAgACAAIAAgACAAIAAgACAAIAAgACAAIAAgACAAIAAgACAAIAAgACAAIAAgACAAIAAgACAAIAAgACAAIAAgAFYAQQBMAFUARQAoAFIASQBHAEgAVAAoAF8AdAB6ACwAIAAyACkAKQAsAFwAbgAgACAAIAAgACAAIAAgACAAIAAgACAAIAAgACAAIAAgACAAIAAgACAAIAAgACAAIAAgACAAIAAgACAAIAAgACAAIAAgACAAIAAgACAAIAAgADAAXABuACAAIAAgACAAIAAgACAAIAAgACAAIAAgACAAIAAgACAAIAAgACAAIAAgACAAIAAgACAAIAAgACAAIAAgACAAIAAgACAAIAAgACkALABcAG4AIAAgACAAIAAgACAAIAAgACAAIAAgACAAIAAgACAAIAAgACAAIAAgACAAIAAgACAAIAAgACAAIAAgACAAIAAgAF8AcABhAHQAdABlAHIAbgAgAD0AIABcACIAXwBfAF8AXwBfAF8AXAAiACwAXABuACAAIAAgACAAIAAgACAAIAAgACAAIAAgACAAIAAgACAAIAAgACAAIAAgACAAIAAgACAAIAAgACAAIAAgACAAIAAgACAAIAAgAEgAUwBUAEEAQwBLACgAXABuACAAIAAgACAAIAAgACAAIAAgACAAIAAgACAAIAAgACAAIAAgACAAIAAgACAAIAAgACAAIAAgACAAIAAgACAAIAAgACAAIAAgACAAIAAgACAAVgBBAEwAVQBFACgATABFAEYAVAAoAF8AdAB6ACwAIAAyACkAKQAsAFwAbgAgACAAIAAgACAAIAAgACAAIAAgACAAIAAgACAAIAAgACAAIAAgACAAIAAgACAAIAAgACAAIAAgACAAIAAgACAAIAAgACAAIAAgACAAIAAgAFYAQQBMAFUARQAoAE0ASQBEACgAXwB0AHoALAAgADMALAAgADIAKQApACwAXABuACAAIAAgACAAIAAgACAAIAAgACAAIAAgACAAIAAgACAAIAAgACAAIAAgACAAIAAgACAAIAAgACAAIAAgACAAIAAgACAAIAAgACAAIAAgACAAVgBBAEwAVQBFACgAUgBJAEcASABUACgAXwB0AHoALAAgADIAKQApAFwAbgAgACAAIAAgACAAIAAgACAAIAAgACAAIAAgACAAIAAgACAAIAAgACAAIAAgACAAIAAgACAAIAAgACAAIAAgACAAIAAgACAAIAApACwAXABuACAAIAAgACAAIAAgACAAIAAgACAAIAAgACAAIAAgACAAIAAgACAAIAAgACAAIAAgACAAIAAgACAAIAAgACAAIABfAHAAYQB0AHQAZQByAG4AIAA9ACAAXAAiAF8AXwBfAF8AXAAiACwAXABuACAAIAAgACAAIAAgACAAIAAgACAAIAAgACAAIAAgACAAIAAgACAAIAAgACAAIAAgACAAIAAgACAAIAAgACAAIAAgACAAIAAgAEgAUwBUAEEAQwBLACgAXABuACAAIAAgACAAIAAgACAAIAAgACAAIAAgACAAIAAgACAAIAAgACAAIAAgACAAIAAgACAAIAAgACAAIAAgACAAIAAgACAAIAAgACAAIAAgACAAVgBBAEwAVQBFACgATABFAEYAVAAoAF8AdAB6ACwAIAAyACkAKQAsAFwAbgAgACAAIAAgACAAIAAgACAAIAAgACAAIAAgACAAIAAgACAAIAAgACAAIAAgACAAIAAgACAAIAAgACAAIAAgACAAIAAgACAAIAAgACAAIAAgAFYAQQBMAFUARQAoAFIASQBHAEgAVAAoAF8AdAB6ACwAIAAyACkAKQAsAFwAbgAgACAAIAAgACAAIAAgACAAIAAgACAAIAAgACAAIAAgACAAIAAgACAAIAAgACAAIAAgACAAIAAgACAAIAAgACAAIAAgACAAIAAgACAAIAAgADAAXABuACAAIAAgACAAIAAgACAAIAAgACAAIAAgACAAIAAgACAAIAAgACAAIAAgACAAIAAgACAAIAAgACAAIAAgACAAIAAgACAAIAAgACkALABcAG4AIAAgACAAIAAgACAAIAAgACAAIAAgACAAIAAgACAAIAAgACAAIAAgACAAIAAgACAAIAAgACAAIAAgACAAIAAgAF8AcABhAHQAdABlAHIAbgAgAD0AIABcACIAXwBfAFwAIgAsAFwAbgAgACAAIAAgACAAIAAgACAAIAAgACAAIAAgACAAIAAgACAAIAAgACAAIAAgACAAIAAgACAAIAAgACAAIAAgACAAIAAgACAAIABIAFMAVABBAEMASwAoAFYAQQBMAFUARQAoAF8AdAB6ACkALAAgADAALAAgADAAKQAsAFwAbgAgACAAIAAgACAAIAAgACAAIAAgACAAIAAgACAAIAAgACAAIAAgACAAIAAgACAAIAAgACAAIAAgACAAIAAgACAAVABSAFUARQAsACAAewAjAFYAQQBMAFUARQAhAH0AXABuACAAIAAgACAAIAAgACAAIAAgACAAIAAgACAAIAAgACAAIAAgACAAIAAgACAAIAAgACAAIAAgACAAKQAsAFwAbgAgACAAIAAgACAAIAAgACAAIAAgACAAIAAgACAAIAAgACAAIAAgACAAIAAgACAAIAAgACAAIAAgAFwAbgAgACAAIAAgACAAIAAgACAAIAAgACAAIAAgACAAIAAgACAAIAAgACAAIAAgACAAIAAgACAAIAAgAEkARgBTACgAXABuACAAIAAgACAAIAAgACAAIAAgACAAIAAgACAAIAAgACAAIAAgACAAIAAgACAAIAAgACAAIAAgACAAIAAgACAAIABJAFMARQBSAFIATwBSACgASQBOAEQARQBYACgAXwB0AHIAeQBQAGEAcgBzAGUALAAgADEALAAgADEAKQApACwAIAB7ACMAVgBBAEwAVQBFACEAfQAsAFwAbgAgACAAIAAgACAAIAAgACAAIAAgACAAIAAgACAAIAAgACAAIAAgACAAIAAgACAAIAAgACAAIAAgACAAIAAgACAATgBPAFQAKABJAFMAXwBWAEEATABJAEQAXwBUAEkATQBFAF8ATwBGAF8ARABBAFkAKABfAHQAcgB5AFAAYQByAHMAZQApACkALAAgAHsAIwBOAFUATQAhAH0ALABcAG4AIAAgACAAIAAgACAAIAAgACAAIAAgACAAIAAgACAAIAAgACAAIAAgACAAIAAgACAAIAAgACAAIAAgACAAIAAgAFQAUgBVAEUALAAgAFQASQBNAEUAUwBQAEEATgBfAFQATwBfAFQAWgBPACgAVABJAE0ARQBTAFAAQQBOACgASABTAFQAQQBDAEsAKABfAHMAaQBnAG4ALAAgADAALAAgAF8AdAByAHkAUABhAHIAcwBlACkAK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JAFMATwBUAGkAbQBlAFoAbwBuAGUATwBmAGYAcwBlAHQALABcAG4AIAAgACAAIAAgACAAIAAgACAAIAAgACAATABBAE0AQgBEAEEAKABfAFQAWgBPACwAIABmAG4AUABhAHIAcwBlAFQAWgBPACgAXwBUAFoATw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VABaAE8AXABuAFwAbgBSAGUAdAB1AHIAbgBzACAAYQAgAHQAaQBtAGUAIAB6AG8AbgBlACAAbwBmAGYAcwBlAHQAIABhAHMAIAB0AGUAeAB0ACAAaQBuACAASQBTAE8AIABmAG8AcgBtAGEAd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HQAaQBtAGUAIAB6AG8AbgBlACAAbwBmAGYAcwBl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NAGkAbgB1AHQAZQBzACAAfAAgAGQAZQBjAGkAbQBhAGwAIAAgACAAIAAgAHwAIABUAGkAbQBlACAAegBvAG4AZQAgAG8AZgBmAHMAZQB0ACAAZgByAG8AbQAgAFUAVABDACAAaQBuACAAbQBpAG4AdQB0AGUAcwAuAFwAbgAgACAAIAAgACAAIAAgACAAIAAgACAAfAAgAFsALQA5ADAAMAAuAC4AOQAwADAAXQAgAHwAIABBAHMAcwB1AG0AZQBkACAAdABvACAAYgBlACAAVQBUAEMAIABpAGYAIABvAG0AaQB0AHQAZQBkAC4AIABbAC0AMQA1ADoAMAAwAC4ALgArADEANQA6ADAAMABdAFwAbgBbAE8AcAB0AGkAbwBuAHMAXQAgACAAfAAgAHQAZQB4AHQAIAAgACAAIAAgACAAIAAgAHwAIABTAHQAcgBpAG4AZwAgAHcAaQB0AGgAIABlAGwAZQBtAGUAbgB0AHMAOgAgAFsAQgBdAFsAWgBdAFsASAB8AE0AfABTAF0AXABuACAAIAAgACAAIAAgACAAIAAgACAAIAB8ACAAIAAgACAAIAAgACAAIAAgACAAIAAgACAAfAAgACAAIAAgACAAIAAgAEIAIAA6ACAARABpAHMAcABsAGEAeQAgAGkAbgAgAGIAYQBzAGkAYwAgAGYAbwByAG0AYQB0ACAAZQBnACAAKwAwADAAMAAwAFwAbgAgACAAIAAgACAAIAAgACAAIAAgACAAfAAgACAAIAAgACAAIAAgACAAIAAgACAAIAAgAHwAIAAgACAAIAAgACAAIABaACAAOgAgAEQAaQBzAHAAbABhAHkAIAAnAFoAJwAgAGYAbwByACAAWgB1AGwAdQAgAHQAaQBtAGUAIAB6AG8AbgBlACAAKwAwADAAOgAwADAAXABuACAAIAAgACAAIAAgACAAIAAgACAAIAB8ACAAIAAgACAAIAAgACAAIAAgACAAIAAgACAAfAAgAEgALAAgAE0ALAAgAFMAIAA6ACAARgBvAHIAYwBlACAAbABvAHcAIABvAHIAZABlAHIAIABjAG8AbQBwAG8AbgBlAG4AdAAuACAASQBmACAAbwBtAGkAdAB0AGUAZAAgAGEAdQB0AG8AIABhAGQAagB1AHMAdABzACAAdABvACAAbQBpAG4AdQB0AGUAcwAgAG8AcgAgAHMAZQBjAG8AbgBkAHM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QAWgBPACAAPQAgAEwAQQBNAEIARABBACgAVABaAE8ATQBpAG4AdQB0AGUAcwAsACAAWwBPAHAAdABpAG8AbgBzAF0ALABcAG4AIAAgACAAIABMAEUAVAAoAFwAbgAgACAAIAAgACAAIAAgACAAXwBvAHAAdABpAG8AbgBzACwAIABJAEYAKABJAFMATwBNAEkAVABUAEUARAAoAE8AcAB0AGkAbwBuAHMAKQAsACAAXAAiAFwAIgAsACAATwBwAHQAaQBvAG4AcwApACwAXABuACAAIAAgACAAIAAgACAAIABfAGIAYQBzAGkAYwAsACAASQBGAEUAUgBSAE8AUgAoAFMARQBBAFIAQwBIACgAXAAiAEIAXAAiACwAIABfAG8AcAB0AGkAbwBuAHMAKQAsACAAMAApACAAPgAgADAALABcAG4AIAAgACAAIAAgACAAIAAgAF8AegB1AGwAdQAsACAASQBGAEUAUgBSAE8AUgAoAFMARQBBAFIAQwBIACgAXAAiAFoAXAAiACwAIABfAG8AcAB0AGkAbwBuAHMAKQAsACAAMAApACAAPgAgADAALABcAG4AIAAgACAAIAAgACAAIAAgAF8AbABvAHcATwByAGQAZQByACwAIABMAEUARgBUACgAUwBJAEYAVABfAEYATwBSAF8AQwBIAEEAUgBTACgAXwBvAHAAdABpAG8AbgBzACwAIABcACIASABNAFMAXAAiACkAKQAsAFwAbgAgACAAIAAgACAAIAAgACAAXABuACAAIAAgACAAIAAgACAAIABfAGYAbQB0ACwAIABJAEYAUwAoAFwAbgAgACAAIAAgACAAIAAgACAAIAAgACAAIABfAGwAbwB3AE8AcgBkAGUAcgAgAD0AIABcACIAXAAiACwAIABJAEYAKABfAGIAYQBzAGkAYwAsACAAXAAiAEIAKwBtAFwAIgAsACAAXAAiACsAUABIAG0AMABcACIAKQAsAFwAbgAgACAAIAAgACAAIAAgACAAIAAgACAAIABfAGwAbwB3AE8AcgBkAGUAcgAgAD0AIABcACIASABcACIALAAgAEkARgAoAF8AYgBhAHMAaQBjACwAIABcACIAQgArAEgAXAAiACwAIABcACIAQgArAEgAXAAiACkALABcAG4AIAAgACAAIAAgACAAIAAgACAAIAAgACAAXwBsAG8AdwBPAHIAZABlAHIAIAA9ACAAXAAiAE0AXAAiACwAIABJAEYAKABfAGIAYQBzAGkAYwAsACAAXAAiAEIAKwBNAFwAIgAsACAAXAAiACsAUABIAE0AMABcACIAKQAsAFwAbgAgACAAIAAgACAAIAAgACAAIAAgACAAIABfAGwAbwB3AE8AcgBkAGUAcgAgAD0AIABcACIAUwBcACIALAAgAEkARgAoAF8AYgBhAHMAaQBjACwAIABcACIAQgArAFMAXAAiACwAIABcACIAKwBQAEgAUwAwAFwAIgApAFwAbgAgACAAIAAgACAAIAAgACAAKQAsAFwAbgAgACAAIAAgACAAIAAgACAAXABuACAAIAAgACAAIAAgACAAIABmAG4ARgBvAHIAbQBhAHQAVABaAE8ALAAgAEwAQQBNAEIARABBACgAXwBUAFoATwBNAGkAbgB1AHQAZQBzACwAXABuACAAIAAgACAAIAAgACAAIAAgACAAIAAgAEkARgBTACgAXABuACAAIAAgACAAIAAgACAAIAAgACAAIAAgACAAIAAgACAASQBTAF8ARQBNAFAAVABZACgAXwBUAFoATwBNAGkAbgB1AHQAZQBzACkALAAgAFwAIgBcACIALABcAG4AIAAgACAAIAAgACAAIAAgACAAIAAgACAAIAAgACAAIABOAE8AVAAoAEkAUwBOAFUATQBCAEUAUgAoAF8AVABaAE8ATQBpAG4AdQB0AGUAcwApACkALAAgAHsAIwBWAEEATABVAEUAIQB9ACwAXABuACAAIAAgACAAIAAgACAAIAAgACAAIAAgACAAIAAgACAATgBPAFQAKABJAFMAXwBWAEEATABJAEQAXwBUAFoATwAoAF8AVABaAE8ATQBpAG4AdQB0AGUAcwApACkALAAgAHsAIwBOAFUATQAhAH0ALABcAG4AIAAgACAAIAAgACAAIAAgACAAIAAgACAAIAAgACAAIAAoAF8AVABaAE8ATQBpAG4AdQB0AGUAcwAgAD0AIAAwACkAIAAqACAAXwB6AHUAbAB1ACwAIABcACIAWgBcACIALABcAG4AIAAgACAAIAAgACAAIAAgACAAIAAgACAAIAAgACAAIABUAFIAVQBFACwAIABGAE8AUgBNAEEAVABfAFQASQBNAEUAUwBQAEEATgAoAF8AVABaAE8ATQBpAG4AdQB0AGUAcwAvADEANAA0ADAALAAgAF8AZgBtAHQAKQBcAG4AIAAgACAAIAAgACAAIAAgACAAIAAgACAAKQBcAG4AIAAgACAAIAAgACAAIAAgACkALABcAG4AXABuACAAIAAgACAAIAAgACAAIABNAEEAUAAoAFQAWgBPAE0AaQBuAHUAdABlAHMALABcAG4AIAAgACAAIAAgACAAIAAgACAAIAAgACAATABBAE0AQgBEAEEAKABfAFQAWgBPAE0AaQBuAHUAdABlAHMALAAgAGYAbgBGAG8AcgBtAGEAdABUAFoATwAoAF8AVABaAE8ATQBpAG4AdQB0AGUAcw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kATABJAFQAQQBSAFkAXwBUAFoATwBcAG4AXABuAFIAZQB0AHUAcgBuAHMAIAB0AGgAZQAgAHQAaQBtAGUAIAB6AG8AbgBlACAAbwBmAGYAcwBlAHQAIABpAG4AIABtAGkAbgB1AHQAZQBzACAAbwBmACAAYQAgAG0AaQBsAGkAdABhAHIAeQAgAHQAaQBtAGUAIAB6AG8AbgBlACAAZABlAHMAaQBnAG4AYQB0AG8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HwAIABUAGkAbQBlACAAegBvAG4AZQAgAG8AZgBmAHMAZQB0ACAAaQBuACAAbQBpAG4AdQB0AGUAcwBcAG4AIAAgACAAfAAgAFsALQA3ADIAMAAuAC4ANwAyADAAXQAgAHwAIABbAC0AMQAyADoAMAAwAC4ALgArADEAMgA6ADAAMA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lAHMAaQBnAG4AYQB0AG8AcgAgAHwAIAB0AGUAeAB0ACAAfAAgAE0AaQBsAGkAdABhAHIAeQAgAHQAaQBtAGUAIAB6AG8AbgBlACAAZABlAHMAaQBnAG4AYQB0AG8AcgAgAFwAbgAgACAAIAAgACAAIAAgACAAIAAgACAAfAAgACAAIAAgACAAIAB8ACAAWwBBAEIAQwBEAEUARgBHAEgASQBKAEsATABNAE4ATwBQAFEAUgBTAFQAVQBWAFcAWABZAFoAX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JAEwASQBUAEEAUgBZAF8AVABaAE8AKABcACIAQQBcACIAKQBcAG4AUgBlAHQAdQByAG4AcwA6ACAANgAwAFwAbgBcAG4ARgBPAFIATQBBAFQAXwBNAEkATABfAEQAVABHACgAXAAiAEoAXAAiACkAXABuAFIAZQB0AHUAcgBuAHMAOgAgACMATgAvAEEAIAAoAGwAbwBjAGEAbAAgAHQAaQBtAGUAIAB6AG8AbgBl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QBMAEkAVABBAFIAWQBfAFQAWgBPACAAPQAgAEwAQQBNAEIARABBACgARABlAHMAaQBnAG4AYQB0AG8AcgAsAFwAbgAgACAAIAAgAEkARgAoAEkAUwBfAEUATQBQAFQAWQAoAEQAZQBzAGkAZwBuAGEAdABvAHIAKQAsACAAXAAiAFwAIgAsAFwAbgAgACAAIAAgACAAIAAgACAATABFAFQAKABcAG4AIAAgACAAIAAgACAAIAAgACAAIAAgACAAXwBjAG8AZABlACwAIABDAE8ARABFACgARABlAHMAaQBnAG4AYQB0AG8AcgApACAALQAgADYANAAsAFwAbgAgACAAIAAgACAAIAAgACAAIAAgACAAIABJAEYAUwAoAFwAbgAgACAAIAAgACAAIAAgACAAIAAgACAAIAAgACAAIAAgAF8AYwBvAGQAZQAgADwAPQAgADAALAAgAHsAIwBWAEEATABVAEUAIQB9ACwAXABuACAAIAAgACAAIAAgACAAIAAgACAAIAAgACAAIAAgACAAXwBjAG8AZABlACAAPgAgADIANgAsACAAewAjAFYAQQBMAFUARQAhAH0ALABcAG4AIAAgACAAIAAgACAAIAAgACAAIAAgACAAIAAgACAAIABfAGMAbwBkAGUAIAA9ACAAMQAwACwAIAB7ACMATgAvAEEAfQAsACAALwAvACAASgAgAD0AIABMAG8AYwBhAGwAIABUAGkAbQBlAFwAbgAgACAAIAAgACAAIAAgACAAIAAgACAAIAAgACAAIAAgAF8AYwBvAGQAZQAgAD0AIAAyADYALAAgADAALAAgAC8ALwAgAFoAIAA9ACAAVQBUAEMAXABuACAAIAAgACAAIAAgACAAIAAgACAAIAAgACAAIAAgACAAXwBjAG8AZABlACAAPAA9ACAAOQAsACAAXwBjAG8AZABlACAAKgAgADYAMAAsACAALwAvACAAQQBCAEMARABFAEYARwBIAEkAIAAtAD4AIAArADEALgAuACsAOQBcAG4AIAAgACAAIAAgACAAIAAgACAAIAAgACAAIAAgACAAIABfAGMAbwBkAGUAIAA8AD0AIAAxADMALAAgACgAXwBjAG8AZABlACAALQAgADEAKQAgACoAIAA2ADAALAAgACAALwAvACAASwBMAE0AIAAtAD4AIAArADEAMAAuAC4AKwAxADIAXABuACAAIAAgACAAIAAgACAAIAAgACAAIAAgACAAIAAgACAAXwBjAG8AZABlACAAPAA9ACAAMgA1ACwAIAAoADEAMwAgAC0AIABfAGMAbwBkAGUAKQAgACoAIAA2ADAAIAAvAC8AIABOAE8AUABRAFIAUwBUAFUAVgBXAFgAWQAgAC0APgAgAC0AMQAuAC4ALQAxADI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fAFQATwBfAE0ASQBMAEkAVABBAFIAWQBcAG4AXABuAFIAZQB0AHUAcgBuAHMAIAB0AGgAZQAgAGMAbABvAHMAZQBzAHQAIABtAGkAbABpAHQAYQByAHkAIAB0AGkAbQBlACAAegBvAG4AZQAgAGQAZQBzAGkAZwBuAGEAdABvAHIALAAgAGkAdABzACAAbwBmAGYAcwBlAHQAIABpAG4AIABtAGkAbgB1AHQAZQBzACAAYQBuAGQAIAB0AGgAZQAgAHQAaQBtAGUAIABhAGQAagB1AHMAdABtAGUAbgB0ACAAdABvACAAdABoAGEAdABcAG4AdABpAG0AZQAgAHoAbwBuAGUAIABmAG8AcgAgAHQAaABlACAAcAByAG8AdgBpAGQAZQBkACAAdABpAG0AZQAgAHoAbwBuAGUAIABvAGYAZgBzAGUAdAAgAGkAbgAgAG0AaQBuAHUAdABlAHMALgBcAG4AXABuAEEAcgByAGEAeQAgAGMAbwBtAHAAYQB0AGkAYgBsAGUAOgAgAFQAWgBPAE0AaQBuAHUAdABlAHM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IAAgACAAIAAgACAAIAAgACAAIAB8ACAAIABNAGkAbABpAHQAYQByAHkAIAB0AGkAbQBlACAAegBvAG4AZQAgAGQAZQBzAGkAZwBuAGEAdABvAHIAXABuACAAIAAgAHwAIAAgACAAIAAgACAAIAAgACAAIAAgACAAIAAgACAAIAAgAHwAIABbAEEAQgBDAEQARQBGAEcASABJAEoASwBMAE0ATgBPAFAAUQBSAFMAVABVAFYAVwBYAFkAWgBdAFwAbgAgADIAIAB8ACAAaQBuAHQAZQBnAGUAcgAgACAAIAAgACAAIAAgACAAIAB8ACAAVABpAG0AZQAgAHoAbwBuAGUAIABvAGYAZgBzAGUAdAAgAGkAbgAgAG0AaQBuAHUAdABlAHMAXABuACAAIAAgAHwAIABbAC0ANwAyADAALgAuADcAMgAwAF0AIAAgACAAIAAgAHwAIABbAC0AMQAyADoAMAAwAC4ALgArADEAMgA6ADAAMABdAFwAbgAgADMAIAB8ACAAZABlAGMAaQBtAGEAbAAgACAAIAAgACAAIAAgACAAIAB8ACAAVABpAG0AZQAgAGEAZABqAHUAcwB0AG0AZQBuAHQAXABuACAAIAAgAHwAIABbAC0AMAAuADEAMgA1AC4ALgAwAC4AMQAyADUAXQAgAHwAIABbAC0AMwA6ADAAMAAuAC4AKwAzADoAMAAw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FQAWgBPAE0AaQBuAHUAdABlAHMAXQAgAHwAIABkAGUAYwBpAG0AYQBsACAAIAAgACAAIAB8ACAAVABpAG0AZQAgAHoAbwBuAGUAIABvAGYAZgBzAGUAdAAgAGYAcgBvAG0AIABVAFQAQwAgAGkAbgAgAG0AaQBuAHUAdABlAHMAXABuACAAIAAgACAAIAAgACAAIAAgACAAIAAgACAAfAAgAFsALQA5ADAAMAAuAC4AOQAwADAAXQAgAHwAIABBAHMAcwB1AG0AZQBkACAAdABvACAAYgBlACAAVQBUAEMAIABpAGYAIABvAG0AaQB0AHQAZQBkAC4AIABbAC0AMQA1ADoAMAAwAC4ALgArADEANQA6ADAAMABd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fAFQATwBfAE0ASQBMAEkAVABBAFIAWQAoADYAMAApAFwAbgBSAGUAdAB1AHIAbgBzADoAIAB7AEEALAAgADYAMAAsACAAMAB9AFwAbgBcAG4AVABaAE8AXwBUAE8AXwBNAEkATABJAFQAQQBSAFkAKAAjAE4ALwBBACkAXABuAFIAZQB0AHUAcgBuAHMAOgAgAHsASgAsACAALAAwAH0AIAAoAGwAbwBjAGEAbAAgAHQAaQBtAGUAIAB6AG8AbgBlACkAXABuAFwAbgBUAFoATwBfAFQATwBfAE0ASQBMAEkAVABBAFIAWQAoADUANwAwACkAXABuAFIAZQB0AHUAcgBuAHMAOgAgAHsASwAsACAANgAwADAALAAgADAALgAwADIAMAA4ADMAMwB9AFwAbgBcAG4AVABaAE8AXwBUAE8AXwBNAEkATABJAFQAQQBSAFkAKAA4ADQAMAApAFwAbgBSAGUAdAB1AHIAbgBzADoAIAB7AE0ALAAgADcAMgAwACwAIAAtADAALgAwADgAMwAzADM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aAE8AXwBUAE8AXwBNAEkATABJAFQAQQBSAFkAIAA9ACAATABBAE0AQgBEAEEAKABUAFoATwBNAGkAbgB1AHQAZQBzACwAXABuACAAIAAgACAATABFAFQAKABcAG4AIAAgACAAIAAgACAAIAAgAGYAbgBUAFoATwBNAGkAbABpAHQAYQByAHkALAAgAEwAQQBNAEIARABBACgAXwBUAFoATwBNAGkAbgB1AHQAZQBzACwAXABuACAAIAAgACAAIAAgACAAIAAgACAAIAAgAEkARgBTACgAXABuACAAIAAgACAAIAAgACAAIAAgACAAIAAgACAAIAAgACAASQBTAF8ARQBNAFAAVABZACgAXwBUAFoATwBNAGkAbgB1AHQAZQBzACkALAAgAHsAXAAiAFwAIgAsACAAXAAiAFwAIgAsACAAXAAiAFwAIgB9ACwAXABuACAAIAAgACAAIAAgACAAIAAgACAAIAAgACAAIAAgACAASQBTAE4AQQAoAF8AVABaAE8ATQBpAG4AdQB0AGUAcwApACwAIAB7AFwAIgBKAFwAIgAsACAAXAAiAFwAIgAsACAAMAB9ACwAXABuACAAIAAgACAAIAAgACAAIAAgACAAIAAgACAAIAAgACAATgBPAFQAKABJAFMAXwBWAEEATABJAEQAXwBUAFoATwAoAF8AVABaAE8ATQBpAG4AdQB0AGUAcwApACkALAAgAHsAIwBWAEEATABVAEUAIQAsACAAXAAiAFwAIgAsACAAXAAiAFwAIgB9ACwAXABuACAAIAAgACAAIAAgACAAIAAgACAAIAAgACAAIAAgACAAVABSAFUARQAsACAASQBGAFMAKABcAG4AIAAgACAAIAAgACAAIAAgACAAIAAgACAAIAAgACAAIAAgACAAIAAgAF8AVABaAE8ATQBpAG4AdQB0AGUAcwAgAD0AIAAwACwAIABIAFMAVABBAEMASwAoAFwAIgBaAFwAIgAsACAAMAAsACAAMAApACwAXABuACAAIAAgACAAIAAgACAAIAAgACAAIAAgACAAIAAgACAAIAAgACAAIABfAFQAWgBPAE0AaQBuAHUAdABlAHMAIAA+ACAANwAyADAALAAgAEgAUwBUAEEAQwBLACgAXAAiAE0AXAAiACwAIAA3ADIAMAAsACAAKAA3ADIAMAAgAC0AIABfAFQAWgBPAE0AaQBuAHUAdABlAHMAKQAgAC8AIAAxADQANAAwACkALABcAG4AIAAgACAAIAAgACAAIAAgACAAIAAgACAAIAAgACAAIAAgACAAIAAgAF8AVABaAE8ATQBpAG4AdQB0AGUAcwAgADwAIAAtADcAMgAwACwAIABIAFMAVABBAEMASwAoAFwAIgBZAFwAIgAsACAALQA3ADIAMAAsACAAKAAtADcAMgAwACAALQAgAF8AVABaAE8ATQBpAG4AdQB0AGUAcwApACAALwAgADEANAA0ADAAKQAsAFwAbgAgACAAIAAgACAAIAAgACAAIAAgACAAIAAgACAAIAAgACAAIAAgACAAVABSAFUARQAsACAATABFAFQAKABcAG4AIAAgACAAIAAgACAAIAAgACAAIAAgACAAIAAgACAAIAAgACAAIAAgACAAIAAgACAAXwBtAGkAbABpAHQAYQByAHkAVABaAE8ALAAgAFMASQBHAE4AKABfAFQAWgBPAE0AaQBuAHUAdABlAHMAKQAgACoAIABNAFIATwBVAE4ARAAoAEEAQgBTACgAXwBUAFoATwBNAGkAbgB1AHQAZQBzACkALAAgADYAMAApACwAXABuACAAIAAgACAAIAAgACAAIAAgACAAIAAgACAAIAAgACAAIAAgACAAIAAgACAAIAAgAF8AaQBkAHgALAAgAEkATgBUACgAXwBtAGkAbABpAHQAYQByAHkAVABaAE8AIAAvACAANgAwACkAIAArACAAMQAzACwAXABuACAAIAAgACAAIAAgACAAIAAgACAAIAAgACAAIAAgACAAIAAgACAAIAAgACAAIAAgAF8AbQBpAGwAaQB0AGEAcgB5AFQAWgAsACAAQwBIAE8ATwBTAEUAKABfAGkAZAB4ACwAIABcACIAWQBcACIALAAgAFwAIgBYAFwAIgAsACAAXAAiAFcAXAAiACwAIABcACIAVgBcACIALAAgAFwAIgBVAFwAIgAsACAAXAAiAFQAXAAiACwAIABcACIAUwBcACIALAAgAFwAIgBSAFwAIgAsACAAXAAiAFEAXAAiACwAIABcACIAUABcACIALAAgAFwAIgBPAFwAIgAsACAAXAAiAE4AXAAiACwAIABcACIAWgBcACIALAAgAFwAIgBBAFwAIgAsACAAXAAiAEIAXAAiACwAIABcACIAQwBcACIALAAgAFwAIgBEAFwAIgAsACAAXAAiAEUAXAAiACwAIABcACIARgBcACIALAAgAFwAIgBHAFwAIgAsACAAXAAiAEgAXAAiACwAIABcACIASQBcACIALAAgAFwAIgBLAFwAIgAsACAAXAAiAEwAXAAiACwAIABcACIATQBcACIAKQAsAFwAbgAgACAAIAAgACAAIAAgACAAIAAgACAAIAAgACAAIAAgACAAIAAgACAAIAAgACAAIABIAFMAVABBAEMASwAoAF8AbQBpAGwAaQB0AGEAcgB5AFQAWgAsACAAXwBtAGkAbABpAHQAYQByAHkAVABaAE8ALAAgACgAXwBtAGkAbABpAHQAYQByAHkAVABaAE8AIAAtACAAXwBUAFoATwBNAGkAbgB1AHQAZQBzACkAIAAvACAAMQA0ADQAMAApAFwAbgAgACAAIAAgACAAIAAgACAAIAAgACAAIAAgACAAIAAgACAAIAAgACAAKQBcAG4AIAAgACAAIAAgACAAIAAgACAAIAAgACAAIAAgACAAIAApAFwAbgAgACAAIAAgACAAIAAgACAAIAAgACAAIAApAFwAbgAgACAAIAAgACAAIAAgACAAKQAsAFwAbgBcAG4AIAAgACAAIAAgACAAIAAgAF8AcgBvAHcAQwBvAHUAbgB0ACwAIABSAE8AVwBTACgAVABaAE8ATQBpAG4AdQB0AGUAcwApACwAXABuACAAIAAgACAAIAAgACAAIABEAFIATwBQACgAXABuACAAIAAgACAAIAAgACAAIAAgACAAIAAgAFIARQBEAFUAQwBFACgAXAAiAFwAIg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UAFoATwBNAGkAbABpAHQAYQByAHkAKABOAFUATABMAEkARgBZACgASQBOAEQARQBYACgAVABaAE8ATQBpAG4AdQB0AGUAcwAsACAAXwBjAHUAcgByACwAIAAxACkAKQApAFwAbgAgACAAIAAgACAAIAAgACAAIAAgACAAIAAgACAAIAAgACAAIAAgACAAKQBcAG4AIAAgACAAIAAgACAAIAAgACAAIAAgACAAIAAgACAAIAApAFwAbgAgACAAIAAgACAAIAAgACAAIAAgACAAIAApACw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IAEkARgBUAF8AVABJAE0ARQBaAE8ATgBFAFwAbgBcAG4AVAByAGEAbgBzAGwAYQB0AGUAcwAgAGEAIABNAG8AZABpAGYAaQBlAGQAIABKAHUAbABpAGEAbgAgAEQAYQB0AGUAIABmAHIAbwBtACAAbwBuAGUAIAB0AGkAbQBlACAAegBvAG4AZQAgAHQAbwAgAGEAbgBvAHQAaABlAHIALgAgAEkAZgAgAGEAIAB0AGkAbQBlACAAegBvAG4AZQAgAGkAcwAgAG8AbQBpAHQAdABlAGQAIABpAHQAIABpAHMAIABhAHMAcwB1AG0AZQBkAFwAbgB0AG8AIABiAGUAIABVAFQAQwAuAFwAbgBcAG4AQQByAHIAYQB5ACAAYwBvAG0AcABhAHQAaQBiAGwAZQA6ACAATQBKAEQAYQB0AGU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K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IAAgACAAIAAgAHwAIABkAGUAYwBpAG0AYQBsACAAIAAgACAAIAB8ACAATQBvAGQAaQBmAGkAZQBkACAASgB1AGwAaQBhAG4AIABEAGEAdABlAFwAbgBbAFIAZQBmAGUAcgBlAG4AYwBlAFQAWgBPAE0AaQBuAHUAdABlAHMAXQAgAHwAIABkAGUAYwBpAG0AYQBsACAAIAAgACAAIAB8ACAAVABpAG0AZQAgAHoAbwBuAGUAIABvAGYAZgBzAGUAdAAgAHIAZQBmAGUAcgBlAG4AYwBlAGQAIABiAHkAIAB0AGgAZQAgAE0ASgBEAGEAdABlAFwAbgAgACAAIAAgACAAIAAgACAAIAAgACAAIAAgACAAIAAgACAAIAAgACAAIAAgAHwAIABbAC0AOQAwADAALgAuADkAMAAwAF0AIAB8ACAAQQBzAHMAdQBtAGUAZAAgAHQAbwAgAGIAZQAgAFUAVABDACAAaQBmACAAbwBtAGkAdAB0AGUAZAAuACAAWwAtADEANQA6ADAAMAAuAC4AKwAxADUAOgAwADAAXQBcAG4AWwBUAHIAYQBuAHMAbABhAHQAZQBUAFoATwBNAGkAbgB1AHQAZQBzAF0AIAB8ACAAZABlAGMAaQBtAGEAbAAgACAAIAAgACAAfAAgAFQAaQBtAGUAIAB6AG8AbgBlACAAbwBmAGYAcwBlAHQAIAB0AG8AIAB0AHIAYQBuAHMAbABhAHQAZQAgAHQAaABlACAATQBKAEQAYQB0AGUAIAB0AG8ALgBcAG4AIAAgACAAIAAgACAAIAAgACAAIAAgACAAIAAgACAAIAAgACAAIAAgACAAIAB8ACAAWwAtADkAMAAwAC4ALgA5ADAAMABdACAAfAAgAEEAcwBzAHUAbQBlAGQAIAB0AG8AIABiAGUAIABVAFQAQwAgAGkAZgAgAG8AbQBpAHQAdABlAGQALgAgAFsALQAxADUAOgAwADAALgAuACsAMQA1ADoAMAAw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SABJAEYAVABfAFQASQBNAEUAWgBPAE4ARQAgAD0AIABMAEEATQBCAEQAQQAoAE0ASgBEAGEAdABlACwAIABbAFIAZQBmAGUAcgBlAG4AYwBlAFQAWgBPAE0AaQBuAHUAdABlAHMAXQAsACAAWwBUAHIAYQBuAHMAbABhAHQAZQBUAFoATwBNAGkAbgB1AHQAZQBzAF0ALABcAG4AIAAgACAAIABJAEYAUwAoAFwAbgAgACAAIAAgACAAIAAgACAASQBTAF8ARQBNAFAAVABZACgATQBKAEQAYQB0AGUAKQAsACAAXAAiAFwAIgAsAFwAbgAgACAAIAAgACAAIAAgACAATgBPAFQAKABJAFMATgBVAE0AQgBFAFIAKABNAEoARABhAHQAZQApACkALAAgAHsAIwBWAEEATABVAEUAIQB9ACwAXABuACAAIAAgACAAIAAgACAAIABUAFIAVQBFACwAIABMAEUAVAAoAFwAbgAgACAAIAAgACAAIAAgACAAIAAgACAAIABfAHIAZQBmAGUAcgBlAG4AYwBlAFQAWgAsACAATgAoAFIAZQBmAGUAcgBlAG4AYwBlAFQAWgBPAE0AaQBuAHUAdABlAHMAKQAsAFwAbgAgACAAIAAgACAAIAAgACAAIAAgACAAIABfAHQAcgBhAG4AcwBsAGEAdABlAFQAWgAsACAATgAoAFQAcgBhAG4AcwBsAGEAdABlAFQAWgBPAE0AaQBuAHUAdABlAHMAKQAsAFwAbgAgACAAIAAgACAAIAAgACAAIAAgACAAIABfAGQAaQBmAGYAZQByAGUAbgBjAGUALAAgACgAXwB0AHIAYQBuAHMAbABhAHQAZQBUAFoAIAAtACAAXwByAGUAZgBlAHIAZQBuAGMAZQBUAFoAKQAgAC8AIAAxADQANAAwACwAXABuACAAIAAgACAAIAAgACAAIAAgACAAIAAgAE0ASgBEAGEAdABlACAAKwAgAF8AZABpAGYAZgBlAHIAZQBuAGMAZQBcAG4AIAAgACAAIAAgACAAIAAgACkAXABuACAAIAAgACAAKQBcAG4AKQA7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FUATABJAEEATgBfAEQAQQBUAEUAXABuAFwAbgBSAGUAdAB1AHIAbgBzACAAdABoAGUAIABKAHUAbABpAGEAbgAgAEQAYQB0AGUAIABvAGYAIAB0AGgAZQAgAHAAcgBvAHYAaQBkAGUAZAAgAGQAYQB0AGUAIABhAG4AZAAgAHQAaQBtAGUAIABvAGYAIABkAGEAeQAgAGkAbgAgAHQAaABlACAAcwBwAGUAYwBpAGYAaQBlAGQAIABjAGEAbABlAG4AZABhAHIALgBcAG4ATgBvAHQAZQAgAHQAaABhAHQAIAB0AGgAZQAgAGQAZQBjAGkAbQBhAGwAIAB0AGkAbQBlACAAYwBvAG0AcABvAG4AZQBuAHQAIABvAGYAIABKAHUAbABpAGEAbgAgAEQAYQB0AGUAIABpAHMAIABiAGEAcwBlAGQAIABmAHIAbwBtACAAbQBpAGQAZABhAHkALgBcAG4AXABuAEEAcgByAGEAeQAgAGMAbwBtAHAAYQB0AGkAYgBsAGUAOgAgAEQAYQB0AGUAXwBZAE0ARABU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gAuAC4ANA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E0AbwBuAHQAaAAgAG8AZgAgAHkAZQBhAHIALgAgAEMAYQBuACAAYgBlACAAZQBtAHAAdAB5AC4AXABuACAAIAAgAFsARABhAHkAXQAgACAAIAAgACAAIAAgACAAIAB8ACAAZABlAGMAaQBtAGEAbAAgAFsAMAAuAC4AMwA2ADcAKQAgAHwAIABEAGEAeQAuACAATwByAGQAaQBuAGEAbAAgAGQAYQB5ACAAbwBmACAAeQBlAGEAcgAgAGkAZgAgAG0AbwBuAHQAaAAgAGUAbQBwAHQAeQAuACAAQwBhAG4AIABiAGUAIABlAG0AcAB0AHkALgAgAEkAZgAgAHQAaQBtAGUAIABpAHMAIABuAG8AdAAgAG8AbQBpAHQAdABlAGQAXABuACAAIAAgACAAIAAgACAAIAAgACAAIAAgACAAIAAgACAAIAB8ACAAIAAgACAAIAAgACAAIAAgACAAIAAgACAAIAAgACAAIAAgAHwAIABhAG4AeQAgAGQAZQBjAGkAbQBhAGwAIABwAGEAcgB0ACAAaQBzACAAaQBnAG4AbwByAGUAZAAuAFwAbgAgACAAIABbAFQAaQBtAGUAXQAgACAAIAAgACAAIAAgACAAfAAgAGQAZQBjAGkAbQBhAGwAIABbADAALgAuADEAKQAgACAAIAB8ACAAVABpAG0AZQAgAG8AZgAgAGQAYQB5AC4AIABJAGYAIABvAG0AaQB0AHQAZQBkACAAdABoAGUAbgAgAGQAZQBjAGkAbQBhAGwAIABwAGEAcgB0ACAAbwBmACAAZABhAHkAIABpAHMAIAB0AGEAawBlAG4ALg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VQBMAEkAQQBOAF8ARABBAFQARQAgAD0AIABMAEEATQBCAEQAQQAoAEQAYQB0AGUAXwBZAE0ARABUACwAIABbAEoAdQBsAGkAYQBuAEMAYQBsAGUAbgBkAGEAcgBdACwAXABuACAAIAAgACAATABFAFQAKABcAG4AIAAgACAAIAAgACAAIAAgAF8AagB1AGwAaQBhAG4AQwBhAGwAZQBuAGQAYQByACwAIABOACgASgB1AGwAaQBhAG4AQwBhAGwAZQBuAGQAYQByACkAIAA8AD4AIAAwACwAXABuACAAIAAgACAAIAAgACAAIABcAG4AIAAgACAAIAAgACAAIAAgAGYAbgBKAHUAbABpAGEAbgBEAGEAdABlACwAIABMAEEATQBCAEQAQQAoAF8AZABhAHQAZQBfAFkATQBEAFQALABcAG4AIAAgACAAIAAgACAAIAAgACAAIAAgACAATABFAFQAKABcAG4AIAAgACAAIAAgACAAIAAgACAAIAAgACAAIAAgACAAIABfAGMAbwBsAEMAbwB1AG4AdAAsACAAQwBPAEwAVQBNAE4AUwAoAF8AZABhAHQAZQBfAFkATQBEAFQAKQAsAFwAbgAgACAAIAAgACAAIAAgACAAIAAgACAAIAAgACAAIAAgAEkARgAoAF8AYwBvAGwAQwBvAHUAbgB0ACAAPgAgADQALAAgAHsAIwBSAEUARgAhAH0ALABcAG4AIAAgACAAIAAgACAAIAAgACAAIAAgACAAIAAgACAAIAAgACAAIAAgAEwARQBUACgAXABuACAAIAAgACAAIAAgACAAIAAgACAAIAAgACAAIAAgACAAIAAgACAAIAAgACAAIAAgAF8AZABhAHQAZQAsACAAVABBAEsARQAoAF8AZABhAHQAZQBfAFkATQBEAFQALAAgADEALAAgADMAKQAsAFwAbgAgACAAIAAgACAAIAAgACAAIAAgACAAIAAgACAAIAAgACAAIAAgACAAIAAgACAAIABfAEoARABOACwAIABKAFUATABJAEEATgBfAEQAQQBZAF8ATgBVAE0AQgBFAFIAKABfAGQAYQB0AGUALAAgAF8AagB1AGwAaQBhAG4AQwBhAGwAZQBuAGQAYQByACkALABcAG4AIAAgACAAIAAgACAAIAAgACAAIAAgACAAIAAgACAAIAAgACAAIAAgACAAIAAgACAASQBGACgATgBPAFQAKABJAFMATgBVAE0AQgBFAFIAKABfAEoARABOACkAKQAsACAAXwBKAEQATgAsAFwAbgAgACAAIAAgACAAIAAgACAAIAAgACAAIAAgACAAIAAgACAAIAAgACAAIAAgACAAIAAgACAAIAAgAEwARQBUACgAXABuACAAIAAgACAAIAAgACAAIAAgACAAIAAgACAAIAAgACAAIAAgACAAIAAgACAAIAAgACAAIAAgACAAIAAgACAAIABfAHQAaQBtAGUALAAgAEkARgBTACgAXABuACAAIAAgACAAIAAgACAAIAAgACAAIAAgACAAIAAgACAAIAAgACAAIAAgACAAIAAgACAAIAAgACAAIAAgACAAIAAgACAAIAAgAF8AYwBvAGwAQwBvAHUAbgB0ACAAPQAgADQALAAgAEkARgAoAEkAUwBfAEUATQBQAFQAWQAoAEkATgBEAEUAWAAoAF8AZABhAHQAZQBfAFkATQBEAFQALAAgADEALAAgADQAKQApACwAXABuACAAIAAgACAAIAAgACAAIAAgACAAIAAgACAAIAAgACAAIAAgACAAIAAgACAAIAAgACAAIAAgACAAIAAgACAAIAAgACAAIAAgACAAIAAgACAATQBPAEQAKABOACgASQBOAEQARQBYACgAXwBkAGEAdABlAF8AWQBNAEQAVAAsACAAMQAsACAAMwApACkALAAgADEAKQAsAFwAbgAgACAAIAAgACAAIAAgACAAIAAgACAAIAAgACAAIAAgACAAIAAgACAAIAAgACAAIAAgACAAIAAgACAAIAAgACAAIAAgACAAIAAgACAAIAAgAEkATgBEAEUAWAAoAF8AZABhAHQAZQBfAFkATQBEAFQALAAgADEALAAgADQAKQBcAG4AIAAgACAAIAAgACAAIAAgACAAIAAgACAAIAAgACAAIAAgACAAIAAgACAAIAAgACAAIAAgACAAIAAgACAAIAAgACAAIAAgACAAKQAsAFwAbgAgACAAIAAgACAAIAAgACAAIAAgACAAIAAgACAAIAAgACAAIAAgACAAIAAgACAAIAAgACAAIAAgACAAIAAgACAAIAAgACAAIABfAGMAbwBsAEMAbwB1AG4AdAAgAD0AIAAzACwAIABNAE8ARAAoAE4AKABJAE4ARABFAFgAKABfAGQAYQB0AGUAXwBZAE0ARABUACwAIAAxACwAIAAzACkAKQAsACAAMQApACwAXABuACAAIAAgACAAIAAgACAAIAAgACAAIAAgACAAIAAgACAAIAAgACAAIAAgACAAIAAgACAAIAAgACAAIAAgACAAIAAgACAAIAAgAFQAUgBVAEUALAAgACAAMABcAG4AIAAgACAAIAAgACAAIAAgACAAIAAgACAAIAAgACAAIAAgACAAIAAgACAAIAAgACAAIAAgACAAIAAgACAAIAAgACkALABcAG4AIAAgACAAIAAgACAAIAAgACAAIAAgACAAIAAgACAAIAAgACAAIAAgACAAIAAgACAAIAAgACAAIAAgACAAIAAgAEkARgAoAE4ATwBUACgASQBTAE4AVQBNAEIARQBSACgAXwB0AGkAbQBlACkAKQAsACAAewAjAFYAQQBMAFUARQAhAH0ALABcAG4AIAAgACAAIAAgACAAIAAgACAAIAAgACAAIAAgACAAIAAgACAAIAAgACAAIAAgACAAIAAgACAAIAAgACAAIAAgACAAIAAgACAATABFAFQAKABcAG4AIAAgACAAIAAgACAAIAAgACAAIAAgACAAIAAgACAAIAAgACAAIAAgACAAIAAgACAAIAAgACAAIAAgACAAIAAgACAAIAAgACAAIAAgACAAIABfAHQAaQBtAGUAQQBmAHQAZQByAE0AaQBkAGQAYQB5ACwAIABfAHQAaQBtAGUAIAAtACAAMAAuADUALABcAG4AIAAgACAAIAAgACAAIAAgACAAIAAgACAAIAAgACAAIAAgACAAIAAgACAAIAAgACAAIAAgACAAIAAgACAAIAAgACAAIAAgACAAIAAgACAAIABfAEoARABOACAAKwAgAF8AdABpAG0AZQBBAGYAdABlAHIATQBpAGQAZABhAH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EIAWQBSAE8AVwAoAEQAYQB0AGUAXwBZAE0ARABUACwAXABuACAAIAAgACAAIAAgACAAIAAgACAAIAAgAEwAQQBNAEIARABBACgAXwBkAGEAdABlAF8AWQBNAEQAVAAsACAAZgBuAEoAdQBsAGkAYQBuAEQAYQB0AGUAKABfAGQAYQB0AGUAXwBZAE0ARABU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EAEkARgBJAEUARABfAEoAVQBMAEkAQQBOAF8ARABBAFQARQBcAG4AXABuAFIAZQB0AHUAcgBuAHMAIAB0AGgAZQAgAE0AbwBkAGkAZgBpAGUAZAAgAEoAdQBsAGkAYQBuACAARABhAHQAZQAgAG8AZgAgAHQAaABlACAAcAByAG8AdgBpAGQAZQBkACAAZABhAHQAZQAgAGEAbgBkACAAdABpAG0AZQAgAG8AZgAgAGQAYQB5ACAAaQBuACAAdABoAGUAIABzAHAAZQBjAGkAZgBpAGUAZAAgAGMAYQBsAGUAbgBkAGEAcgAuAFwAbgBOAG8AdABlACAAdABoAGEAdAAgAHQAaABlACAAdABpAG0AZQAgAGMAbwBtAHAAbwBuAGUAbgB0ACAAbwBmACAATQBvAGQAaQBmAGkAZQBkACAASgB1AGwAaQBhAG4AIABEAGEAdABlACAAaQBzACAAYgBhAHMAZQBkACAAZgByAG8AbQAgAG0AaQBkAG4AaQBnAGgAdAAuAFwAbgBcAG4AQQByAHIAYQB5ACAAYwBvAG0AcABhAHQAaQBiAGwAZQA6ACAARABhAHQAZQBfAFkATQBE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yAC4ALgA0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PAHIAZABpAG4AYQBsACAAZABhAHkAIABvAGYAIAB5AGUAYQByACAAaQBmACAAbQBvAG4AdABoACAAZQBtAHAAdAB5AC4AIABDAGEAbgAgAGIAZQAgAGUAbQBwAHQAeQAuACAASQBmACAAdABpAG0AZQAgAGkAcwAgAG4AbwB0ACAAbwBtAGkAdAB0AGUAZABcAG4AIAAgACAAIAAgACAAIAAgACAAIAAgACAAIAAgACAAIAAgAHwAIAAgACAAIAAgACAAIAAgACAAIAAgACAAIAAgACAAIAAgACAAfAAgAGEAbgB5ACAAZABlAGMAaQBtAGEAbAAgAHAAYQByAHQAIABpAHMAIABpAGcAbgBvAHIAZQBkAC4AXABuACAAIAAgAFsAVABpAG0AZQBdACAAIAAgACAAIAAgACAAIAB8ACAAZABlAGMAaQBtAGEAbAAgAFsAMAAuAC4AMQApACAAIAAgAHwAIABUAGkAbQBlACAAbwBmACAAZABhAHkALgAgAEkAZgAgAG8AbQBpAHQAdABlAGQAIAB0AGgAZQBuACAAZABlAGMAaQBtAGEAbAAgAHAAYQByAHQAIABvAGYAIABkAGEAeQAgAGkAcwAgAHQAYQBrAGUAbg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PAEQASQBGAEkARQBEAF8ASgBVAEwASQBBAE4AXwBEAEEAVABFACAAPQAgAEwAQQBNAEIARABBACgARABhAHQAZQBfAFkATQBEAFQALAAgAFsASgB1AGwAaQBhAG4AQwBhAGwAZQBuAGQAYQByAF0ALABcAG4AIAAgACAAIABMAEUAVAAoAFwAbgAgACAAIAAgACAAIAAgACAAXwBqAHUAbABpAGEAbgBDAGEAbABlAG4AZABhAHIALAAgAE4AKABKAHUAbABpAGEAbgBDAGEAbABlAG4AZABhAHIAKQAgADwAPgAgADAALABcAG4AIAAgACAAIAAgACAAIAAgAFwAbgAgACAAIAAgACAAIAAgACAAZgBuAE0AbwBkAGkAZgBpAGUAZABKAHUAbABpAGEAbgBEAGEAdABlACwAIABMAEEATQBCAEQAQQAoAF8AZABhAHQAZQBfAFkATQBEAFQALABcAG4AIAAgACAAIAAgACAAIAAgACAAIAAgACAATABFAFQAKABcAG4AIAAgACAAIAAgACAAIAAgACAAIAAgACAAIAAgACAAIABfAGMAbwBsAEMAbwB1AG4AdAAsACAAQwBPAEwAVQBNAE4AUwAoAF8AZABhAHQAZQBfAFkATQBEAFQAKQAsAFwAbgAgACAAIAAgACAAIAAgACAAIAAgACAAIAAgACAAIAAgAEkARgAoAF8AYwBvAGwAQwBvAHUAbgB0ACAAPgAgADQALAAgAHsAIwBSAEUARgAhAH0ALABcAG4AIAAgACAAIAAgACAAIAAgACAAIAAgACAAIAAgACAAIAAgACAAIAAgAEwARQBUACgAXABuACAAIAAgACAAIAAgACAAIAAgACAAIAAgACAAIAAgACAAIAAgACAAIAAgACAAIAAgAF8AZABhAHQAZQAsACAAVABBAEsARQAoAF8AZABhAHQAZQBfAFkATQBEAFQALAAgADEALAAgADMAKQAsAFwAbgAgACAAIAAgACAAIAAgACAAIAAgACAAIAAgACAAIAAgACAAIAAgACAAIAAgACAAIABfAE0ASgBEAE4ALAAgAE0ATwBEAEkARgBJAEUARABfAEoAVQBMAEkAQQBOAF8ARABBAFkAXwBOAFUATQBCAEUAUgAoAF8AZABhAHQAZQAsACAAXwBqAHUAbABpAGEAbgBDAGEAbABlAG4AZABhAHIAKQAsAFwAbgAgACAAIAAgACAAIAAgACAAIAAgACAAIAAgACAAIAAgACAAIAAgACAAIAAgACAAIABJAEYAKABOAE8AVAAoAEkAUwBOAFUATQBCAEUAUgAoAF8ATQBKAEQATgApACkALAAgAF8ATQBKAEQATgAsAFwAbgAgACAAIAAgACAAIAAgACAAIAAgACAAIAAgACAAIAAgACAAIAAgACAAIAAgACAAIAAgACAAIAAgAEwARQBUACgAXABuACAAIAAgACAAIAAgACAAIAAgACAAIAAgACAAIAAgACAAIAAgACAAIAAgACAAIAAgACAAIAAgACAAIAAgACAAIABfAHQAaQBtAGUALAAgAEkARgBTACgAXABuACAAIAAgACAAIAAgACAAIAAgACAAIAAgACAAIAAgACAAIAAgACAAIAAgACAAIAAgACAAIAAgACAAIAAgACAAIAAgACAAIAAgAF8AYwBvAGwAQwBvAHUAbgB0ACAAPQAgADQALAAgAEkARgAoAEkAUwBfAEUATQBQAFQAWQAoAEkATgBEAEUAWAAoAF8AZABhAHQAZQBfAFkATQBEAFQALAAgADEALAAgADQAKQApACwAXABuACAAIAAgACAAIAAgACAAIAAgACAAIAAgACAAIAAgACAAIAAgACAAIAAgACAAIAAgACAAIAAgACAAIAAgACAAIAAgACAAIAAgACAAIAAgACAATQBPAEQAKABOACgASQBOAEQARQBYACgAXwBkAGEAdABlAF8AWQBNAEQAVAAsACAAMQAsACAAMwApACkALAAgADEAKQAsAFwAbgAgACAAIAAgACAAIAAgACAAIAAgACAAIAAgACAAIAAgACAAIAAgACAAIAAgACAAIAAgACAAIAAgACAAIAAgACAAIAAgACAAIAAgACAAIAAgAEkATgBEAEUAWAAoAF8AZABhAHQAZQBfAFkATQBEAFQALAAgADEALAAgADQAKQBcAG4AIAAgACAAIAAgACAAIAAgACAAIAAgACAAIAAgACAAIAAgACAAIAAgACAAIAAgACAAIAAgACAAIAAgACAAIAAgACAAIAAgACAAKQAsAFwAbgAgACAAIAAgACAAIAAgACAAIAAgACAAIAAgACAAIAAgACAAIAAgACAAIAAgACAAIAAgACAAIAAgACAAIAAgACAAIAAgACAAIABfAGMAbwBsAEMAbwB1AG4AdAAgAD0AIAAzACwAIABNAE8ARAAoAE4AKABJAE4ARABFAFgAKABfAGQAYQB0AGUAXwBZAE0ARABUACwAIAAxACwAIAAzACkAKQAsACAAMQApACwAXABuACAAIAAgACAAIAAgACAAIAAgACAAIAAgACAAIAAgACAAIAAgACAAIAAgACAAIAAgACAAIAAgACAAIAAgACAAIAAgACAAIAAgAFQAUgBVAEUALAAgACAAMABcAG4AIAAgACAAIAAgACAAIAAgACAAIAAgACAAIAAgACAAIAAgACAAIAAgACAAIAAgACAAIAAgACAAIAAgACAAIAAgACkALABcAG4AIAAgACAAIAAgACAAIAAgACAAIAAgACAAIAAgACAAIAAgACAAIAAgACAAIAAgACAAIAAgACAAIAAgACAAIAAgAEkARgAoAE4ATwBUACgASQBTAE4AVQBNAEIARQBSACgAXwB0AGkAbQBlACkAKQAsACAAewAjAFYAQQBMAFUARQAhAH0ALABcAG4AIAAgACAAIAAgACAAIAAgACAAIAAgACAAIAAgACAAIAAgACAAIAAgACAAIAAgACAAIAAgACAAIAAgACAAIAAgACAAIAAgACAAXwBNAEoARABOACAAKwAgAF8AdABpAG0AZ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QgBZAFIATwBXACgARABhAHQAZQBfAFkATQBEAFQALABcAG4AIAAgACAAIAAgACAAIAAgACAAIAAgACAATABBAE0AQgBEAEEAKABfAGQAYQB0AGUAXwBZAE0ARABUACwAIABmAG4ATQBvAGQAaQBmAGkAZQBkAEoAdQBsAGkAYQBuAEQAYQB0AGUAKABfAGQAYQB0AGUAXwBZAE0ARABU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0ATwBEAEkARgBJAEUARABcAG4AXABuAEMAbwBuAHYAZQByAHQAcwAgAGEAIABKAHUAbABpAGEAbgAgAEQAYQB0AGUAIAAoAEoARABBAFQARQApACAAdABvACAAYQAgAE0AbwBkAGkAZgBpAGUAZAAgAEoAdQBsAGkAYQBuACAARABhAHQAZQAgACgATQBKAEQAQQBUAEUAKQAuAFwAbgBOAG8AdABlACAAdABoAGEAdAAgAHQAaABlACAAZABlAGMAaQBtAGEAbAAgAHQAaQBtAGUAIABjAG8AbQBwAG8AbgBlAG4AdAAgAG8AZgAgAE0ASgBEAEEAVABFACAAaQBzACAAYgBhAHMAZQBkACAAZgByAG8AbQAgAG0AaQBkAG4AaQBnAGgAd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fAAgAGQAZQBjAGkAbQBhAGwAIAB8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NAE8ARABJAEYASQBFAEQAIAA9ACAATABBAE0AQgBEAEEAKABKAEQAYQB0AGUALABcAG4AIAAgACAAIABJAEYAKABKAEQAYQB0AGUAIAA9ACAAXAAiAFwAIgAsACAAXAAiAFwAIgAsAFwAbgAgACAAIAAgACAAIAAgACAASgBEAGEAdABlACAALQAgADIANAAwADAAMAAwADAALgA1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8ARABJAEYASQBFAEQAXwBUAE8AXwBKAEQAQQBUAEUAXABuAFwAbgBDAG8AbgB2AGUAcgB0AHMAIABhACAATQBvAGQAaQBmAGkAZQBkACAASgB1AGwAaQBhAG4AIABEAGEAdABlACAAKABNAEoARABBAFQARQApACAAdABvACAAYQAgAEoAdQBsAGkAYQBuACAARABhAHQAZQAgACgASgBEAEEAVABFACkALgBcAG4ATgBvAHQAZQAgAHQAaABhAHQAIAB0AGgAZQAgAGQAZQBjAGkAbQBhAGwAIAB0AGkAbQBlACAAYwBvAG0AcABvAG4AZQBuAHQAIABvAGYAIABKAEQAQQBUAEUAIABpAHMAIABiAGEAcwBlAGQAIABmAHIAbwBtACAAbQBpAGQAZABhAH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fAAgAGQAZQBjAGkAbQBhAGwAIAB8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UAE8AXwBKAEQAQQBUAEUAIAA9ACAATABBAE0AQgBEAEEAKABNAEoARABhAHQAZQAsAFwAbgAgACAAIAAgAEkARgAoAE0ASgBEAGEAdABlACAAPQAgAFwAIgBcACIALAAgAFwAIgBcACIALABcAG4AIAAgACAAIAAgACAAIAAgAE0ASgBEAGEAdABlACAAKwAgADIANAAwADAAMAAwADAALgA1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ZAE0ARABUAFwAbgBcAG4AQwBvAG4AdgBlAHIAdABzACAAYQAgAEoAdQBsAGkAYQBuACAARABhAHQAZQAgAHQAbwAgAGEAIABkAGEAdABlACAAYQBuAGQAIAB0AGkAbQBlACAAaQBuACAAdABoAGUAIABzAHAAZQBjAGkAZgBpAGUAZAAgAGMAYQBsAGUAbgBkAGEAcgAuAFwAbgBcAG4AQQByAHIAYQB5ACAAYwBvAG0AcABhAHQAaQBiAGwAZQA6ACAASgBEAGEAdABlACAAYQBzACAAYwBvAGwAdQBtAG4AXABuAFwAbgBPAHUAdABwAHUAdAAgAEMAWwA0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kAGUAYwBpAG0AYQBsACAAWwAwAC4ALgAxACkAIAAgAHwAIABUAGkAbQBlACAAbwBm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AgACAAIAAgACAAIAAgACAAIAAgACAAfAAgAGQAZQBjAGkAbQBhAGwAIAB8ACAASgB1AGwAaQBhAG4AIABEAGEAdABl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EAVABFAF8AVABPAF8AWQBNAEQAVAAgAD0AIABMAEEATQBCAEQAQQAoAEoARABhAHQAZQAsACAAWwBKAHUAbABpAGEAbgBDAGEAbABlAG4AZABhAHIAXQAsAFwAbgAgACAAIAAgAEwARQBUACgAXABuACAAIAAgACAAIAAgACAAIABfAGoAdQBsAGkAYQBuAEMAYQBsAGUAbgBkAGEAcgAsACAATgAoAEoAdQBsAGkAYQBuAEMAYQBsAGUAbgBkAGEAcgApACAAPAA+ACAAMAAsAFwAbgBcAG4AIAAgACAAIAAgACAAIAAgAGYAbgBKAEQAYQB0AGUAVABvAFkATQBEAFQALAAgAEwAQQBNAEIARABBACgAXwBKAEQAYQB0AGUALABcAG4AIAAgACAAIAAgACAAIAAgACAAIAAgACAASQBGAFMAKABcAG4AIAAgACAAIAAgACAAIAAgACAAIAAgACAAIAAgACAAIABfAEoARABhAHQAZQAgAD0AIABcACIAXAAiACwAIAB7AFwAIgBcACIALAAgAFwAIgBcACIALAAgAFwAIgBcACIALAAgAFwAIgBcACIAfQAsAFwAbgAgACAAIAAgACAAIAAgACAAIAAgACAAIAAgACAAIAAgAE4ATwBUACgASQBTAE4AVQBNAEIARQBSACgAXwBKAEQAYQB0AGUAKQApACwAIAB7ACMAVgBBAEwAVQBFACEALAAgAFwAIgBcACIALAAgAFwAIgBcACIALAAgAFwAIgBcACIAfQAsAFwAbgAgACAAIAAgACAAIAAgACAAIAAgACAAIAAgACAAIAAgAFQAUgBVAEUALAAgAEwARQBUACgAXABuACAAIAAgACAAIAAgACAAIAAgACAAIAAgACAAIAAgACAAIAAgACAAIABfAEoARABOACwAIABJAE4AVAAoAF8ASgBEAGEAdABlACAAKwAgADAALgA1ACkALABcAG4AIAAgACAAIAAgACAAIAAgACAAIAAgACAAIAAgACAAIAAgACAAIAAgAF8AdABpAG0AZQBPAGYARABhAHkALAAgAF8ASgBEAGEAdABlACAALQAgAF8ASgBEAE4AIAArACAAMAAuADUALABcAG4AIAAgACAAIAAgACAAIAAgACAAIAAgACAAIAAgACAAIAAgACAAIAAgAF8AYwBEAGEAdABlACwAIABKAEQATgBfAFQATwBfAEMAQQBMAEUATgBEAEEAUgBfAEQAQQBUAEUAKABfAEoARABOACwAIABfAGoAdQBsAGkAYQBuAEMAYQBsAGUAbgBkAGEAcgApACwAXABuACAAIAAgACAAIAAgACAAIAAgACAAIAAgACAAIAAgACAAIAAgACAAIABIAFMAVABBAEMASwAoAF8AYwBEAGEAdABlACwAIABfAHQAaQBtAGUATwBmAEQAYQB5ACkAXABuACAAIAAgACAAIAAgACAAIAAgACAAIAAgACAAIAAgACAAKQBcAG4AIAAgACAAIAAgACAAIAAgACAAIAAgACAAKQBcAG4AIAAgACAAIAAgACAAIAAgACkALABcAG4AXABuACAAIAAgACAAIAAgACAAIABfAHIAbwB3AEMAbwB1AG4AdAAsACAAUgBPAFcAUwAoAEoARABhAHQAZQApACwAXABuACAAIAAgACAAIAAgACAAIABEAFIATwBQACgAXABuACAAIAAgACAAIAAgACAAIAAgACAAIAAgAFIARQBEAFUAQwBFACgAXAAiAFwAIg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KAEQAYQB0AGUAVABvAFkATQBEAFQAKABOAFUATABMAEkARgBZACgAQwBIAE8ATwBTAEUAUgBPAFcAUwAoAEoARABhAHQAZQAsACAAXwBjAHUAcgByACkAKQApAFwAbgAgACAAIAAgACAAIAAgACAAIAAgACAAIAAgACAAIAAgACAAIAAgACAAKQBcAG4AIAAgACAAIAAgACAAIAAgACAAIAAgACAAIAAgACAAIAApAFwAbgAgACAAIAAgACAAIAAgACAAIAAgACAAIAApACw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ZAE0ARABUAFwAbgBcAG4AQwBvAG4AdgBlAHIAdABzACAAYQAgAE0AbwBkAGkAZgBpAGUAZAAgAEoAdQBsAGkAYQBuACAARABhAHQAZQAgAHQAbwAgAGEAIABkAGEAdABlACAAYQBuAGQAIAB0AGkAbQBlACAAaQBuACAAdABoAGUAIABzAHAAZQBjAGkAZgBpAGUAZAAgAGMAYQBsAGUAbgBkAGEAcgAuAFwAbgBcAG4AQQByAHIAYQB5ACAAYwBvAG0AcABhAHQAaQBiAGwAZQA6ACAATQBKAEQAYQB0AGUAIABhAHMAIABjAG8AbAB1AG0AbgBcAG4AXABuAE8AdQB0AHAAdQB0ACAAQwBbADQ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QAZQBjAGkAbQBhAGwAIABbADAALgAuADEAK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HwAIABNAG8AZABpAGYAaQBlAGQAIABKAHUAbABpAGEAbgAgAEQAYQB0AG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FkATQBEAFQAIAA9ACAATABBAE0AQgBEAEEAKABNAEoARABhAHQAZQAsACAAWwBKAHUAbABpAGEAbgBDAGEAbABlAG4AZABhAHIAXQAsAFwAbgAgACAAIAAgAEwARQBUACgAXABuACAAIAAgACAAIAAgACAAIABfAEoARABhAHQAZQAsACAATQBPAEQASQBGAEkARQBEAF8AVABPAF8ASgBEAEEAVABFACgATQBKAEQAYQB0AGUAKQAsAFwAbgAgACAAIAAgACAAIAAgACAASQBGAFMAKABcAG4AIAAgACAAIAAgACAAIAAgACAAIAAgACAAXwBKAEQAYQB0AGUAIAA9ACAAXAAiAFwAIgAsACAAewBcACIAXAAiACwAIABcACIAXAAiACwAIABcACIAXAAiACwAIABcACIAXAAiAH0ALABcAG4AIAAgACAAIAAgACAAIAAgACAAIAAgACAATgBPAFQAKABJAFMATgBVAE0AQgBFAFIAKABfAEoARABhAHQAZQApACkALAAgAHsAIwBWAEEATABVAEUAIQAsACAAXAAiAFwAIgAsACAAXAAiAFwAIgAsACAAXAAiAFwAIgB9ACwAXABuACAAIAAgACAAIAAgACAAIAAgACAAIAAgAFQAUgBVAEUALAAgAEoARABBAFQARQBfAFQATwBfAFkATQBEAFQAKABfAEoARABhAHQAZQAsACAASgB1AGwAaQBhAG4AQwBhAGwAZQBuAGQAYQBy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E8AUgBNAEEATABJAFMARQBfAFkATQBEAFQAXABuAFwAbgBSAGUAdAB1AHIAbgBzACAAYQAgAG4AbwByAG0AYQBsAGkAcwBlAGQAIABZAE0ARABUACAAcgBlAHAAcgBlAHMAZQBuAHQAYQB0AGkAbwBuACAAbwBmACAAYQAgAGQAYQB0AGUAIABhAG4AZAAgAHQAaQBtAGUAIAB3AGgAZQByAGUAIABlAGEAYwBoACAAYwBvAG0AcABvAG4AZQBuAHQAIABpAHMAIAB3AGkAdABoAGkAbgAgAGkAdABzACAAdgBhAGwAaQBkACAAcgBhAG4AZwBlAC4AXABuAFwAbgBBAHIAcgBhAHkAIABjAG8AbQBwAGEAdABpAGIAbABlADoAIABEAGEAdABlAF8AWQBNAEQAVAAgAGEAcwAgAGMAbwBsAHUAbQBuAFwAbgBcAG4ATwB1AHQAcAB1AHQAIABDAFsANA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CAAbwBmACAAbQBvAG4AdABoAFwAbgAgADQAIAB8ACAAZABlAGMAaQBtAGEAbAAgAFsAMAAuAC4AMQAp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HwAIABhAHIAcgBhAHkAIAAgACAAQwBbADEALgAuADQ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FsAMQAuAC4AMQAyAF0AIAAgAHwAIABNAG8AbgB0AGgAIABvAGYAIAB5AGUAYQByAC4AIABDAGEAbgAgAGIAZQAgAGUAbQBwAHQAeQAuAFwAbgAgACAAIABbAEQAYQB5AF0AIAAgACAAIAAgACAAIAAgACAAfAAgAGQAZQBjAGkAbQBhAGwAIABbADAALgAuADMANgA3ACkAIAB8ACAARABhAHkALgAgAE8AcgBkAGkAbgBhAGwAIABkAGEAeQAgAG8AZgAgAHkAZQBhAHIAIABpAGYAIABtAG8AbgB0AGgAIABlAG0AcAB0AHkALgAgAEMAYQBuACAAYgBlACAAZQBtAHAAdAB5AC4AIABJAGYAIAB0AGkAbQBlACAAaQBzACAAbgBvAHQAIABvAG0AaQB0AHQAZQBkAFwAbgAgACAAIAAgACAAIAAgACAAIAAgACAAIAAgACAAIAAgACAAfAAgACAAIAAgACAAIAAgACAAIAAgACAAIAAgACAAIAAgACAAIAB8ACAAYQBuAHkAIABkAGUAYwBpAG0AYQBsACAAcABhAHIAdAAgAGkAcwAgAGkAZwBuAG8AcgBlAGQALgBcAG4AIAAgACAAWwBUAGkAbQBlAF0AIAAgACAAIAAgACAAIAAgAHwAIABkAGUAYwBpAG0AYQBsACAAWwAwAC4ALgAxACkAIAAgACAAfAAgAFQAaQBtAGUAIABvAGYAIABkAGEAeQAuACAASQBmACAAbwBtAGkAdAB0AGUAZAAgAHQAaABlAG4AIABkAGUAYwBpAG0AYQBsACAAcABhAHIAdAAgAG8AZgAgAGQAYQB5ACAAaQBzACAAdABhAGsAZQBu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OAE8AUgBNAEEATABJAFMARQBfAFkATQBEAFQAIAA9ACAATABBAE0AQgBEAEEAKABEAGEAdABlAF8AWQBNAEQAVAAsACAAWwBKAHUAbABpAGEAbgBDAGEAbABlAG4AZABhAHIAXQAsAFwAbgAgACAAIAAgAEwARQBUACgAXABuACAAIAAgACAAIAAgACAAIABfAGoAdQBsAGkAYQBuAEMAYQBsAGUAbgBkAGEAcgAsACAATgAoAEoAdQBsAGkAYQBuAEMAYQBsAGUAbgBkAGEAcgApACAAPAA+ACAAMAAsAFwAbgBcAG4AIAAgACAAIAAgACAAIAAgAGYAbgBOAG8AcgBtAGEAbABpAHMAZQBZAE0ARABUACwAIABMAEEATQBCAEQAQQAoAF8AZABhAHQAZQBfAFkATQBEAFQALABcAG4AIAAgACAAIAAgACAAIAAgACAAIAAgACAATABFAFQAKABcAG4AIAAgACAAIAAgACAAIAAgACAAIAAgACAAIAAgACAAIABfAGMAbwBsAEMAbwB1AG4AdAAsACAAQwBPAEwAVQBNAE4AUwAoAF8AZABhAHQAZQBfAFkATQBEAFQAKQAsAFwAbgAgACAAIAAgACAAIAAgACAAIAAgACAAIAAgACAAIAAgAEkARgBTACgAXABuACAAIAAgACAAIAAgACAAIAAgACAAIAAgACAAIAAgACAAIAAgACAAIABfAGMAbwBsAEMAbwB1AG4AdAAgAD4AIAA0ACwAIAB7ACMAUgBFAEYAIQAsACAAXAAiAFwAIgAsACAAXAAiAFwAIgAsACAAXAAiAFwAIgB9ACwAXABuACAAIAAgACAAIAAgACAAIAAgACAAIAAgACAAIAAgACAAIAAgACAAIABNAEEAWAAoAE4AKABOAE8AVAAoAEkAUwBfAEUATQBQAFQAWQAoAF8AZABhAHQAZQBfAFkATQBEAFQAKQApACkAKQAgAD0AIAAwACwAIAB7AFwAIgBcACIALAAgAFwAIgBcACIALAAgAFwAIgBcACIALAAgAFwAIgBcACIAfQAsAFwAbgAgACAAIAAgACAAIAAgACAAIAAgACAAIAAgACAAIAAgACAAIAAgACAAVABSAFUARQAsACAATABFAFQAKABcAG4AIAAgACAAIAAgACAAIAAgACAAIAAgACAAIAAgACAAIAAgACAAIAAgACAAIAAgACAAXwB5AGUAYQByACwAIABMAEUAVAAoAFwAbgAgACAAIAAgACAAIAAgACAAIAAgACAAIAAgACAAIAAgACAAIAAgACAAIAAgACAAIAAgACAAIAAgAF8AeQAsACAASQBOAEQARQBYACgAXwBkAGEAdABlAF8AWQBNAEQAVAAsACAAMQAsACAAMQApACwAXABuACAAIAAgACAAIAAgACAAIAAgACAAIAAgACAAIAAgACAAIAAgACAAIAAgACAAIAAgACAAIAAgACAASQBGAFMAKABcAG4AIAAgACAAIAAgACAAIAAgACAAIAAgACAAIAAgACAAIAAgACAAIAAgACAAIAAgACAAIAAgACAAIAAgACAAIAAgAEkAUwBFAFIAUgBPAFIAKABfAHkAKQAsACAAewAjAFYAQQBMAFUARQAhAH0ALABcAG4AIAAgACAAIAAgACAAIAAgACAAIAAgACAAIAAgACAAIAAgACAAIAAgACAAIAAgACAAIAAgACAAIAAgACAAIAAgAE4ATwBUACgASQBTAE4AVQBNAEIARQBSACgAXwB5ACkAKQAsACAAewAjAFYAQQBMAFUARQAhAH0ALABcAG4AIAAgACAAIAAgACAAIAAgACAAIAAgACAAIAAgACAAIAAgACAAIAAgACAAIAAgACAAIAAgACAAIAAgACAAIAAgAE4ATwBUACgASQBTAF8ASQBOAFQARQBHAEUAUgAoAF8AeQApACkALAAgAHsAIwBOAFUATQAhAH0ALABcAG4AIAAgACAAIAAgACAAIAAgACAAIAAgACAAIAAgACAAIAAgACAAIAAgACAAIAAgACAAIAAgACAAIAAgACAAIAAgAFQAUgBVAEUALAAgAF8AeQBcAG4AIAAgACAAIAAgACAAIAAgACAAIAAgACAAIAAgACAAIAAgACAAIAAgACAAIAAgACAAIAAgACAAIAApAFwAbgAgACAAIAAgACAAIAAgACAAIAAgACAAIAAgACAAIAAgACAAIAAgACAAIAAgACAAIAApACwAXABuACAAIAAgACAAIAAgACAAIAAgACAAIAAgACAAIAAgACAAIAAgACAAIAAgACAAIAAgAF8AbQBvAG4AdABoACwAIABJAEYAKABfAGMAbwBsAEMAbwB1AG4AdAAgADwAIAAyACwAIAAxACwAXABuACAAIAAgACAAIAAgACAAIAAgACAAIAAgACAAIAAgACAAIAAgACAAIAAgACAAIAAgACAAIAAgACAATABFAFQAKABcAG4AIAAgACAAIAAgACAAIAAgACAAIAAgACAAIAAgACAAIAAgACAAIAAgACAAIAAgACAAIAAgACAAIAAgACAAIAAgAF8AbQAsACAASQBOAEQARQBYACgAXwBkAGEAdABlAF8AWQBNAEQAVAAsACAAMQAsACAAMgApACwAXABuACAAIAAgACAAIAAgACAAIAAgACAAIAAgACAAIAAgACAAIAAgACAAIAAgACAAIAAgACAAIAAgACAAIAAgACAAIABJAEYAUwAoAFwAbgAgACAAIAAgACAAIAAgACAAIAAgACAAIAAgACAAIAAgACAAIAAgACAAIAAgACAAIAAgACAAIAAgACAAIAAgACAAIAAgACAAIABJAFMARQBSAFIATwBSACgAXwBtACkALAAgAHsAIwBWAEEATABVAEUAIQB9ACwAXABuACAAIAAgACAAIAAgACAAIAAgACAAIAAgACAAIAAgACAAIAAgACAAIAAgACAAIAAgACAAIAAgACAAIAAgACAAIAAgACAAIAAgAF8AbQAgAD0AIABcACIAXAAiACwAIAAxACwAXABuACAAIAAgACAAIAAgACAAIAAgACAAIAAgACAAIAAgACAAIAAgACAAIAAgACAAIAAgACAAIAAgACAAIAAgACAAIAAgACAAIAAgAE4ATwBUACgASQBTAE4AVQBNAEIARQBSACgAXwBtACkAKQAsACAAewAjAFYAQQBMAFUARQAhAH0ALABcAG4AIAAgACAAIAAgACAAIAAgACAAIAAgACAAIAAgACAAIAAgACAAIAAgACAAIAAgACAAIAAgACAAIAAgACAAIAAgACAAIAAgACAATgBPAFQAKABJAFMAXwBJAE4AVABFAEcARQBSACgAXwBtACkAKQAsACAAewAjAE4AVQBNACEAfQAsAFwAbgAgACAAIAAgACAAIAAgACAAIAAgACAAIAAgACAAIAAgACAAIAAgACAAIAAgACAAIAAgACAAIAAgACAAIAAgACAAIAAgACAAIABUAFIAVQBFACwAIABfAG0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kAGEAeQAsACAASQBGACgAXwBjAG8AbABDAG8AdQBuAHQAIAA8ACAAMwAsACAAMQAsAFwAbgAgACAAIAAgACAAIAAgACAAIAAgACAAIAAgACAAIAAgACAAIAAgACAAIAAgACAAIAAgACAAIAAgAEwARQBUACgAXABuACAAIAAgACAAIAAgACAAIAAgACAAIAAgACAAIAAgACAAIAAgACAAIAAgACAAIAAgACAAIAAgACAAIAAgACAAIABfAGQALAAgAEkATgBEAEUAWAAoAF8AZABhAHQAZQBfAFkATQBEAFQALAAgADEALAAgADMAKQAsAFwAbgAgACAAIAAgACAAIAAgACAAIAAgACAAIAAgACAAIAAgACAAIAAgACAAIAAgACAAIAAgACAAIAAgACAAIAAgACAAXwBhAGwAbABvAHcARABlAGMAaQBtAGEAbAAsACAASQBGACgAXwBjAG8AbABDAG8AdQBuAHQAIAA8ACAANAAsACAAVABSAFUARQAsACAASQBTAF8ARQBNAFAAVABZACgASQBOAEQARQBYACgAXwBkAGEAdABlAF8AWQBNAEQAVAAsACAAMQAsACAANAApACkAKQAsACAAXABuACAAIAAgACAAIAAgACAAIAAgACAAIAAgACAAIAAgACAAIAAgACAAIAAgACAAIAAgACAAIAAgACAAIAAgACAAIABJAEYAUwAoAFwAbgAgACAAIAAgACAAIAAgACAAIAAgACAAIAAgACAAIAAgACAAIAAgACAAIAAgACAAIAAgACAAIAAgACAAIAAgACAAIAAgACAAIABJAFMARQBSAFIATwBSACgAXwBkACkALAAgAHsAIwBWAEEATABVAEUAIQB9ACwAXABuACAAIAAgACAAIAAgACAAIAAgACAAIAAgACAAIAAgACAAIAAgACAAIAAgACAAIAAgACAAIAAgACAAIAAgACAAIAAgACAAIAAgAF8AZAAgAD0AIABcACIAXAAiACwAIAAxACwAXABuACAAIAAgACAAIAAgACAAIAAgACAAIAAgACAAIAAgACAAIAAgACAAIAAgACAAIAAgACAAIAAgACAAIAAgACAAIAAgACAAIAAgAE4ATwBUACgASQBTAE4AVQBNAEIARQBSACgAXwBkACkAKQAsACAAewAjAFYAQQBMAFUARQAhAH0ALABcAG4AIAAgACAAIAAgACAAIAAgACAAIAAgACAAIAAgACAAIAAgACAAIAAgACAAIAAgACAAIAAgACAAIAAgACAAIAAgACAAIAAgACAASQBGACgAXwBhAGwAbABvAHcARABlAGMAaQBtAGEAbAAsACAARgBBAEwAUwBFACwAIABOAE8AVAAoAEkAUwBfAEkATgBUAEUARwBFAFIAKABfAGQAKQApACkALAAgAHsAIwBOAFUATQAhAH0ALABcAG4AIAAgACAAIAAgACAAIAAgACAAIAAgACAAIAAgACAAIAAgACAAIAAgACAAIAAgACAAIAAgACAAIAAgACAAIAAgACAAIAAgACAAVABSAFUARQAsACAAXwBk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8AdABpAG0AZQAsACAASQBGACgAXwBjAG8AbABDAG8AdQBuAHQAIAA8ACAANAAsACAAXAAiAFwAIgAsAFwAbgAgACAAIAAgACAAIAAgACAAIAAgACAAIAAgACAAIAAgACAAIAAgACAAIAAgACAAIAAgACAAIAAgAEwARQBUACgAXABuACAAIAAgACAAIAAgACAAIAAgACAAIAAgACAAIAAgACAAIAAgACAAIAAgACAAIAAgACAAIAAgACAAIAAgACAAIABfAHQALAAgAEkATgBEAEUAWAAoAF8AZABhAHQAZQBfAFkATQBEAFQALAAgADEALAAgADQAKQAsAFwAbgAgACAAIAAgACAAIAAgACAAIAAgACAAIAAgACAAIAAgACAAIAAgACAAIAAgACAAIAAgACAAIAAgACAAIAAgACAASQBGAFMAKABcAG4AIAAgACAAIAAgACAAIAAgACAAIAAgACAAIAAgACAAIAAgACAAIAAgACAAIAAgACAAIAAgACAAIAAgACAAIAAgACAAIAAgACAASQBTAEUAUgBSAE8AUgAoAF8AdAApACwAIAB7ACMAVgBBAEwAVQBFACEAfQAsAFwAbgAgACAAIAAgACAAIAAgACAAIAAgACAAIAAgACAAIAAgACAAIAAgACAAIAAgACAAIAAgACAAIAAgACAAIAAgACAAIAAgACAAIABfAHQAIAA9ACAAXAAiAFwAIgAsACAAXAAiAFwAIgAsAFwAbgAgACAAIAAgACAAIAAgACAAIAAgACAAIAAgACAAIAAgACAAIAAgACAAIAAgACAAIAAgACAAIAAgACAAIAAgACAAIAAgACAAIABOAE8AVAAoAEkAUwBOAFUATQBCAEUAUgAoAF8AdAApACkALAAgAHsAIwBWAEEATABVAEUAIQB9ACwAXABuACAAIAAgACAAIAAgACAAIAAgACAAIAAgACAAIAAgACAAIAAgACAAIAAgACAAIAAgACAAIAAgACAAIAAgACAAIAAgACAAIAAgAFQAUgBVAEUALAAgAF8AdA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cAG4AIAAgACAAIAAgACAAIAAgACAAIAAgACAAIAAgACAAIAAgACAAIAAgACAAIAAgACAASQBGACgATgAoAEkAUwBFAFIAUgBPAFIAKABfAHkAZQBhAHIAKQApACAAKwAgAE4AKABJAFMARQBSAFIATwBSACgAXwBtAG8AbgB0AGgAKQApACAAKwAgAE4AKABJAFMARQBSAFIATwBSACgAXwBkAGEAeQApACkAIAArACAATgAoAEkAUwBFAFIAUgBPAFIAKABfAHQAaQBtAGUAKQApACAAPgAgADAALABcAG4AIAAgACAAIAAgACAAIAAgACAAIAAgACAAIAAgACAAIAAgACAAIAAgACAAIAAgACAAIAAgACAAIABIAFMAVABBAEMASwAoAF8AeQBlAGEAcgAsACAAXwBtAG8AbgB0AGgALAAgAF8AZABhAHkALAAgAF8AdABpAG0AZQApACwAXABuACAAIAAgACAAIAAgACAAIAAgACAAIAAgACAAIAAgACAAIAAgACAAIAAgACAAIAAgACAAIAAgACAATABFAFQAKABcAG4AIAAgACAAIAAgACAAIAAgACAAIAAgACAAIAAgACAAIAAgACAAIAAgACAAIAAgACAAIAAgACAAIAAgACAAIAAgAF8AZgByAGEAYwB0AGkAbwBuAGEAbABEAGEAeQAsACAATgBPAFQAKABJAFMAXwBJAE4AVABFAEcARQBSACgAXwBkAGEAeQApACkALABcAG4AIAAgACAAIAAgACAAIAAgACAAIAAgACAAIAAgACAAIAAgACAAIAAgACAAIAAgACAAIAAgACAAIAAgACAAIAAgAF8AbgBvAHIAbQBUAGkAbQBlAE8AZgBEAGEAeQAsACAASQBGAFMAKABcAG4AIAAgACAAIAAgACAAIAAgACAAIAAgACAAIAAgACAAIAAgACAAIAAgACAAIAAgACAAIAAgACAAIAAgACAAIAAgACAAIAAgACAAXwBmAHIAYQBjAHQAaQBvAG4AYQBsAEQAYQB5ACwAIABNAE8ARAAoAF8AZABhAHkALAAgADEAKQAsAFwAbgAgACAAIAAgACAAIAAgACAAIAAgACAAIAAgACAAIAAgACAAIAAgACAAIAAgACAAIAAgACAAIAAgACAAIAAgACAAIAAgACAAIABfAHQAaQBtAGUAIAA9ACAAXAAiAFwAIgAsACAAXAAiAFwAIgAsAFwAbgAgACAAIAAgACAAIAAgACAAIAAgACAAIAAgACAAIAAgACAAIAAgACAAIAAgACAAIAAgACAAIAAgACAAIAAgACAAIAAgACAAIABUAFIAVQBFACwAIABNAE8ARAAoAF8AdABpAG0AZQAsACAAMQApAFwAbgAgACAAIAAgACAAIAAgACAAIAAgACAAIAAgACAAIAAgACAAIAAgACAAIAAgACAAIAAgACAAIAAgACAAIAAgACAAKQAsAFwAbgAgACAAIAAgACAAIAAgACAAIAAgACAAIAAgACAAIAAgACAAIAAgACAAIAAgACAAIAAgACAAIAAgACAAIAAgACAAXwBuAG8AbQBpAG4AYQBsAEQAYQB5ACwAIABJAEYAUwAoAFwAbgAgACAAIAAgACAAIAAgACAAIAAgACAAIAAgACAAIAAgACAAIAAgACAAIAAgACAAIAAgACAAIAAgACAAIAAgACAAIAAgACAAIABfAGYAcgBhAGMAdABpAG8AbgBhAGwARABhAHkALAAgAEkATgBUACgAXwBkAGEAeQApACwAXABuACAAIAAgACAAIAAgACAAIAAgACAAIAAgACAAIAAgACAAIAAgACAAIAAgACAAIAAgACAAIAAgACAAIAAgACAAIAAgACAAIAAgAF8AdABpAG0AZQAgAD0AIABcACIAXAAiACwAIABfAGQAYQB5ACwAXABuACAAIAAgACAAIAAgACAAIAAgACAAIAAgACAAIAAgACAAIAAgACAAIAAgACAAIAAgACAAIAAgACAAIAAgACAAIAAgACAAIAAgAFQAUgBVAEUALAAgAF8AZABhAHkAIAArACAASQBOAFQAKABfAHQAaQBtAGUAKQBcAG4AIAAgACAAIAAgACAAIAAgACAAIAAgACAAIAAgACAAIAAgACAAIAAgACAAIAAgACAAIAAgACAAIAAgACAAIAAgACkALABcAG4AIAAgACAAIAAgACAAIAAgACAAIAAgACAAIAAgACAAIAAgACAAIAAgACAAIAAgACAAIAAgACAAIAAgACAAIAAgAF8AbgBvAHIAbQBNAG8AbgB0AGgALAAgAE0ATwBEACgAXwBtAG8AbgB0AGgAIAAtACAAMQAsACAAMQAyACkAIAArACAAMQAsAFwAbgAgACAAIAAgACAAIAAgACAAIAAgACAAIAAgACAAIAAgACAAIAAgACAAIAAgACAAIAAgACAAIAAgACAAIAAgACAAXwBuAG8AcgBtAFkAZQBhAHIALAAgAF8AeQBlAGEAcgAgACsAIABJAE4AVAAoACgAXwBtAG8AbgB0AGgAIAAtACAAMQApACAALwAgADEAMgApACwAXABuACAAIAAgACAAIAAgACAAIAAgACAAIAAgACAAIAAgACAAIAAgACAAIAAgACAAIAAgACAAIAAgACAAIAAgACAAIABJAEYAKAAoAF8AbgBvAG0AaQBuAGEAbABEAGEAeQAgAD4APQAgADEAKQAgACoAIAAoAF8AbgBvAG0AaQBuAGEAbABEAGEAeQAgADwAPQAgADIAOAApACwAXABuACAAIAAgACAAIAAgACAAIAAgACAAIAAgACAAIAAgACAAIAAgACAAIAAgACAAIAAgACAAIAAgACAAIAAgACAAIAAgACAAIAAgAEgAUwBUAEEAQwBLACgAXwBuAG8AcgBtAFkAZQBhAHIALAAgAF8AbgBvAHIAbQBNAG8AbgB0AGgALAAgAF8AbgBvAG0AaQBuAGEAbABEAGEAeQAsACAAXwBuAG8AcgBtAFQAaQBtAGUATwBmAEQAYQB5ACkALABcAG4AIAAgACAAIAAgACAAIAAgACAAIAAgACAAIAAgACAAIAAgACAAIAAgACAAIAAgACAAIAAgACAAIAAgACAAIAAgACAAIAAgACAATABFAFQAKABcAG4AIAAgACAAIAAgACAAIAAgACAAIAAgACAAIAAgACAAIAAgACAAIAAgACAAIAAgACAAIAAgACAAIAAgACAAIAAgACAAIAAgACAAIAAgACAAIABfAEoARABOAF8ARgBpAHIAcwB0AE8AZgBNAG8AbgB0AGgALAAgAF8ASgBVAEwASQBBAE4AXwBEAEEAWQBfAE4AVQBNAEIARQBSACgAXwBuAG8AcgBtAFkAZQBhAHIALAAgAF8AbgBvAHIAbQBNAG8AbgB0AGgALAAgADEALAAgAF8AagB1AGwAaQBhAG4AQwBhAGwAZQBuAGQAYQByACkALABcAG4AIAAgACAAIAAgACAAIAAgACAAIAAgACAAIAAgACAAIAAgACAAIAAgACAAIAAgACAAIAAgACAAIAAgACAAIAAgACAAIAAgACAAIAAgACAAIABfAEoARABOACwAIABfAEoARABOAF8ARgBpAHIAcwB0AE8AZgBNAG8AbgB0AGgAIAArACAAXwBuAG8AbQBpAG4AYQBsAEQAYQB5ACAALQAgADEALABcAG4AIAAgACAAIAAgACAAIAAgACAAIAAgACAAIAAgACAAIAAgACAAIAAgACAAIAAgACAAIAAgACAAIAAgACAAIAAgACAAIAAgACAAIAAgACAAIABfAG4AbwByAG0ARABhAHQAZQAsACAASgBEAE4AXwBUAE8AXwBDAEEATABFAE4ARABBAFIAXwBEAEEAVABFACgAXwBKAEQATgAsACAAXwBqAHUAbABpAGEAbgBDAGEAbABlAG4AZABhAHIAKQAsAFwAbgAgACAAIAAgACAAIAAgACAAIAAgACAAIAAgACAAIAAgACAAIAAgACAAIAAgACAAIAAgACAAIAAgACAAIAAgACAAIAAgACAAIAAgACAAIAAgAEgAUwBUAEEAQwBLACgAXwBuAG8AcgBtAEQAYQB0AGUALAAgAF8AbgBvAHIAbQBUAGkAbQBlAE8AZgBEAGEAe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cgBvAHcAQwBvAHUAbgB0ACwAIABSAE8AVwBTACgARABhAHQAZQBfAFkATQBEAFQAKQAsAFwAbgAgACAAIAAgACAAIAAgACAARABSAE8AUAAo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TgBvAHIAbQBhAGwAaQBzAGUAWQBNAEQAVAAoAE4AVQBMAEwASQBGAFkAKABDAEgATwBPAFMARQBSAE8AVwBTACgARABhAHQAZQBfAFkATQBEAFQALAAgAF8AYwB1AHIAcgApACkAKQBcAG4AIAAgACAAIAAgACAAIAAgACAAIAAgACAAIAAgACAAIAAgACAAIAAgACkAXABuACAAIAAgACAAIAAgACAAIAAgACAAIAAgACAAIAAgACAAKQBcAG4AIAAgACAAIAAgACAAIAAgACAAIAAgACAAKQAsACAAM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ZAE0ARABUAFwAbgBcAG4AUgBlAHQAdQByAG4AcwAgAHQAaABlACAAcgBlAHMAbwBsAHYAZQBkACAAZABhAHQAZQAgAGEAbgBkACAAdABpAG0AZQAgAGYAcgBvAG0AIAB0AGgAZQAgAHAAcgBvAHYAaQBkAGUAZAAgAGMAbwBtAHAAbwBuAGUAbgB0AHMAIAB0AG8AIABhACAAbABvAHcAIABvAHIAZABlAHIAIABjAG8AbQBwAG8AbgBlAG4AdAAgAHIAbwB1AG4AZABlAGQAIAB0AG8AIAB0AGgAZQBcAG4AcwBwAGUAYwBpAGYAaQBlAGQAIABwAHIAZQBjAGkAcwBpAG8AbgAuAFwAbgBcAG4AQQByAHIAYQB5ACAAYwBvAG0AcABhAHQAaQBiAGwAZQA6ACAARABhAHQAZQBfAFkATQBEAFQAIABhAHMAIABjAG8AbAB1AG0AbgBcAG4AXABuAE8AdQB0AHAAdQB0ACAAQwBbADQ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QAZQBjAGkAbQBhAGwAIABbADAALgAuADEAK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PAHIAZABpAG4AYQBsACAAZABhAHkAIABvAGYAIAB5AGUAYQByACAAaQBmACAAbQBvAG4AdABoACAAZQBtAHAAdAB5AC4AIABDAGEAbgAgAGIAZQAgAGUAbQBwAHQAeQAuACAASQBmACAAdABpAG0AZQAgAGkAcwAgAG4AbwB0ACAAbwBtAGkAdAB0AGUAZABcAG4AIAAgACAAIAAgACAAIAAgACAAIAAgACAAIAAgACAAIAAgAHwAIAAgACAAIAAgACAAIAAgACAAIAAgACAAIAAgACAAIAAgACAAfAAgAGEAbgB5ACAAZABlAGMAaQBtAGEAbAAgAHAAYQByAHQAIABpAHMAIABpAGcAbgBvAHIAZQBkAC4AXABuACAAIAAgAFsAVABpAG0AZQBdACAAIAAgACAAIAAgACAAIAB8ACAAZABlAGMAaQBtAGEAbAAgAFsAMAAuAC4AMQApACAAIAAgAHwAIABUAGkAbQBlACAAbwBmACAAZABhAHkALgAgAEkAZgAgAG8AbQBpAHQAdABlAGQAIAB0AGgAZQBuACAAZABlAGMAaQBtAGEAbAAgAHAAYQByAHQAIABvAGYAIABkAGEAeQAgAGkAcwAgAHQAYQBrAGUAbgAuAFwAbgBbAEwAbwB3AE8AcgBkAGUAcgBdACAAIAAgACAAIAAgACAAfAAgAGkAbgB0AGUAZwBlAHIAIABbADEALgAuADQAXQAgACAAIAB8ACAATABvAHcALQBvAHIAZABlAHIAIABjAG8AbQBwAG8AbgBlAG4AdABcAG4AIAAgACAAIAAgACAAIAAgACAAIAAgACAAIAAgACAAIAAgAHwAIAAgACAAIAAgACAAIAAgACAAIAAgACAAIAAgACAAIAAgACAAfAAgACAAMQAgAC0AIABEAGEAeQBcAG4AIAAgACAAIAAgACAAIAAgACAAIAAgACAAIAAgACAAIAAgAHwAIAAgACAAIAAgACAAIAAgACAAIAAgACAAIAAgACAAIAAgACAAfAAgACAAMgAgAC0AIABIAG8AdQByAFwAbgAgACAAIAAgACAAIAAgACAAIAAgACAAIAAgACAAIAAgACAAfAAgACAAIAAgACAAIAAgACAAIAAgACAAIAAgACAAIAAgACAAIAB8ACAAIAAzACAALQAgAE0AaQBuAHUAdABlAFwAbgAgACAAIAAgACAAIAAgACAAIAAgACAAIAAgACAAIAAgACAAfAAgACAAIAAgACAAIAAgACAAIAAgACAAIAAgACAAIAAgACAAIAB8ACAAIAA0ACAALQAgAFMAZQBjAG8AbgBkAFwAbgBbAFAAcgBlAGMAaQBzAGkAbwBuAF0AIAAgACAAIAAgACAAfAAgAGkAbgB0AGUAZwBlAHIAIABbADAALgAuADkAXQAgACAAIAB8ACAAUwBlAGwAZQBjAHQAIABwAHIAZQBjAGkAcwBpAG8AbgAgAGwAZQB2AGUAbAAuACAATgB1AGwAbAAgAGYAbwByACAAZgBsAG8AYQB0AGkAbgBnAC4AXABuAFsAVAByAHUAbgBjAGEAdABlAF0AIAAgACAAIAAgACAAIAB8ACAAcwB3AGkAdABjAGgAIAAgACAAIAAgACAAIAAgACAAIAAgAHwAIABSAG8AdQBuAGQAIAB0AG8AIABwAHIAZQBjAGkAcwBpAG8AbgAgAGIAeQAgAHQAcgB1AG4AYwBhAHQAaQBuAGcAIABjAG8AbQBwAG8AbgBlAG4AdABzAC4AIABEAGUAZgBhAHUAbAB0ACAAaQBzACAAcgBvAHUAbgBkAGkAbgBnACAAdABvACAAbgBlAGEAcgBlAHMAdA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FkATQBEAFQAIAA9ACAATABBAE0AQgBEAEEAKABEAGEAdABlAF8AWQBNAEQAVAAsACAAWwBMAG8AdwBPAHIAZABlAHIAXQAsACAAWwBQAHIAZQBjAGkAcwBpAG8AbgBdACwAIABbAFQAcgB1AG4AYwBhAHQAZQBdACwAIABbAEoAdQBsAGkAYQBuAEMAYQBsAGUAbgBkAGEAcgBdACwAXABuACAAIAAgACAATABFAFQAKABcAG4AIAAgACAAIAAgACAAIAAgAF8AbQBhAHgAUAByAGUAYwBpAHMAaQBvAG4ALAAgADkALABcAG4AIAAgACAAIAAgACAAIAAgAF8AbABvAHcATwByAGQAZQByACwAIABJAEYAUwAoAFwAbgAgACAAIAAgACAAIAAgACAAIAAgACAAIABOAE8AVAAoAEkAUwBOAFUATQBCAEUAUgAoAEwAbwB3AE8AcgBkAGUAcgApACkALAAgADQALABcAG4AIAAgACAAIAAgACAAIAAgACAAIAAgACAATABvAHcATwByAGQAZQByACAAPAAgAC0AMQAsACAALQAxACwAXABuACAAIAAgACAAIAAgACAAIAAgACAAIAAgAEwAbwB3AE8AcgBkAGUAcgAgAD4AIAA0ACwAIAA0ACwAXABuACAAIAAgACAAIAAgACAAIAAgACAAIAAgAFQAUgBVAEUALAAgAEkATgBUACgATABvAHcATwByAGQAZQByACkAXABuACAAIAAgACAAIAAgACAAIAApACwAXABuACAAIAAgACAAIAAgACAAIABfAHAAcgBlAGMAaQBzAGkAbwBuACwAIABJAEYAUwAoAFwAbgAgACAAIAAgACAAIAAgACAAIAAgACAAIABOAE8AVAAoAEkAUwBOAFUATQBCAEUAUgAoAFAAcgBlAGMAaQBzAGkAbwBuACkAKQAsACAAXAAiAFwAIgAsAFwAbgAgACAAIAAgACAAIAAgACAAIAAgACAAIABQAHIAZQBjAGkAcwBpAG8AbgAgADwAIAAwACwAIAAwACwAXABuACAAIAAgACAAIAAgACAAIAAgACAAIAAgAFAAcgBlAGMAaQBzAGkAbwBuACAAPgAgAF8AbQBhAHgAUAByAGUAYwBpAHMAaQBvAG4ALAAgAF8AbQBhAHgAUAByAGUAYwBpAHMAaQBvAG4ALABcAG4AIAAgACAAIAAgACAAIAAgACAAIAAgACAAVABSAFUARQAsACAASQBOAFQAKABQAHIAZQBjAGkAcwBpAG8AbgApAFwAbgAgACAAIAAgACAAIAAgACAAKQAsAFwAbgAgACAAIAAgACAAIAAgACAAXwB0AHIAdQBuAGMAYQB0AGUALAAgAE4AKABUAHIAdQBuAGMAYQB0AGUAKQAgADwAPgAgADAALABcAG4AIAAgACAAIAAgACAAIAAgAF8AagB1AGwAaQBhAG4AQwBhAGwAZQBuAGQAYQByACwAIABOACgASgB1AGwAaQBhAG4AQwBhAGwAZQBuAGQAYQByACkAIAA8AD4AIAAwACwAXABuAFwAbgAgACAAIAAgACAAIAAgACAAZgBuAFIAZQBzAG8AbAB2AGUAWQBNAEQAVAAsACAATABBAE0AQgBEAEEAKABfAGQAYQB0AGUAXwBZAE0ARABUACwAXABuACAAIAAgACAAIAAgACAAIAAgACAAIAAgAEwARQBUACgAXABuACAAIAAgACAAIAAgACAAIAAgACAAIAAgACAAIAAgACAAXwBjAG8AbABDAG8AdQBuAHQALAAgAEMATwBMAFUATQBOAFMAKABfAGQAYQB0AGUAXwBZAE0ARABUACkALABcAG4AIAAgACAAIAAgACAAIAAgACAAIAAgACAAIAAgACAAIABJAEYAUwAoAFwAbgAgACAAIAAgACAAIAAgACAAIAAgACAAIAAgACAAIAAgACAAIAAgACAAXwBjAG8AbABDAG8AdQBuAHQAIAA+ACAANAAsACAAewAjAFIARQBGACEALAAgAFwAIgBcACIALAAgAFwAIgBcACIALAAgAFwAIgBcACIAfQAsAFwAbgAgACAAIAAgACAAIAAgACAAIAAgACAAIAAgACAAIAAgACAAIAAgACAATQBBAFgAKABOACgATgBPAFQAKABJAFMAXwBFAE0AUABUAFkAKABfAGQAYQB0AGUAXwBZAE0ARABUACkAKQApACkAIAA9ACAAMAAsACAAewBcACIAXAAiACwAIABcACIAXAAiACwAIABcACIAXAAiACwAIABcACIAXAAiAH0ALABcAG4AIAAgACAAIAAgACAAIAAgACAAIAAgACAAIAAgACAAIAAgACAAIAAgAFQAUgBVAEUALAAgAEwARQBUACgAXABuACAAIAAgACAAIAAgACAAIAAgACAAIAAgACAAIAAgACAAIAAgACAAIAAgACAAIAAgAF8AbgBvAHIAbQBhAGwAaQBzAGUAZABZAE0ARABUACwAIABOAE8AUgBNAEEATABJAFMARQBfAFkATQBEAFQAKABfAGQAYQB0AGUAXwBZAE0ARABUACwAIABfAGoAdQBsAGkAYQBuAEMAYQBsAGUAbgBkAGEAcgApACwAXABuACAAIAAgACAAIAAgACAAIAAgACAAIAAgACAAIAAgACAAIAAgACAAIAAgACAAIAAgAEkARgAoAEkAUwBfAEUATQBQAFQAWQAoAEkATgBEAEUAWAAoAF8AbgBvAHIAbQBhAGwAaQBzAGUAZABZAE0ARABUACwAIAAxACwAIAA0ACkAKQAsACAAXwBuAG8AcgBtAGEAbABpAHMAZQBkAFkATQBEAFQALABcAG4AIAAgACAAIAAgACAAIAAgACAAIAAgACAAIAAgACAAIAAgACAAIAAgACAAIAAgACAAIAAgACAAIABMAEUAVAAoAFwAbgAgACAAIAAgACAAIAAgACAAIAAgACAAIAAgACAAIAAgACAAIAAgACAAIAAgACAAIAAgACAAIAAgACAAIAAgACAAXwByAG8AdQBuAGQAZQBkAFQAaQBtAGUATwBmAEQAYQB5ACwAIABSAE8AVQBOAEQAXwBUAEkATQBFAFMAUABBAE4AKABJAE4ARABFAFgAKABfAG4AbwByAG0AYQBsAGkAcwBlAGQAWQBNAEQAVAAsACAAMQAsACAANAApACwAIABfAGwAbwB3AE8AcgBkAGUAcgAsACAAXwBwAHIAZQBjAGkAcwBpAG8AbgAsACAAXwB0AHIAdQBuAGMAYQB0AGUAKQAsAFwAbgAgACAAIAAgACAAIAAgACAAIAAgACAAIAAgACAAIAAgACAAIAAgACAAIAAgACAAIAAgACAAIAAgACAAIAAgACAATgBPAFIATQBBAEwASQBTAEUAXwBZAE0ARABUACgASABTAFQAQQBDAEsAKABUAEEASwBFACgAXwBuAG8AcgBtAGEAbABpAHMAZQBkAFkATQBEAFQALAAgADEALAAgADMAKQAsACAAXwByAG8AdQBuAGQAZQBkAFQAaQBtAGUATwBmAEQAYQB5ACkALAAgAF8AagB1AGwAaQBhAG4AQwBhAGwAZQBuAGQAYQB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IAbwB3AEMAbwB1AG4AdAAsACAAUgBPAFcAUwAoAEQAYQB0AGUAXwBZAE0ARABUACkALABcAG4AIAAgACAAIAAgACAAIAAgAEQAUgBPAFAAKABcAG4AIAAgACAAIAAgACAAIAAgACAAIAAgACAAUgBFAEQAVQBDAEUAKABcACIAXAAiACwAIABTAEUAUQBVAEUATgBDAEUAKABfAHIAbwB3AEMAbwB1AG4AdAApACwAXABuACAAIAAgACAAIAAgACAAIAAgACAAIAAgACAAIAAgACAATABBAE0AQgBEAEEAKABfAGEAYwBjACwAIABfAGMAdQByAHIALABcAG4AIAAgACAAIAAgACAAIAAgACAAIAAgACAAIAAgACAAIAAgACAAIAAgAFYAUwBUAEEAQwBLACgAXABuACAAIAAgACAAIAAgACAAIAAgACAAIAAgACAAIAAgACAAIAAgACAAIAAgACAAIAAgAF8AYQBjAGMALABcAG4AIAAgACAAIAAgACAAIAAgACAAIAAgACAAIAAgACAAIAAgACAAIAAgACAAIAAgACAAZgBuAFIAZQBzAG8AbAB2AGUAWQBNAEQAVAAoAE4AVQBMAEwASQBGAFkAKABDAEgATwBPAFMARQBSAE8AVwBTACgARABhAHQAZQBfAFkATQBEAFQALAAgAF8AYwB1AHIAcgApACkAKQBcAG4AIAAgACAAIAAgACAAIAAgACAAIAAgACAAIAAgACAAIAAgACAAIAAgACkAXABuACAAIAAgACAAIAAgACAAIAAgACAAIAAgACAAIAAgACAAKQBcAG4AIAAgACAAIAAgACAAIAAgACAAIAAgACAAKQAsACAAM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TwBVAE4ARABfAE0ASgBEAEEAVABFAFwAbgBcAG4AUgBlAHQAdQByAG4AcwAgAHQAaABlACAAZABlAGMAaQBtAGEAbAAgAE0ASgBkAGEAdABlACAAdgBhAGwAdQBlACAAcgBvAHUAbgBkAGUAZAAgAHQAbwAgAHQAaABlACAAcwBwAGUAYwBpAGYAaQBlAGQAIABsAG8AdwAgAG8AcgBkAGUAcgAgAGMAbwBtAHAAbwBuAGUAbgB0ACAAYQBuAGQAIABwAHIAZQBjAGkAcwBpAG8AbgAgAGwAZQB2AGUAbAAuAFwAbgBcAG4AQQByAHIAYQB5ACAAYwBvAG0AcABhAHQAaQBiAGwAZQA6ACAATQBKAEQAYQB0AGU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AgACAAIAAgACAAIAAgAHwAIABNAG8AZABpAGYAaQBlAGQAIABKAHUAbABpAGEAbgAgAEQAYQB0AGUAXABuAFsATABvAHcATwByAGQAZQByAF0AIAAgACAAIAAgACAAIAB8ACAAaQBuAHQAZQBnAGUAcgAgAFsAMQAuAC4ANABdACAAfAAgAEwAbwB3AC0AbwByAGQAZQByACAAYwBvAG0AcABvAG4AZQBuAHQAXABuACAAIAAgACAAIAAgACAAIAAgACAAIAAgACAAIAAgACAAIAB8ACAAIAAgACAAIAAgACAAIAAgACAAIAAgACAAIAAgACAAfAAgACAAMQAgAC0AIABEAGEAeQBcAG4AIAAgACAAIAAgACAAIAAgACAAIAAgACAAIAAgACAAIAAgAHwAIAAgACAAIAAgACAAIAAgACAAIAAgACAAIAAgACAAIAB8ACAAIAAyACAALQAgAEgAbwB1AHIAXABuACAAIAAgACAAIAAgACAAIAAgACAAIAAgACAAIAAgACAAIAB8ACAAIAAgACAAIAAgACAAIAAgACAAIAAgACAAIAAgACAAfAAgACAAMwAgAC0AIABNAGkAbgB1AHQAZQBcAG4AIAAgACAAIAAgACAAIAAgACAAIAAgACAAIAAgACAAIAAgAHwAIAAgACAAIAAgACAAIAAgACAAIAAgACAAIAAgACAAIAB8ACAAIAA0ACAALQAgAFMAZQBjAG8AbgBkAFwAbgBbAFAAcgBlAGMAaQBzAGkAbwBuAF0AIAAgACAAIAAgACAAfAAgAGkAbgB0AGUAZwBlAHIAIABbADAALgAuADkAXQAgAHwAIABTAGUAbABlAGMAdAAgAHAAcgBlAGMAaQBzAGkAbwBuACAAbABlAHYAZQBsAC4AIABOAHUAbABsACAAZgBvAHIAIABmAGwAbwBhAHQAaQBuAGcALgBcAG4AWwBUAHIAdQBuAGMAYQB0AGUAXQAgACAAIAAgACAAIAAgAHwAIABzAHcAaQB0AGMAaAAgACAAIAAgACAAIAAgACAAIAB8ACAAUgBvAHUAbgBkACAAdABvACAAcAByAGUAYwBpAHMAaQBvAG4AIABiAHkAIAB0AHIAdQBuAGMAYQB0AGkAbgBnACAAYwBvAG0AcABvAG4AZQBuAHQAcwAuACAARABlAGYAYQB1AGwAdAAgAGkAcwAgAHIAbwB1AG4AZABpAG4AZwAgAHQAbwAgAG4AZQBhAHIAZQBz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PAFUATgBEAF8ATQBKAEQAQQBUAEUAIAA9ACAATABBAE0AQgBEAEEAKABNAEoARABhAHQAZQAsACAAWwBMAG8AdwBPAHIAZABlAHIAXQAsACAAWwBQAHIAZQBjAGkAcwBpAG8AbgBdACwAIABbAFQAcgB1AG4AYwBhAHQAZQBdACwAXABuACAAIAAgACAATQBBAFAAKABNAEoARABhAHQAZQAsAFwAbgAgACAAIAAgACAAIAAgACAATABBAE0AQgBEAEEAKABfAE0ASgBEAGEAdABlACwAXABuACAAIAAgACAAIAAgACAAIAAgACAAIAAgAEkARgBTACgAXABuACAAIAAgACAAIAAgACAAIAAgACAAIAAgACAAIAAgACAASQBTAEUAUgBSAE8AUgAoAF8ATQBKAEQAYQB0AGUAKQAsACAAXwBNAEoARABhAHQAZQAsAFwAbgAgACAAIAAgACAAIAAgACAAIAAgACAAIAAgACAAIAAgAF8ATQBKAEQAYQB0AGUAIAA9ACAAXAAiAFwAIgAsACAAXAAiAFwAIgAsAFwAbgAgACAAIAAgACAAIAAgACAAIAAgACAAIAAgACAAIAAgAE4ATwBUACgASQBTAE4AVQBNAEIARQBSACgAXwBNAEoARABhAHQAZQApACkALAAgAHsAIwBWAEEATABVAEUAIQB9ACwAXABuACAAIAAgACAAIAAgACAAIAAgACAAIAAgACAAIAAgACAAVABSAFUARQAsACAATABFAFQAKABcAG4AIAAgACAAIAAgACAAIAAgACAAIAAgACAAIAAgACAAIAAgACAAIAAgAF8ATQBKAEQATgAsACAASQBOAFQAKABfAE0ASgBEAGEAdABlACkALABcAG4AIAAgACAAIAAgACAAIAAgACAAIAAgACAAIAAgACAAIAAgACAAIAAgAF8AdABpAG0AZQBPAGYARABhAHkALAAgAE0ATwBEACgAXwBNAEoARABhAHQAZQAsACAAMQApACwAXABuACAAIAAgACAAIAAgACAAIAAgACAAIAAgACAAIAAgACAAIAAgACAAIABfAHIAbwB1AG4AZABlAGQAVABvAEQALAAgAFIATwBVAE4ARABfAFQASQBNAEUAUwBQAEEATgAoAF8AdABpAG0AZQBPAGYARABhAHkALAAgAEwAbwB3AE8AcgBkAGUAcgAsACAAUAByAGUAYwBpAHMAaQBvAG4ALAAgAFQAcgB1AG4AYwBhAHQAZQApACwAXABuACAAIAAgACAAIAAgACAAIAAgACAAIAAgACAAIAAgACAAIAAgACAAIABfAE0ASgBEAE4AIAArACAAXwByAG8AdQBuAGQAZQBkAFQAbwBE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TQBKAEQAQQBUAEUAXABuAFwAbgBSAGUAdAB1AHIAbgBzACAAdABoAGUAIAByAGUAcwBvAGwAdgBlAGQAIABkAGEAdABlACAAYQBuAGQAIAB0AGkAbQBlACAAZgByAG8AbQAgAHQAaABlACAAcAByAG8AdgBpAGQAZQBkACAATQBvAGQAaQBmAGkAZQBkACAASgB1AGwAaQBhAG4AIABEAGEAdABlACAAdABvACAAYQAgAGwAbwB3ACAAbwByAGQAZQByACAAYwBvAG0AcABvAG4AZQBuAHQAIAByAG8AdQBuAGQAZQBkACAAdABvACAAdABoAGUAXABuAHMAcABlAGMAaQBmAGkAZQBkACAAcAByAGUAYwBpAHMAaQBvAG4ALgBcAG4AXABuAEEAcgByAGEAeQAgAGMAbwBtAHAAYQB0AGkAYgBsAGUAOgAgAE0ASgBEAGEAdABlACAAYQBzACAAYwBvAGwAdQBtAG4AXABuAFwAbgBPAHUAdABwAHUAdAAgAEMAWwA0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kAGUAYwBpAG0AYQBsACAAWwAwAC4ALgAxACkAIAAgAHwAIABUAGkAbQBlACAAbwBm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AgACAAIAAgACAAIAAgAHwAIABNAG8AZABpAGYAaQBlAGQAIABKAHUAbABpAGEAbgAgAEQAYQB0AGUAXABuAFsATABvAHcATwByAGQAZQByAF0AIAAgACAAIAAgACAAIAB8ACAAaQBuAHQAZQBnAGUAcgAgAFsAMQAuAC4ANABdACAAfAAgAEwAbwB3AC0AbwByAGQAZQByACAAYwBvAG0AcABvAG4AZQBuAHQAXABuACAAIAAgACAAIAAgACAAIAAgACAAIAAgACAAIAAgACAAIAB8ACAAIAAgACAAIAAgACAAIAAgACAAIAAgACAAIAAgACAAfAAgACAAMQAgAC0AIABEAGEAeQBcAG4AIAAgACAAIAAgACAAIAAgACAAIAAgACAAIAAgACAAIAAgAHwAIAAgACAAIAAgACAAIAAgACAAIAAgACAAIAAgACAAIAB8ACAAIAAyACAALQAgAEgAbwB1AHIAXABuACAAIAAgACAAIAAgACAAIAAgACAAIAAgACAAIAAgACAAIAB8ACAAIAAgACAAIAAgACAAIAAgACAAIAAgACAAIAAgACAAfAAgACAAMwAgAC0AIABNAGkAbgB1AHQAZQBcAG4AIAAgACAAIAAgACAAIAAgACAAIAAgACAAIAAgACAAIAAgAHwAIAAgACAAIAAgACAAIAAgACAAIAAgACAAIAAgACAAIAB8ACAAIAA0ACAALQAgAFMAZQBjAG8AbgBkAFwAbgBbAFAAcgBlAGMAaQBzAGkAbwBuAF0AIAAgACAAIAAgACAAfAAgAGkAbgB0AGUAZwBlAHIAIABbADAALgAuADkAXQAgAHwAIABTAGUAbABlAGMAdAAgAHAAcgBlAGMAaQBzAGkAbwBuACAAbABlAHYAZQBsAC4AIABOAHUAbABsACAAZgBvAHIAIABmAGwAbwBhAHQAaQBuAGcALgBcAG4AWwBUAHIAdQBuAGMAYQB0AGUAXQAgACAAIAAgACAAIAAgAHwAIABzAHcAaQB0AGMAaAAgACAAIAAgACAAIAAgACAAIAB8ACAAUgBvAHUAbgBkACAAdABvACAAcAByAGUAYwBpAHMAaQBvAG4AIABiAHkAIAB0AHIAdQBuAGMAYQB0AGkAbgBnACAAYwBvAG0AcABvAG4AZQBuAHQAcwAuACAARABlAGYAYQB1AGwAdAAgAGkAcwAgAHIAbwB1AG4AZABpAG4AZwAgAHQAbwAgAG4AZQBhAHIAZQBzAHQALgBcAG4AWwBKAHUAbABpAGEAbgBDAGEAbABlAG4AZABhAHIAXQAgAHwAIABzAHcAaQB0AGMAa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TQBKAEQAQQBUAEUAIAA9ACAATABBAE0AQgBEAEEAKABNAEoARABhAHQAZQAsACAAWwBMAG8AdwBPAHIAZABlAHIAXQAsACAAWwBQAHIAZQBjAGkAcwBpAG8AbgBdACwAIABbAFQAcgB1AG4AYwBhAHQAZQBdACwAIABbAEoAdQBsAGkAYQBuAEMAYQBsAGUAbgBkAGEAcgBdACwAXABuACAAIAAgACAATABFAFQAKABcAG4AIAAgACAAIAAgACAAIAAgAF8AbQBhAHgAUAByAGUAYwBpAHMAaQBvAG4ALAAgADkALABcAG4AIAAgACAAIAAgACAAIAAgAF8AbABvAHcATwByAGQAZQByACwAIABJAEYAUwAoAFwAbgAgACAAIAAgACAAIAAgACAAIAAgACAAIABOAE8AVAAoAEkAUwBOAFUATQBCAEUAUgAoAEwAbwB3AE8AcgBkAGUAcgApACkALAAgADQALABcAG4AIAAgACAAIAAgACAAIAAgACAAIAAgACAATABvAHcATwByAGQAZQByACAAPAAgAC0AMQAsACAALQAxACwAXABuACAAIAAgACAAIAAgACAAIAAgACAAIAAgAEwAbwB3AE8AcgBkAGUAcgAgAD4AIAA0ACwAIAA0ACwAXABuACAAIAAgACAAIAAgACAAIAAgACAAIAAgAFQAUgBVAEUALAAgAEkATgBUACgATABvAHcATwByAGQAZQByACkAXABuACAAIAAgACAAIAAgACAAIAApACwAXABuACAAIAAgACAAIAAgACAAIABfAGYAbABvAGEAdAAsACAATgBPAFQAKABJAFMATgBVAE0AQgBFAFIAKABQAHIAZQBjAGkAcwBpAG8AbgApACkALABcAG4AIAAgACAAIAAgACAAIAAgAF8AcAByAGUAYwBpAHMAaQBvAG4ALAAgAEkARgBTACgAXABuACAAIAAgACAAIAAgACAAIAAgACAAIAAgAF8AZgBsAG8AYQB0ACwAIABcACIAXAAiACwAXABuACAAIAAgACAAIAAgACAAIAAgACAAIAAgAFAAcgBlAGMAaQBzAGkAbwBuACAAPAAgADAALAAgADAALABcAG4AIAAgACAAIAAgACAAIAAgACAAIAAgACAAUAByAGUAYwBpAHMAaQBvAG4AIAA+ACAAXwBtAGEAeABQAHIAZQBjAGkAcwBpAG8AbgAsACAAXwBtAGEAeABQAHIAZQBjAGkAcwBpAG8AbgAsAFwAbgAgACAAIAAgACAAIAAgACAAIAAgACAAIABUAFIAVQBFACwAIABJAE4AVAAoAFAAcgBlAGMAaQBzAGkAbwBuACkAXABuACAAIAAgACAAIAAgACAAIAApACwAXABuACAAIAAgACAAIAAgACAAIABfAHQAcgB1AG4AYwBhAHQAZQAsACAATgAoAFQAcgB1AG4AYwBhAHQAZQApACAAPAA+ACAAMAAsAFwAbgAgACAAIAAgACAAIAAgACAAXwBqAHUAbABpAGEAbgBDAGEAbABlAG4AZABhAHIALAAgAE4AKABKAHUAbABpAGEAbgBDAGEAbABlAG4AZABhAHIAKQAgADwAPgAgADAALABcAG4AXABuACAAIAAgACAAIAAgACAAIABmAG4AUgBlAHMAbwBsAHYAZQBNAEoARABhAHQAZQAsACAATABBAE0AQgBEAEEAKABfAE0ASgBEAGEAdABlACwAXABuACAAIAAgACAAIAAgACAAIAAgACAAIAAgAEkARgBTACgAXABuACAAIAAgACAAIAAgACAAIAAgACAAIAAgACAAIAAgACAAQwBPAEwAVQBNAE4AUwAoAF8ATQBKAEQAYQB0AGUAKQAgAD4AIAAxACwAIAB7ACMAUgBFAEYAIQAsACAAXAAiAFwAIgAsACAAXAAiAFwAIgAsACAAXAAiAFwAIgB9ACwAXABuACAAIAAgACAAIAAgACAAIAAgACAAIAAgACAAIAAgACAASQBTAF8ARQBNAFAAVABZACgAXwBNAEoARABhAHQAZQApACwAIAB7AFwAIgBcACIALAAgAFwAIgBcACIALAAgAFwAIgBcACIALAAgAFwAIgBcACIAfQAsAFwAbgAgACAAIAAgACAAIAAgACAAIAAgACAAIAAgACAAIAAgAE4ATwBUACgASQBTAE4AVQBNAEIARQBSACgAXwBNAEoARABhAHQAZQApACkALAAgAHsAIwBWAEEATABVAEUAIQAsACAAXAAiAFwAIgAsACAAXAAiAFwAIgAsACAAXAAiAFwAIgB9ACwAXABuACAAIAAgACAAIAAgACAAIAAgACAAIAAgACAAIAAgACAAVABSAFUARQAsACAATABFAFQAKAAgACAAIAAgACAAIAAgACAAIAAgACAAIABcAG4AIAAgACAAIAAgACAAIAAgACAAIAAgACAAIAAgACAAIAAgACAAIAAgAF8ATQBKAEQATgAsACAASQBOAFQAKABfAE0ASgBEAGEAdABlACkALABcAG4AIAAgACAAIAAgACAAIAAgACAAIAAgACAAIAAgACAAIAAgACAAIAAgAF8AcgBvAHUAbgBkAGUAZABUAG8ARAAsACAAUgBPAFUATgBEAF8AVABJAE0ARQBTAFAAQQBOACgATQBPAEQAKABfAE0ASgBEAGEAdABlACwAIAAxACkALAAgAF8AbABvAHcATwByAGQAZQByACwAIABfAHAAcgBlAGMAaQBzAGkAbwBuACwAIABfAHQAcgB1AG4AYwBhAHQAZQApACwAXABuACAAIAAgACAAIAAgACAAIAAgACAAIAAgACAAIAAgACAAIAAgACAAIABfAGMAYQByAHIAeQBEAGEAeQAsACAASQBOAFQAKABfAHIAbwB1AG4AZABlAGQAVABvAEQAKQAsAFwAbgAgACAAIAAgACAAIAAgACAAIAAgACAAIAAgACAAIAAgACAAIAAgACAAXwB0AGkAbQBlAE8AZgBEAGEAeQAsACAATQBPAEQAKABfAHIAbwB1AG4AZABlAGQAVABvAEQALAAgADEAKQAsAFwAbgAgACAAIAAgACAAIAAgACAAIAAgACAAIAAgACAAIAAgACAAIAAgACAAXwBkAGEAdABlACwAIABNAEoARABOAF8AVABPAF8AQwBBAEwARQBOAEQAQQBSAF8ARABBAFQARQAoAF8ATQBKAEQATgAgACsAIABfAGMAYQByAHIAeQBEAGEAeQAsACAAXwBqAHUAbABpAGEAbgBDAGEAbABlAG4AZABhAHIAKQAsAFwAbgAgACAAIAAgACAAIAAgACAAIAAgACAAIAAgACAAIAAgACAAIAAgACAASABTAFQAQQBDAEsAKABfAGQAYQB0AGUALAAgAF8AdABpAG0AZQBPAGYARABhAHkAKQBcAG4AIAAgACAAIAAgACAAIAAgACAAIAAgACAAIAAgACAAIAApAFwAbgAgACAAIAAgACAAIAAgACAAIAAgACAAIAApAFwAbgAgACAAIAAgACAAIAAgACAAKQAsAFwAbgBcAG4AIAAgACAAIAAgACAAIAAgAF8AcgBvAHcAQwBvAHUAbgB0ACwAIABSAE8AVwBTACgATQBKAEQAYQB0AGUAKQAsAFwAbgAgACAAIAAgACAAIAAgACAARABSAE8AUAAo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UgBlAHMAbwBsAHYAZQBNAEoARABhAHQAZQAoAE4AVQBMAEwASQBGAFkAKABDAEgATwBPAFMARQBSAE8AVwBTACgATQBKAEQAYQB0AGUALAAgAF8AYwB1AHIAcgApACkAKQBcAG4AIAAgACAAIAAgACAAIAAgACAAIAAgACAAIAAgACAAIAAgACAAIAAgACkAXABuACAAIAAgACAAIAAgACAAIAAgACAAIAAgACAAIAAgACAAKQBcAG4AIAAgACAAIAAgACAAIAAgACAAIAAgACAAKQAsACAAM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QQBEAEQASQBUAEkATwBOAFwAbgBcAG4AUgBlAHQAdQByAG4AcwAgAHQAaABlACAAYQBkAGQAaQB0AGkAbwBuACAAbwBmACAAYQAgAHQAaQBtAGUAcwBwAGEAbgAgAGMAbwBtAHAAbABpAGMAYQB0AGkAbwBuACAAdABvACAAYQAgAGcAaQB2AGUAbgAgAE0AbwBkAGkAZgBpAGUAZAAgAEoAdQBsAGkAYQBuACAARABhAHQAZQAuAFwAbgBOAG8AdABlACAAaQBmACAAZABhAHQAZQAgAGMAbwBtAHAAbwBuAGUAbgB0AHMAIABvAGYAIAB5AGUAYQByAHMALAAgAHEAdQBhAHIAdABlAHIAcwAgAG8AcgAgAG0AbwBuAHQAaABzACAAYQByAGUAIABhAGQAZABlAGQAIABmAG8AcgAgAGEAIABNAEoARABhAHQAZQAgAGUAeABwAHIAZQBzAHMAZQBkACAAaQBuACAAVQBUAEMAIAByAGEAdABoAGUAcgAgAHQAaABhAG4AXABuAGwAbwBjAGEAbAAgAHQAaQBtAGUALAAgAHQAaABlAG4AIAByAGUAcwB1AGwAdABzACAAbQBhAHkAIABiAGUAIABpAG4AYwBvAG4AcwBpAHMAdABlAG4AdAAgAGQAdQBlACAAdABvACAAdABoAGUAIABiAG8AdQBuAGQAcwAgAG8AZgAgAGMAYQBsAGUAbgBkAGEAcgAgAGQAYQB5AHMALgBcAG4AXABuAEEAcgByAGEAeQAgAGMAbwBtAHAAYQB0AGkAYgBsAGUAOgAgAEwAbwBjAGEAbABNAEoARABhAHQAZQAgAGEAcwAgAGMAbwBsAHUAbQBuACwAIABBAGQAZABWAGEAbAB1AGUAIABhAHMAIABzAGMAYQBsAGEAcgAgAG8Acg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AgACAAIAAgACAAIAB8ACAAZABlAGMAaQBtAGEAbAAgAHwAIABNAG8AZABpAGYAaQBlAGQAIABKAHUAbABpAGEAbgAgAEQAYQB0AGUAIABpAG4AIABsAG8AYwBhAGwAIAB0AGkAbQBlACAAegBvAG4AZQBcAG4AQQBkAGQAVgBhAGwAdQBlACAAIAAgACAAIAAgACAAIAAgAHwAIABkAGUAYwBpAG0AYQBsACAAfAAgAEEAZABkACAAdABpAG0AZQBzAHAAYQBuACAAZQB4AHAAcgBlAHMAcwBlAGQAIABpAG4AIAB0AGgAZQAgAGcAaQB2AGUAbgAgAEMAbwBtAHAAbwBuAGUAbgB0AC4AXABuAFsAQwBvAG0AcABvAG4AZQBuAHQAXQAgACAAIAAgACAAIAB8ACAAdABlAHgAdAAgACAAIAAgAHwAIABDAG8AbQBwAG8AbgBlAG4AdAAgAGQAZQBuAG8AbQBpAG4AYQB0AGkAbwBuACAAbwBmACAAYQBkAGQAZQBkACAAdgBhAGwAdQBlAC4AIABEAGUAZgBhAHUAbAB0AHMAIAB0AG8AIABEAGEAeQBzACAAaQBmACAAbwBtAGkAdAB0AGUAZAAuAFwAbgAgACAAIAAgACAAIAAgACAAIAAgACAAIAAgACAAIAAgACAAfAAgACAAIAAgACAAIAAgACAAIAB8ACAAIAAgACAAWQAgAC0AIABZAGUAYQByAHMALgAgAEYAcgBhAGMAdABpAG8AbgBhAGwAIABwAGEAcgB0ACAAdwBpAGwAbAAgAHIAbwB1AG4AZAAgAHQAbwAgAG0AbwBuAHQAaABzACAAYQBuAGQAIAB3AGgAbwBsAGUAIABkAGEAeQBzAC4AXABuACAAIAAgACAAIAAgACAAIAAgACAAIAAgACAAIAAgACAAIAB8ACAAIAAgACAAIAAgACAAIAAgAHwAIAAgACAAIABRACAALQAgAFEAdQBhAHIAdABlAHIAcwAuACAARgByAGEAYwB0AGkAbwBuAGEAbAAgAHAAYQByAHQAIAB3AGkAbABsACAAcgBvAHUAbgBkACAAdABvACAAbQBvAG4AdABoAHMAIABhAG4AZAAgAHcAaABvAGwAZQAgAGQAYQB5AHMALgBcAG4AIAAgACAAIAAgACAAIAAgACAAIAAgACAAIAAgACAAIAAgAHwAIAAgACAAIAAgACAAIAAgACAAfAAgACAAIAAgAEwAIAAtACAATQBvAG4AdABoAHMALgAgAEYAcgBhAGMAdABpAG8AbgBhAGwAIABwAGEAcgB0ACAAdwBpAGwAbAAgAHIAbwB1AG4AZAAgAHQAbwAgAG0AbwBuAHQAaABzACAAYQBuAGQAIAB3AGgAbwBsAGUAIABkAGEAeQBzAC4AXABuACAAIAAgACAAIAAgACAAIAAgACAAIAAgACAAIAAgACAAIAB8ACAAIAAgACAAIAAgACAAIAAgAHwAIAAgACAAIABEACAALQAgAEQAYQB5AHMALgAgAEkAbQBwAGwAaQBjAGkAdABsAHkAIABlAHEAdQBpAHYAYQBsAGUAbgB0ACAAdABvACAARQB4AGMAZQBsACAAVABpAG0AZQAgAHYAYQBsAHUAZQAuAFwAbgAgACAAIAAgACAAIAAgACAAIAAgACAAIAAgACAAIAAgACAAfAAgACAAIAAgACAAIAAgACAAIAB8ACAAIAAgACAASAAgAC0AIABIAG8AdQByAHMAXABuACAAIAAgACAAIAAgACAAIAAgACAAIAAgACAAIAAgACAAIAB8ACAAIAAgACAAIAAgACAAIAAgAHwAIAAgACAAIABNACAALQAgAE0AaQBuAHUAdABlAHMAXABuACAAIAAgACAAIAAgACAAIAAgACAAIAAgACAAIAAgACAAIAB8ACAAIAAgACAAIAAgACAAIAAgAHwAIAAgACAAIABTACAALQAgAFMAZQBjAG8AbgBkAHM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AgAE8AbgBsAHkAIABuAGUAZQBkAGUAZAAgAGkAZgAgAEMAbwBtAHAAbwBuAGUAbgB0ACAAaQBzACAAcwBlAHQAIAB0AG8AIAB5AGUAYQByAHMALAAgAHEAdQBhAHIAdABlAHIAcwAgAG8AcgAgAG0AbwBuAHQAaABz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QQBEAEQASQBUAEkATwBOACAAPQAgAEwAQQBNAEIARABBACgATABvAGMAYQBsAE0ASgBEAGEAdABlACwAIABBAGQAZABWAGEAbAB1AGUALAAgAFsAQwBvAG0AcABvAG4AZQBuAHQAXQAsACAAWwBKAHUAbABpAGEAbgBDAGEAbABlAG4AZABhAHIAXQAsAFwAbgAgACAAIAAgAEwARQBUACgAXABuACAAIAAgACAAIAAgACAAIABfAGMAbwBtAHAAbwBuAGUAbgB0ACwAIABJAEYAUwAoAFwAbgAgACAAIAAgACAAIAAgACAAIAAgACAAIABDAG8AbQBwAG8AbgBlAG4AdAAgAD0AIABcACIAXAAiACwAIABcACIARABcACIALABcAG4AIAAgACAAIAAgACAAIAAgACAAIAAgACAASQBGAEUAUgBSAE8AUgAoAFMARQBBAFIAQwBIACgATABFAEYAVAAoAEMAbwBtAHAAbwBuAGUAbgB0ACkALAAgAFwAIgBZAFEATABXAEQASABNAFMAXAAiACkALAAgADAAKQAgAD4AIAAwACwAIABMAEUARgBUACgAQwBvAG0AcABvAG4AZQBuAHQAKQAsAFwAbgAgACAAIAAgACAAIAAgACAAIAAgACAAIABUAFIAVQBFACwAIABcACIARABcACIAXABuACAAIAAgACAAIAAgACAAIAApACwAXABuACAAIAAgACAAIAAgACAAIABfAGoAdQBsAGkAYQBuAEMAYQBsAGUAbgBkAGEAcgAsACAATgAoAEoAdQBsAGkAYQBuAEMAYQBsAGUAbgBkAGEAcgApACAAPAA+ACAAMAAsAFwAbgAgACAAIAAgACAAIAAgACAAXABuACAAIAAgACAAIAAgACAAIABmAG4ATQBKAEQAYQB0AGUAQQBkAGQAaQB0AGkAbwBuACwAIABMAEEATQBCAEQAQQAoAF8AbABvAGMAYQBsAE0ASgBEAGEAdABlACwAIABfAGEAZABkAFYAYQBsAHUAZQAsAFwAbgAgACAAIAAgACAAIAAgACAAIAAgACAAIABJAEYAUwAoAFwAbgAgACAAIAAgACAAIAAgACAAIAAgACAAIAAgACAAIAAgAEkAUwBFAFIAUgBPAFIAKABfAGwAbwBjAGEAbABNAEoARABhAHQAZQApACwAIABfAGwAbwBjAGEAbABNAEoARABhAHQAZQAsAFwAbgAgACAAIAAgACAAIAAgACAAIAAgACAAIAAgACAAIAAgAEkAUwBFAFIAUgBPAFIAKABfAGEAZABkAFYAYQBsAHUAZQApACwAIABfAGEAZABkAFYAYQBsAHUAZQAsAFwAbgAgACAAIAAgACAAIAAgACAAIAAgACAAIAAgACAAIAAgAF8AbABvAGMAYQBsAE0ASgBEAGEAdABlACAAPQAgAFwAIgBcACIALAAgAFwAIgBcACIALABcAG4AIAAgACAAIAAgACAAIAAgACAAIAAgACAAIAAgACAAIABfAGEAZABkAFYAYQBsAHUAZQAgAD0AIABcACIAXAAiACwAIABfAGwAbwBjAGEAbABNAEoARABhAHQAZQAsAFwAbgAgACAAIAAgACAAIAAgACAAIAAgACAAIAAgACAAIAAgAE4ATwBUACgASQBTAE4AVQBNAEIARQBSACgAXwBsAG8AYwBhAGwATQBKAEQAYQB0AGUAKQApACwAIAB7ACMAVgBBAEwAVQBFACEAfQAsAFwAbgAgACAAIAAgACAAIAAgACAAIAAgACAAIAAgACAAIAAgAE4ATwBUACgASQBTAE4AVQBNAEIARQBSACgAXwBhAGQAZABWAGEAbAB1AGUAKQApACwAIAB7ACMAVgBBAEwAVQBFACEAfQAsAFwAbgAgACAAIAAgACAAIAAgACAAIAAgACAAIAAgACAAIAAgAF8AYwBvAG0AcABvAG4AZQBuAHQAIAA9ACAAXAAiAFcAXAAiACwAIABfAGwAbwBjAGEAbABNAEoARABhAHQAZQAgACsAIABSAE8AVQBOAEQAKABfAGEAZABkAFYAYQBsAHUAZQAgACoAIAA3ACwAIAAwACkALABcAG4AIAAgACAAIAAgACAAIAAgACAAIAAgACAAIAAgACAAIABfAGMAbwBtAHAAbwBuAGUAbgB0ACAAPQAgAFwAIgBEAFwAIgAsACAAXwBsAG8AYwBhAGwATQBKAEQAYQB0AGUAIAArACAAXwBhAGQAZABWAGEAbAB1AGUALABcAG4AIAAgACAAIAAgACAAIAAgACAAIAAgACAAIAAgACAAIABfAGMAbwBtAHAAbwBuAGUAbgB0ACAAPQAgAFwAIgBIAFwAIgAsACAAXwBsAG8AYwBhAGwATQBKAEQAYQB0AGUAIAArACAAKABfAGEAZABkAFYAYQBsAHUAZQAgAC8AIAAyADQAKQAsAFwAbgAgACAAIAAgACAAIAAgACAAIAAgACAAIAAgACAAIAAgAF8AYwBvAG0AcABvAG4AZQBuAHQAIAA9ACAAXAAiAE0AXAAiACwAIABfAGwAbwBjAGEAbABNAEoARABhAHQAZQAgACsAIAAoAF8AYQBkAGQAVgBhAGwAdQBlACAALwAgADEANAA0ADAAKQAsAFwAbgAgACAAIAAgACAAIAAgACAAIAAgACAAIAAgACAAIAAgAF8AYwBvAG0AcABvAG4AZQBuAHQAIAA9ACAAXAAiAFMAXAAiACwAIABfAGwAbwBjAGEAbABNAEoARABhAHQAZQAgACsAIAAoAF8AYQBkAGQAVgBhAGwAdQBlACAALwAgADgANgA0ADAAMAApACwAXABuACAAIAAgACAAIAAgACAAIAAgACAAIAAgACAAIAAgACAAVABSAFUARQAsACAATABFAFQAKABcAG4AIAAgACAAIAAgACAAIAAgACAAIAAgACAAIAAgACAAIAAgACAAIAAgAF8AYQB2AGcARABhAHkAcwBNAG8AbgB0AGgALAAgAEkARgAoAF8AagB1AGwAaQBhAG4AQwBhAGwAZQBuAGQAYQByACwAIAAzADAALgA0ADMANwA1ACwAIAAzADAALgA0ADMANgA4ADcANQApACwAXABuACAAIAAgACAAIAAgACAAIAAgACAAIAAgACAAIAAgACAAIAAgACAAIABfAGQAZQBjAEEAZABkAE0AbwBuAHQAaABzACwAIABfAGEAZABkAFYAYQBsAHUAZQAgACoAIABJAEYAUwAoAFwAbgAgACAAIAAgACAAIAAgACAAIAAgACAAIAAgACAAIAAgACAAIAAgACAAIAAgACAAIABfAGMAbwBtAHAAbwBuAGUAbgB0ACAAPQAgAFwAIgBZAFwAIgAsACAAMQAyACwAXABuACAAIAAgACAAIAAgACAAIAAgACAAIAAgACAAIAAgACAAIAAgACAAIAAgACAAIAAgAF8AYwBvAG0AcABvAG4AZQBuAHQAIAA9ACAAXAAiAFEAXAAiACwAIAAzACwAXABuACAAIAAgACAAIAAgACAAIAAgACAAIAAgACAAIAAgACAAIAAgACAAIAAgACAAIAAgAF8AYwBvAG0AcABvAG4AZQBuAHQAIAA9ACAAXAAiAEwAXAAiACwAIAAxAFwAbgAgACAAIAAgACAAIAAgACAAIAAgACAAIAAgACAAIAAgACAAIAAgACAAKQAsAFwAbgAgACAAIAAgACAAIAAgACAAIAAgACAAIAAgACAAIAAgACAAIAAgACAAXwBpAG4AdABBAGQAZABNAG8AbgB0AGgAcwAsACAASQBOAFQAKABfAGQAZQBjAEEAZABkAE0AbwBuAHQAaABzACkALABcAG4AIAAgACAAIAAgACAAIAAgACAAIAAgACAAIAAgACAAIAAgACAAIAAgAF8AcABhAHIAdABpAGEAbABNAG8AbgB0AGgAcwAsACAATQBPAEQAKABfAGQAZQBjAEEAZABkAE0AbwBuAHQAaABzACwAIAAxACkALABcAG4AIAAgACAAIAAgACAAIAAgACAAIAAgACAAIAAgACAAIAAgACAAIAAgAF8AbABvAGMAYQBsAEQAYQB0AGUAXwBZAE0ARABUACwAIABNAEoARABBAFQARQBfAFQATwBfAFkATQBEAFQAKABfAGwAbwBjAGEAbABNAEoARABhAHQAZQAsACAAXwBqAHUAbABpAGEAbgBDAGEAbABlAG4AZABhAHIAKQAsAFwAbgAgACAAIAAgACAAIAAgACAAIAAgACAAIAAgACAAIAAgACAAIAAgACAAXwBhAGQAZABlAGQARABhAHQAZQBfAFkATQBEAFQALAAgAF8AbABvAGMAYQBsAEQAYQB0AGUAXwBZAE0ARABUACAAKwAgAEgAUwBUAEEAQwBLACgAXABuACAAIAAgACAAIAAgACAAIAAgACAAIAAgACAAIAAgACAAIAAgACAAIAAgACAAIAAgADAALABcAG4AIAAgACAAIAAgACAAIAAgACAAIAAgACAAIAAgACAAIAAgACAAIAAgACAAIAAgACAAXwBpAG4AdABBAGQAZABNAG8AbgB0AGgAcwAsAFwAbgAgACAAIAAgACAAIAAgACAAIAAgACAAIAAgACAAIAAgACAAIAAgACAAIAAgACAAIABSAE8AVQBOAEQAKABfAHAAYQByAHQAaQBhAGwATQBvAG4AdABoAHMAIAAqACAAXwBhAHYAZwBEAGEAeQBzAE0AbwBuAHQAaAAsACAAMAApACwAXABuACAAIAAgACAAIAAgACAAIAAgACAAIAAgACAAIAAgACAAIAAgACAAIAAgACAAIAAgADAAXABuACAAIAAgACAAIAAgACAAIAAgACAAIAAgACAAIAAgACAAIAAgACAAIAApACwAXABuACAAIAAgACAAIAAgACAAIAAgACAAIAAgACAAIAAgACAAIAAgACAAIABfAG4AbwByAG0AYQBsAGkAcwBlAGQAXwBZAE0ARABUACwAIABOAE8AUgBNAEEATABJAFMARQBfAFkATQBEAFQAKABfAGEAZABkAGUAZABEAGEAdABlAF8AWQBNAEQAVAAsACAAXwBqAHUAbABpAGEAbgBDAGEAbABlAG4AZABhAHIAKQAsAFwAbgAgACAAIAAgACAAIAAgACAAIAAgACAAIAAgACAAIAAgACAAIAAgACAATQBPAEQASQBGAEkARQBEAF8ASgBVAEwASQBBAE4AXwBEAEEAVABFACgAXwBuAG8AcgBtAGEAbABpAHMAZQBkAF8AWQBNAEQAVAAsACAAXwBqAHUAbABpAGEAbgBDAGEAbABlAG4AZABhAHIAKQBcAG4AIAAgACAAIAAgACAAIAAgACAAIAAgACAAIAAgACAAIAApAFwAbgAgACAAIAAgACAAIAAgACAAIAAgACAAIAApAFwAbgAgACAAIAAgACAAIAAgACAAKQAsAFwAbgBcAG4AIAAgACAAIAAgACAAIAAgAF8AcgBvAHcAQwBvAHUAbgB0ACwAIABSAE8AVwBTACgATABvAGMAYQBsAE0ASgBEAGEAdABlACkALABcAG4AIAAgACAAIAAgACAAIAAgAF8AYQBkAGQAQwBvAHUAbgB0ACwAIABSAE8AVwBTACgAQQBkAGQAVgBhAGwAdQBlACkALABcAG4AIAAgACAAIAAgACAAIAAgAFwAbgAgACAAIAAgACAAIAAgACAASQBGACgAXwBhAGQAZABDAG8AdQBuAHQAIAA9ACAAMQAsAFwAbgAgACAAIAAgACAAIAAgACAAIAAgACAAIABMAEUAVAAoAFwAbgAgACAAIAAgACAAIAAgACAAIAAgACAAIAAgACAAIAAgAF8AYQBkAGQAUwBjAGEAbABhAHIALAAgAEkATgBEAEUAWAAoAEEAZABkAFYAYQBsAHUAZQAsACAAMQAsACAAMQApACwAXABuACAAIAAgACAAIAAgACAAIAAgACAAIAAgACAAIAAgACAARABSAE8AUAAoAFwAbgAgACAAIAAgACAAIAAgACAAIAAgACAAIAAgACAAIAAgACAAIAAgACAAUgBFAEQAVQBDAEUAKABcACIAXAAiACwAIABTAEUAUQBVAEUATgBDAEUAKABfAHIAbwB3AEMAbwB1AG4AdAApACwAXABuACAAIAAgACAAIAAgACAAIAAgACAAIAAgACAAIAAgACAAIAAgACAAIAAgACAAIAAgAEwAQQBNAEIARABBACgAXwBhAGMAYwAsACAAXwBjAHUAcgByACwAXABuACAAIAAgACAAIAAgACAAIAAgACAAIAAgACAAIAAgACAAIAAgACAAIAAgACAAIAAgACAAIAAgACAAVgBTAFQAQQBDAEsAKABcAG4AIAAgACAAIAAgACAAIAAgACAAIAAgACAAIAAgACAAIAAgACAAIAAgACAAIAAgACAAIAAgACAAIAAgACAAIAAgAF8AYQBjAGMALABcAG4AIAAgACAAIAAgACAAIAAgACAAIAAgACAAIAAgACAAIAAgACAAIAAgACAAIAAgACAAIAAgACAAIAAgACAAIAAgAGYAbgBNAEoARABhAHQAZQBBAGQAZABpAHQAaQBvAG4AKABOAFUATABMAEkARgBZACgASQBOAEQARQBYACgATABvAGMAYQBsAE0ASgBEAGEAdABlACwAIABfAGMAdQByAHIALAAgADEAKQApACwAIABfAGEAZABkAFMAYwBhAGwAYQByACkAXABuACAAIAAgACAAIAAgACAAIAAgACAAIAAgACAAIAAgACAAIAAgACAAIAAgACAAIAAgACAAIAAgACAAKQBcAG4AIAAgACAAIAAgACAAIAAgACAAIAAgACAAIAAgACAAIAAgACAAIAAgACAAIAAgACAAKQBcAG4AIAAgACAAIAAgACAAIAAgACAAIAAgACAAIAAgACAAIAAgACAAIAAgACkALAAgADEAXABuACAAIAAgACAAIAAgACAAIAAgACAAIAAgACAAIAAgACAAKQBcAG4AIAAgACAAIAAgACAAIAAgACAAIAAgACAAKQAsAFwAbgAgACAAIAAgACAAIAAgACAAIAAgACAAIABEAFIATwBQACg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MAEUAVAAoAFwAbgAgACAAIAAgACAAIAAgACAAIAAgACAAIAAgACAAIAAgACAAIAAgACAAIAAgACAAIAAgACAAIAAgAF8AYQBkAGQAVgBhAGwAdQBlACwAIABJAEYAKABfAGMAdQByAHIAIAA8AD0AIABfAGEAZABkAEMAbwB1AG4AdAAsAFwAbgAgACAAIAAgACAAIAAgACAAIAAgACAAIAAgACAAIAAgACAAIAAgACAAIAAgACAAIAAgACAAIAAgACAAIAAgACAAIABOAFUATABMAEkARgBZACgASQBOAEQARQBYACgAQQBkAGQAVgBhAGwAdQBlACwAIABfAGMAdQByAHIALAAgADEAKQApACwAXABuACAAIAAgACAAIAAgACAAIAAgACAAIAAgACAAIAAgACAAIAAgACAAIAAgACAAIAAgACAAIAAgACAAIAAgACAAIAAgADAAXABuACAAIAAgACAAIAAgACAAIAAgACAAIAAgACAAIAAgACAAIAAgACAAIAAgACAAIAAgACAAIAAgACAAKQAsAFwAbgAgACAAIAAgACAAIAAgACAAIAAgACAAIAAgACAAIAAgACAAIAAgACAAIAAgACAAIAAgACAAIAAgAFYAUwBUAEEAQwBLACgAXABuACAAIAAgACAAIAAgACAAIAAgACAAIAAgACAAIAAgACAAIAAgACAAIAAgACAAIAAgACAAIAAgACAAIAAgACAAIABfAGEAYwBjACwAXABuACAAIAAgACAAIAAgACAAIAAgACAAIAAgACAAIAAgACAAIAAgACAAIAAgACAAIAAgACAAIAAgACAAIAAgACAAIABmAG4ATQBKAEQAYQB0AGUAQQBkAGQAaQB0AGkAbwBuACgATgBVAEwATABJAEYAWQAoAEkATgBEAEUAWAAoAEwAbwBjAGEAbABNAEoARABhAHQAZQAsACAAXwBjAHUAcgByACwAIAAxACkAKQAsACAAXwBhAGQAZABWAGEAbAB1AGUAKQBcAG4AIAAgACAAIAAgACAAIAAgACAAIAAgACAAIAAgACAAIAAgACAAIAAgACAAIAAgACAAIAAgACAAIAApAFwAbgAgACAAIAAgACAAIAAgACAAIAAgACAAIAAgACAAIAAgACAAIAAgACAAIAAgACAAIAApAFwAbgAgACAAIAAgACAAIAAgACAAIAAgACAAIAAgACAAIAAgACAAIAAgACAAKQBcAG4AIAAgACAAIAAgACAAIAAgACAAIAAgACAAIAAgACAAIAApACwAIAAxAFwAbgAgACAAIAAgACAAIAAgACAAIAAgACAAIAApAFwAbgAgACAAIAAgACAAIAAgACAAKQBcAG4AIAAgACAAIAApAFwAbgApADsAXABuAFwAbgBcAG4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RABBAFQARQBUAEkATQBFAFwAbgBcAG4AUABhAHIAcwBlAHMAIABhAG4AIABJAFMATwAgAGYAbwByAG0AYQB0AHQAZQBkACAAZABhAHQAZQAgAGEAbgBkACAAdABpAG0AZQAgAGkAbgB0AG8AIAByAGUAcwBwAGUAYwB0AGkAdgBlACAAZABhAHQAZQAgAHAAYQByAHQAcwAsACAAdABpAG0AZQAsACAAYQBuAGQAIAB0AGkAbQBlACAAegBvAG4AZQAgAG8AZgBmAHMAZQB0ACAAZgByAG8AbQAgAFUAVABDAC4AXABuAFAAcgBvAHYAaQBkAGkAbgBnACAAYQAgAHQAaQBtAGUAIAB6AG8AbgBlACAAbwBmAGYAcwBlAHQAIABvAG4AIABpAHQAcwAgAG8AdwBuACAAaQBzACAAaQBuAHYAYQBsAGkAZAAuAFwAbgBcAG4AQQByAHIAYQB5ACAAYwBvAG0AcABhAHQAaQBiAGwAZQA6ACAASQBTAE8ARABhAHQAZQBUAGkAbQBl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CAAIAAgACAAIAAgACAAIAB8ACAATQBvAG4AdABoAFwAbgAgADMAIAB8ACAAaQBuAHQAZQBnAGUAcgAgACAAIAAgACAAIAAgACAAIAB8ACAARABhAHkAXABuACAANAAgAHwAIABkAGUAYwBpAG0AYQBsACAAWwAwAC4ALgAxAF0AIAAgAHwAIABUAGkAbQBlAFwAbgAgADUAIAB8ACAAZABlAGMAaQBtAGEAbAAgACAAIAAgACAAIAAgACAAIAB8ACAAVABpAG0AZQAgAHoAbwBuAGUAIABvAGYAZgBzAGUAdAAgAGYAcgBvAG0AIABVAFQAQwBcAG4AIAAgACAAfAAgAFsALQAwAC4ANgAyADUALgAuADAALgA2ADIANQBd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RABhAHQAZQBUAGkAbQBlACAAIAAgACAAIAAgACAAIAB8ACAAdABlAHgAdAAgACAAIAB8ACAARABhAHQAZQAgAHQAaQBtAGUAIABpAG4AIABJAFMATwAgAGYAbwByAG0AYQB0ACAAaQBlAC4AIAB5AHkAeQB5AC0ATQBNAC0AZABkAFQAaABoADoAbQBtADoAcwBzACsAaABoADoAbQBtAFwAbgBbAEEAbABsAG8AdwBNAGkAeABlAGQAUwB0AHkAbABlAHMAXQAgAHwAIABzAHcAaQB0AGMAaAAgAHwAIABSAGUAbABhAHgAIAB2AGEAbABpAGQAYQB0AGkAbwBuACAAZgBvAHIAIABuAG8AIABtAGkAeABpAG4AZwAgAG8AZgAgAGIAYQBzAGkAYwAgAGEAbgBkACAAZQB4AHQAZQBuAGQAZQBkACAAZgBvAHIAbQBhAHQAcwAuACAAZQBnAC4AIAB5AHkAeQB5AE0ATQBkAGQAVABoAGgAOgBtAG0AXABuAFsASgB1AGwAaQBhAG4AQwBhAGwAZQBuAGQAYQByAF0AIAAgACAAfAAgAHMAdwBpAHQAYwBoACAAfAAgAFYAYQBsAGkAZABhAHQAZQAgAGkAbgAgAHQAaABlACAASgB1AGwAaQBhAG4AIABwAHIAbwBsAGUAcAB0AGkAYwAgAGMAYQBsAGUAbgBkAGEAcgAuACAARABlAGYAYQB1AGwAdAAgAGkAcwAgAEcAcgBlAGcAbwByAGkAYQBuAFwAbgAgACA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QAQQBUAEUAVABJAE0ARQAoAFwAIgAyADAAMgAzAC0AMAA1AC0AMgAzAFwAIgApAFwAbgBSAGUAdAB1AHIAbgBzADoAIAB7ADIAMAAyADMALAAgADUALAAgADIAMwAsACAALAAgAH0AXABuAFwAbgBQAEEAUgBTAEUAXwBJAFMATwBfAEQAQQBUAEUAVABJAE0ARQAoAFwAIgAyADAAMgAzAC0AMAA1AC0AMgAzAFQAMAA2ADoAMAAwAFwAIgApAFwAbgBSAGUAdAB1AHIAbgBzADoAIAB7ADIAMAAyADMALAAgADUALAAgADIAMwAsACAAMAAuADIANQAsACAAfQBcAG4AXABuAFAAQQBSAFMARQBfAEkAUwBPAF8ARABBAFQARQBUAEkATQBFACgAXAAiAFQAMQAyADoAMAAwAFwAIgApAFwAbgBSAGUAdAB1AHIAbgBzADoAIAB7ACAALAAgACwAIAAsACAAMAAuADUALAAgAH0AXABuAFwAbgBQAEEAUgBTAEUAXwBJAFMATwBfAEQAQQBUAEUAVABJAE0ARQAoAFwAIgBUADEAMgA6ADAAMAASIjAANgA6ADAAMABcACIAKQBcAG4AUgBlAHQAdQByAG4AcwA6ACAAewAgACwAIAAsACAALAAgADAALgA1ACwAIAAtADMANgAwAH0AXABuAFwAbgBQAEEAUgBTAEUAXwBJAFMATwBfAEQAQQBUAEUAVABJAE0ARQAoAFwAIgAyADAAMgAzAC0AMAA1AC0AMgAzAFQAKwAwADkAOgAwADAAXAAiACkAXABuAFIAZQB0AHUAcgBuAHMAOgAgAHsAMgAwADIAMwAsACAANQAsACAAMgAzACwAIAAsACAANQA0ADA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EAEEAVABFAFQASQBNAEUAIAA9ACAATABBAE0AQgBEAEEAKABJAFMATwBEAGEAdABlAFQAaQBtAGUALAAgAFsAQQBsAGwAbwB3AE0AaQB4AGUAZABTAHQAeQBsAGUAcwBdACwAIABbAEoAdQBsAGkAYQBuAEMAYQBsAGUAbgBkAGEAcgBdACwAXABuACAAIAAgACAATABlAHQAKABcAG4AIAAgACAAIAAgACAAIAAgAF8AYQBsAGwAbwB3AE0AaQB4AGUAZABTAHQAeQBsAGUAcwAsACAATgAoAEEAbABsAG8AdwBNAGkAeABlAGQAUwB0AHkAbABlAHMAKQAgADwAPgAgADAALABcAG4AIAAgACAAIAAgACAAIAAgAF8AagB1AGwAaQBhAG4AQwBhAGwAZQBuAGQAYQByACwAIABOACgASgB1AGwAaQBhAG4AQwBhAGwAZQBuAGQAYQByACkAIAA8AD4AIAAwACwAXABuACAAIAAgACAAIAAgACAAIABfAHYAYQBsAGkAZABDAGgAYQByAFMAZQB0ACwAIABcACIAMAAxADIAMwA0ADUANgA3ADgAOQBUAFcAWgA6AC0AKwAuACwAEiJcACIALAAgAC8ALwAgABIiIABVAE4ASQBDAEgAQQBSACgAOAA3ADIAMgApAFwAbgAgACAAIAAgACAAIAAgACAAXwBUAFoAZABlAGwAaQBtACwAIABcACIAWgAtACsAEiJcACIALAAgAC8ALwAgABIiIABVAE4ASQBDAEgAQQBSACgAOAA3ADIAMgApAFwAbgBcAG4AIAAgACAAIAAgACAAIAAgAGYAbgBQAGEAcgBzAGUASQBTAE8ARABhAHQAZQBUAGkAbQBlACwAIABMAEEATQBCAEQAQQAoAF8ASQBTAE8ARABhAHQAZQBUAGkAbQBlACwAXABuACAAIAAgACAAIAAgACAAIAAgACAAIAAgAEkARgBTACgAXABuACAAIAAgACAAIAAgACAAIAAgACAAIAAgACAAIAAgACAASQBTAEUAUgBSAE8AUgAoAF8ASQBTAE8ARABhAHQAZQBUAGkAbQBlACkALAAgAEgAUwBUAEEAQwBLACgAXwBJAFMATwBEAGEAdABlAFQAaQBtAGUALAAgAFwAIgBcACIALAAgAFwAIgBcACIALAAgAFwAIgBcACIALAAgAFwAIgBcACIAKQAsAFwAbgAgACAAIAAgACAAIAAgACAAIAAgACAAIAAgACAAIAAgAF8ASQBTAE8ARABhAHQAZQBUAGkAbQBlACAAPQAgAFwAIgBcACIALAAgAHsAXAAiAFwAIgAsACAAXAAiAFwAIgAsACAAXAAiAFwAIgAsACAAXAAiAFwAIgAsACAAXAAiAFwAIgB9ACwAXABuACAAIAAgACAAIAAgACAAIAAgACAAIAAgACAAIAAgACAATgBPAFQAKABWAEEATABJAEQAQQBUAEUAXwBDAEgAQQBSAFMARQBUACgAXwBJAFMATwBEAGEAdABlAFQAaQBtAGUALAAgAF8AdgBhAGwAaQBkAEMAaABhAHIAUwBlAHQALAAgADEAKQApACwAIAB7ACMAVgBBAEwAVQBFACEALAAgAFwAIgBcACIALAAgAFwAIgBcACIALAAgAFwAIgBcACIALAAgAFwAIgBcACIAfQAsAFwAbgAgACAAIAAgACAAIAAgACAAIAAgACAAIAAgACAAIAAgAFQAUgBVAEUALAAgAEwARQBUACgAXABuACAAIAAgACAAIAAgACAAIAAgACAAIAAgACAAIAAgACAAIAAgACAAIABfAFQAcABvAHMALAAgAEkARgBFAFIAUgBPAFIAKABGAEkATgBEACgAXAAiAFQAXAAiACwAIABfAEkAUwBPAEQAYQB0AGUAVABpAG0AZQApACwAIAAwACkALABcAG4AIAAgACAAIAAgACAAIAAgACAAIAAgACAAIAAgACAAIAAgACAAIAAgAF8AcABhAHIAdABzACwAIABJAEYAKABfAFQAcABvAHMAIAA9ACAAMAAsAFwAbgAgACAAIAAgACAAIAAgACAAIAAgACAAIAAgACAAIAAgACAAIAAgACAAIAAgACAAIABIAFMAVABBAEMASwAoAF8ASQBTAE8ARABhAHQAZQBUAGkAbQBlACwAIABcACIAXAAiACwAIABcACIAXAAiACkALABcAG4AIAAgACAAIAAgACAAIAAgACAAIAAgACAAIAAgACAAIAAgACAAIAAgACAAIAAgACAATABFAFQAKABcAG4AIAAgACAAIAAgACAAIAAgACAAIAAgACAAIAAgACAAIAAgACAAIAAgACAAIAAgACAAIAAgACAAIABfAGwAZQBuACwAIABMAEUATgAoAF8ASQBTAE8ARABhAHQAZQBUAGkAbQBlACkALABcAG4AIAAgACAAIAAgACAAIAAgACAAIAAgACAAIAAgACAAIAAgACAAIAAgACAAIAAgACAAIAAgACAAIABfAGQAYQB0AGUAUABhAHIAdAAsACAATABFAEYAVAAoAF8ASQBTAE8ARABhAHQAZQBUAGkAbQBlACwAIABfAFQAcABvAHMAIAAtACAAMQApACwAXABuACAAIAAgACAAIAAgACAAIAAgACAAIAAgACAAIAAgACAAIAAgACAAIAAgACAAIAAgACAAIAAgACAAXwBUAFoAcABvAHMALAAgAEYASQBOAEQAXwBOAFQASABfAEMASABBAFIAKABJAFMATwBEAGEAdABlAFQAaQBtAGUALAAgAF8AVABaAGQAZQBsAGkAbQAsACAAMQAsACAAMQAsACAAMAAsACAAXwBUAHAAbwBzACAAKwAgADEAKQAsAFwAbgAgACAAIAAgACAAIAAgACAAIAAgACAAIAAgACAAIAAgACAAIAAgACAAIAAgACAAIAAgACAAIAAgAEkARgBTACgAXABuACAAIAAgACAAIAAgACAAIAAgACAAIAAgACAAIAAgACAAIAAgACAAIAAgACAAIAAgACAAIAAgACAAIAAgACAAIABfAFQAWgBwAG8AcwAgAD0AIAAwACwAXABuACAAIAAgACAAIAAgACAAIAAgACAAIAAgACAAIAAgACAAIAAgACAAIAAgACAAIAAgACAAIAAgACAAIAAgACAAIABIAFMAVABBAEMASwAoAFwAbgAgACAAIAAgACAAIAAgACAAIAAgACAAIAAgACAAIAAgACAAIAAgACAAIAAgACAAIAAgACAAIAAgACAAIAAgACAAIAAgACAAIABfAGQAYQB0AGUAUABhAHIAdAAsAFwAbgAgACAAIAAgACAAIAAgACAAIAAgACAAIAAgACAAIAAgACAAIAAgACAAIAAgACAAIAAgACAAIAAgACAAIAAgACAAIAAgACAAIABSAEkARwBIAFQAKABJAFMATwBEAGEAdABlAFQAaQBtAGUALAAgAF8AbABlAG4AIAAtACAAXwBUAHAAbwBzACAAKwAgADEAKQAsAFwAbgAgACAAIAAgACAAIAAgACAAIAAgACAAIAAgACAAIAAgACAAIAAgACAAIAAgACAAIAAgACAAIAAgACAAIAAgACAAIAAgACAAIABcACIAXAAiAFwAbgAgACAAIAAgACAAIAAgACAAIAAgACAAIAAgACAAIAAgACAAIAAgACAAIAAgACAAIAAgACAAIAAgACAAIAAgACAAKQAsAFwAbgAgACAAIAAgACAAIAAgACAAIAAgACAAIAAgACAAIAAgACAAIAAgACAAIAAgACAAIAAgACAAIAAgACAAIAAgACAAXwBUAFoAcABvAHMAIAA9ACAAXwBUAHAAbwBzACAAKwAgADEALABcAG4AIAAgACAAIAAgACAAIAAgACAAIAAgACAAIAAgACAAIAAgACAAIAAgACAAIAAgACAAIAAgACAAIAAgACAAIAAgAEgAUwBUAEEAQwBLACgAXABuACAAIAAgACAAIAAgACAAIAAgACAAIAAgACAAIAAgACAAIAAgACAAIAAgACAAIAAgACAAIAAgACAAIAAgACAAIAAgACAAIAAgAF8AZABhAHQAZQBQAGEAcgB0ACwAXABuACAAIAAgACAAIAAgACAAIAAgACAAIAAgACAAIAAgACAAIAAgACAAIAAgACAAIAAgACAAIAAgACAAIAAgACAAIAAgACAAIAAgAFwAIgBcACIALABcAG4AIAAgACAAIAAgACAAIAAgACAAIAAgACAAIAAgACAAIAAgACAAIAAgACAAIAAgACAAIAAgACAAIAAgACAAIAAgACAAIAAgACAAUgBJAEcASABUACgASQBTAE8ARABhAHQAZQBUAGkAbQBlACwAIABfAGwAZQBuACAALQAgAF8AVABaAHAAbwBzACAAKwAgADEAKQBcAG4AIAAgACAAIAAgACAAIAAgACAAIAAgACAAIAAgACAAIAAgACAAIAAgACAAIAAgACAAIAAgACAAIAAgACAAIAAgACkALABcAG4AIAAgACAAIAAgACAAIAAgACAAIAAgACAAIAAgACAAIAAgACAAIAAgACAAIAAgACAAIAAgACAAIAAgACAAIAAgAFQAUgBVAEUALABcAG4AIAAgACAAIAAgACAAIAAgACAAIAAgACAAIAAgACAAIAAgACAAIAAgACAAIAAgACAAIAAgACAAIAAgACAAIAAgACAAIAAgACAASABTAFQAQQBDAEsAKABcAG4AIAAgACAAIAAgACAAIAAgACAAIAAgACAAIAAgACAAIAAgACAAIAAgACAAIAAgACAAIAAgACAAIAAgACAAIAAgACAAIAAgACAAIAAgACAAIABfAGQAYQB0AGUAUABhAHIAdAAsAFwAbgAgACAAIAAgACAAIAAgACAAIAAgACAAIAAgACAAIAAgACAAIAAgACAAIAAgACAAIAAgACAAIAAgACAAIAAgACAAIAAgACAAIAAgACAAIAAgAE0ASQBEACgASQBTAE8ARABhAHQAZQBUAGkAbQBlACwAIABfAFQAcABvAHMALAAgAF8AVABaAFAAbwBzACAALQAgAF8AVABwAG8AcwApACwAXABuACAAIAAgACAAIAAgACAAIAAgACAAIAAgACAAIAAgACAAIAAgACAAIAAgACAAIAAgACAAIAAgACAAIAAgACAAIAAgACAAIAAgACAAIAAgACAAUgBJAEcASABUACgASQBTAE8ARABhAHQAZQBUAGkAbQBlACwAIABfAGwAZQBuACAALQAgAF8AVABaAHAAbwBzACAAKwAgADEAKQBcAG4AIAAgACAAIA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AgACAAIAAgACAAIAAgACAAIAAgACAAIAAgACAAIAAgACAAIAAgACAAXwBmAGEAaQBsAFMAdAB5AGwAZQBDAGgAZQBjAGsALAAgAEkARgAoAF8AYQBsAGwAbwB3AE0AaQB4AGUAZABTAHQAeQBsAGUAcwAsACAARgBBAEwAUwBFACwAXABuACAAIAAgACAAIAAgACAAIAAgACAAIAAgACAAIAAgACAAIAAgACAAIAAgACAAIAAgAEwARQBUACgAXABuACAAIAAgACAAIAAgACAAIAAgACAAIAAgACAAIAAgACAAIAAgACAAIAAgACAAIAAgACAAIAAgACAAXwBmAG0AdABEAGEAdABlACwAIABJAEYAUwAoAFwAbgAgACAAIAAgACAAIAAgACAAIAAgACAAIAAgACAAIAAgACAAIAAgACAAIAAgACAAIAAgACAAIAAgACAAIAAgACAASQBOAEQARQBYACgAXwBwAGEAcgB0AHMALAAgADEALAAgADEAKQAgAD0AIABcACIAXAAiACwAIAAzACwAXABuACAAIAAgACAAIAAgACAAIAAgACAAIAAgACAAIAAgACAAIAAgACAAIAAgACAAIAAgACAAIAAgACAAIAAgACAAIABJAEYARQBSAFIATwBSACgARgBJAE4ARAAoAFwAIgAtAFwAIgAsACAASQBOAEQARQBYACgAXwBwAGEAcgB0AHMALAAgADEALAAgADEAKQAsACAANQApACwAIAAwACkAIAA+ACAAMAAsACAAMgAsAFwAbgAgACAAIAAgACAAIAAgACAAIAAgACAAIAAgACAAIAAgACAAIAAgACAAIAAgACAAIAAgACAAIAAgACAAIAAgACAAVABSAFUARQAsACAAMQBcAG4AIAAgACAAIAAgACAAIAAgACAAIAAgACAAIAAgACAAIAAgACAAIAAgACAAIAAgACAAIAAgACAAIAApACwAXABuACAAIAAgACAAIAAgACAAIAAgACAAIAAgACAAIAAgACAAIAAgACAAIAAgACAAIAAgACAAIAAgACAAXwBmAG0AdABUAGkAbQBlACwAIABJAEYAUwAoAFwAbgAgACAAIAAgACAAIAAgACAAIAAgACAAIAAgACAAIAAgACAAIAAgACAAIAAgACAAIAAgACAAIAAgACAAIAAgACAASQBOAEQARQBYACgAXwBwAGEAcgB0AHMALAAgADEALAAgADIAKQAgAD0AIABcACIAXAAiACwAIAAzACwAXABuACAAIAAgACAAIAAgACAAIAAgACAAIAAgACAAIAAgACAAIAAgACAAIAAgACAAIAAgACAAIAAgACAAIAAgACAAIABMAEUATgAoAEkATgBEAEUAWAAoAF8AcABhAHIAdABzACwAIAAxACwAIAAyACkAKQAgAD0AIAAzACwAIAAzACwAXABuACAAIAAgACAAIAAgACAAIAAgACAAIAAgACAAIAAgACAAIAAgACAAIAAgACAAIAAgACAAIAAgACAAIAAgACAAIABJAEYARQBSAFIATwBSACgARgBJAE4ARAAoAFwAIgA6AFwAIgAsACAASQBOAEQARQBYACgAXwBwAGEAcgB0AHMALAAgADEALAAgADIAKQAsACAANAApACwAIAAwACkAIAA+ACAAMAAsACAAMgAsAFwAbgAgACAAIAAgACAAIAAgACAAIAAgACAAIAAgACAAIAAgACAAIAAgACAAIAAgACAAIAAgACAAIAAgACAAIAAgACAAVABSAFUARQAsACAAMQBcAG4AIAAgACAAIAAgACAAIAAgACAAIAAgACAAIAAgACAAIAAgACAAIAAgACAAIAAgACAAIAAgACAAIAApACwAXABuACAAIAAgACAAIAAgACAAIAAgACAAIAAgACAAIAAgACAAIAAgACAAIAAgACAAIAAgACAAIAAgACAAXwBmAG0AdABUAFoATwAsACAASQBGAFMAKABcAG4AIAAgACAAIAAgACAAIAAgACAAIAAgACAAIAAgACAAIAAgACAAIAAgACAAIAAgACAAIAAgACAAIAAgACAAIAAgAEkATgBEAEUAWAAoAF8AcABhAHIAdABzACwAIAAxACwAIAAzACkAIAA9ACAAXAAiAFwAIgAsACAAMwAsAFwAbgAgACAAIAAgACAAIAAgACAAIAAgACAAIAAgACAAIAAgACAAIAAgACAAIAAgACAAIAAgACAAIAAgACAAIAAgACAAQwBPAEQARQAoAEkATgBEAEUAWAAoAF8AcABhAHIAdABzACwAIAAxACwAIAAzACkAKQAgAD0AIAA5ADAALAAgADMALABcAG4AIAAgACAAIAAgACAAIAAgACAAIAAgACAAIAAgACAAIAAgACAAIAAgACAAIAAgACAAIAAgACAAIAAgACAAIAAgAEwARQBOACgASQBOAEQARQBYACgAXwBwAGEAcgB0AHMALAAgADEALAAgADMAKQApACAAPQAgADMALAAgADMALABcAG4AIAAgACAAIAAgACAAIAAgACAAIAAgACAAIAAgACAAIAAgACAAIAAgACAAIAAgACAAIAAgACAAIAAgACAAIAAgAEkARgBFAFIAUgBPAFIAKABGAEkATgBEACgAXAAiADoAXAAiACwAIABJAE4ARABFAFgAKABfAHAAYQByAHQAcwAsACAAMQAsACAAMwApACwAIAA0ACkALAAgADAAKQAgAD4AIAAwACwAIAAyACwAXABuACAAIAAgACAAIAAgACAAIAAgACAAIAAgACAAIAAgACAAIAAgACAAIAAgACAAIAAgACAAIAAgACAAIAAgACAAIABUAFIAVQBFACwAIAAxAFwAbgAgACAAIAAgACAAIAAgACAAIAAgACAAIAAgACAAIAAgACAAIAAgACAAIAAgACAAIAAgACAAIAAgACkALABcAG4AIAAgACAAIAAgACAAIAAgACAAIAAgACAAIAAgACAAIAAgACAAIAAgACAAIAAgACAAIAAgACAAIABJAEYAUwAoAFwAbgAgACAAIAAgACAAIAAgACAAIAAgACAAIAAgACAAIAAgACAAIAAgACAAIAAgACAAIAAgACAAIAAgACAAIAAgACAAQgBJAFQAQQBOAEQAKABfAGYAbQB0AEQAYQB0AGUALAAgAF8AZgBtAHQAVABpAG0AZQApACAAPQAgADAALAAgAFQAUgBVAEUALABcAG4AIAAgACAAIAAgACAAIAAgACAAIAAgACAAIAAgACAAIAAgACAAIAAgACAAIAAgACAAIAAgACAAIAAgACAAIAAgAEIASQBUAEEATgBEACgAXwBmAG0AdABEAGEAdABlACwAIABfAGYAbQB0AFQAWgBPACkAIAA9ACAAMAAsACAAVABSAFUARQAsAFwAbgAgACAAIAAgACAAIAAgACAAIAAgACAAIAAgACAAIAAgACAAIAAgACAAIAAgACAAIAAgACAAIAAgACAAIAAgACAAQgBJAFQAQQBOAEQAKABfAGYAbQB0AFQAaQBtAGUALAAgAF8AZgBtAHQAVABaAE8AKQAgAD0AIAAwACwAIABUAFIAVQBFACwAXABuACAAIAAgACAAIAAgACAAIAAgACAAIAAgACAAIAAgACAAIAAgACAAIAAgACAAIAAgACAAIAAgACAAIAAgACAAIABUAFIAVQBFACwAIABGAEEATABTAEUAXABuACAAIAAgACAAIAAgACAAIAAgACAAIAAgACAAIAAgACAAIAAgACAAIAAgACAAIAAgACAAIAAgACAAKQBcAG4AIAAgACAAIAAgACAAIAAgACAAIAAgACAAIAAgACAAIAAgACAAIAAgACAAIAAgACAAKQBcAG4AIAAgACAAIAAgACAAIAAgACAAIAAgACAAIAAgACAAIAAgACAAIAAgACkALABcAG4AIAAgACAAIAAgACAAIAAgACAAIAAgACAAIAAgACAAIAAgACAAIAAgAEkARgAoAF8AZgBhAGkAbABTAHQAeQBsAGUAQwBoAGUAYwBrACwAIAB7ACMATgAvAEEALAAgAFwAIgBcACIALAAgAFwAIgBcACIALAAgAFwAIgBcACIALAAgAFwAIgBcACIAfQAsAFwAbgAgACAAIAAgACAAIAAgACAAIAAgACAAIAAgACAAIAAgACAAIAAgACAAIAAgACAAIABMAEUAVAAoAFwAbgAgACAAIAAgACAAIAAgACAAIAAgACAAIAAgACAAIAAgACAAIAAgACAAIAAgACAAIAAgACAAIAAgAF8AdABpAG0AZQAsACAAUABBAFIAUwBFAF8ASQBTAE8AXwBUAEkATQBFAF8ATwBGAF8ARABBAFkAKABJAE4ARABFAFgAKABfAHAAYQByAHQAcwAsACAAMQAsACAAMgApACkALABcAG4AIAAgACAAIAAgACAAIAAgACAAIAAgACAAIAAgACAAIAAgACAAIAAgACAAIAAgACAAIAAgACAAIABfAHQAegBvACwAIABQAEEAUgBTAEUAXwBJAFMATwBfAFQAWgBPACgASQBOAEQARQBYACgAXwBwAGEAcgB0AHMALAAgADEALAAgADMAKQApACwAXABuACAAIAAgACAAIAAgACAAIAAgACAAIAAgACAAIAAgACAAIAAgACAAIAAgACAAIAAgACAAIAAgACAASQBGACgASQBOAEQARQBYACgAXwBwAGEAcgB0AHMALAAgADEALAAgADEAKQAgAD0AIABcACIAXAAiACwAXABuACAAIAAgACAAIAAgACAAIAAgACAAIAAgACAAIAAgACAAIAAgACAAIAAgACAAIAAgACAAIAAgACAAIAAgACAAIABJAEYAKABJAFMAXwBFAE0AUABUAFkAKABfAHQAaQBtAGUAKQAsAFwAbgAgACAAIAAgACAAIAAgACAAIAAgACAAIAAgACAAIAAgACAAIAAgACAAIAAgACAAIAAgACAAIAAgACAAIAAgACAAIAAgACAAIABIAFMAVABBAEMASwAoAFwAIgBcACIALAAgAFwAIgBcACIALAAgAFwAIgBcACIALAAgAHsAIwBWAEEATABVAEUAIQB9ACwAIABfAHQAegBvACkALABcAG4AIAAgACAAIAAgACAAIAAgACAAIAAgACAAIAAgACAAIAAgACAAIAAgACAAIAAgACAAIAAgACAAIAAgACAAIAAgACAAIAAgACAASABTAFQAQQBDAEsAKABcACIAXAAiACwAIABcACIAXAAiACwAIABcACIAXAAiACwAIABfAHQAaQBtAGUALAAgAF8AdAB6AG8AKQBcAG4AIAAgACAAIAAgACAAIAAgACAAIAAgACAAIAAgACAAIAAgACAAIAAgACAAIAAgACAAIAAgACAAIAAgACAAIAAgACkALABcAG4AIAAgACAAIAAgACAAIAAgACAAIAAgACAAIAAgACAAIAAgACAAIAAgACAAIAAgACAAIAAgACAAIAAgACAAIAAgAEwARQBUACgAXABuACAAIAAgACAAIAAgACAAIAAgACAAIAAgACAAIAAgACAAIAAgACAAIAAgACAAIAAgACAAIAAgACAAIAAgACAAIAAgACAAIAAgAF8AZABhAHQAZQAsACAAUABBAFIAUwBFAF8ASQBTAE8AXwBDAEEATABFAE4ARABBAFIAXwBEAEEAVABFACgASQBOAEQARQBYACgAXwBwAGEAcgB0AHMALAAgADEALAAgADEAKQAsACAASgB1AGwAaQBhAG4AQwBhAGwAZQBuAGQAYQByACkALABcAG4AIAAgACAAIAAgACAAIAAgACAAIAAgACAAIAAgACAAIAAgACAAIAAgACAAIAAgACAAIAAgACAAIAAgACAAIAAgACAAIAAgACAASABTAFQAQQBDAEsAKABfAGQAYQB0AGUALAAgAF8AdABpAG0AZQAsACAAXwB0AHoAbw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cgBvAHcAQwBvAHUAbgB0ACwAIABSAE8AVwBTACgASQBTAE8ARABhAHQAZQBUAGkAbQBlACkALABcAG4AIAAgACAAIAAgACAAIAAgAEQAUgBPAFAAKABcAG4AIAAgACAAIAAgACAAIAAgACAAIAAgACAAUgBFAEQAVQBDAEUAKABcACIAXAAiACwAIABTAEUAUQBVAEUATgBDAEUAKABfAHIAbwB3AEMAbwB1AG4AdAApACwAXABuACAAIAAgACAAIAAgACAAIAAgACAAIAAgACAAIAAgACAATABBAE0AQgBEAEEAKABfAGEAYwBjACwAIABfAGMAdQByAHIALABcAG4AIAAgACAAIAAgACAAIAAgACAAIAAgACAAIAAgACAAIAAgACAAIAAgAFYAUwBUAEEAQwBLACgAXABuACAAIAAgACAAIAAgACAAIAAgACAAIAAgACAAIAAgACAAIAAgACAAIAAgACAAIAAgAF8AYQBjAGMALABcAG4AIAAgACAAIAAgACAAIAAgACAAIAAgACAAIAAgACAAIAAgACAAIAAgACAAIAAgACAAZgBuAFAAYQByAHMAZQBJAFMATwBEAGEAdABlAFQAaQBtAGUAKABOAFUATABMAEkARgBZACgASQBOAEQARQBYACgASQBTAE8ARABhAHQAZQBUAGkAbQBlACwAIABfAGMAdQByAHIALAAgADEAKQApACkAXABuACAAIAAgACAAIAAgACAAIAAgACAAIAAgACAAIAAgACAAIAAgACAAIAApAFwAbgAgACAAIAAgACAAIAAgACAAIAAgACAAIAAgACAAIAAgACkAXABuACAAIAAgACAAIAAgACAAIAAgACAAIAAgACkALAAgADE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RABBAFQARQBUAEkATQBFAFwAbgBcAG4AUgBlAHQAdQByAG4AcwAgAGEAIABkAGEAdABlACwAIAB0AGkAbQBlACAAYQBuAGQAIAB0AGkAbQBlACAAegBvAG4AZQAgAG8AZgBmAHMAZQB0ACAAYQBzACAAdABlAHgAdAAgAGkAbgAgAEkAUwBPACAAZgBvAHIAbQBhAHQALgBcAG4AXABuAEEAcgByAGEAeQAgAGMAbwBtAHAAYQB0AGkAYgBsAGUAOgAgAEQAYQB0AGUAXwBZAE0ARA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GQAYQB0AGUALAAgAHQAaQBtAGUAIABhAG4AZAAgAHQAaQBtAGUAIAB6AG8AbgBlACAAbwBmAGYAcwBl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QAuAC4ANA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E0AbwBuAHQAaAAgAG8AZgAgAHkAZQBhAHIALgAgAEMAYQBuACAAYgBlACAAZQBtAHAAdAB5AC4AXABuACAAIAAgAFsARABhAHkAXQAgACAAIAAgACAAIAAgACAAIAB8ACAAZABlAGMAaQBtAGEAbAAgAFsAMAAuAC4AMwA2ADcAKQAgAHwAIABEAGEAeQAuACAATwByAGQAaQBuAGEAbAAgAGQAYQB5ACAAbwBmACAAeQBlAGEAcgAgAGkAZgAgAG0AbwBuAHQAaAAgAGUAbQBwAHQAeQAuACAAQwBhAG4AIABiAGUAIABlAG0AcAB0AHkALgAgAEkAZgAgAHQAaQBtAGUAIABpAHMAIABuAG8AdAAgAG8AbQBpAHQAdABlAGQAXABuACAAIAAgACAAIAAgACAAIAAgACAAIAAgACAAIAAgACAAIAB8ACAAIAAgACAAIAAgACAAIAAgACAAIAAgACAAIAAgACAAIAAgAHwAIABhAG4AeQAgAGQAZQBjAGkAbQBhAGwAIABwAGEAcgB0ACAAaQBzACAAaQBnAG4AbwByAGUAZAAuAFwAbgAgACAAIABbAFQAaQBtAGUAXQAgACAAIAAgACAAIAAgACAAfAAgAGQAZQBjAGkAbQBhAGwAIABbADAALgAuADEAKQAgACAAIAB8ACAAVABpAG0AZQAgAG8AZgAgAGQAYQB5AC4AIABJAGYAIABvAG0AaQB0AHQAZQBkACAAdABoAGUAbgAgAGQAZQBjAGkAbQBhAGwAIABwAGEAcgB0ACAAbwBmACAAZABhAHkAIABpAHMAIAB0AGEAawBlAG4ALgBcAG4AWwBUAFoATwBNAGkAbgB1AHQAZQBzAF0AIAAgACAAIAAgAHwAIABkAGUAYwBpAG0AYQBsACAAIAAgACAAIAAgACAAIAAgACAAfAAgAFQAaQBtAGUAIAB6AG8AbgBlACAAbwBmAGYAcwBlAHQAIABmAHIAbwBtACAAVQBUAEMAIABpAG4AIABtAGkAbgB1AHQAZQBzAFwAbgAgACAAIAAgACAAIAAgACAAIAAgACAAIAAgACAAIAAgACAAfAAgAFsALQA5ADAAMAAuAC4AOQAwADAAXQAgACAAIAAgACAAIAB8ACAAQQBzAHMAdQBtAGUAZAAgAHQAbwAgAGIAZQAgAFUAVABDACAAaQBmACAAbwBtAGkAdAB0AGUAZAAuACAAWwAtADEANQA6ADAAMAAuAC4AKwAxADUAOgAwADAAXQBcAG4AWwBPAHAAdABpAG8AbgBzAF0AIAAgACAAIAAgACAAIAAgAHwAIAB0AGUAeAB0ACAAIAAgACAAIAAgACAAIAAgACAAIAAgACAAfAAgAFMAdAByAGkAbgBnACAAdwBpAHQAaAAgAGUAbABlAG0AZQBuAHQAcwA6ACAAWwBCAF0AWwA8AF0AWwBMAG8AdwBPAHIAZABlAHIAXQBbAFAAcgBlAGMAaQBzAGkAbwBuAF0AWwBaAF0AXABuACAAIAAgACAAIAAgACAAIAAgACAAIAAgACAAIAAgACAAIAB8ACAAIAAgACAAIAAgACAAIAAgACAAIAAgACAAIAAgACAAIAAgAHwAIAAgACAAIAAgACAAIAAgAEIAIAA6ACAARABpAHMAcABsAGEAeQAgAGkAbgAgAGIAYQBzAGkAYwAgAGYAbwByAG0AYQB0ACAAZQBnACAAVAAwADAAMAAwAFwAbgAgACAAIAAgACAAIAAgACAAIAAgACAAIAAgACAAIAAgACAAfAAgACAAIAAgACAAIAAgACAAIAAgACAAIAAgACAAIAAgACAAIAB8ACAAIAAgACAAIAAgACAAIAA8ACAAOgAgAFIAbwB1AG4AZAAgAGIAeQAgAHQAcgB1AG4AYwBhAHQAaQBuAGcAIABjAG8AbQBwAG8AbgBlAG4AdABzAC4AIABEAGUAZgBhAHUAbAB0ACAAaQBzACAAcgBvAHUAbgBkAGkAbgBnACAAdABvACAAbgBlAGEAcgBlAHMAdAAuAFwAbgAgACAAIAAgACAAIAAgACAAIAAgACAAIAAgACAAIAAgACAAfAAgACAAIAAgACAAIAAgACAAIAAgACAAIAAgACAAIAAgACAAIAB8ACAATABvAHcATwByAGQAZQByACAAOgAgAGwAbwB3ACAAbwByAGQAZQByACAAYwBvAG0AcABvAG4AZQBuAHQAIAB0AG8AIABkAGkAcwBwAGwAYQB5AFwAbgAgACAAIAAgACAAIAAgACAAIAAgACAAIAAgACAAIAAgACAAfAAgACAAIAAgACAAIAAgACAAIAAgACAAIAAgACAAIAAgACAAIAB8ACAAIAAgACAAIABOAHUAbABsACAAOgAgAEQAZQBmAGEAdQBsAHQAcwAgAHQAbwAgAHMAZQBjAG8AbgBkAHMAIABpAGYAIAB0AGkAbQBlACAAcAByAGUAcwBlAG4AdAAsACAAbwB0AGgAZQByAHcAaQBzAGUAIABkAGEAeQBcAG4AIAAgACAAIAAgACAAIAAgACAAIAAgACAAIAAgACAAIAAgAHwAIAAgACAAIAAgACAAIAAgACAAIAAgACAAIAAgACAAIAAgACAAfAAgACAAIAAgACAAIAAgACAARAAgADoAIABEAGEAeQBcAG4AIAAgACAAIAAgACAAIAAgACAAIAAgACAAIAAgACAAIAAgAHwAIAAgACAAIAAgACAAIAAgACAAIAAgACAAIAAgACAAIAAgACAAfAAgACAAIAAgACAAIAAgACAASAAgADoAIABIAG8AdQByAFwAbgAgACAAIAAgACAAIAAgACAAIAAgACAAIAAgACAAIAAgACAAfAAgACAAIAAgACAAIAAgACAAIAAgACAAIAAgACAAIAAgACAAIAB8ACAAIAAgACAAIAAgACAAIABNACAAOgAgAE0AaQBuAHUAdABlAFwAbgAgACAAIAAgACAAIAAgACAAIAAgACAAIAAgACAAIAAgACAAfAAgACAAIAAgACAAIAAgACAAIAAgACAAIAAgACAAIAAgACAAIAB8ACAAIAAgACAAIAAgACAAIABTACAAOgAgAFMAZQBjAG8AbgBkAFwAbgAgACAAIAAgACAAIAAgACAAIAAgACAAIAAgACAAIAAgACAAfAAgACAAIAAgACAAIAAgACAAIAAgACAAIAAgACAAIAAgACAAIAB8ACAAUAByAGUAYwBpAHMAaQBvAG4AOgAgAFsAMAAtADkAXQAgAE8AbgBsAHkAIABoAGEAcwAgAGEAbgAgAGUAZgBmAGUAYwB0ACAAdwBoAGUAbgAgAGwAbwB3ACAAbwByAGQAZQByACAAYwBvAG0AcABvAG4AZQBuAHQAIABpAHMAIABzAGUAYwBvAG4AZABzAC4AXABuACAAIAAgACAAIAAgACAAIAAgACAAIAAgACAAIAAgACAAIAB8ACAAIAAgACAAIAAgACAAIAAgACAAIAAgACAAIAAgACAAIAAgAHwAIAAgACAAIAAgACAAIAAgAFoAIAA6ACAARABpAHMAcABsAGEAeQAgACcAWgAnACAAZgBvAHIAIABaAHUAbAB1ACAAdABpAG0AZQAgAHoAbwBuAGUAIAArADAAMAA6ADAAMA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QAQQBUAEUAVABJAE0ARQAgAD0AIABMAEEATQBCAEQAQQAoAEQAYQB0AGUAXwBZAE0ARABUACwAIABbAFQAWgBPAE0AaQBuAHUAdABlAHMAXQAsACAAWwBPAHAAdABpAG8AbgBzAF0ALAAgAFsASgB1AGwAaQBhAG4AQwBhAGwAZQBuAGQAYQByAF0ALABcAG4AIAAgACAAIABMAEUAVAAoAFwAbgAgACAAIAAgACAAIAAgACAAXwBvAHAAdABpAG8AbgBzACwAIABJAEYAKABJAFMATwBNAEkAVABUAEUARAAoAE8AcAB0AGkAbwBuAHMAKQAsACAAXAAiAFwAIgAsACAATwBwAHQAaQBvAG4AcwApACwAXABuACAAIAAgACAAIAAgACAAIABfAGoAdQBsAGkAYQBuAEMAYQBsAGUAbgBkAGEAcgAsACAATgAoAEoAdQBsAGkAYQBuAEMAYQBsAGUAbgBkAGEAcgApACAAPAA+ACAAMAAsAFwAbgAgACAAIAAgACAAIAAgACAAXwBiAGEAcwBpAGMALAAgAEkARgBFAFIAUgBPAFIAKABTAEUAQQBSAEMASAAoAFwAIgBCAFwAIgAsACAAXwBvAHAAdABpAG8AbgBzACkALAAgADAAKQAgAD4AIAAwACwAXABuACAAIAAgACAAIAAgACAAIABfAHQAcgB1AG4AYwBhAHQAZQAsACAASQBGAEUAUgBSAE8AUgAoAEYASQBOAEQAKABcACIAPABcACIALAAgAF8AbwBwAHQAaQBvAG4AcwApACwAIAAwACkAIAA+ACAAMAAsAFwAbgAgACAAIAAgACAAIAAgACAAXwBsAG8AdwBPAHIAZABlAHIALAAgAEwARQBGAFQAKABTAEkARgBUAF8ARgBPAFIAXwBDAEgAQQBSAFMAKABfAG8AcAB0AGkAbwBuAHMALAAgAFwAIgBEAEgATQBTAFwAIgApACkALABcAG4AIAAgACAAIAAgACAAIAAgAF8AcAByAGUAYwBpAHMAaQBvAG4ALAAgAEkARgAoAF8AbABvAHcATwByAGQAZQByACAAPAAgADQALAAgADAALABcAG4AIAAgACAAIAAgACAAIAAgACAAIAAgACAASQBGAEUAUgBSAE8AUgAoAFYAQQBMAFUARQAoAEwARQBGAFQAKABTAEkARgBUAF8ARgBPAFIAXwBDAEgAQQBSAFMAKABfAG8AcAB0AGkAbwBuAHMALAAgAFwAIgAwADEAMgAzADQANQA2ADcAOAA5AFwAIgApACkAKQAsACAAMAApAFwAbgAgACAAIAAgACAAIAAgACAAKQAsAFwAbgBcAG4AIAAgACAAIAAgACAAIAAgAF8AVABaAG8AcAB0AGkAbwBuAHMALAAgAEwARQBGAFQAKABTAEkARgBUAF8ARgBPAFIAXwBDAEgAQQBSAFMAKABfAG8AcAB0AGkAbwBuAHMALAAgAFwAIgBCAFoAXAAiACkAKQAsAFwAbgAgACAAIAAgACAAIAAgACAAXwBzAFQAWgBPACwAIABJAEYARQBSAFIATwBSACgARgBPAFIATQBBAFQAXwBJAFMATwBfAFQAWgBPACgATgAoAFQAWgBPAE0AaQBuAHUAdABlAHMAKQAsACAAXwBUAFoAbwBwAHQAaQBvAG4AcwApACwAIABcACIAIwBUAFoATwAhAFwAIgApACwAXABuACAAIAAgACAAIAAgACAAIABcAG4AIAAgACAAIAAgACAAIAAgAGYAbgBGAG8AcgBtAGEAdABJAFMATwBEAGEAdABlACwAIABMAEEATQBCAEQAQQAoAF8AZABhAHQAZQBfAFkATQBEAFQALABcAG4AIAAgACAAIAAgACAAIAAgACAAIAAgACAATABFAFQAKABcAG4AIAAgACAAIAAgACAAIAAgACAAIAAgACAAIAAgACAAIABfAGQAYQB0AGUALAAgAFQAQQBLAEUAKABfAGQAYQB0AGUAXwBZAE0ARABUACwAIAAxACwAIAAzACkALABcAG4AIAAgACAAIAAgACAAIAAgACAAIAAgACAAIAAgACAAIABfAHMARABhAHQAZQAsACAARgBPAFIATQBBAFQAXwBJAFMATwBfAEMAQQBMAEUATgBEAEEAUgBfAEQAQQBUAEUAKABfAGQAYQB0AGUALAAgAF8AYgBhAHMAaQBjACwAIABfAGoAdQBsAGkAYQBuAEMAYQBsAGUAbgBkAGEAcgApACwAXABuACAAIAAgACAAIAAgACAAIAAgACAAIAAgACAAIAAgACAASQBGAEUAUgBSAE8AUgAoAF8AcwBEAGEAdABlACwAIABcACIAIwBEAEEAVABFACEAXAAiACkAXABuACAAIAAgACAAIAAgACAAIAAgACAAIAAgACkAXABuACAAIAAgACAAIAAgACAAIAApACwAXABuAFwAbgAgACAAIAAgACAAIAAgACAAZgBuAEYAbwByAG0AYQB0AEkAUwBPAFQAbwBEACwAIABMAEEATQBCAEQAQQAoAF8AdABpAG0AZQBPAGYARABhAHkALABcAG4AIAAgACAAIAAgACAAIAAgACAAIAAgACAATABFAFQAKABcAG4AIAAgACAAIAAgACAAIAAgACAAIAAgACAAIAAgACAAIABfAHMAVABpAG0AZQAsACAARgBPAFIATQBBAFQAXwBUAEkATQBFAF8ATwBGAF8ARABBAFkAKABfAHQAaQBtAGUATwBmAEQAYQB5ACwAIABDAE8ATgBDAEEAVAAoAFwAIgBJAFwAIgAsACAAXwBvAHAAdABpAG8AbgBzACkAKQAsAFwAbgAgACAAIAAgACAAIAAgACAAIAAgACAAIAAgACAAIAAgAEkARgBFAFIAUgBPAFIAKABfAHMAVABpAG0AZQAsACAAXAAiAFQAIwBUAEkATQBFACEAXAAiACkAXABuACAAIAAgACAAIAAgACAAIAAgACAAIAAgACkAXABuACAAIAAgACAAIAAgACAAIAApACwAXABuACAAIAAgACAAIAAgACAAIAAgACAAIAAgACAAIAAgACAAIAAgACAAIAAgACAAIAAgACAAIAAgACAAIAAgACAAIAAgACAAIAAgAFwAbgAgACAAIAAgACAAIAAgACAAZgBuAEYAbwByAG0AYQB0AEkAUwBPAEQAYQB0AGUAVABpAG0AZQAsACAATABBAE0AQgBEAEEAKABfAGQAYQB0AGUAXwBZAE0ARABUACwAXABuACAAIAAgACAAIAAgACAAIAAgACAAIAAgAEwARQBUACgAXABuACAAIAAgACAAIAAgACAAIAAgACAAIAAgACAAIAAgACAAXwBjAG8AbABDAG8AdQBuAHQALAAgAEMATwBMAFUATQBOAFMAKABfAGQAYQB0AGUAXwBZAE0ARABUACkALAAgAFwAbgAgACAAIAAgACAAIAAgACAAIAAgACAAIAAgACAAIAAgAEkARgAoAF8AYwBvAGwAQwBvAHUAbgB0ACAAPgAgADQALAAgAHsAIwBSAEUARgAhAH0ALABcAG4AIAAgACAAIAAgACAAIAAgACAAIAAgACAAIAAgACAAIAAgACAAIAAgAEwARQBUACgAXABuACAAIAAgACAAIAAgACAAIAAgACAAIAAgACAAIAAgACAAIAAgACAAIAAgACAAIAAgAF8AaABhAHMARABhAHQAZQBQAHIAbwB2AGkAZABlAGQALAAgAE0AQQBYACgATgAoAE4ATwBUACgASQBTAF8ARQBNAFAAVABZACgAVABBAEsARQAoAF8AZABhAHQAZQBfAFkATQBEAFQALAAgADEALAAgADMAKQApACkAKQApACAAPgAgADAALABcAG4AIAAgACAAIAAgACAAIAAgACAAIAAgACAAIAAgACAAIAAgACAAIAAgACAAIAAgACAAXwBoAGEAcwBUAGkAbQBlAFAAcgBvAHYAaQBkAGUAZAAsACAASQBGAFMAKABcAG4AIAAgACAAIAAgACAAIAAgACAAIAAgACAAIAAgACAAIAAgACAAIAAgACAAIAAgACAAIAAgACAAIABfAGMAbwBsAEMAbwB1AG4AdAAgADwAIAAzACwAIABGAEEATABTAEUALABcAG4AIAAgACAAIAAgACAAIAAgACAAIAAgACAAIAAgACAAIAAgACAAIAAgACAAIAAgACAAIAAgACAAIABfAGMAbwBsAEMAbwB1AG4AdAAgAD0AIAAzACwAIABJAEYAKABOAE8AVAAoAEkAUwBOAFUATQBCAEUAUgAoAEkATgBEAEUAWAAoAF8AZABhAHQAZQBfAFkATQBEAFQALAAgADEALAAgADMAKQApACkALAAgAEYAQQBMAFMARQAsAFwAbgAgACAAIAAgACAAIAAgACAAIAAgACAAIAAgACAAIAAgACAAIAAgACAAIAAgACAAIAAgACAAIAAgACAAIAAgACAATgBPAFQAKABJAFMAXwBJAE4AVABFAEcARQBSACgASQBOAEQARQBYACgAXwBkAGEAdABlAF8AWQBNAEQAVAAsACAAMQAsACAAMwApACkAKQBcAG4AIAAgACAAIAAgACAAIAAgACAAIAAgACAAIAAgACAAIAAgACAAIAAgACAAIAAgACAAIAAgACAAIAApACwAXABuACAAIAAgACAAIAAgACAAIAAgACAAIAAgACAAIAAgACAAIAAgACAAIAAgACAAIAAgACAAIAAgACAAVABSAFUARQAsACAATgBPAFQAKABJAFMAXwBFAE0AUABUAFkAKABJAE4ARABFAFgAKABfAGQAYQB0AGUAXwBZAE0ARABUACwAIAAxACwAIAA0ACkAKQApAFwAbgAgACAAIAAgACAAIAAgACAAIAAgACAAIAAgACAAIAAgACAAIAAgACAAIAAgACAAIAApACwAXABuACAAIAAgACAAIAAgACAAIAAgACAAIAAgACAAIAAgACAAIAAgACAAIAAgACAAIAAgAEkARgBTACgAXABuACAAIAAgACAAIAAgACAAIAAgACAAIAAgACAAIAAgACAAIAAgACAAIAAgACAAIAAgACAAIAAgACAATgBPAFQAKABfAGgAYQBzAEQAYQB0AGUAUAByAG8AdgBpAGQAZQBkACkAIAAqACAATgBPAFQAKABfAGgAYQBzAFQAaQBtAGUAUAByAG8AdgBpAGQAZQBkACkALAAgAFwAIgBcACIALABcAG4AIAAgACAAIAAgACAAIAAgACAAIAAgACAAIAAgACAAIAAgACAAIAAgACAAIAAgACAAIAAgACAAIABfAGgAYQBzAEQAYQB0AGUAUAByAG8AdgBpAGQAZQBkACwAIABMAEUAVAAoAFwAbgAgACAAIAAgACAAIAAgACAAIAAgACAAIAAgACAAIAAgACAAIAAgACAAIAAgACAAIAAgACAAIAAgACAAIAAgACAAXwBkAGEAdABlAFQAaQBtAGUALAAgAFQAQQBLAEUAKABIAFMAVABBAEMASwAoAF8AZABhAHQAZQBfAFkATQBEAFQALAAgAHsAXAAiAFwAIgAsAFwAIgBcACIALABcACIAXAAiAH0AKQAsACAAMQAsACAANAApACwAXABuACAAIAAgACAAIAAgACAAIAAgACAAIAAgACAAIAAgACAAIAAgACAAIAAgACAAIAAgACAAIAAgACAAIAAgACAAIABfAG4AbwByAG0AYQBsAGkAcwBlAEQAYQB0AGUAVABpAG0AZQAsACAATgBPAFIATQBBAEwASQBTAEUAXwBZAE0ARABUACgAXwBkAGEAdABlAFQAaQBtAGUALAAgAF8AagB1AGwAaQBhAG4AQwBhAGwAZQBuAGQAYQByACkALAAgAFwAbgAgACAAIAAgACAAIAAgACAAIAAgACAAIAAgACAAIAAgACAAIAAgACAAIAAgACAAIAAgACAAIAAgACAAIAAgACAAXwByAGUAcwBvAGwAdgBlAEQAYQB0AGUAVABpAG0AZQAsACAAUgBFAFMATwBMAFYARQBfAFkATQBEAFQAKABfAG4AbwByAG0AYQBsAGkAcwBlAEQAYQB0AGUAVABpAG0AZQAsACAAXwBsAG8AdwBPAHIAZABlAHIALAAgAF8AcAByAGUAYwBpAHMAaQBvAG4ALAAgAF8AdAByAHUAbgBjAGEAdABlACwAIABfAGoAdQBsAGkAYQBuAEMAYQBsAGUAbgBkAGEAcgApACwAXABuACAAIAAgACAAIAAgACAAIAAgACAAIAAgACAAIAAgACAAIAAgACAAIAAgACAAIAAgACAAIAAgACAAIAAgACAAIABfAHMARABhAHQAZQAsACAAZgBuAEYAbwByAG0AYQB0AEkAUwBPAEQAYQB0AGUAKABfAHIAZQBzAG8AbAB2AGUARABhAHQAZQBUAGkAbQBlACkALABcAG4AIAAgACAAIAAgACAAIAAgACAAIAAgACAAIAAgACAAIAAgACAAIAAgACAAIAAgACAAIAAgACAAIAAgACAAIAAgAEkARgBTACgAXABuACAAIAAgACAAIAAgACAAIAAgACAAIAAgACAAIAAgACAAIAAgACAAIAAgACAAIAAgACAAIAAgACAAIAAgACAAIAAgACAAIAAgAE4ATwBUACgAXwBoAGEAcwBUAGkAbQBlAFAAcgBvAHYAaQBkAGUAZAApACwAIABfAHMARABhAHQAZQAsAFwAbgAgACAAIAAgACAAIAAgACAAIAAgACAAIAAgACAAIAAgACAAIAAgACAAIAAgACAAIAAgACAAIAAgACAAIAAgACAAIAAgACAAIABfAGwAbwB3AE8AcgBkAGUAcgAgAD0AIAAxACwAIABDAE8ATgBDAEEAVAAoAF8AcwBEAGEAdABlACwAIABcACIAVABcACIALAAgAF8AcwBUAFoATwApACwAXABuACAAIAAgACAAIAAgACAAIAAgACAAIAAgACAAIAAgACAAIAAgACAAIAAgACAAIAAgACAAIAAgACAAIAAgACAAIAAgACAAIAAgAFQAUgBVAEUALAAgAEwARQBUACgAXABuACAAIAAgACAAIAAgACAAIAAgACAAIAAgACAAIAAgACAAIAAgACAAIAAgACAAIAAgACAAIAAgACAAIAAgACAAIAAgACAAIAAgACAAIAAgACAAXwBzAFQAaQBtAGUALAAgAGYAbgBGAG8AcgBtAGEAdABJAFMATwBUAG8ARAAoAEkATgBEAEUAWAAoAF8AcgBlAHMAbwBsAHYAZQBEAGEAdABlAFQAaQBtAGUALAAgADEALAAgADQAKQApACwAXABuACAAIAAgACAAIAAgACAAIAAgACAAIAAgACAAIAAgACAAIAAgACAAIAAgACAAIAAgACAAIAAgACAAIAAgACAAIAAgACAAIAAgACAAIAAgACAAQwBPAE4AQwBBAFQAKABfAHMARABhAHQAZQAsACAAXwBzAFQAaQBtAGUALAAgAF8AcwBUAFoATw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VABSAFUARQAsACAATABFAFQAKABcAG4AIAAgACAAIAAgACAAIAAgACAAIAAgACAAIAAgACAAIAAgACAAIAAgACAAIAAgACAAIAAgACAAIAAgACAAIAAgAF8AcwBUAGkAbQBlACwAIABmAG4ARgBvAHIAbQBhAHQASQBTAE8AVABvAEQAKABJAE4ARABFAFgAKABfAGQAYQB0AGUAXwBZAE0ARABUACwAIAAxACwAIAA0ACkAKQAsAFwAbgAgACAAIAAgACAAIAAgACAAIAAgACAAIAAgACAAIAAgACAAIAAgACAAIAAgACAAIAAgACAAIAAgACAAIAAgACAAQwBPAE4AQwBBAFQAKABfAHMAVABpAG0AZQAsACAAXwBzAFQAWgBP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IAbwB3AEMAbwB1AG4AdAAsACAAUgBPAFcAUwAoAEQAYQB0AGUAXwBZAE0ARABUACkALABcAG4AIAAgACAAIAAgACAAIAAgAEQAUgBPAFAAKABcAG4AIAAgACAAIAAgACAAIAAgACAAIAAgACAAUgBFAEQAVQBDAEUAKABcACIAXAAiACwAIABTAEUAUQBVAEUATgBDAEUAKABfAHIAbwB3AEMAbwB1AG4AdAApACwAXABuACAAIAAgACAAIAAgACAAIAAgACAAIAAgACAAIAAgACAATABBAE0AQgBEAEEAKABfAGEAYwBjACwAIABfAGMAdQByAHIALABcAG4AIAAgACAAIAAgACAAIAAgACAAIAAgACAAIAAgACAAIAAgACAAIAAgAFYAUwBUAEEAQwBLACgAXABuACAAIAAgACAAIAAgACAAIAAgACAAIAAgACAAIAAgACAAIAAgACAAIAAgACAAIAAgAF8AYQBjAGMALABcAG4AIAAgACAAIAAgACAAIAAgACAAIAAgACAAIAAgACAAIAAgACAAIAAgACAAIAAgACAAZgBuAEYAbwByAG0AYQB0AEkAUwBPAEQAYQB0AGUAVABpAG0AZQAoAE4AVQBMAEwASQBGAFkAKABDAEgATwBPAFMARQBSAE8AVwBTACgARABhAHQAZQBfAFkATQBEAFQALAAgAF8AYwB1AHIAcgApACkAKQBcAG4AIAAgACAAIAAgACAAIAAgACAAIAAgACAAIAAgACAAIAAgACAAIAAgACkAXABuACAAIAAgACAAIAAgACAAIAAgACAAIAAgACAAIAAgACAAKQBcAG4AIAAgACAAIAAgACAAIAAgACAAIAAgACAAKQAsACAAM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FkARQBBAFIAXABuAFwAbgBSAGUAdAB1AHIAbgBzACAAYQAgAG4AdQBtAGIAZQByACAAcgBlAHAAcgBlAHMAZQBuAHQAaQBuAGcAIAB0AGgAZQAgAHkAZQBhAHIAIAByAGUAbABhAHQAaQB2AGUAIAB0AG8AIAB0AGgAZQAgAGMAbwBtAG0AbwBuACAAZQByAGEAIABmAHIAbwBtACAAYQAgAGcAaQB2AGUAbgAgAGwAaQB0AGUAcgBhAHIAeQAgAHkAZQBhAHI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kAdABlAHIAYQByAHkAWQBlAGEAcgAgAHwAIAB0AGUAeAB0ACAAfAAgAEwAaQB0AGUAcgBhAHIAeQ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FkARQBBAFIAIAA9ACAATABBAE0AQgBEAEEAKABMAGkAdABlAHIAYQByAHkAWQBlAGEAcgAsAFwAbgAgACAAIAAgAEwARQBUACgAXABuACAAIAAgACAAIAAgACAAIABfAHYAYQBsAGkAZABDAGgAYQByAFMAZQB0ACwAIABcACIAMAAxADIAMwA0ADUANgA3ADgAOQBCAEMARQAgAC0AKwASIlwAIgAsACAALwAvACAAEiIgAFUATgBJAEMASABBAFIAKAA4ADcAMgAyACkAXABuACAAIAAgACAAIAAgACAAIABcAG4AIAAgACAAIAAgACAAIAAgAGYAbgBZAGUAYQByAFYAYQBsAHUAZQAsACAATABBAE0AQgBEAEEAKABfAHMAWQBlAGEAcgAsAFwAbgAgACAAIAAgACAAIAAgACAAIAAgACAAIABMAEUAVAAoAFwAbgAgACAAIAAgACAAIAAgACAAIAAgACAAIAAgACAAIAAgAF8AYwBoAGEAcgAxACwAIABMAEUARgBUACgAXwBzAFkAZQBhAHIAKQAsAFwAbgAgACAAIAAgACAAIAAgACAAIAAgACAAIAAgACAAIAAgAF8AcwBpAGcAbgAsACAASQBGAFMAKABcAG4AIAAgACAAIAAgACAAIAAgACAAIAAgACAAIAAgACAAIAAgACAAIAAgAF8AYwBoAGEAcgAxACAAPQAgAFwAIgArAFwAIgAsACAAMQAsAFwAbgAgACAAIAAgACAAIAAgACAAIAAgACAAIAAgACAAIAAgACAAIAAgACAAXwBjAGgAYQByADEAIAA9ACAAXAAiAC0AXAAiACwAIAAtADEALABcAG4AIAAgACAAIAAgACAAIAAgACAAIAAgACAAIAAgACAAIAAgACAAIAAgAFUATgBJAEMATwBEAEUAKABfAGMAaABhAHIAMQApACAAPQAgADgANwAyADIALAAgAC0AMQAsAFwAbgAgACAAIAAgACAAIAAgACAAIAAgACAAIAAgACAAIAAgACAAIAAgACAAVABSAFUARQAsACAAXAAiAFwAIgBcAG4AIAAgACAAIAAgACAAIAAgACAAIAAgACAAIAAgACAAIAApACwAXABuACAAIAAgACAAIAAgACAAIAAgACAAIAAgACAAIAAgACAASQBGACgAXwBzAGkAZwBuACAAPQAgAFwAIgBcACIALABcAG4AIAAgACAAIAAgACAAIAAgACAAIAAgACAAIAAgACAAIAAgACAAIAAgAEkATgBUACgAVgBBAEwAVQBFACgAXwBzAFkAZQBhAHIAKQApACwAXABuACAAIAAgACAAIAAgACAAIAAgACAAIAAgACAAIAAgACAAIAAgACAAIABfAHMAaQBnAG4AIAAqACAASQBOAFQAKABWAEEATABVAEUAKABSAEkARwBIAFQAKABfAHMAWQBlAGEAcgAsACAATABFAE4AKABfAHMAWQBlAGEAcgApACAALQAxACkAKQApAFwAbgAgACAAIAAgACAAIAAgACAAIAAgACAAIAAgACAAIAAgACkAXABuACAAIAAgACAAIAAgACAAIAAgACAAIAAgACkAXABuACAAIAAgACAAIAAgACAAIAApACwAXABuAFwAbgAgACAAIAAgACAAIAAgACAAZgBuAFAAYQByAHMAZQBMAGkAdABlAHIAYQByAHkAWQBlAGEAcgAsACAATABBAE0AQgBEAEEAKABfAGwAaQB0AGUAcgBhAHIAeQBZAGUAYQByACwAXABuACAAIAAgACAAIAAgACAAIAAgACAAIAAgAEkARgBTACgAXABuACAAIAAgACAAIAAgACAAIAAgACAAIAAgACAAIAAgACAASQBTAEUAUgBSAE8AUgAoAF8AbABpAHQAZQByAGEAcgB5AFkAZQBhAHIAKQAsACAAXwBsAGkAdABlAHIAYQByAHkAWQBlAGEAcgAsAFwAbgAgACAAIAAgACAAIAAgACAAIAAgACAAIAAgACAAIAAgAF8AbABpAHQAZQByAGEAcgB5AFkAZQBhAHIAIAA9ACAAXAAiAFwAIgAsACAAXAAiAFwAIgAsAFwAbgAgACAAIAAgACAAIAAgACAAIAAgACAAIAAgACAAIAAgAE4ATwBUACgAVgBBAEwASQBEAEEAVABFAF8AQwBIAEEAUgBTAEUAVAAoAF8AbABpAHQAZQByAGEAcgB5AFkAZQBhAHIALAAgAF8AdgBhAGwAaQBkAEMAaABhAHIAUwBlAHQAKQApACwAIAB7ACMAVgBBAEwAVQBFACEAfQAsAFwAbgAgACAAIAAgACAAIAAgACAAIAAgACAAIAAgACAAIAAgAFQAUgBVAEUALAAgAEwARQBUACgAXABuACAAIAAgACAAIAAgACAAIAAgACAAIAAgACAAIAAgACAAIAAgACAAIABfAGwAaQB0AFkAZQBhAHIALAAgAFIARQBQAEwAQQBDAEUAXwBDAEgAQQBSAFMAKABfAGwAaQB0AGUAcgBhAHIAeQBZAGUAYQByACwAIABcACIALAAgAFwAIgAsACAAXAAiAFwAIgApACwAXABuACAAIAAgACAAIAAgACAAIAAgACAAIAAgACAAIAAgACAAIAAgACAAIABJAEYAUwAoAFwAbgAgACAAIAAgACAAIAAgACAAIAAgACAAIAAgACAAIAAgACAAIAAgACAAIAAgACAAIABSAEkARwBIAFQAKABfAGwAaQB0AFkAZQBhAHIALAAgADMAKQAgAD0AIABcACIAQgBDAEUAXAAiACwAIABMAEUAVAAoAFwAbgAgACAAIAAgACAAIAAgACAAIAAgACAAIAAgACAAIAAgACAAIAAgACAAIAAgACAAIAAgACAAIAAgAF8AcwBZAGUAYQByACwAIABMAEUARgBUACgAXwBsAGkAdABZAGUAYQByACwAIABMAEUATgAoAF8AbABpAHQAWQBlAGEAcgApACAALQAgADMAKQAsAFwAbgAgACAAIAAgACAAIAAgACAAIAAgACAAIAAgACAAIAAgACAAIAAgACAAIAAgACAAIAAgACAAIAAgADEAIAAtACAAZgBuAFkAZQBhAHIAVgBhAGwAdQBlACgAXwBzAFkAZQBhAHIAKQBcAG4AIAAgACAAIAAgACAAIAAgACAAIAAgACAAIAAgACAAIAAgACAAIAAgACAAIAAgACAAKQAsAFwAbgAgACAAIAAgACAAIAAgACAAIAAgACAAIAAgACAAIAAgACAAIAAgACAAIAAgACAAIABSAEkARwBIAFQAKABfAGwAaQB0AFkAZQBhAHIALAAgADIAKQAgAD0AIABcACIAQwBFAFwAIgAsAFwAbgAgACAAIAAgACAAIAAgACAAIAAgACAAIAAgACAAIAAgACAAIAAgACAAIAAgACAAIABMAEUAVAAoAFwAbgAgACAAIAAgACAAIAAgACAAIAAgACAAIAAgACAAIAAgACAAIAAgACAAIAAgACAAIAAgACAAIAAgAF8AcwBZAGUAYQByACwAIABMAEUARgBUACgAXwBsAGkAdABZAGUAYQByACwAIABMAEUATgAoAF8AbABpAHQAWQBlAGEAcgApACAALQAgADIAKQAsAFwAbgAgACAAIAAgACAAIAAgACAAIAAgACAAIAAgACAAIAAgACAAIAAgACAAIAAgACAAIAAgACAAIAAgAGYAbgBZAGUAYQByAFYAYQBsAHUAZQAoAF8AcwBZAGUAYQByACkAXABuACAAIAAgACAAIAAgACAAIAAgACAAIAAgACAAIAAgACAAIAAgACAAIAAgACAAIAAgACkALABcAG4AIAAgACAAIAAgACAAIAAgACAAIAAgACAAIAAgACAAIAAgACAAIAAgACAAIAAgACAAVABSAFUARQAsACAAZgBuAFkAZQBhAHIAVgBhAGwAdQBlACgAXwBsAGkAdABZAGUAYQByACkAXABuACAAIAAgACAAIAAgACAAIAAgACAAIAAgACAAIAAgACAAIAAgACAAIAApAFwAbgAgACAAIAAgACAAIAAgACAAIAAgACAAIAAgACAAIAAgACkAXABuACAAIAAgACAAIAAgACAAIAAgACAAIAAgACkAXABuACAAIAAgACAAIAAgACAAIAApACwAXABuAFwAbgAgACAAIAAgACAAIAAgACAATQBBAFAAKABMAGkAdABlAHIAYQByAHkAWQBlAGEAcgAsAFwAbgAgACAAIAAgACAAIAAgACAAIAAgACAAIABMAEEATQBCAEQAQQAoAF8AZQBsAGUAbQBlAG4AdAAsAFwAbgAgACAAIAAgACAAIAAgACAAIAAgACAAIAAgACAAIAAgAGYAbgBQAGEAcgBzAGUATABpAHQAZQByAGEAcgB5AFkAZQBhAHIAKABOAFUATABMAEkARgBZACgAXwBlAGwAZQBtAGUAbgB0ACk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ABJAFQARQBSAEEAUgBZAF8AWQBFAEEAUgBcAG4AXABuAFIAZQB0AHUAcgBuAHMAIABhACAAeQBlAGEAcgAgAGYAbwByAG0AYQB0AHQAZQBkACAAaQBuACAAbABpAHQAZQByAGEAcgB5ACAAcwB0AHkAbABl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MAGkAdABlAHIAYQByAHk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B8ACAAaQBuAHQAZQBnAGUAcgAgAHwAIABOAG8AdABlACAAdABoAGEAdAAgADEAIABCAEMAIAA9ACAAMAAgAEMARQAsACAAMgAgAEIAQwAgAD0AIAAtADEAIABDAEUAXABuAFsAQQBsAHcAYQB5AHMAUwBoAG8AdwBFAHIAYQBdACAAfAAgAHMAdwBpAHQAYwBoACAAIAB8ACAAQQBsAHcAYQB5AHMAIABhAHAAcABsAHkAIABCAEMARQAvAEMARQAgAHMAdQBmAGYAaQB4AC4AIABJAGYAIABuAG8AdAAgAHUAcwBlAGQALAAgAG8AbgBsAHkAIAB5AGUAYQByAHMAIABsAGUAcwBzACAAdABoAGEAbgAgADEAMAAwADAAIABzAGgAbwB3ACAAYQBuACAAZQByAG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ZAEUAQQBSACAAPQAgAEwAQQBNAEIARABBACgAWQBlAGEAcgBDAEUALAAgAFsAQQBsAHcAYQB5AHMAUwBoAG8AdwBFAHIAYQBdACwAXABuACAAIAAgACAATABFAFQAKABcAG4AIAAgACAAIAAgACAAIAAgAF8AYQBsAHcAYQB5AHMAUwBoAG8AdwBFAHIAYQAsACAATgAoAEEAbAB3AGEAeQBzAFMAaABvAHcARQByAGEAKQAgADwAPgAgADAALABcAG4AIAAgACAAIAAgACAAIAAgAFwAbgAgACAAIAAgACAAIAAgACAAZgBuAEYAbwByAG0AYQB0AEwAaQB0AGUAcgBhAHIAeQBZAGUAYQByACwAIABMAEEATQBCAEQAQQAoAF8AeQBlAGEAcgBDAEUALABcAG4AIAAgACAAIAAgACAAIAAgACAAIAAgACAASQBGAFMAKABcAG4AIAAgACAAIAAgACAAIAAgACAAIAAgACAAIAAgACAAIABJAFMARQBSAFIATwBSACgAXwB5AGUAYQByAEMARQApACwAIABfAHkAZQBhAHIAQwBFACwAXABuACAAIAAgACAAIAAgACAAIAAgACAAIAAgACAAIAAgACAAXwB5AGUAYQByAEMARQAgAD0AIABcACIAXAAiACwAIABcACIAXAAiACwAXABuACAAIAAgACAAIAAgACAAIAAgACAAIAAgACAAIAAgACAATgBPAFQAKABJAFMATgBVAE0AQgBFAFIAKABfAHkAZQBhAHIAQwBFACkAKQAsACAAewAjAFYAQQBMAFUARQAhAH0ALABcAG4AIAAgACAAIAAgACAAIAAgACAAIAAgACAAIAAgACAAIABOAE8AVAAoAEkAUwBfAEkATgBUAEUARwBFAFIAKABfAHkAZQBhAHIAQwBFACkAKQAsACAAewAjAE4AVQBNACEAfQAsAFwAbgAgACAAIAAgACAAIAAgACAAIAAgACAAIAAgACAAIAAgAFQAUgBVAEUALAAgAEwARQBUACgAXABuACAAIAAgACAAIAAgACAAIAAgACAAIAAgACAAIAAgACAAIAAgACAAIABfAGkAcwBDAEUALAAgAF8AeQBlAGEAcgBDAEUAIAA+AD0AIAAxACwAXABuACAAIAAgACAAIAAgACAAIAAgACAAIAAgACAAIAAgACAAIAAgACAAIABfAHkAZQBhAHIALAAgAEkARgAoAF8AaQBzAEMARQAsACAAXwB5AGUAYQByAEMARQAsACAAMQAgAC0AIABfAHkAZQBhAHIAQwBFACkALABcAG4AIAAgACAAIAAgACAAIAAgACAAIAAgACAAIAAgACAAIAAgACAAIAAgAF8AcwB1AGYAZgBpAHgALAAgAEkARgBTACgAXABuACAAIAAgACAAIAAgACAAIAAgACAAIAAgACAAIAAgACAAIAAgACAAIAAgACAAIAAgAE4ATwBUACgAXwBpAHMAQwBFACkALAAgAFwAIgAgAEIAQwBFAFwAIgAsAFwAbgAgACAAIAAgACAAIAAgACAAIAAgACAAIAAgACAAIAAgACAAIAAgACAAIAAgACAAIABfAHkAZQBhAHIAQwBFACAAPAAgADEAMAAwADAALAAgAFwAIgAgAEMARQBcACIALABcAG4AIAAgACAAIAAgACAAIAAgACAAIAAgACAAIAAgACAAIAAgACAAIAAgACAAIAAgACAAXwBhAGwAdwBhAHkAcwBTAGgAbwB3AEUAcgBhACwAIABcACIAIABDAEUAXAAiACwAXABuACAAIAAgACAAIAAgACAAIAAgACAAIAAgACAAIAAgACAAIAAgACAAIAAgACAAIAAgAFQAUgBVAEUALAAgAFwAIgBcACIAXABuACAAIAAgACAAIAAgACAAIAAgACAAIAAgACAAIAAgACAAIAAgACAAIAApACwAXABuACAAIAAgACAAIAAgACAAIAAgACAAIAAgACAAIAAgACAAIAAgACAAIABDAE8ATgBDAEEAVAAoAFQARQBYAFQAKABfAHkAZQBhAHIALAAgAFwAIgAwAFwAIgApACwAIABfAHMAdQBmAGYAaQB4ACkAXABuACAAIAAgACAAIAAgACAAIAAgACAAIAAgACAAIAAgACAAKQBcAG4AIAAgACAAIAAgACAAIAAgACAAIAAgACAAKQBcAG4AIAAgACAAIAAgACAAIAAgACkALABcAG4AXABuACAAIAAgACAAIAAgACAAIABNAEEAUAAoAFkAZQBhAHIAQwBFACwAXABuACAAIAAgACAAIAAgACAAIAAgACAAIAAgAEwAQQBNAEIARABBACgAXwBlAGwAZQBtAGUAbgB0ACwAXABuACAAIAAgACAAIAAgACAAIAAgACAAIAAgACAAIAAgACAAZgBuAEYAbwByAG0AYQB0AEwAaQB0AGUAcgBhAHIAeQBZAGUAYQByACgATgBVAEwATABJAEYAWQAoAF8AZQBsAGUAbQBlAG4AdA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FwAbgBcAG4AUABhAHIAcwBlAHMAIABhACAAbABpAHQAZQByAGEAcgB5ACAAZABhAHQAZQAgAGkAbgB0AG8AIAByAGUAcwBwAGUAYwB0AGkAdgBlACAAcABhAHIAdABzACAAbwBmACAAeQBlAGEAcgAsACAAbQBvAG4AdABoACwAIABkAGEAeQAgAGEAbgBkACAAdABpAG0AZQAgAG8AZgAgAGQAYQB5AC4AXABuAFwAbgBBAHIAcgBhAHkAIABjAG8AbQBwAGEAdABpAGIAbABlADoAIABMAGkAdABlAHIAYQByAHkARABhAHQAZQAgAGEAcwAgAGMAbwBsAHUAbQBuAFwAbgBcAG4ATwB1AHQAcAB1AHQAIABDAFsANA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AgADQAIAB8ACAAZABlAGMAaQBtAGEAbAAgAFsAMAAuAC4AMQBdACAAIAB8ACAAV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aQB0AGUAcgBhAHIAeQBEAGEAdABlACAAIAAgACAAIAB8ACAAdABlAHgAdAAgACAAIAB8ACAATABpAHQAZQByAGEAcgB5ACAAZABhAHQAZQAgAGEAbgBkACAAdABpAG0AZQBcAG4AWwBKAHUAbABpAGEAbgBDAGEAbABlAG4AZABhAHIAXQAgAHwAIABzAHcAaQB0AGMAaAAgAHwAIABDAGEAbABjAHUAbABhAHQAZQAgAGYAbwByACAAdABoAGUAIABKAHUAbABpAGEAbgAgAHAAcgBvAGwAZQBwAHQAaQBjACAAYwBhAGwAZQBuAGQAYQByAC4AIABEAGUAZgBhAHUAbAB0ACAAaQBzACAARwByAGUAZwBvAHIAaQBhAG4AXABu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CgAXAAiAEYAZQBiACAAMgA1ACwAIAAyADAAMQA0ACwAIAA2ADoAMAAwAFwAIgApAFwAbgBSAGUAdAB1AHIAbgBzADoAIAB7ADIAMAAxADQALAAgADIALAAgADIANQAsACAAMAAuADIANQB9AFwAbgBcAG4AUABBAFIAUwBFAF8ATABJAFQARQBSAEEAUgBZAF8ARABBAFQARQAoAFwAIgBEAGUAYwAgADMAMQAsACAAMgAwADIAMwAsACAAMgA0ADoAMAAwAFwAIgApAFwAbgBSAGUAdAB1AHIAbgBzADoAIAB7ADIAMAAyADMALAAgADEAMgAsACAAMwAxACwAIAAxAH0AXABuAFwAbgBQAEEAUgBTAEUAXwBMAEkAVABFAFIAQQBSAFkAXwBEAEEAVABFACgAXAAiAEYAZQBiACAAMgA1AFwAIgApAFwAbgBSAGUAdAB1AHIAbgBzADoAIAB7ACAALAAgADIALAAgADIANQAsACA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ABJAFQARQBSAEEAUgBZAF8ARABBAFQARQAgAD0AIABMAEEATQBCAEQAQQAoAEwAaQB0AGUAcgBhAHIAeQBEAGEAdABlACwAIABbAEoAdQBsAGkAYQBuAEMAYQBsAGUAbgBkAGEAcgBdACwAXABuACAAIAAgACAATABFAFQAKABcAG4AIAAgACAAIAAgACAAIAAgAF8AagB1AGwAaQBhAG4AQwBhAGwAZQBuAGQAYQByACwAIABOACgASgB1AGwAaQBhAG4AQwBhAGwAZQBuAGQAYQByACkAIAA8AD4AIAAwACwAXABuAFwAbgAgACAAIAAgACAAIAAgACAAZgBuAFAAYQByAHMAZQBEAGEAeQAsACAATABBAE0AQgBEAEEAKABfAGQAYQB5AFAAYQByAHQALAAgAF8AeQBlAGEAcgAsACAAXwBtAG8AbgB0AGgALABcAG4AIAAgACAAIAAgACAAIAAgACAAIAAgACAATABFAFQAKABcAG4AIAAgACAAIAAgACAAIAAgACAAIAAgACAAIAAgACAAIABfAGQAYQB5ACwAIABJAE4AVAAoAFYAQQBMAFUARQAoAF8AZABhAHkAUABhAHIAdAApACkALABcAG4AIAAgACAAIAAgACAAIAAgACAAIAAgACAAIAAgACAAIABJAEYAUwAoAFwAbgAgACAAIAAgACAAIAAgACAAIAAgACAAIAAgACAAIAAgACAAIAAgACAAXwBkAGEAeQAgADwAPQAgADAALAAgAHsAIwBOAFUATQAhAH0ALABcAG4AIAAgACAAIAAgACAAIAAgACAAIAAgACAAIAAgACAAIAAgACAAIAAgAF8AZABhAHkAIAA8AD0AIABEAEEAWQBTAF8ASQBOAF8ATQBPAE4AVABIACgAXwBtAG8AbgB0AGgALAAgAF8AeQBlAGEAcgAsACAAXwBqAHUAbABpAGEAbgBDAGEAbABlAG4AZABhAHIAKQAsACAAXwBkAGEAeQAsAFwAbgAgACAAIAAgACAAIAAgACAAIAAgACAAIAAgACAAIAAgACAAIAAgACAAVABSAFUARQAsACAAewAjAE4AVQBNACEAfQBcAG4AIAAgACAAIAAgACAAIAAgACAAIAAgACAAIAAgACAAIAApAFwAbgAgACAAIAAgACAAIAAgACAAIAAgACAAIAApAFwAbgAgACAAIAAgACAAIAAgACAAKQAsAFwAbgBcAG4AIAAgACAAIAAgACAAIAAgAGYAbgBQAGEAcgBzAGUAVABpAG0AZQAsACAATABBAE0AQgBEAEEAKABfAHQAaQBtAGUAUABhAHIAdAAsAFwAbgAgACAAIAAgACAAIAAgACAAIAAgACAAIABMAEUAVAAoAFwAbgAgACAAIAAgACAAIAAgACAAIAAgACAAIAAgACAAIAAgAF8AdAByAHkAVABpAG0AZQAsACAARABBAFQARQBWAEEATABVAEUAKABfAHQAaQBtAGUAUABhAHIAdAApACAAKwAgAFQASQBNAEUAVgBBAEwAVQBFACgAXwB0AGkAbQBlAFAAYQByAHQAKQAsAFwAbgAgACAAIAAgACAAIAAgACAAIAAgACAAIAAgACAAIAAgAEkARgBTACgAXABuACAAIAAgACAAIAAgACAAIAAgACAAIAAgACAAIAAgACAAIAAgACAAIABJAFMARQBSAFIATwBSACgAXwB0AHIAeQBUAGkAbQBlACkALAAgAFwAIgBcACIALABcAG4AIAAgACAAIAAgACAAIAAgACAAIAAgACAAIAAgACAAIAAgACAAIAAgAF8AdAByAHkAVABpAG0AZQAgAD4AIAAxACwAIAB7ACMATgBVAE0AIQB9ACwAXABuACAAIAAgACAAIAAgACAAIAAgACAAIAAgACAAIAAgACAAIAAgACAAIABUAFIAVQBFACwAIABfAHQAcgB5AFQAaQBtAGUAXABuACAAIAAgACAAIAAgACAAIAAgACAAIAAgACAAIAAgACAAKQBcAG4AIAAgACAAIAAgACAAIAAgACAAIAAgACAAKQBcAG4AIAAgACAAIAAgACAAIAAgACkALABcAG4AXABuACAAIAAgACAAIAAgACAAIABmAG4AUABhAHIAcwBlAEwAaQB0AGUAcgBhAHIAeQBEAGEAdABlACwAIABMAEEATQBCAEQAQQAoAF8AbABpAHQAZQByAGEAcgB5AEQAYQB0AGUALABcAG4AIAAgACAAIAAgACAAIAAgACAAIAAgACAASQBGACgASQBTAEUAUgBSAE8AUgAoAF8AbABpAHQAZQByAGEAcgB5AEQAYQB0AGUAKQAsACAASABTAFQAQQBDAEsAKABfAGwAaQB0AGUAcgBhAHIAeQBEAGEAdABlACwAIABcACIAXAAiACwAIABcACIAXAAiACwAIABcACIAXAAiACkALABcAG4AIAAgACAAIAAgACAAIAAgACAAIAAgACAAIAAgACAAIABMAEUAVAAoAFwAbgAgACAAIAAgACAAIAAgACAAIAAgACAAIAAgACAAIAAgACAAIAAgACAAXwB0AEwAaQB0AEQAYQB0AGUALAAgAFQAUgBJAE0AKABfAGwAaQB0AGUAcgBhAHIAeQBEAGEAdABlACkALABcAG4AIAAgACAAIAAgACAAIAAgACAAIAAgACAAIAAgACAAIAAgACAAIAAgAEkARgAoAF8AdABMAGkAdABEAGEAdABlACAAPQAgAFwAIgBcACIALAAgAHsAXAAiAFwAIgAsACAAXAAiAFwAIgAsACAAXAAiAFwAIgAsACAAXAAiAFwAIgB9ACwAXABuACAAIAAgACAAIAAgACAAIAAgACAAIAAgACAAIAAgACAAIAAgACAAIAAgACAAIAAgAEwARQBUACgAXABuACAAIAAgACAAIAAgACAAIAAgACAAIAAgACAAIAAgACAAIAAgACAAIAAgACAAIAAgACAAIAAgACAAXwBwAGEAcgB0AHMALAAgAFMAUABMAEkAVAAoAF8AdABMAGkAdABEAGEAdABlACwAIABcACIALABcACIAKQAsAFwAbgAgACAAIAAgACAAIAAgACAAIAAgACAAIAAgACAAIAAgACAAIAAgACAAIAAgACAAIAAgACAAIAAgAF8AYwBvAGwAcwAsACAAQwBPAEwAVQBNAE4AUwAoAF8AcABhAHIAdABzACkALABcAG4AIAAgACAAIAAgACAAIAAgACAAIAAgACAAIAAgACAAIAAgACAAIAAgACAAIAAgACAAIAAgACAAIABJAEYAUwAoAFwAbgAgACAAIAAgACAAIAAgACAAIAAgACAAIAAgACAAIAAgACAAIAAgACAAIAAgACAAIAAgACAAIAAgACAAIAAgACAAXwBjAG8AbABzACAAPQAgADEALAAgAEwARQBUACgAXABuACAAIAAgACAAIAAgACAAIAAgACAAIAAgACAAIAAgACAAIAAgACAAIAAgACAAIAAgACAAIAAgACAAIAAgACAAIAAgACAAIAAgAF8AcABhAHIAdAAxACwAIABJAE4ARABFAFgAKABfAHAAYQByAHQAcwAsACAAMQAsACAAMQApACwAXABuACAAIAAgACAAIAAgACAAIAAgACAAIAAgACAAIAAgACAAIAAgACAAIAAgACAAIAAgACAAIAAgACAAIAAgACAAIAAgACAAIAAgAF8AcwBwAGEAYwBlAFAAbwBzACwAIABJAEYARQBSAFIATwBSACgARgBJAE4ARAAoAFwAIgAgAFwAIgAsACAAXwBwAGEAcgB0ADEAKQAsACAAMAApACwAXABuACAAIAAgACAAIAAgACAAIAAgACAAIAAgACAAIAAgACAAIAAgACAAIAAgACAAIAAgACAAIAAgACAAIAAgACAAIAAgACAAIAAgAEkARgAoAF8AcwBwAGEAYwBlAFAAbwBzACAAPQAgADAALAAgAHsAIwBWAEEATABVAEUAIQAsACAAXAAiAFwAIgAsACAAXAAiAFwAIgAsACAAXAAiAFwAIgB9ACwAXABuACAAIAAgACAAIAAgACAAIAAgACAAIAAgACAAIAAgACAAIAAgACAAIAAgACAAIAAgACAAIAAgACAAIAAgACAAIAAgACAAIAAgACAAIAAgACAATABFAFQAKABcAG4AIAAgACAAIAAgACAAIAAgACAAIAAgACAAIAAgACAAIAAgACAAIAAgACAAIAAgACAAIAAgACAAIAAgACAAIAAgACAAIAAgACAAIAAgACAAIAAgACAAIAAgAF8AbQBvAG4AdABoACwAIABQAEEAUgBTAEUAXwBNAE8ATgBUAEgAKABMAEUARgBUACgAXwBwAGEAcgB0ADEALAAgAF8AcwBwAGEAYwBlAFAAbwBzACAALQAgADEAKQApACwAXABuACAAIAAgACAAIAAgACAAIAAgACAAIAAgACAAIAAgACAAIAAgACAAIAAgACAAIAAgACAAIAAgACAAIAAgACAAIAAgACAAIAAgACAAIAAgACAAIAAgACAAIABfAGQAYQB5AHMASQBuAE0AbwBuAHQAaAAsACAARABBAFkAUwBfAEkATgBfAE0ATwBOAFQASAAoAF8AbQBvAG4AdABoACwAIAAyADAAMAAwACkALABcAG4AIAAgACAAIAAgACAAIAAgACAAIAAgACAAIAAgACAAIAAgACAAIAAgACAAIAAgACAAIAAgACAAIAAgACAAIAAgACAAIAAgACAAIAAgACAAIAAgACAAIAAgAF8AcgBlAG0AYQBpAG4ALAAgAE0ASQBEACgAXwBwAGEAcgB0ADEALAAgAF8AcwBwAGEAYwBlAFAAbwBzACAAKwAgADEALAAgAEwARQBOACgAXwBwAGEAcgB0ADEAKQAgAC0AIABfAHMAcABhAGMAZQBQAG8AcwApACwAXABuACAAIAAgACAAIAAgACAAIAAgACAAIAAgACAAIAAgACAAIAAgACAAIAAgACAAIAAgACAAIAAgACAAIAAgACAAIAAgACAAIAAgACAAIAAgACAAIAAgACAAIABfAGQAZQBuAG8AdABlAGQAWQBlAGEAcgAsACAASQBGAEUAUgBSAE8AUgAoAFMARQBBAFIAQwBIACgAXAAiAEMAXAAiACwAIABfAHIAZQBtAGEAaQBuACkALAAgADAAKQAgAD4AIAAwACwAXABuACAAIAAgACAAIAAgACAAIAAgACAAIAAgACAAIAAgACAAIAAgACAAIAAgACAAIAAgACAAIAAgACAAIAAgACAAIAAgACAAIAAgACAAIAAgACAAIAAgACAAIABfAHYAYQBsACwAIABJAEYAKABfAGQAZQBuAG8AdABlAGQAWQBlAGEAcgAsACAAUABBAFIAUwBFAF8ATABJAFQARQBSAEEAUgBZAF8AWQBFAEEAUgAoAF8AcgBlAG0AYQBpAG4AKQAsACAAVgBBAEwAVQBFACgAXwByAGUAbQBhAGkAbgApACkALABcAG4AIAAgACAAIAAgACAAIAAgACAAIAAgACAAIAAgACAAIAAgACAAIAAgACAAIAAgACAAIAAgACAAIAAgACAAIAAgACAAIAAgACAAIAAgACAAIAAgACAAIAAgAF8AZABhAHkALAAgAEkARgBTACgAXABuACAAIAAgACAAIAAgACAAIAAgACAAIAAgACAAIAAgACAAIAAgACAAIAAgACAAIAAgACAAIAAgACAAIAAgACAAIAAgACAAIAAgACAAIAAgACAAIAAgACAAIAAgACAAIAAgAF8AZABlAG4AbwB0AGUAZABZAGUAYQByACwAIABcACIAXAAiACwAXABuACAAIAAgACAAIAAgACAAIAAgACAAIAAgACAAIAAgACAAIAAgACAAIAAgACAAIAAgACAAIAAgACAAIAAgACAAIAAgACAAIAAgACAAIAAgACAAIAAgACAAIAAgACAAIAAgAF8AdgBhAGwAIAA8AD0AIAAwACwAIABcACIAXAAiACwAXABuACAAIAAgACAAIAAgACAAIAAgACAAIAAgACAAIAAgACAAIAAgACAAIAAgACAAIAAgACAAIAAgACAAIAAgACAAIAAgACAAIAAgACAAIAAgACAAIAAgACAAIAAgACAAIAAgAF8AdgBhAGwAIAA8AD0AIABfAGQAYQB5AHMASQBuAE0AbwBuAHQAaAAsACAAXwB2AGEAbAAsAFwAbgAgACAAIAAgACAAIAAgACAAIAAgACAAIAAgACAAIAAgACAAIAAgACAAIAAgACAAIAAgACAAIAAgACAAIAAgACAAIAAgACAAIAAgACAAIAAgACAAIAAgACAAIAAgACAAIABUAFIAVQBFACwAIABcACIAXAAiAFwAbgAgACAAIAAgACAAIAAgACAAIAAgACAAIAAgACAAIAAgACAAIAAgACAAIAAgACAAIAAgACAAIAAgACAAIAAgACAAIAAgACAAIAAgACAAIAAgACAAIAAgACAAKQAsAFwAbgAgACAAIAAgACAAIAAgACAAIAAgACAAIAAgACAAIAAgACAAIAAgACAAIAAgACAAIAAgACAAIAAgACAAIAAgACAAIAAgACAAIAAgACAAIAAgACAAIAAgACAAXwB5AGUAYQByACwAIABJAEYAUwAoAFwAbgAgACAAIAAgACAAIAAgACAAIAAgACAAIAAgACAAIAAgACAAIAAgACAAIAAgACAAIAAgACAAIAAgACAAIAAgACAAIAAgACAAIAAgACAAIAAgACAAIAAgACAAIAAgACAAIABfAGQAZQBuAG8AdABlAGQAWQBlAGEAcgAsACAAXwB2AGEAbAAsAFwAbgAgACAAIAAgACAAIAAgACAAIAAgACAAIAAgACAAIAAgACAAIAAgACAAIAAgACAAIAAgACAAIAAgACAAIAAgACAAIAAgACAAIAAgACAAIAAgACAAIAAgACAAIAAgACAAIABfAHYAYQBsACAAPAA9ACAAMAAsACAAXwB2AGEAbAAsAFwAbgAgACAAIAAgACAAIAAgACAAIAAgACAAIAAgACAAIAAgACAAIAAgACAAIAAgACAAIAAgACAAIAAgACAAIAAgACAAIAAgACAAIAAgACAAIAAgACAAIAAgACAAIAAgACAAIABfAHYAYQBsACAAPAA9ACAAXwBkAGEAeQBzAEkAbgBNAG8AbgB0AGgALAAgAFwAIgBcACIALABcAG4AIAAgACAAIAAgACAAIAAgACAAIAAgACAAIAAgACAAIAAgACAAIAAgACAAIAAgACAAIAAgACAAIAAgACAAIAAgACAAIAAgACAAIAAgACAAIAAgACAAIAAgACAAIAAgACAAVABSAFUARQAsACAAXwB2AGEAbABcAG4AIAAgACAAIAAgACAAIAAgACAAIAAgACAAIAAgACAAIAAgACAAIAAgACAAIAAgACAAIAAgACAAIAAgACAAIAAgACAAIAAgACAAIAAgACAAIAAgACAAIAAgACkALABcAG4AIAAgACAAIAAgACAAIAAgACAAIAAgACAAIAAgACAAIAAgACAAIAAgACAAIAAgACAAIAAgACAAIAAgACAAIAAgACAAIAAgACAAIAAgACAAIAAgACAAIAAgAEgAUwBUAEEAQwBLACgAXwB5AGUAYQByACwAIABfAG0AbwBuAHQAaAAsACAAXwBkAGEAeQAsACAAXAAiAFwAIg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fAGMAbwBsAHMAIAA9ACAAMgAsACAATABFAFQAKABcAG4AIAAgACAAIAAgACAAIAAgACAAIAAgACAAIAAgACAAIAAgACAAIAAgACAAIAAgACAAIAAgACAAIAAgACAAIAAgACAAIAAgACAAXwBwADEALAAgAEkATgBEAEUAWAAoAF8AcABhAHIAdABzACwAIAAxACwAIAAxACkALABcAG4AIAAgACAAIAAgACAAIAAgACAAIAAgACAAIAAgACAAIAAgACAAIAAgACAAIAAgACAAIAAgACAAIAAgACAAIAAgACAAIAAgACAAXwBzAHAAYQBjAGUAUABvAHMALAAgAEkARgBFAFIAUgBPAFIAKABGAEkATgBEACgAXAAiACAAXAAiACwAIABfAHAAMQApACwAIAAwACkALABcAG4AIAAgACAAIAAgACAAIAAgACAAIAAgACAAIAAgACAAIAAgACAAIAAgACAAIAAgACAAIAAgACAAIAAgACAAIAAgACAAIAAgACAASQBGACgAXwBzAHAAYQBjAGUAUABvAHMAIAA9ACAAMAAsACAAewAjAFYAQQBMAFUARQAhACwAIABcACIAXAAiACwAIABcACIAXAAiACwAIABcACIAXAAiAH0ALABcAG4AIAAgACAAIAAgACAAIAAgACAAIAAgACAAIAAgACAAIAAgACAAIAAgACAAIAAgACAAIAAgACAAIAAgACAAIAAgACAAIAAgACAAIAAgACAAIABMAEUAVAAoAFwAbgAgACAAIAAgACAAIAAgACAAIAAgACAAIAAgACAAIAAgACAAIAAgACAAIAAgACAAIAAgACAAIAAgACAAIAAgACAAIAAgACAAIAAgACAAIAAgACAAIAAgACAAXwBtAG8AbgB0AGgALAAgAFAAQQBSAFMARQBfAE0ATwBOAFQASAAoAEwARQBGAFQAKABfAHAAMQAsACAAXwBzAHAAYQBjAGUAUABvAHMAIAAtACAAMQApACkALABcAG4AIAAgACAAIAAgACAAIAAgACAAIAAgACAAIAAgACAAIAAgACAAIAAgACAAIAAgACAAIAAgACAAIAAgACAAIAAgACAAIAAgACAAIAAgACAAIAAgACAAIAAgAF8AcAAyACwAIABJAE4ARABFAFgAKABfAHAAYQByAHQAcwAsACAAMQAsACAAMgApACwAXABuACAAIAAgACAAIAAgACAAIAAgACAAIAAgACAAIAAgACAAIAAgACAAIAAgACAAIAAgACAAIAAgACAAIAAgACAAIAAgACAAIAAgACAAIAAgACAAIAAgACAAIABfAHQAaQBtAGUALAAgAGYAbgBQAGEAcgBzAGUAVABpAG0AZQAoAF8AcAAyACkALABcAG4AIAAgACAAIAAgACAAIAAgACAAIAAgACAAIAAgACAAIAAgACAAIAAgACAAIAAgACAAIAAgACAAIAAgACAAIAAgACAAIAAgACAAIAAgACAAIAAgACAAIAAgAF8AeQBlAGEAcgAsACAASQBGACgATgBPAFQAKABJAFMATgBVAE0AQgBFAFIAKABfAHQAaQBtAGUAKQApACwAIABQAEEAUgBTAEUAXwBMAEkAVABFAFIAQQBSAFkAXwBZAEUAQQBSACgAXwBwADIAKQAsACAAXAAiAFwAIgApACwAXABuACAAIAAgACAAIAAgACAAIAAgACAAIAAgACAAIAAgACAAIAAgACAAIAAgACAAIAAgACAAIAAgACAAIAAgACAAIAAgACAAIAAgACAAIAAgACAAIAAgACAAIABfAGQAYQB5AFAAYQByAHQALAAgAE0ASQBEACgAXwBwADEALAAgAF8AcwBwAGEAYwBlAFAAbwBzACAAKwAgADEALAAgAEwARQBOACgAXwBwADEAKQAgAC0AIABfAHMAcABhAGMAZQBQAG8AcwApACwAXABuACAAIAAgACAAIAAgACAAIAAgACAAIAAgACAAIAAgACAAIAAgACAAIAAgACAAIAAgACAAIAAgACAAIAAgACAAIAAgACAAIAAgACAAIAAgACAAIAAgACAAIABfAGQAYQB5ACwAIABmAG4AUABhAHIAcwBlAEQAYQB5ACgAXwBkAGEAeQBQAGEAcgB0ACwAIABfAHkAZQBhAHIALAAgAF8AbQBvAG4AdABoACkALABcAG4AIAAgACAAIAAgACAAIAAgACAAIAAgACAAIAAgACAAIAAgACAAIAAgACAAIAAgACAAIAAgACAAIAAgACAAIAAgACAAIAAgACAAIAAgACAAIAAgACAAIAAgAEgAUwBUAEEAQwBLACgAXwB5AGUAYQByACwAIABfAG0AbwBuAHQAaAAsACAAXwBkAGEAeQAsACAAXwB0AGkAbQBl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YwBvAGwAcwAgAD0AIAAzACwAIABMAEUAVAAoAFwAbgAgACAAIAAgACAAIAAgACAAIAAgACAAIAAgACAAIAAgACAAIAAgACAAIAAgACAAIAAgACAAIAAgACAAIAAgACAAIAAgACAAIABfAHkAZQBhAHIALAAgAFAAQQBSAFMARQBfAEwASQBUAEUAUgBBAFIAWQBfAFkARQBBAFIAKABJAE4ARABFAFgAKABfAHAAYQByAHQAcwAsACAAMQAsACAAMgApACkALABcAG4AIAAgACAAIAAgACAAIAAgACAAIAAgACAAIAAgACAAIAAgACAAIAAgACAAIAAgACAAIAAgACAAIAAgACAAIAAgACAAIAAgACAAXwB0AGkAbQBlACwAIABmAG4AUABhAHIAcwBlAFQAaQBtAGUAKABJAE4ARABFAFgAKABfAHAAYQByAHQAcwAsACAAMQAsACAAMwApACkALABcAG4AIAAgACAAIAAgACAAIAAgACAAIAAgACAAIAAgACAAIAAgACAAIAAgACAAIAAgACAAIAAgACAAIAAgACAAIAAgACAAIAAgACAAXwBwADEALAAgAEkATgBEAEUAWAAoAF8AcABhAHIAdABzACwAIAAxACwAIAAxACkALABcAG4AIAAgACAAIAAgACAAIAAgACAAIAAgACAAIAAgACAAIAAgACAAIAAgACAAIAAgACAAIAAgACAAIAAgACAAIAAgACAAIAAgACAAXwBzAHAAYQBjAGUAUABvAHMALAAgAEkARgBFAFIAUgBPAFIAKABGAEkATgBEACgAXAAiACAAXAAiACwAIABfAHAAMQApACwAIAAwACkALABcAG4AIAAgACAAIAAgACAAIAAgACAAIAAgACAAIAAgACAAIAAgACAAIAAgACAAIAAgACAAIAAgACAAIAAgACAAIAAgACAAIAAgACAASQBGACgAXwBzAHAAYQBjAGUAUABvAHMAIAA9ACAAMAAsACAAewAjAFYAQQBMAFUARQAhACwAIABcACIAXAAiACwAIABcACIAXAAiACwAIABcACIAXAAiAH0ALABcAG4AIAAgACAAIAAgACAAIAAgACAAIAAgACAAIAAgACAAIAAgACAAIAAgACAAIAAgACAAIAAgACAAIAAgACAAIAAgACAAIAAgACAAIAAgACAAIABMAEUAVAAoAFwAbgAgACAAIAAgACAAIAAgACAAIAAgACAAIAAgACAAIAAgACAAIAAgACAAIAAgACAAIAAgACAAIAAgACAAIAAgACAAIAAgACAAIAAgACAAIAAgACAAIAAgACAAXwBtAG8AbgB0AGgALAAgAFAAQQBSAFMARQBfAE0ATwBOAFQASAAoAEwARQBGAFQAKABfAHAAMQAsACAAXwBzAHAAYQBjAGUAUABvAHMAIAAtACAAMQApACkALABcAG4AIAAgACAAIAAgACAAIAAgACAAIAAgACAAIAAgACAAIAAgACAAIAAgACAAIAAgACAAIAAgACAAIAAgACAAIAAgACAAIAAgACAAIAAgACAAIAAgACAAIAAgAF8AZABhAHkAUABhAHIAdAAsACAATQBJAEQAKABfAHAAMQAsACAAXwBzAHAAYQBjAGUAUABvAHMAIAArACAAMQAsACAATABFAE4AKABfAHAAMQApACAALQAgAF8AcwBwAGEAYwBlAFAAbwBzACkALABcAG4AIAAgACAAIAAgACAAIAAgACAAIAAgACAAIAAgACAAIAAgACAAIAAgACAAIAAgACAAIAAgACAAIAAgACAAIAAgACAAIAAgACAAIAAgACAAIAAgACAAIAAgAF8AZABhAHkALAAgAGYAbgBQAGEAcgBzAGUARABhAHkAKABfAGQAYQB5AFAAYQByAHQALAAgADIAMAAwADAALAAgAF8AbQBvAG4AdABoACkALABcAG4AIAAgACAAIAAgACAAIAAgACAAIAAgACAAIAAgACAAIAAgACAAIAAgACAAIAAgACAAIAAgACAAIAAgACAAIAAgACAAIAAgACAAIAAgACAAIAAgACAAIAAgAEgAUwBUAEEAQwBLACgAXwB5AGUAYQByACwAIABfAG0AbwBuAHQAaAAsACAAXwBkAGEAeQAsACAAXwB0AGkAbQBl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QAUgBVAEUALAAgAHsAIwBWAEEATABVAEUAIQAsACAAXAAiAFwAIgAsACAAXAAiAFwAIgAsACAAXAAiAFwAIgB9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cgBvAHcAQwBvAHUAbgB0ACwAIABSAE8AVwBTACgATABpAHQAZQByAGEAcgB5AEQAYQB0AGUAKQAsAFwAbgAgACAAIAAgACAAIAAgACAARABSAE8AUAAo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UABhAHIAcwBlAEwAaQB0AGUAcgBhAHIAeQBEAGEAdABlACgATgBVAEwATABJAEYAWQAoAEkATgBEAEUAWAAoAEwAaQB0AGUAcgBhAHIAeQBEAGEAdABlACwAIABfAGMAdQByAHIALAAgADEAKQApACkAXABuACAAIAAgACAAIAAgACAAIAAgACAAIAAgACAAIAAgACAAIAAgACAAIAApAFwAbgAgACAAIAAgACAAIAAgACAAIAAgACAAIAAgACAAIAAgACkAXABuACAAIAAgACAAIAAgACAAIAAgACAAIAAgACkALAAgADE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EQAQQBUAEUAXABuAFwAbgBSAGUAdAB1AHIAbgBzACAAYQAgAGQAYQB0AGUAIABmAG8AcgBtAGEAdAB0AGUAZAAgAGkAbgAgAGwAaQB0AGUAcgBhAHIAeQAgAHMAdAB5AGwAZQAuAFwAbgBcAG4AQQByAHIAYQB5ACAAYwBvAG0AcABhAHQAaQBiAGwAZQA6ACAARABhAHQAZQBfAFkATQBE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gAuAC4ANA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E0AbwBuAHQAaAAgAG8AZgAgAHkAZQBhAHIALgAgAEMAYQBuACAAYgBlACAAZQBtAHAAdAB5AC4AXABuACAAIAAgAFsARABhAHkAXQAgACAAIAAgACAAIAAgACAAIAB8ACAAZABlAGMAaQBtAGEAbAAgAFsAMAAuAC4AMwA2ADcAKQAgAHwAIABEAGEAeQAuACAATwByAGQAaQBuAGEAbAAgAGQAYQB5ACAAbwBmACAAeQBlAGEAcgAgAGkAZgAgAG0AbwBuAHQAaAAgAGUAbQBwAHQAeQAuACAAQwBhAG4AIABiAGUAIABlAG0AcAB0AHkALgAgAEkAZgAgAHQAaQBtAGUAIABpAHMAIABuAG8AdAAgAG8AbQBpAHQAdABlAGQAXABuACAAIAAgACAAIAAgACAAIAAgACAAIAAgACAAIAAgACAAIAB8ACAAIAAgACAAIAAgACAAIAAgACAAIAAgACAAIAAgACAAIAAgAHwAIABhAG4AeQAgAGQAZQBjAGkAbQBhAGwAIABwAGEAcgB0ACAAaQBzACAAaQBnAG4AbwByAGUAZAAuAFwAbgAgACAAIABbAFQAaQBtAGUAXQAgACAAIAAgACAAIAAgACAAfAAgAGQAZQBjAGkAbQBhAGwAIABbADAALgAuADEAKQAgACAAIAB8ACAAVABpAG0AZQAgAG8AZgAgAGQAYQB5AC4AIABJAGYAIABvAG0AaQB0AHQAZQBkACAAdABoAGUAbgAgAGQAZQBjAGkAbQBhAGwAIABwAGEAcgB0ACAAbwBmACAAZABhAHkAIABpAHMAIAB0AGEAawBlAG4ALgBcAG4AWwBPAHAAdABpAG8AbgBzAF0AIAAgACAAIAAgACAAIAAgAHwAIAB0AGUAeAB0ACAAIAAgACAAIAAgACAAIAAgACAAIAAgACAAfAAgAFsAUwBdAFsASQBdAFsARQBdAFwAbgAgACAAIAAgACAAIAAgACAAIAAgACAAIAAgACAAIAAgACAAfAAgACAAIAAgACAAIAAgACAAIAAgACAAIAAgACAAIAAgACAAIAB8ACAAIABTACAAOgAgAEQAaQBzAHAAbABhAHkAIABzAGgAbwByAHQAIABmAG8AcgBtACAAbQBvAG4AdABoAHMAXABuACAAIAAgACAAIAAgACAAIAAgACAAIAAgACAAIAAgACAAIAB8ACAAIAAgACAAIAAgACAAIAAgACAAIAAgACAAIAAgACAAIAAgAHwAIAAgAEkAIAA6ACAAVQBzAGUAIABJAG4AdABlAHIAbgBhAHQAaQBvAG4AYQBsACAARQBuAGcAbABpAHMAaAAgAGkAbgBzAHQAZQBhAGQAIABvAGYAIABsAG8AYwBhAGwAIABsAGEAbgBnAHUAYQBnAGUAIABzAGUAdAAgAGkAbgAgAEUAeABjAGUAbABcAG4AIAAgACAAIAAgACAAIAAgACAAIAAgACAAIAAgACAAIAAgAHwAIAAgACAAIAAgACAAIAAgACAAIAAgACAAIAAgACAAIAAgACAAfAAgACAARQAgADoAIABBAGwAdwBhAHkAcwAgAGEAcABwAGwAeQAgAEIAQwBFAC8AQwBFACAAcwB1AGYAZgBpAHgALgAgAEkAZgAgAG4AbwB0ACAAdQBzAGUAZAAsACAAbwBuAGwAeQAgAHkAZQBhAHIAcwAgAGwAZQBzAHMAIAB0AGgAYQBuACAAMQAwADAAMABcAG4AIAAgACAAIAAgACAAIAAgACAAIAAgACAAIAAgACAAIAAgAHwAIAAgACAAIAAgACAAIAAgACAAIAAgACAAIAAgACAAIAAgACAAfAAgACAAIAAgACAAIABzAGgAbwB3ACAAYQBuACAAZQByAGEALg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ABJAFQARQBSAEEAUgBZAF8ARABBAFQARQAgAD0AIABMAEEATQBCAEQAQQAoAEQAYQB0AGUAXwBZAE0ARABUACwAIABbAE8AcAB0AGkAbwBuAHMAXQAsACAAWwBKAHUAbABpAGEAbgBDAGEAbABlAG4AZABhAHIAXQAsAFwAbgAgACAAIAAgAEwARQBUACgAXABuACAAIAAgACAAIAAgACAAIABfAG8AcAB0AGkAbwBuAHMALAAgAEkARgAoAEkAUwBPAE0ASQBUAFQARQBEACgATwBwAHQAaQBvAG4AcwApACwAIABcACIAXAAiACwAIABPAHAAdABpAG8AbgBzACkALABcAG4AIAAgACAAIAAgACAAIAAgAF8AagB1AGwAaQBhAG4AQwBhAGwAZQBuAGQAYQByACwAIABOACgASgB1AGwAaQBhAG4AQwBhAGwAZQBuAGQAYQByACkAIAA8AD4AIAAwACwAXABuACAAIAAgACAAIAAgACAAIABfAHMAaABvAHIAdAAsACAASQBGAEUAUgBSAE8AUgAoAFMARQBBAFIAQwBIACgAXAAiAFMAXAAiACwAIABfAG8AcAB0AGkAbwBuAHMAKQAsACAAMAApACAAPgAgADAALABcAG4AIAAgACAAIAAgACAAIAAgAF8AaQBuAHQARQBuAGcAbABpAHMAaAAsACAASQBGAEUAUgBSAE8AUgAoAFMARQBBAFIAQwBIACgAXAAiAEkAXAAiACwAIABfAG8AcAB0AGkAbwBuAHMAKQAsACAAMAApACAAPgAgADAALABcAG4AIAAgACAAIAAgACAAIAAgAF8AZQByAGEALAAgAEkARgBFAFIAUgBPAFIAKABTAEUAQQBSAEMASAAoAFwAIgBFAFwAIgAsACAAXwBvAHAAdABpAG8AbgBzACkALAAgADAAKQAgAD4AIAAwACwAXABuAFwAbgAgACAAIAAgACAAIAAgACAAZgBuAEYAbwByAG0AYQB0AEwAaQB0AGUAcgBhAHIAeQBEAGEAdABlACwAIABMAEEATQBCAEQAQQAoAF8AZABhAHQAZQBfAFkATQBEAFQALABcAG4AIAAgACAAIAAgACAAIAAgACAAIAAgACAASQBGACgATQBBAFgAKABOACgATgBPAFQAKABJAFMAXwBFAE0AUABUAFkAKABfAGQAYQB0AGUAXwBZAE0ARABUACkAKQApACkAIAA9ACAAMAAsACAAXAAiAFwAIgAsAFwAbgAgACAAIAAgACAAIAAgACAAIAAgACAAIAAgACAAIAAgAEwARQBUACgAXABuACAAIAAgACAAIAAgACAAIAAgACAAIAAgACAAIAAgACAAIAAgACAAIABfAG4AbwByAG0AYQBsAGkAcwBlAFkATQBEAFQALAAgAE4ATwBSAE0AQQBMAEkAUwBFAF8AWQBNAEQAVAAoAF8AZABhAHQAZQBfAFkATQBEAFQALAAgAF8AagB1AGwAaQBhAG4AQwBhAGwAZQBuAGQAYQByACkALABcAG4AIAAgACAAIAAgACAAIAAgACAAIAAgACAAIAAgACAAIAAgACAAIAAgAF8AeQBlAGEAcgBQAHIAbwB2AGkAZABlAGQALAAgAEkAUwBOAFUATQBCAEUAUgAoAEkATgBEAEUAWAAoAF8AbgBvAHIAbQBhAGwAaQBzAGUAWQBNAEQAVAAsACAAMQAsACAAMQApACkALABcAG4AIAAgACAAIAAgACAAIAAgACAAIAAgACAAIAAgACAAIAAgACAAIAAgAF8AbgBvAG0AaQBuAGEAbABZAE0ARABUACwAIABJAEYAKABfAHkAZQBhAHIAUAByAG8AdgBpAGQAZQBkACwAIABfAG4AbwByAG0AYQBsAGkAcwBlAFkATQBEAFQALABcAG4AIAAgACAAIAAgACAAIAAgACAAIAAgACAAIAAgACAAIAAgACAAIAAgACAAIAAgACAASABTAFQAQQBDAEsAKAAyADAAMAAwACwAIABEAFIATwBQACgAXwBuAG8AcgBtAGEAbABpAHMAZQBZAE0ARABUACwAIAAsACAAMQApACkAXABuACAAIAAgACAAIAAgACAAIAAgACAAIAAgACAAIAAgACAAIAAgACAAIAApACwAXABuACAAIAAgACAAIAAgACAAIAAgACAAIAAgACAAIAAgACAAIAAgACAAIABfAHIAZQBzAG8AbAB2AGUAWQBNAEQAVAAsACAAUgBFAFMATwBMAFYARQBfAFkATQBEAFQAKABfAG4AbwBtAGkAbgBhAGwAWQBNAEQAVAAsACAAMwAsACAAMAAsACAAMQAsACAAXwBqAHUAbABpAGEAbgBDAGEAbABlAG4AZABhAHIAKQAsAFwAbgAgACAAIAAgACAAIAAgACAAIAAgACAAIAAgACAAIAAgACAAIAAgACAAXwBzAEQAYQB0AGUALAAgAEkARgAoAE0AQQBYACgATgAoAEkAUwBFAFIAUgBPAFIAKABUAEEASwBFACgAXwBkAGEAdABlAF8AWQBNAEQAVAAsACAAMQAsACAAMwApACkAKQApACAAPgAgADAALAAgAFwAIgAjAEQAQQBUAEUAIQBcACIALABcAG4AIAAgACAAIAAgACAAIAAgACAAIAAgACAAIAAgACAAIAAgACAAIAAgACAAIAAgACAATABFAFQAKABcAG4AIAAgACAAIAAgACAAIAAgACAAIAAgACAAIAAgACAAIAAgACAAIAAgACAAIAAgACAAIAAgACAAIABfAHMATQBvAG4AdABoACwAIABNAE8ATgBUAEgAXwBOAEEATQBFACgASQBOAEQARQBYACgAXwByAGUAcwBvAGwAdgBlAFkATQBEAFQALAAgADEALAAgADIAKQAsACAAXwBzAGgAbwByAHQALAAgAF8AaQBuAHQARQBuAGcAbABpAHMAaAApACwAXABuACAAIAAgACAAIAAgACAAIAAgACAAIAAgACAAIAAgACAAIAAgACAAIAAgACAAIAAgACAAIAAgACAAXwBzAEQAYQB5ACwAIABJAEYAKABJAFMAXwBFAE0AUABUAFkAKABJAE4ARABFAFgAKABfAGQAYQB0AGUAXwBZAE0ARABUACwAIAAxACwAIAAzACkAKQAsACAAXAAiAFwAIgAsACAAVABFAFgAVAAoAEkATgBEAEUAWAAoAF8AcgBlAHMAbwBsAHYAZQBZAE0ARABUACwAIAAxACwAIAAzACkALAAgAFwAIgAgADAAXAAiACkAKQAsAFwAbgAgACAAIAAgACAAIAAgACAAIAAgACAAIAAgACAAIAAgACAAIAAgACAAIAAgACAAIAAgACAAIAAgAF8AcwBZAGUAYQByACwAIABJAEYAKABfAHkAZQBhAHIAUAByAG8AdgBpAGQAZQBkACwAIABDAE8ATgBDAEEAVAAoAFwAIgAsACAAXAAiACwAIABGAE8AUgBNAEEAVABfAEwASQBUAEUAUgBBAFIAWQBfAFkARQBBAFIAKABJAE4ARABFAFgAKABfAHIAZQBzAG8AbAB2AGUAWQBNAEQAVAAsACAAMQAsACAAMQApACwAIABfAGUAcgBhACkAKQAsACAAXAAiAFwAIgApACwAXABuACAAIAAgACAAIAAgACAAIAAgACAAIAAgACAAIAAgACAAIAAgACAAIAAgACAAIAAgACAAIAAgACAAQwBPAE4AQwBBAFQAKABfAHMATQBvAG4AdABoACwAIABfAHMARABhAHkALAAgAF8AcwBZAGUAYQByACkAXABuACAAIAAgACAAIAAgACAAIAAgACAAIAAgACAAIAAgACAAIAAgACAAIAAgACAAIAAgACkAXABuACAAIAAgACAAIAAgACAAIAAgACAAIAAgACAAIAAgACAAIAAgACAAIAApACwAXABuACAAIAAgACAAIAAgACAAIAAgACAAIAAgACAAIAAgACAAIAAgACAAIABfAFQAbwBEACwAIABJAE4ARABFAFgAKABfAHIAZQBzAG8AbAB2AGUAWQBNAEQAVAAsACAAMQAsACAANAApACwAXABuACAAIAAgACAAIAAgACAAIAAgACAAIAAgACAAIAAgACAAIAAgACAAIABfAHMAVABpAG0AZQAsACAASQBGAFMAKABcAG4AIAAgACAAIAAgACAAIAAgACAAIAAgACAAIAAgACAAIAAgACAAIAAgACAAIAAgACAASQBTAEUAUgBSAE8AUgAoAF8AVABvAEQAKQAsACAAXAAiACMAVABJAE0ARQAhAFwAIgAsAFwAbgAgACAAIAAgACAAIAAgACAAIAAgACAAIAAgACAAIAAgACAAIAAgACAAIAAgACAAIABfAFQAbwBEACAAPQAgAFwAIgBcACIALAAgAFwAIgBcACIALABcAG4AIAAgACAAIAAgACAAIAAgACAAIAAgACAAIAAgACAAIAAgACAAIAAgACAAIAAgACAAVABSAFUARQAsACAAVABFAFgAVAAoAF8AVABvAEQALAAgAFwAIgBoADoAbQBtACAAQQBNAC8AUABNAFwAIgApAFwAbgAgACAAIAAgACAAIAAgACAAIAAgACAAIAAgACAAIAAgACAAIAAgACAAKQAsAFwAbgAgACAAIAAgACAAIAAgACAAIAAgACAAIAAgACAAIAAgACAAIAAgACAASQBGACgAXwBzAFQAaQBtAGUAIAA9ACAAXAAiAFwAIgAsACAAXwBzAEQAYQB0AGUALAAgAEMATwBOAEMAQQBUACgAXwBzAEQAYQB0AGUALAAgAFwAIgAsACAAXAAiACwAIABfAHMAVABpAG0AZQApACkAXABuACAAIAAgACAAIAAgACAAIAAgACAAIAAgACAAIAAgACAAKQBcAG4AIAAgACAAIAAgACAAIAAgACAAIAAgACAAKQBcAG4AIAAgACAAIAAgACAAIAAgACkALABcAG4AIAAgACAAIAAgACAAIAAgAFwAbgAgACAAIAAgACAAIAAgACAAQgBZAFIATwBXACgARABhAHQAZQBfAFkATQBEAFQALABcAG4AIAAgACAAIAAgACAAIAAgACAAIAAgACAATABBAE0AQgBEAEEAKABfAGQAYQB0AGUAXwBZAE0ARABUACwAXABuACAAIAAgACAAIAAgACAAIAAgACAAIAAgACAAIAAgACAAZgBuAEYAbwByAG0AYQB0AEwAaQB0AGUAcgBhAHIAeQBEAGEAdABlACgATgBVAEwATABJAEYAWQAoAF8AZABhAHQAZQBfAFkATQBEAFQAKQ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QBTAF8ARABBAFQARQBcAG4AXABuAFAAYQByAHMAZQBzACAAYQAgAFUAUwAgAGYAbwByAG0AYQB0AGUAZAAgAGQAYQB0AGUAIABpAG4AdABvACAAcgBlAHMAcABlAGMAdABpAHYAZQAgAHAAYQByAHQAcwAgAG8AZgAgAHkAZQBhAHIALAAgAG0AbwBuAHQAaAAsACAAZABhAHkAIABhAG4AZAAgAHQAaQBtAGUAIABvAGYAIABkAGEAeQAuAFwAbgBcAG4AQQByAHIAYQB5ACAAYwBvAG0AcABhAHQAaQBiAGwAZQA6ACAAVQBTAEQAYQB0AGUAIABhAHMAIABjAG8AbAB1AG0AbgBcAG4AXABuAE8AdQB0AHAAdQB0ACAAQwBbADQ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WwAxAC4ALgAxADIAXQAgAHwAIABNAG8AbgB0AGgAXABuACAAMwAgAHwAIABpAG4AdABlAGcAZQByACAAWwAxAC4ALgAzADEAXQAgAHwAIABEAGEAeQBcAG4AIAA0ACAAfAAgAGQAZQBjAGkAbQBhAGwAIABbADAALgAuADEAKQAg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hAHQAZQAgACAAIAAgACAAIAAgACAAIAAgACAAfAAgAHQAZQB4AHQAIAAgACAAfAAgAEQAYQB0AGUAIABpAG4AIABVAFMAIABmAG8AcgBtAGEAdAAgAGkAZQAuACAATQBNAC8AZABkAC8AeQB5AHkAeQAgAGgAaAA6AG0AbQA6AHMAcwBcAG4AWwBKAHUAbABpAGEAbgBDAGEAbABlAG4AZABhAHIAXQAgAHwAIABzAHcAaQB0AGMAaAAgAHwAIABDAGEAbABjAHUAbABhAHQAZQAgAGYAbwByACAAdABoAGUAIABKAHUAbABpAGEAbgAgAHAAcgBvAGwAZQBwAHQAaQBjACAAYwBhAGwAZQBuAGQAYQByAC4AIABEAGUAZgBhAHUAbAB0ACAAaQBzACAARwByAGUAZwBvAHIAaQBhAG4AXABu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VAFMAXwBEAEEAVABFACgAXAAiADEALwAyADUALwAyADAAMQA0ACAANgA6ADAAMABcACIAKQBcAG4AUgBlAHQAdQByAG4AcwA6ACAAewAyADAAMQA0ACwAIAAxACwAIAAyADUALAAgADAALgAyADUAfQBcAG4AXABuAFAAQQBSAFMARQBfAFUAUwBfAEQAQQBUAEUAKABcACIAMQAyAC8AMwAxAC8AMgAwADIAMwAgADIANAA6ADAAMABcACIAKQBcAG4AUgBlAHQAdQByAG4AcwA6ACAAewAyADAAMgAzACwAIAAxADIALAAgADMAMQAsACAAMQ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VAFMAXwBEAEEAVABFACAAPQAgAEwAQQBNAEIARABBACgAVQBTAEQAYQB0AGUALAAgAFsASgB1AGwAaQBhAG4AQwBhAGwAZQBuAGQAYQByAF0ALAAgAFwAbgAgACAAIAAgAEwARQBUACgAXABuACAAIAAgACAAIAAgACAAIABfAGoAdQBsAGkAYQBuAEMAYQBsAGUAbgBkAGEAcgAsACAATgAoAEoAdQBsAGkAYQBuAEMAYQBsAGUAbgBkAGEAcgApACAAPAA+ACAAMAAsAFwAbgAgACAAIAAgACAAIAAgACAAXwB2AGEAbABpAGQAQwBoAGEAcgBTAGUAdAAsACAAXAAiADAAMQAyADMANAA1ADYANwA4ADkAQQBNAFAAVABhAG0AcAAgADoALAAtAC4ALwBfABIiXAAiACwAIAAvAC8AIAASIiAAVQBOAEkAQwBIAEEAUgAoADgANwAyADIAKQBcAG4AXABuACAAIAAgACAAIAAgACAAIABmAG4AWQBlAGEAcgBWAGEAbAB1AGUALAAgAEwAQQBNAEIARABBACgAXwBzAFkAZQBhAHIALABcAG4AIAAgACAAIAAgACAAIAAgACAAIAAgACAATABFAFQAKABcAG4AIAAgACAAIAAgACAAIAAgACAAIAAgACAAIAAgACAAIABfAGMAaABhAHIAMQAsACAATABFAEYAVAAoAF8AcwBZAGUAYQByACkALABcAG4AIAAgACAAIAAgACAAIAAgACAAIAAgACAAIAAgACAAIABfAHMAaQBnAG4ALAAgAEkARgBTACgAXABuACAAIAAgACAAIAAgACAAIAAgACAAIAAgACAAIAAgACAAIAAgACAAIABfAGMAaABhAHIAMQAgAD0AIABcACIAKwBcACIALAAgADEALABcAG4AIAAgACAAIAAgACAAIAAgACAAIAAgACAAIAAgACAAIAAgACAAIAAgAF8AYwBoAGEAcgAxACAAPQAgAFwAIgAtAFwAIgAsACAALQAxACwAXABuACAAIAAgACAAIAAgACAAIAAgACAAIAAgACAAIAAgACAAIAAgACAAIABVAE4ASQBDAE8ARABFACgAXwBjAGgAYQByADEAKQAgAD0AIAA4ADcAMgAyACwAIAAtADEALABcAG4AIAAgACAAIAAgACAAIAAgACAAIAAgACAAIAAgACAAIAAgACAAIAAgAFQAUgBVAEUALAAgAFwAIgBcACIAXABuACAAIAAgACAAIAAgACAAIAAgACAAIAAgACAAIAAgACAAKQAsAFwAbgAgACAAIAAgACAAIAAgACAAIAAgACAAIAAgACAAIAAgAEkARgAoAF8AcwBpAGcAbgAgAD0AIABcACIAXAAiACwAXABuACAAIAAgACAAIAAgACAAIAAgACAAIAAgACAAIAAgACAAIAAgACAAIABJAE4AVAAoAFYAQQBMAFUARQAoAF8AcwBZAGUAYQByACkAKQAsAFwAbgAgACAAIAAgACAAIAAgACAAIAAgACAAIAAgACAAIAAgACAAIAAgACAAXwBzAGkAZwBuACAAKgAgAEkATgBUACgAVgBBAEwAVQBFACgAUgBJAEcASABUACgAXwBzAFkAZQBhAHIALAAgAEwARQBOACgAXwBzAFkAZQBhAHIAKQAgAC0AIAAxACkAKQApAFwAbgAgACAAIAAgACAAIAAgACAAIAAgACAAIAAgACAAIAAgACkAXABuACAAIAAgACAAIAAgACAAIAAgACAAIAAgACkAXABuACAAIAAgACAAIAAgACAAIAApACwAXABuAFwAbgAgACAAIAAgACAAIAAgACAAZgBuAFQAaQBtAGUAVgBhAGwAdQBlACwAIABMAEEATQBCAEQAQQAoAF8AcwBUAGkAbQBlACwAXABuACAAIAAgACAAIAAgACAAIAAgACAAIAAgAEkARgBTACgAXABuACAAIAAgACAAIAAgACAAIAAgACAAIAAgACAAIAAgACAASQBTAEUAUgBSAE8AUgAoAF8AcwBUAGkAbQBlACkALAAgAF8AcwBUAGkAbQBlACwAXABuACAAIAAgACAAIAAgACAAIAAgACAAIAAgACAAIAAgACAAXwBzAFQAaQBtAGUAIAA9ACAAXAAiAFwAIgAsACAAXAAiAFwAIgAsAFwAbgAgACAAIAAgACAAIAAgACAAIAAgACAAIAAgACAAIAAgAFQAUgBVAEUALAAgAEwARQBUACgAXABuACAAIAAgACAAIAAgACAAIAAgACAAIAAgACAAIAAgACAAIAAgACAAIABfAGUAbwB0ACwAIABGAEkATgBEAF8ATgBUAEgAXwBDAEgAQQBSACgAXwBzAFQAaQBtAGUALAAgAFwAIgAgAEEAUABcACIAKQAsAFwAbgAgACAAIAAgACAAIAAgACAAIAAgACAAIAAgACAAIAAgACAAIAAgACAAXwB0AG8AZAAsACAASQBGACgAXwBlAG8AdAAgAD0AIAAwACwAIABfAHMAVABpAG0AZQAsACAATABFAEYAVAAoAF8AcwBUAGkAbQBlACwAIABfAGUAbwB0ACAALQAgADEAKQApACwAXABuACAAIAAgACAAIAAgACAAIAAgACAAIAAgACAAIAAgACAAIAAgACAAIABfAHAAbQAsACAASQBGACgAXwBlAG8AdAAgAD0AIAAwACwAIABGAEEATABTAEUALABcAG4AIAAgACAAIAAgACAAIAAgACAAIAAgACAAIAAgACAAIAAgACAAIAAgACAAIAAgACAATABFAFQAKABcAG4AIAAgACAAIAAgACAAIAAgACAAIAAgACAAIAAgACAAIAAgACAAIAAgACAAIAAgACAAIAAgACAAIABfAHMAZgB4ACwAIABUAFIASQBNACgAUgBJAEcASABUACgAXwBzAFQAaQBtAGUALAAgAEwARQBOACgAXwBzAFQAaQBtAGUAKQAgAC0AIABfAGUAbwB0ACAAKwAgADEAKQApACwAXABuACAAIAAgACAAIAAgACAAIAAgACAAIAAgACAAIAAgACAAIAAgACAAIAAgACAAIAAgACAAIAAgACAASQBGAFMAKABcAG4AIAAgACAAIAAgACAAIAAgACAAIAAgACAAIAAgACAAIAAgACAAIAAgACAAIAAgACAAIAAgACAAIAAgACAAIAAgAF8AcwBmAHgAIAA9ACAAXAAiAFAATQBcACIALAAgAFQAUgBVAEUALABcAG4AIAAgACAAIAAgACAAIAAgACAAIAAgACAAIAAgACAAIAAgACAAIAAgACAAIAAgACAAIAAgACAAIAAgACAAIAAgAF8AcwBmAHgAIAA9ACAAXAAiAFAAXAAiACwAIABUAFIAVQBFACwAXABuACAAIAAgACAAIAAgACAAIAAgACAAIAAgACAAIAAgACAAIAAgACAAIAAgACAAIAAgACAAIAAgACAAIAAgACAAIABfAHMAZgB4ACAAPQAgAFwAIgBBAE0AXAAiACwAIABGAEEATABTAEUALABcAG4AIAAgACAAIAAgACAAIAAgACAAIAAgACAAIAAgACAAIAAgACAAIAAgACAAIAAgACAAIAAgACAAIAAgACAAIAAgAF8AcwBmAHgAIAA9ACAAXAAiAEEAXAAiACwAIABGAEEATABTAEUALABcAG4AIAAgACAAIAAgACAAIAAgACAAIAAgACAAIAAgACAAIAAgACAAIAAgACAAIAAgACAAIAAgACAAIAAgACAAIAAgAFQAUgBVAEUALAAgAHsAIwBWAEEATABVAEUAIQB9AFwAbgAgACAAIAAgACAAIAAgACAAIAAgACAAIAAgACAAIAAgACAAIAAgACAAIAAgACAAIAAgACAAIAAgACkAXABuACAAIAAgACAAIAAgACAAIAAgACAAIAAgACAAIAAgACAAIAAgACAAIAAgACAAIAAgACkAXABuACAAIAAgACAAIAAgACAAIAAgACAAIAAgACAAIAAgACAAIAAgACAAIAApACwAXABuACAAIAAgACAAIAAgACAAIAAgACAAIAAgACAAIAAgACAAIAAgACAAIABJAEYAKABJAFMARQBSAFIATwBSACgAXwBwAG0AKQAsACAAewAjAFYAQQBMAFUARQAhAH0ALABcAG4AIAAgACAAIAAgACAAIAAgACAAIAAgACAAIAAgACAAIAAgACAAIAAgACAAIAAgACAATABFAFQAKABcAG4AIAAgACAAIAAgACAAIAAgACAAIAAgACAAIAAgACAAIAAgACAAIAAgACAAIAAgACAAIAAgACAAIABfAHQAdgBhAGwALAAgAFAAQQBSAFMARQBfAFQASQBNAEUAUwBQAEEATgAoAF8AdABvAGQAKQAgACsAIABJAEYAKABfAHAAbQAsACAAMAAuADUALAAgADAAKQAsAFwAbgAgACAAIAAgACAAIAAgACAAIAAgACAAIAAgACAAIAAgACAAIAAgACAAIAAgACAAIAAgACAAIAAgAEkARgAoAF8AdAB2AGEAbAAgAD4AIAAxACwAIAB7ACMAVgBBAEwAVQBFACEAfQAsACAAXwB0AHYAYQBs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ZgBuAFAAYQByAHMAZQBVAFMARABhAHQAZQAsACAATABBAE0AQgBEAEEAKABfAFUAUwBEAGEAdABlACwAXABuACAAIAAgACAAIAAgACAAIAAgACAAIAAgAEkARgAoAEkAUwBFAFIAUgBPAFIAKABfAFUAUwBEAGEAdABlACkALAAgAF8AVQBTAEQAYQB0AGUALAAgAC8ALwBIAFMAVABBAEMASwAoAF8AVQBTAEQAYQB0AGUALAAgAFwAIgBcACIALAAgAFwAIgBcACIALAAgAFwAIgBcACIAKQAsAFwAbgAgACAAIAAgACAAIAAgACAAIAAgACAAIAAgACAAIAAgAEwARQBUACgAXABuACAAIAAgACAAIAAgACAAIAAgACAAIAAgACAAIAAgACAAIAAgACAAIABfAHQAcgBpAG0AVQBTAEQAYQB0AGUALAAgAFQAUgBJAE0AKABfAFUAUwBEAGEAdABlACkALABcAG4AIAAgACAAIAAgACAAIAAgACAAIAAgACAAIAAgACAAIAAgACAAIAAgAEkARgBTACgAXABuACAAIAAgACAAIAAgACAAIAAgACAAIAAgACAAIAAgACAAIAAgACAAIAAgACAAIAAgAF8AdAByAGkAbQBVAFMARABhAHQAZQAgAD0AIABcACIAXAAiACwAIABcACIAXAAiACwAIAAvAC8AewBcACIAXAAiACwAIABcACIAXAAiACwAIABcACIAXAAiACwAIABcACIAXAAiAH0ALABcAG4AIAAgACAAIAAgACAAIAAgACAAIAAgACAAIAAgACAAIAAgACAAIAAgACAAIAAgACAATgBPAFQAKABWAEEATABJAEQAQQBUAEUAXwBDAEgAQQBSAFMARQBUACgAXwB0AHIAaQBtAFUAUwBEAGEAdABlACwAIABfAHYAYQBsAGkAZABDAGgAYQByAFMAZQB0ACwAIAAxACkAKQAsACAAewAjAFYAQQBMAFUARQAhAH0ALAAgAC8ALwB7ACMAVgBBAEwAVQBFACEALAAgAFwAIgBcACIALAAgAFwAIgBcACIALAAgAFwAIgBcACIAfQAsAFwAbgAgACAAIAAgACAAIAAgACAAIAAgACAAIAAgACAAIAAgACAAIAAgACAAIAAgACAAIABUAFIAVQBFACwAIABMAEUAVAAoAFwAbgAgACAAIAAgACAAIAAgACAAIAAgACAAIAAgACAAIAAgACAAIAAgACAAIAAgACAAIAAgACAAIAAgAF8AaQBzAFQAaQBtAGUATwBuAGwAeQAsACAATABFAEYAVAAoAFMASQBGAFQAXwBGAE8AUgBfAEMASABBAFIAUwAoAF8AdAByAGkAbQBVAFMARABhAHQAZQAsACAAXAAiAC0ALgAvADoAXAAiACkAKQAgAD0AIABcACIAOgBcACIALABcAG4AIAAgACAAIAAgACAAIAAgACAAIAAgACAAIAAgACAAIAAgACAAIAAgACAAIAAgACAAIAAgACAAIABJAEYAKABfAGkAcwBUAGkAbQBlAE8AbgBsAHkALAAgAGYAbgBUAGkAbQBlAFYAYQBsAHUAZQAoAF8AdAByAGkAbQBVAFMARABhAHQAZQApACwAIAAvAC8ASABTAFQAQQBDAEsAKABcACIAXAAiACwAIABcACIAXAAiACwAIABcACIAXAAiACwAIABmAG4AVABpAG0AZQBWAGEAbAB1AGUAKABfAHQAcgBpAG0AVQBTAEQAYQB0AGUAKQApACwAXABuACAAIAAgACAAIAAgACAAIAAgACAAIAAgACAAIAAgACAAIAAgACAAIAAgACAAIAAgACAAIAAgACAAIAAgACAAIABMAEUAVAAoAFwAbgAgACAAIAAgACAAIAAgACAAIAAgACAAIAAgACAAIAAgACAAIAAgACAAIAAgACAAIAAgACAAIAAgACAAIAAgACAAIAAgACAAIABfAHQAUABvAHMAMQAsACAARgBJAE4ARABfAE4AVABIAF8AQwBIAEEAUgAoAF8AdAByAGkAbQBVAFMARABhAHQAZQAsACAAXAAiACAAVABfACwAXAAiACwAIAAxACwAIAAxACkALABcAG4AIAAgACAAIAAgACAAIAAgACAAIAAgACAAIAAgACAAIAAgACAAIAAgACAAIAAgACAAIAAgACAAIAAgACAAIAAgACAAIAAgACAAXwB0AFAAbwBzADIALAAgAEkARgAoAF8AdABQAG8AcwAxACAAPQAgADAALAAgADAALAAgAEYASQBOAEQAXwBOAFQASABfAEMASABBAFIAKABfAHQAcgBpAG0AVQBTAEQAYQB0AGUALAAgAFwAIgAwADEAMgAzADQANQA2ADcAOAA5AFwAIgAsACAAMQAsACAAMAAsACAAMAAsACAAXwB0AFAAbwBzADEAIAArACAAMQApACkALABcAG4AIAAgACAAIAAgACAAIAAgACAAIAAgACAAIAAgACAAIAAgACAAIAAgACAAIAAgACAAIAAgACAAIAAgACAAIAAgACAAIAAgACAAXwBkAGEAdABlAFAAYQByAHQALAAgAEkARgAoAF8AdABQAG8AcwAxACAAPQAgADAALAAgAF8AdAByAGkAbQBVAFMARABhAHQAZQAsACAAVABSAEkATQAoAEwARQBGAFQAKABfAHQAcgBpAG0AVQBTAEQAYQB0AGUALAAgAF8AdABQAG8AcwAxACAALQAgADEAKQApACkALABcAG4AIAAgACAAIAAgACAAIAAgACAAIAAgACAAIAAgACAAIAAgACAAIAAgACAAIAAgACAAIAAgACAAIAAgACAAIAAgACAAIAAgACAAXwB0AGkAbQBlAFAAYQByAHQALAAgAEkARgAoAF8AdABQAG8AcwAyACAAPQAgADAALAAgAFwAIgBcACIALAAgAFQAUgBJAE0AKABSAEkARwBIAFQAKABfAHQAcgBpAG0AVQBTAEQAYQB0AGUALAAgAEwARQBOACgAXwB0AHIAaQBtAFUAUwBEAGEAdABlACkAIAAtACAAXwB0AFAAbwBzADIAIAArACAAMQApACkAKQAsAFwAbgAgACAAIAAgACAAIAAgACAAIAAgACAAIAAgACAAIAAgACAAIAAgACAAIAAgACAAIAAgACAAIAAgACAAIAAgACAAIAAgACAAIABfAHQAaQBtAGUATwBmAEQAYQB5ACwAIABmAG4AVABpAG0AZQBWAGEAbAB1AGUAKABfAHQAaQBtAGUAUABhAHIAdAApACwAXABuACAAIAAgACAAIAAgACAAIAAgACAAIAAgACAAIAAgACAAIAAgACAAIAAgACAAIAAgACAAIAAgACAAIAAgACAAIAAgACAAIAAgAF8AdABpAG0AZQBQAGEAcgB0AFwAbgAgACAAIAAgACAAIAAgACAAIAAgACAAIAAgACAAIAAgACAAIAAgACAAIAAgACAAIAAgACAAIAAgACAAIAAgACAAIAAgACAAIAAvACoAXwBkAGEAdABlAFMAcABsAGkAdAAsACAAUwBQAEwASQBUAF8ARgBPAFIAXwBDAEgAQQBSAFMAKABfAGQAYQB0AGUAUABhAHIAdAAsACAAXAAiADAAMQAyADMANAA1ADYANwA4ADkAXAAiACAAJgAgAFUATgBJAEMASABBAFIAKAA4ADcAMgAyACkAKQAsAFwAbgAgACAAIAAgACAAIAAgACAAIAAgACAAIAAgACAAIAAgACAAIAAgACAAIAAgACAAIAAgACAAIAAgACAAIAAgACAAIAAgACAAIABfAGQAYQB0AGUAUABhAHQAdABlAHIAbgAsACAASQBOAEQARQBYACgAXwBkAGEAdABlAFMAcABsAGkAdAAsACAAMQAsACAAMgApACwAIABcAG4AIAAgACAAIAAgACAAIAAgACAAIAAgACAAIAAgACAAIAAgACAAIAAgACAAIAAgACAAIAAgACAAIAAgACAAIAAgACAAIAAgACAAXwBkAGEAdABlAEUAcgByAG8AcgAsACAASQBGAFMAKABcAG4AIAAgACAAIAAgACAAIAAgACAAIAAgACAAIAAgACAAIAAgACAAIAAgACAAIAAgACAAIAAgACAAIAAgACAAIAAgACAAIAAgACAAIAAgACAAIABJAE4ARABFAFgAKABfAGQAYQB0AGUAUwBwAGwAaQB0ACwAIAAxACwAIAAxACkAIAA9ACAAMAAsACAAVABSAFUARQAsAFwAbgAgACAAIAAgACAAIAAgACAAIAAgACAAIAAgACAAIAAgACAAIAAgACAAIAAgACAAIAAgACAAIAAgACAAIAAgACAAIAAgACAAIAAgACAAIAAgAF8AZABhAHQAZQBQAGEAdAB0AGUAcgBuACAAPQAgAFwAIgAvAC8AXAAiACwAIABGAEEATABTAEUALABcAG4AIAAgACAAIAAgACAAIAAgACAAIAAgACAAIAAgACAAIAAgACAAIAAgACAAIAAgACAAIAAgACAAIAAgACAAIAAgACAAIAAgACAAIAAgACAAIABfAGQAYQB0AGUAUABhAHQAdABlAHIAbgAgAD0AIABcACIALQAtAFwAIgAsACAARgBBAEwAUwBFACwAXABuACAAIAAgACAAIAAgACAAIAAgACAAIAAgACAAIAAgACAAIAAgACAAIAAgACAAIAAgACAAIAAgACAAIAAgACAAIAAgACAAIAAgACAAIAAgACAAXwBkAGEAdABlAFAAYQB0AHQAZQByAG4AIAA9ACAAXAAiAC4ALgBcACIALAAgAEYAQQBMAFMARQAsAFwAbgAgACAAIAAgACAAIAAgACAAIAAgACAAIAAgACAAIAAgACAAIAAgACAAIAAgACAAIAAgACAAIAAgACAAIAAgACAAIAAgACAAIAAgACAAIAAgAFQAUgBVAEUALAAgAFQAUgBVAEUAXABuACAAIAAgACAAIAAgACAAIAAgACAAIAAgACAAIAAgACAAIAAgACAAIAAgACAAIAAgACAAIAAgACAAIAAgACAAIAAgACAAIAAgACkALABcAG4AIAAgACAAIAAgACAAIAAgACAAIAAgACAAIAAgACAAIAAgACAAIAAgACAAIAAgACAAIAAgACAAIAAgACAAIAAgACAAIAAgACAAXwB5AG0AZAAsACAASQBGACgAXwBkAGEAdABlAEUAcgByAG8AcgAsACAAewAjAFYAQQBMAFUARQAhACwAIAAjAFYAQQBMAFUARQAhACwAIAAjAFYAQQBMAFUARQAhAH0ALABcAG4AIAAgACAAIAAgACAAIAAgACAAIAAgACAAIAAgACAAIAAgACAAIAAgACAAIAAgACAAIAAgACAAIAAgACAAIAAgACAAIAAgACAAIAAgACAAIABWAEEATABJAEQAQQBUAEUAXwBDAEEATABFAE4ARABBAFIAXwBEAEEAVABFACgAXABuACAAIAAgACAAIAAgACAAIAAgACAAIAAgACAAIAAgACAAIAAgACAAIAAgACAAIAAgACAAIAAgACAAIAAgACAAIAAgACAAIAAgACAAIAAgACAAIAAgACAAIABIAFMAVABBAEMASwAoAFwAbgAgACAAIAAgACAAIAAgACAAIAAgACAAIAAgACAAIAAgACAAIAAgACAAIAAgACAAIAAgACAAIAAgACAAIAAgACAAIAAgACAAIAAgACAAIAAgACAAIAAgACAAIAAgACAAIABmAG4AWQBlAGEAcgBWAGEAbAB1AGUAKABJAE4ARABFAFgAKABfAGQAYQB0AGUAUwBwAGwAaQB0ACwAIAAxACwAIAA1ACkAKQAsAFwAbgAgACAAIAAgACAAIAAgACAAIAAgACAAIAAgACAAIAAgACAAIAAgACAAIAAgACAAIAAgACAAIAAgACAAIAAgACAAIAAgACAAIAAgACAAIAAgACAAIAAgACAAIAAgACAAIABWAEEATABVAEUAKABJAE4ARABFAFgAKABfAGQAYQB0AGUAUwBwAGwAaQB0ACwAIAAxACwAIAB7ADMALAAgADQAfQApACkAXABuACAAIAAgACAAIAAgACAAIAAgACAAIAAgACAAIAAgACAAIAAgACAAIAAgACAAIAAgACAAIAAgACAAIAAgACAAIAAgACAAIAAgACAAIAAgACAAIAAgACAAIAApACwAIABfAGoAdQBsAGkAYQBuAEMAYQBsAGUAbgBkAGEAcgBcAG4AIAAgACAAIAAgACAAIAAgACAAIAAgACAAIAAgACAAIAAgACAAIAAgACAAIAAgACAAIAAgACAAIAAgACAAIAAgACAAIAAgACAAIAAgACAAIAApAFwAbgAgACAAIAAgACAAIAAgACAAIAAgACAAIAAgACAAIAAgACAAIAAgACAAIAAgACAAIAAgACAAIAAgACAAIAAgACAAIAAgACAAIAApACwAXABuACAAIAAgACAAIAAgACAAIAAgACAAIAAgACAAIAAgACAAIAAgACAAIAAgACAAIAAgACAAIAAgACAAIAAgACAAIAAgACAAIAAgAEgAUwBUAEEAQwBLACgAXwB5AG0AZAAsACAAXwB0AGkAbQBlAE8AZgBEAGEAeQApAFwAbgAgACAAIAAgACAAIAAgACAAIAAgACAAIAAgACAAIAAgACAAIAAgACAAIAAgACAAIAAgACAAIAAgACAAIAAgACAAIAAgACAAIAAvAC8ATgBPAFIATQBBAEwASQBTAEUAXwBZAE0ARABUACgASABTAFQAQQBDAEsAKABfAHkAbQBkACwAIABfAHQAaQBtAGUATwBmAEQAYQB5ACkALAAgAF8AagB1AGwAaQBhAG4AQwBhAGwAZQBuAGQAYQByACkAKgAv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HIAbwB3AEMAbwB1AG4AdAAsACAAUgBPAFcAUwAoAFUAUwBEAGEAdABlACkALABcAG4AIAAgACAAIAAgACAAIAAgAEQAUgBPAFAAKABcAG4AIAAgACAAIAAgACAAIAAgACAAIAAgACAAUgBFAEQAVQBDAEUAKABcACIAXAAiACwAIABTAEUAUQBVAEUATgBDAEUAKABfAHIAbwB3AEMAbwB1AG4AdAApACwAXABuACAAIAAgACAAIAAgACAAIAAgACAAIAAgACAAIAAgACAATABBAE0AQgBEAEEAKABfAGEAYwBjACwAIABfAGMAdQByAHIALABcAG4AIAAgACAAIAAgACAAIAAgACAAIAAgACAAIAAgACAAIAAgACAAIAAgAFYAUwBUAEEAQwBLACgAXABuACAAIAAgACAAIAAgACAAIAAgACAAIAAgACAAIAAgACAAIAAgACAAIAAgACAAIAAgAF8AYQBjAGMALABcAG4AIAAgACAAIAAgACAAIAAgACAAIAAgACAAIAAgACAAIAAgACAAIAAgACAAIAAgACAAZgBuAFAAYQByAHMAZQBVAFMARABhAHQAZQAoAE4AVQBMAEwASQBGAFkAKABJAE4ARABFAFgAKABVAFMARABhAHQAZQAsACAAXwBjAHUAcgByACwAIAAxACkAKQApAFwAbgAgACAAIAAgACAAIAAgACAAIAAgACAAIAAgACAAIAAgACAAIAAgACAAKQBcAG4AIAAgACAAIAAgACAAIAAgACAAIAAgACAAIAAgACAAIAApAFwAbgAgACAAIAAgACAAIAAgACAAIAAgACAAIAApACw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VAFMAXwBEAEEAVABFAFwAbgBcAG4AUgBlAHQAdQByAG4AcwAgAGEAIABkAGEAdABlACAAZgBvAHIAbQBhAHQAdABlAGQAIABpAG4AIAB0AGgAZQAgAFUAUwAgAHMAdAB5AGw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UAUwAgAHMAdAB5AGwAZQ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E4AbwB0AGUAIAB0AGgAYQB0ACAAMQAgAEIAQwAgAD0AIAAwACAAQwBFACwAIAAyACAAQgBDACAAPQAgAC0AMQAgAEMARQBcAG4ATQBvAG4AdABoACAAIAAgACAAIAAgACAAIAAgACAAIAAgAHwAIABpAG4AdABlAGcAZQByACAAWwAxAC4ALgAxADIAXQAgAHwAXABuAEQAYQB5ACAAIAAgACAAIAAgACAAIAAgACAAIAAgACAAIAB8ACAAaQBuAHQAZQBnAGUAcgAgAFsAMQAuAC4AMwAxAF0AIAB8AFwAbgBbAFQAaQBtAGUAXQAgACAAIAAgACAAIAAgACAAIAAgACAAfAAgAGQAZQBjAGkAbQBhAGwAIABbADAALgAuADEAKQAgACAAfAAgAFQAaQBtAGUAIABvAGYAIABkAGEAeQAgAGEAcwAgAGQAZQBjAGkAbQBhAGwAIABmAHIAYQBjAHQAaQBvAG4AIABvAGYAIABhACAAZABhAHkALgBcAG4AWwBPAHAAdABpAG8AbgBzAF0AIAAgACAAIAAgACAAIAAgAHwAIAB0AGUAeAB0ACAAIAAgACAAIAAgACAAIAAgACAAIAAgAHwAIABTAHQAcgBpAG4AZwAgAHcAaQB0AGgAIABlAGwAZQBtAGUAbgB0AHMAOgAgAFsAPABdAFsATABvAHcATwByAGQAZQByAF0AWwBEAGEAdABlAFMAZQBwAGEAcgBhAHQAbwByAF0AWwBUAGkAbQBlAFMAZQBwAGEAcgBhAHQAbwByAF0AXABuACAAIAAgACAAIAAgACAAIAAgACAAIAAgACAAIAAgACAAIAB8ACAAIAAgACAAIAAgACAAIAAgACAAIAAgACAAIAAgACAAIAB8ACAAIAAgACAAIAAgAEwAbwB3AE8AcgBkAGUAcgAgADoAIABsAG8AdwAgAG8AcgBkAGUAcgAgAGMAbwBtAHAAbwBuAGUAbgB0ACAAdABvACAAZABpAHMAcABsAGEAeQBcAG4AIAAgACAAIAAgACAAIAAgACAAIAAgACAAIAAgACAAIAAgAHwAIAAgACAAIAAgACAAIAAgACAAIAAgACAAIAAgACAAIAAgAHwAIAAgACAAIAAgACAAIAAgACAAIABOAHUAbABsACAAOgAgAEQAZQBmAGEAdQBsAHQAcwAgAHQAbwAgAG0AaQBuAHUAdABlAHMAIABpAGYAIAB0AGkAbQBlACAAcAByAGUAcwBlAG4AdAAsACAAbwB0AGgAZQByAHcAaQBzAGUAIABkAGEAeQBcAG4AIAAgACAAIAAgACAAIAAgACAAIAAgACAAIAAgACAAIAAgAHwAIAAgACAAIAAgACAAIAAgACAAIAAgACAAIAAgACAAIAAgAHwAIAAgACAAIAAgACAAIAAgACAAIAAgACAAIABEACAAOgAgAEQAYQB5AFwAbgAgACAAIAAgACAAIAAgACAAIAAgACAAIAAgACAAIAAgACAAfAAgACAAIAAgACAAIAAgACAAIAAgACAAIAAgACAAIAAgACAAfAAgACAAIAAgACAAIAAgACAAIAAgACAAIAAgAEgAIAA6ACAASABvAHUAcgBcAG4AIAAgACAAIAAgACAAIAAgACAAIAAgACAAIAAgACAAIAAgAHwAIAAgACAAIAAgACAAIAAgACAAIAAgACAAIAAgACAAIAAgAHwAIAAgACAAIAAgACAAIAAgACAAIAAgACAAIABNACAAOgAgAE0AaQBuAHUAdABlAFwAbgAgACAAIAAgACAAIAAgACAAIAAgACAAIAAgACAAIAAgACAAfAAgACAAIAAgACAAIAAgACAAIAAgACAAIAAgACAAIAAgACAAfAAgACAAIAAgACAAIAAgACAAIAAgACAAIAAgAFMAIAA6ACAAUwBlAGMAbwBuAGQAXABuACAAIAAgACAAIAAgACAAIAAgACAAIAAgACAAIAAgACAAIAB8ACAAIAAgACAAIAAgACAAIAAgACAAIAAgACAAIAAgACAAIAB8ACAAIAAgACAAIAAgACAAIAAgACAAIAAgACAAVAAgADoAIABNAGkAbABsAGkAcwBlAGMAbwBuAGQAIAAoAHQAaQBjAGsAcwApAFwAbgAgACAAIAAgACAAIAAgACAAIAAgACAAIAAgACAAIAAgACAAfAAgACAAIAAgACAAIAAgACAAIAAgACAAIAAgACAAIAAgACAAfAAgACAAIAAgACAAIAAgACAAIAAgACAAIAAgADwAIAA6ACAAUgBvAHUAbgBkACAAYgB5ACAAdAByAHUAbgBjAGEAdABpAG4AZwAgAGMAbwBtAHAAbwBuAGUAbgB0AHMALgAgAEQAZQBmAGEAdQBsAHQAIABpAHMAIAByAG8AdQBuAGQAaQBuAGcAIAB0AG8AIABuAGUAYQByAGUAcwB0AC4AXABuACAAIAAgACAAIAAgACAAIAAgACAAIAAgACAAIAAgACAAIAB8ACAAIAAgACAAIAAgACAAIAAgACAAIAAgACAAIAAgACAAIAB8ACAARABhAHQAZQBTAGUAcABhAHIAYQB0AG8AcgAgADoAIABDAGgAYQByAGEAYwB0AGUAcgAgAHQAbwAgAHMAZQBwAGEAcgBhAHQAZQAgAGQAYQB0AGUAIABjAG8AbQBwAG8AbgBlAG4AdABzAC4AIABbACwALgAvAC0AXwBdAFwAbgAgACAAIAAgACAAIAAgACAAIAAgACAAIAAgACAAIAAgACAAfAAgACAAIAAgACAAIAAgACAAIAAgACAAIAAgACAAIAAgACAAfAAgAFQAaQBtAGUAUwBlAHAAYQByAGEAdABvAHIAIAA6ACAAQwBoAGEAcgBhAGMAdABlAHIAIAB0AG8AIABzAGUAcABhAHIAYQB0AGUAIAB0AGkAbQBlACAAYwBvAG0AcABvAG4AZQBuAHQAcwAuACAAWwAsAC4AOgAtAF8AX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RgBPAFIATQBBAFQAXwBVAFMAXwBEAEEAVABFACAAPQAgAEwAQQBNAEIARABBACgAWQBlAGEAcgBDAEUALAAgAE0AbwBuAHQAaAAsACAARABhAHkALAAgAFsAVABpAG0AZQBdACwAIABbAE8AcAB0AGkAbwBuAHMAXQAsACAAWwBKAHUAbABpAGEAbgBDAGEAbABlAG4AZABhAHIAXQAsAFwAbgAgACAAIAAgAEkARgAoAEkAUwBfAEUATQBQAFQAWQAoAFkAZQBhAHIAQwBFACkAIAAqACAASQBTAF8ARQBNAFAAVABZACgATQBvAG4AdABoACkAIAAqACAASQBTAF8ARQBNAFAAVABZACgARABhAHkAKQAgACoAIABJAFMAXwBFAE0AUABUAFkAKABUAGkAbQBlACkALAAgACAAXAAiAFwAIgAsAFwAbgAgACAAIAAgACAAIAAgAEwARQBUACgAXABuACAAIAAgACAAIAAgACAAIAAgACAAIAAgAF8AbwBwAHQAaQBvAG4AcwAsACAASQBGACgASQBTAE8ATQBJAFQAVABFAEQAKABPAHAAdABpAG8AbgBzACkALAAgAFwAIgBcACIALAAgAE8AcAB0AGkAbwBuAHMAKQAsACAAXABuACAAIAAgACAAIAAgACAAIAAgACAAIAAgAF8AaABhAHMAVABpAG0AZQAsACAASQBTAE4AVQBNAEIARQBSACgAVABpAG0AZQApACwAXABuACAAIAAgACAAIAAgACAAIAAgACAAIAAgAF8AaABhAHMARABhAHQAZQAsACAASQBTAE4AVQBNAEIARQBSACgAWQBlAGEAcgBDAEUAKQAgACoAIABJAFMATgBVAE0AQgBFAFIAKABNAG8AbgB0AGgAKQAgACoAIABJAFMATgBVAE0AQgBFAFIAKABEAGEAeQApACwAXABuACAAIAAgACAAIAAgACAAIAAgACAAIAAgAEkARgAoAE4ATwBUACgAXwBoAGEAcwBEAGEAdABlACAAKwAgAF8AaABhAHMAVABpAG0AZQApACwAIAB7ACMAVgBBAEwAVQBFACEAfQAsAFwAbgAgACAAIAAgACAAIAAgACAAIAAgACAAIAAgACAAIAAgAEwARQBUACgAXABuACAAIAAgACAAIAAgACAAIAAgACAAIAAgACAAIAAgACAAIAAgACAAIABmAG4ARgBvAHIAbQBhAHQARABhAHQAZQAsACAATABBAE0AQgBEAEEAKABfAHMAZQBwAGEAcgBhAHQAbwByACwAIABfAHkAZQBhAHIAQwBFACwAIABfAG0AbwBuAHQAaAAsACAAXwBkAGEAeQAsAFwAbgAgACAAIAAgACAAIAAgACAAIAAgACAAIAAgACAAIAAgACAAIAAgACAAIAAgACAAIABJAEYAKABOAE8AVAAoAEkAUwBfAFYAQQBMAEkARABfAEQAQQBUAEUAKABfAHkAZQBhAHIAQwBFACwAIABfAG0AbwBuAHQAaAAsACAAXwBkAGEAeQAsACAASgB1AGwAaQBhAG4AQwBhAGwAZQBuAGQAYQByACkAKQAsACAAXAAiACMARABBAFQARQAhAFwAIgAsAFwAbgAgACAAIAAgACAAIAAgACAAIAAgACAAIAAgACAAIAAgACAAIAAgACAAIAAgACAAIAAgACAAIAAgAEwARQBUACgAXABuACAAIAAgACAAIAAgACAAIAAgACAAIAAgACAAIAAgACAAIAAgACAAIAAgACAAIAAgACAAIAAgACAAIAAgACAAIABfAHMAWQBlAGEAcgAsACAAVABFAFgAVAAoAF8AeQBlAGEAcgBDAEUALAAgAFwAIgAwADAAMAAwADsAXAAiACAAJgAgAFUATgBJAEMASABBAFIAKAA4ADcAMgAyACkAIAAmACAAXAAiADAAMAAwADAAOwAwADAAMAAwAFwAIgApACwAXABuACAAIAAgACAAIAAgACAAIAAgACAAIAAgACAAIAAgACAAIAAgACAAIAAgACAAIAAgACAAIAAgACAAIAAgACAAIABfAHMATQBvAG4AdABoACwAIABUAEUAWABUACgAXwBtAG8AbgB0AGgALAAgAFwAIgAwAFwAIgApACwAXABuACAAIAAgACAAIAAgACAAIAAgACAAIAAgACAAIAAgACAAIAAgACAAIAAgACAAIAAgACAAIAAgACAAIAAgACAAIABfAHMARABhAHkALAAgAFQARQBYAFQAKABfAGQAYQB5ACwAIABcACIAMABcACIAKQAsAFwAbgAgACAAIAAgACAAIAAgACAAIAAgACAAIAAgACAAIAAgACAAIAAgACAAIAAgACAAIAAgACAAIAAgACAAIAAgACAAQwBPAE4AQwBBAFQAKABfAHMATQBvAG4AdABoACwAIABfAHMAZQBwAGEAcgBhAHQAbwByACwAIABfAHMARABhAHkALAAgAF8AcwBlAHAAYQByAGEAdABvAHIALAAgAF8AcwBZAGUAYQBy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CAAIAAgACAAIAAgACAAIAAgACAAIAAgACAAIAAgACAAIAAgACAAIABcAG4AIAAgACAAIAAgACAAIAAgACAAIAAgACAAIAAgACAAIAAgACAAIAAgAGYAbgBGAG8AcgBtAGEAdABUAGkAbQBlACwAIABMAEEATQBCAEQAQQAoAF8AcwBlAHAAYQByAGEAdABvAHIALAAgAF8AbABvAHcATwByAGQAZQByACwAIABfAHQAaQBtAGUATwBmAEQAYQB5ACwAXABuACAAIAAgACAAIAAgACAAIAAgACAAIAAgACAAIAAgACAAIAAgACAAIAAgACAAIAAgAEkARgBTACgAXABuACAAIAAgACAAIAAgACAAIAAgACAAIAAgACAAIAAgACAAIAAgACAAIAAgACAAIAAgACAAIAAgACAASQBTAF8ARQBNAFAAVABZACgAXwB0AGkAbQBlAE8AZgBEAGEAeQApACwAIABcACIAXAAiACwAXABuACAAIAAgACAAIAAgACAAIAAgACAAIAAgACAAIAAgACAAIAAgACAAIAAgACAAIAAgACAAIAAgACAAXwBsAG8AdwBPAHIAZABlAHIAIAA9ACAAMQAsACAAXAAiAFwAIgAsAFwAbgAgACAAIAAgACAAIAAgACAAIAAgACAAIAAgACAAIAAgACAAIAAgACAAIAAgACAAIAAgACAAIAAgAE4ATwBUACgASQBTAE4AVQBNAEIARQBSACgAXwB0AGkAbQBlAE8AZgBEAGEAeQApACkALAAgAFwAIgAjAFQASQBNAEUAIQBcACIALABcAG4AIAAgACAAIAAgACAAIAAgACAAIAAgACAAIAAgACAAIAAgACAAIAAgACAAIAAgACAAIAAgACAAIABfAHQAaQBtAGUATwBmAEQAYQB5ACAAPAAgADAALAAgAFwAIgAjAFQASQBNAEUAIQBcACIALABcAG4AIAAgACAAIAAgACAAIAAgACAAIAAgACAAIAAgACAAIAAgACAAIAAgACAAIAAgACAAIAAgACAAIABfAHQAaQBtAGUATwBmAEQAYQB5ACAAPgAgADEALAAgAFwAIgAjAFQASQBNAEUAIQBcACIALABcAG4AIAAgACAAIAAgACAAIAAgACAAIAAgACAAIAAgACAAIAAgACAAIAAgACAAIAAgACAAIAAgACAAIABUAFIAVQBFACwAIABMAEUAVAAoAFwAbgAgACAAIAAgACAAIAAgACAAIAAgACAAIAAgACAAIAAgACAAIAAgACAAIAAgACAAIAAgACAAIAAgACAAIAAgACAAXwBmAG0AdAAsACAASQBGAFMAKABcAG4AIAAgACAAIAAgACAAIAAgACAAIAAgACAAIAAgACAAIAAgACAAIAAgACAAIAAgACAAIAAgACAAIAAgACAAIAAgACAAIAAgACAAXwBsAG8AdwBPAHIAZABlAHIAIAA9ACAAMQAsACAAXAAiAFwAIgAsAFwAbgAgACAAIAAgACAAIAAgACAAIAAgACAAIAAgACAAIAAgACAAIAAgACAAIAAgACAAIAAgACAAIAAgACAAIAAgACAAIAAgACAAIABfAGwAbwB3AE8AcgBkAGUAcgAgAD0AIAAyACwAIABcACIAaAAgAEEATQAvAFAATQBcACIALABcAG4AIAAgACAAIAAgACAAIAAgACAAIAAgACAAIAAgACAAIAAgACAAIAAgACAAIAAgACAAIAAgACAAIAAgACAAIAAgACAAIAAgACAAXwBsAG8AdwBPAHIAZABlAHIAIAA9ACAAMwAsACAAXAAiAGgAXABcAFwAIgAgACYAIABfAHMAZQBwAGEAcgBhAHQAbwByACAAJgAgAFwAIgBtAG0AIABBAE0ALwBQAE0AXAAiACwAXABuACAAIAAgACAAIAAgACAAIAAgACAAIAAgACAAIAAgACAAIAAgACAAIAAgACAAIAAgACAAIAAgACAAIAAgACAAIAAgACAAIAAgAF8AbABvAHcATwByAGQAZQByACAAPQAgADQALAAgAFwAIgBoAFwAXABcACIAIAAmACAAXwBzAGUAcABhAHIAYQB0AG8AcgAgACYAIABcACIAbQBtAFwAXABcACIAIAAmACAAXwBzAGUAcABhAHIAYQB0AG8AcgAgACYAIABcACIAcwBzACAAQQBNAC8AUABNAFwAIgAsAFwAbgAgACAAIAAgACAAIAAgACAAIAAgACAAIAAgACAAIAAgACAAIAAgACAAIAAgACAAIAAgACAAIAAgACAAIAAgACAAIAAgACAAIABfAGwAbwB3AE8AcgBkAGUAcgAgAD0AIAA1ACwAIABcACIAaABcAFwAXAAiACAAJgAgAF8AcwBlAHAAYQByAGEAdABvAHIAIAAmACAAXAAiAG0AbQBcAFwAXAAiACAAJgAgAF8AcwBlAHAAYQByAGEAdABvAHIAIAAmACAAXAAiAHMAcwAuADAAMAAwACAAQQBNAC8AUABNAFwAIgBcAG4AIAAgACAAIAAgACAAIAAgACAAIAAgACAAIAAgACAAIAAgACAAIAAgACAAIAAgACAAIAAgACAAIAAgACAAIAAgACkALABcAG4AIAAgACAAIAAgACAAIAAgACAAIAAgACAAIAAgACAAIAAgACAAIAAgACAAIAAgACAAIAAgACAAIAAgACAAIAAgAFQARQBYAFQAKABfAHQAaQBtAGUATwBmAEQAYQB5ACwAIABfAGYAbQB0ACkAXABuACAAIAAgACAAIAAgACAAIAAgACAAIAAgACAAIAAgACAAIAAgACAAIAAgACAAIAAgACAAIAAgACAAKQBcAG4AIAAgACAAIAAgACAAIAAgACAAIAAgACAAIAAgACAAIAAgACAAIAAgACAAIAAgACAAKQBcAG4AIAAgACAAIAAgACAAIAAgACAAIAAgACAAIAAgACAAIAAgACAAIAAgACkALABcAG4AXABuACAAIAAgACAAIAAgACAAIAAgACAAIAAgACAAIAAgACAAIAAgACAAIABfAHQAcgB1AG4AYwBhAHQAZQAsACAASQBGAEUAUgBSAE8AUgAoAEYASQBOAEQAKABcACIAPABcACIALAAgAF8AbwBwAHQAaQBvAG4AcwApACwAIAAwACkAIAA+ACAAMAAsAFwAbgAgACAAIAAgACAAIAAgACAAIAAgACAAIAAgACAAIAAgACAAIAAgACAAXwBsAG8AdwBPAHIAZABlAHIALAAgAEkARgAoAE4ATwBUACgAXwBoAGEAcwBUAGkAbQBlACkALAAgADEALABcAG4AIAAgACAAIAAgACAAIAAgACAAIAAgACAAIAAgACAAIAAgACAAIAAgACAAIAAgACAATABFAFQAKABcAG4AIAAgACAAIAAgACAAIAAgACAAIAAgACAAIAAgACAAIAAgACAAIAAgACAAIAAgACAAIAAgACAAIABfAGwAbwB3ACwAIABTAEkARgBUAF8ARgBPAFIAXwBDAEgAQQBSAFMAKABfAG8AcAB0AGkAbwBuAHMALAAgAFwAIgBEAEgATQBTAFQAXAAiACkALABcAG4AIAAgACAAIAAgACAAIAAgACAAIAAgACAAIAAgACAAIAAgACAAIAAgACAAIAAgACAAIAAgACAAIABJAEYAUwAoAFwAbgAgACAAIAAgACAAIAAgACAAIAAgACAAIAAgACAAIAAgACAAIAAgACAAIAAgACAAIAAgACAAIAAgACAAIAAgACAAXwBsAG8AdwAgAD0AIABcACIARABcACIALAAgADEALABcAG4AIAAgACAAIAAgACAAIAAgACAAIAAgACAAIAAgACAAIAAgACAAIAAgACAAIAAgACAAIAAgACAAIAAgACAAIAAgAF8AbABvAHcAIAA9ACAAXAAiAEgAXAAiACwAIAAyACwAXABuACAAIAAgACAAIAAgACAAIAAgACAAIAAgACAAIAAgACAAIAAgACAAIAAgACAAIAAgACAAIAAgACAAIAAgACAAIABfAGwAbwB3ACAAPQAgAFwAIgBNAFwAIgAsACAAMwAsAFwAbgAgACAAIAAgACAAIAAgACAAIAAgACAAIAAgACAAIAAgACAAIAAgACAAIAAgACAAIAAgACAAIAAgACAAIAAgACAAXwBsAG8AdwAgAD0AIABcACIAUwBcACIALAAgADQALABcAG4AIAAgACAAIAAgACAAIAAgACAAIAAgACAAIAAgACAAIAAgACAAIAAgACAAIAAgACAAIAAgACAAIAAgACAAIAAgAF8AbABvAHcAIAA9ACAAXAAiAFQAXAAiACwAIAA1ACwAXABuACAAIAAgACAAIAAgACAAIAAgACAAIAAgACAAIAAgACAAIAAgACAAIAAgACAAIAAgACAAIAAgACAAIAAgACAAIABUAFIAVQBFACwAIAAzAFwAbgAgACAAIAAgACAAIAAgACAAIAAgACAAIAAgACAAIAAgACAAIAAgACAAIAAgACAAIAAgACAAIAAgACkAXABuACAAIAAgACAAIAAgACAAIAAgACAAIAAgACAAIAAgACAAIAAgACAAIAAgACAAIAAgACkAXABuACAAIAAgACAAIAAgACAAIAAgACAAIAAgACAAIAAgACAAIAAgACAAIAApACwAXABuACAAIAAgACAAIAAgACAAIAAgACAAIAAgACAAIAAgACAAIAAgACAAIABfAHUAcwBlAEwAbwB3AE8AcgBkAGUAcgAsACAASQBGACgAXwBsAG8AdwBPAHIAZABlAHIAIAA9ACAANQAsACAANAAsACAAXwBsAG8AdwBPAHIAZABlAHIAKQAsAFwAbgAgACAAIAAgACAAIAAgACAAIAAgACAAIAAgACAAIAAgACAAIAAgACAAXwBwAHIAZQBjAGkAcwBpAG8AbgAsACAASQBGACgAXwBsAG8AdwBPAHIAZABlAHIAIAA9ACAANQAsACAAMwAsACAAMAApACwAXABuACAAIAAgACAAIAAgACAAIAAgACAAIAAgAFwAbgAgACAAIAAgACAAIAAgACAAIAAgACAAIAAgACAAIAAgACAAIAAgACAAXwB0AHIAeQBEAGEAdABlAFMAZQBwAEMAaABhAHIALAAgAEYASQBOAEQAXwBOAFQASABfAEMASABBAFIAKABfAG8AcAB0AGkAbwBuAHMALAAgAFwAIgAsAC4ALwAtAF8AXAAiACwAIAAxACwAIAAwACwAIAAxACkALABcAG4AIAAgACAAIAAgACAAIAAgACAAIAAgACAAIAAgACAAIAAgACAAIAAgAF8AZABhAHQAZQBTAGUAcABhAHIAYQB0AG8AcgAsACAASQBGACgASQBOAEQARQBYACgAXwB0AHIAeQBEAGEAdABlAFMAZQBwAEMAaABhAHIALAAgADEALAAgADEAKQAgAD0AIAAwACwAIABcACIALwBcACIALABcAG4AIAAgACAAIAAgACAAIAAgACAAIAAgACAAIAAgACAAIAAgACAAIAAgACAAIAAgACAASQBOAEQARQBYACgAXwB0AHIAeQBEAGEAdABlAFMAZQBwAEMAaABhAHIALAAgADEALAAgADIAKQBcAG4AIAAgACAAIAAgACAAIAAgACAAIAAgACAAIAAgACAAIAAgACAAIAAgACkALABcAG4AIAAgACAAIAAgACAAIAAgACAAIAAgACAAIAAgACAAIAAgACAAIAAgAF8AdAByAHkAVABpAG0AZQBTAGUAcABDAGgAYQByACwAIABGAEkATgBEAF8ATgBUAEgAXwBDAEgAQQBSACgATwBwAHQAaQBvAG4AcwAsACAAXAAiACwALgA6AC0AXwBcACIALAAgADEALAAgADAALAAgADEALAAgAEkATgBEAEUAWAAoAF8AdAByAHkARABhAHQAZQBTAGUAcABDAGgAYQByACwAIAAxACwAIAAxACkAIAArACAAMQApACwAXABuACAAIAAgACAAIAAgACAAIAAgACAAIAAgACAAIAAgACAAIAAgACAAIABfAHQAaQBtAGUAUwBlAHAAYQByAGEAdABvAHIALAAgAEkARgAoAEkATgBEAEUAWAAoAF8AdAByAHkAVABpAG0AZQBTAGUAcABDAGgAYQByACwAIAAxACwAIAAxACkAIAA9ACAAMAAsACAAXAAiADoAXAAiACwAXABuACAAIAAgACAAIAAgACAAIAAgACAAIAAgACAAIAAgACAAIAAgACAAIAAgACAAIAAgAEkATgBEAEUAWAAoAF8AdAByAHkAVABpAG0AZQBTAGUAcABDAGgAYQByACwAIAAxACwAIAAyACkAXABuACAAIAAgACAAIAAgACAAIAAgACAAIAAgACAAIAAgACAAIAAgACAAIAApACwAXABuACAAIAAgACAAIAAgACAAIAAgACAAIAAgACAAIAAgACAAIAAgACAAIABcAG4AIAAgACAAIAAgACAAIAAgACAAIAAgACAAIAAgACAAIAAgACAAIAAgAEkARgBTACgAXABuACAAIAAgACAAIAAgACAAIAAgACAAIAAgACAAIAAgACAAIAAgACAAIAAgACAAIAAgAF8AaABhAHMARABhAHQAZQAgACoAIABfAGgAYQBzAFQAaQBtAGUALAAgAEwARQBUACgAXABuACAAIAAgACAAIAAgACAAIAAgACAAIAAgACAAIAAgACAAIAAgACAAIAAgACAAIAAgACAAIAAgACAAXwByAEQAYQB0AGUAVABpAG0AZQAsACAAUgBFAFMATwBMAFYARQBfAEQAQQBUAEUAVABJAE0ARQAoAFkAZQBhAHIAQwBFACwAIABNAG8AbgB0AGgALAAgAEkATgBUACgARABhAHkAKQAsACAAVABpAG0AZQAsACAAXwB1AHMAZQBMAG8AdwBPAHIAZABlAHIALAAgAF8AcAByAGUAYwBpAHMAaQBvAG4ALAAgAF8AdAByAHUAbgBjAGEAdABlACwAIABKAHUAbABpAGEAbgBDAGEAbABlAG4AZABhAHIAKQAsAFwAbgAgACAAIAAgACAAIAAgACAAIAAgACAAIAAgACAAIAAgACAAIAAgACAAIAAgACAAIAAgACAAIAAgAF8AcwBEAGEAdABlACwAIABmAG4ARgBvAHIAbQBhAHQARABhAHQAZQAoAF8AZABhAHQAZQBTAGUAcABhAHIAYQB0AG8AcgAsACAASQBOAEQARQBYACgAXwByAEQAYQB0AGUAVABpAG0AZQAsACAAMQAsACAAMQApACwAIABJAE4ARABFAFgAKABfAHIARABhAHQAZQBUAGkAbQBlACwAIAAxACwAIAAyACkALAAgAEkATgBEAEUAWAAoAF8AcgBEAGEAdABlAFQAaQBtAGUALAAgADEALAAgADMAKQApACwAXABuACAAIAAgACAAIAAgACAAIAAgACAAIAAgACAAIAAgACAAIAAgACAAIAAgACAAIAAgACAAIAAgACAAXwBzAFQAaQBtAGUALAAgAGYAbgBGAG8AcgBtAGEAdABUAGkAbQBlACgAXwB0AGkAbQBlAFMAZQBwAGEAcgBhAHQAbwByACwAIABfAGwAbwB3AE8AcgBkAGUAcgAsACAASQBOAEQARQBYACgAXwByAEQAYQB0AGUAVABpAG0AZQAsACAAMQAsACAANAApACkALABcAG4AIAAgACAAIAAgACAAIAAgACAAIAAgACAAIAAgACAAIAAgACAAIAAgACAAIAAgACAAIAAgACAAIABJAEYAKABfAHMAVABpAG0AZQAgAD0AIABcACIAXAAiACwAXABuACAAIAAgACAAIAAgACAAIAAgACAAIAAgACAAIAAgACAAIAAgACAAIAAgACAAIAAgACAAIAAgACAAIAAgACAAIABfAHMARABhAHQAZQAsAFwAbgAgACAAIAAgACAAIAAgACAAIAAgACAAIAAgACAAIAAgACAAIAAgACAAIAAgACAAIAAgACAAIAAgACAAIAAgACAAQwBPAE4AQwBBAFQAKABfAHMARABhAHQAZQAsACAAXAAiACAAXAAiACwAIABfAHMAVABpAG0AZQApAFwAbgAgACAAIAAgACAAIAAgACAAIAAgACAAIAAgACAAIAAgACAAIAAgACAAIAAgACAAIAAgACAAIAAgACkAXABuACAAIAAgACAAIAAgACAAIAAgACAAIAAgACAAIAAgACAAIAAgACAAIAAgACAAIAAgACkALABcAG4AIAAgACAAIAAgACAAIAAgACAAIAAgACAAIAAgACAAIAAgACAAIAAgACAAIAAgACAAXwBoAGEAcwBUAGkAbQBlACwAIABMAEUAVAAoAFwAbgAgACAAIAAgACAAIAAgACAAIAAgACAAIAAgACAAIAAgACAAIAAgACAAIAAgACAAIAAgACAAIAAgAC8ALwAgAG4AbwAgAGQAYQB0AGUALAAgAHQAaQBtAGUAIABvAG4AbAB5AFwAbgAgACAAIAAgACAAIAAgACAAIAAgACAAIAAgACAAIAAgACAAIAAgACAAIAAgACAAIAAgACAAIAAgAF8AcgBUAGkAbQBlAE8AZgBEAGEAeQAsACAAUgBPAFUATgBEAF8AVABJAE0ARQBTAFAAQQBOACgAVABpAG0AZQAsACAAXwB1AHMAZQBMAG8AdwBPAHIAZABlAHIALAAgAF8AcAByAGUAYwBpAHMAaQBvAG4ALAAgAF8AdAByAHUAbgBjAGEAdABlACkALABcAG4AIAAgACAAIAAgACAAIAAgACAAIAAgACAAIAAgACAAIAAgACAAIAAgACAAIAAgACAAIAAgACAAIABmAG4ARgBvAHIAbQBhAHQAVABpAG0AZQAoAF8AdABpAG0AZQBTAGUAcABhAHIAYQB0AG8AcgAsACAAXwBsAG8AdwBPAHIAZABlAHIALAAgAF8AcgBUAGkAbQBlAE8AZgBEAGEAeQApAFwAbgAgACAAIAAgACAAIAAgACAAIAAgACAAIAAgACAAIAAgACAAIAAgACAAIAAgACAAIAApACwAXABuACAAIAAgACAAIAAgACAAIAAgACAAIAAgACAAIAAgACAAIAAgACAAIAAgACAAIAAgAFQAUgBVAEUALAAgAGYAbgBGAG8AcgBtAGEAdABEAGEAdABlACgAXwBkAGEAdABlAFMAZQBwAGEAcgBhAHQAbwByACwAIABZAGUAYQByAEMARQAsACAATQBvAG4AdABoACwAIABJAE4AVAAoAEQAYQB5ACkAKQAgAC8ALwAgAGQAYQB0AGUAIABvAG4AbAB5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BcAG4AXABuAFAAYQByAHMAZQBzACAAYQAgAGQAYQB0AGUALQB0AGkAbQBlACAAZwByAG8AdQBwACAAaQBuACAAdABoAGUAIABmAG8AcgBtAGEAdAAgAHUAcwBlAGQAIABiAHkAIABVAFMAIABNAGkAbABpAHQAYQByAHkAIABtAGUAcwBzAGEAZwBlACAAdAByAGEAZgBmAGkAYwAsACAAaQBuAHQAbwAgAHIAZQBzAHAAZQBjAHQAaQB2AGUAIABwAGEAcgB0AHMAIABvAGYAIAB5AGUAYQByACwAXABuAG0AbwBuAHQAaAAsACAAZABhAHkALAAgAHQAaQBtAGUAIABvAGYAIABkAGEAeQAgAGEAbgBkACAAdABpAG0AZQAgAHoAbwBuAGUAIABvAGYAZgBzAGUAdAAgAGkAbgAgAG0AaQBuAHUAdABl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5ADUAMQAuAC4AMgAwADUAMABdACAAfAAgAFkAZQBhAHIAXABuACAAMgAgAHwAIABpAG4AdABlAGcAZQByACAAWwAxAC4ALgAxADIAXQAgACAAIAAgACAAIAB8ACAATQBvAG4AdABoAFwAbgAgADMAIAB8ACAAaQBuAHQAZQBnAGUAcgAgAFsAMQAuAC4AMwAxAF0AIAAgACAAIAAgACAAfAAgAEQAYQB5AFwAbgAgADQAIAB8ACAAZABlAGMAaQBtAGEAbAAgAFsAMAAuAC4AMQApACAAIAAgACAAIAAgACAAfAAgAFQAaQBtAGUAXABuACAANQAgAHwAIABkAGUAYwBpAG0AYQBsACAAWwAtADkAMAAwAC4ALgA5ADAAMABdACAAIAB8ACAAVABpAG0AZQAgAHoAbwBuAGUAIABvAGYAZgBzAGUAdA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RwAgAHwAIAB0AGUAeAB0ACAAfAAgAEQAYQB0AGUALQB0AGkAbQBlACAAZwByAG8AdQBwACAAaQBuACAAVQBTACAATQBpAGwAaQB0AGEAcgB5ACAAZgBvAHIAbQBhAHQAIABpAGUALgAgAGQAZABIAEgAbQBtAHMAcwBaAG0AbQBtAFkAW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JAEwAXwBEAFQARwAoAFwAIgAxADIAIAAxADUAIAAzADAAIAA0ADUAIABCACAATQBBAFkAIAAyADMAXAAiACkAXABuAFIAZQB0AHUAcgBuAHMAOgAgAHsAMgAwADIAMwAsACAANQAsACAAMQAyACwAIAAwAC4ANwA3ADEAMQA4ADAANQA1ACwAIAAxADIAMAB9AFwAbgBcAG4AUABBAFIAUwBFAF8ATQBJAEwAXwBEAFQARwAoAFwAIgAwADUAMAA2ADQANQAxADUASwBKAFUATgAwADAAXAAiACkAXABuAFIAZQB0AHUAcgBuAHMAOgAgAHsAMgAwADAAMAAsACAANgAsACAANQAsACAAMAAuADIAOAAxADQAMgAzADYAMQAxACwAIAA2ADAAMAB9AFwAbgBcAG4AUABBAFIAUwBFAF8ATQBJAEwAXwBEAFQARwAoAFwAIgAxADUAMAA2ADAAMABaAFwAIgApAFwAbgBSAGUAdAB1AHIAbgBzADoAIAB7ACAALAAgACwAIAAxADUALAAgADAALgAyADUALAAgADA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FAAQQBSAFMARQBfAE0ASQBMAF8ARABUAEcAIAA9ACAATABBAE0AQgBEAEEAKABEAFQARwAsAFwAbgAgACAAIAAgAEwARQBUACgAXABuACAAIAAgACAAIAAgACAAIABfAEQAVABHACwAIABTAFUAQgBTAFQASQBUAFUAVABFACgARABUAEcALAAgAFwAIgAgAFwAIgAsACAAXAAiAFwAIgApACwAXABuACAAIAAgACAAIAAgACAAIABJAEYAUwAoAFwAbgAgACAAIAAgACAAIAAgACAAIAAgACAAIABJAFMAXwBFAE0AUABUAFkAKABfAEQAVABHACkALAAgAHsAXAAiAFwAIgAsACAAXAAiAFwAIgAsACAAXAAiAFwAIgAsACAAXAAiAFwAIgAsACAAXAAiAFwAIgB9ACwAXABuACAAIAAgACAAIAAgACAAIAAgACAAIAAgAE4ATwBUACgAVgBBAEwASQBEAEEAVABFAF8AQwBIAEEAUgBTAEUAVAAoAF8ARABUAEcALAAgAFwAIgAwADEAMgAzADQANQA2ADcAOAA5AEEAQgBDAEQARQBGAEcASABJAEoASwBMAE0ATgBPAFAAUQBSAFMAVABVAFYAVwBYAFkAWgBcACIALAAgADEAKQApACwAIAB7ACMAVgBBAEwAVQBFACEALAAgAFwAIgBcACIALAAgAFwAIgBcACIALAAgAFwAIgBcACIALAAgAFwAIgBcACIAfQAsAFwAbgAgACAAIAAgACAAIAAgACAAIAAgACAAIABUAFIAVQBFACwAIABMAEUAVAAoAFwAbgAgACAAIAAgACAAIAAgACAAIAAgACAAIAAgACAAIAAgAGYAbgBZAGUAYQByACwAIABMAEEATQBCAEQAQQAoAF8AcwBZAGUAYQByACwAXABuACAAIAAgACAAIAAgACAAIAAgACAAIAAgACAAIAAgACAAIAAgACAAIABMAEUAVAAoAFwAbgAgACAAIAAgACAAIAAgACAAIAAgACAAIAAgACAAIAAgACAAIAAgACAAIAAgACAAIABfAHkAeQAsACAAVgBBAEwAVQBFACgAXwBzAFkAZQBhAHIAKQAsAFwAbgAgACAAIAAgACAAIAAgACAAIAAgACAAIAAgACAAIAAgACAAIAAgACAAIAAgACAAIABJAEYAKABfAHkAeQAgADwAIAA1ADEALAAgADIAMAAwADAAIAArACAAXwB5AHkALAAgADEAOQAwADAAIAArACAAXwB5AHkAKQBcAG4AIAAgACAAIAAgACAAIAAgACAAIAAgACAAIAAgACAAIAAgACAAIAAgACkAXABuACAAIAAgACAAIAAgACAAIAAgACAAIAAgACAAIAAgACAAKQAsAFwAbgBcAG4AIAAgACAAIAAgACAAIAAgACAAIAAgACAAIAAgACAAIABmAG4AVABpAG0AZQAsACAATABBAE0AQgBEAEEAKABfAGgAbwB1AHIALAAgAF8AbQBpAG4AdQB0AGUALAAgAF8AcwBlAGMAbwBuAGQALABcAG4AIAAgACAAIAAgACAAIAAgACAAIAAgACAAIAAgACAAIAAgACAAIAAgAEkARgAoAE4ATwBUACgASQBTAF8AVgBBAEwASQBEAF8AVABJAE0ARQBfAE8ARgBfAEQAQQBZACgAXwBoAG8AdQByACwAIABfAG0AaQBuAHUAdABlACwAIABfAHMAZQBjAG8AbgBkACwAIAAwACkAKQAsACAAewAjAE4AVQBNACEAfQAsAFwAbgAgACAAIAAgACAAIAAgACAAIAAgACAAIAAgACAAIAAgACAAIAAgACAAIAAgACAAIABUAEkATQBFAFMAUABBAE4AKABcAG4AIAAgACAAIAAgACAAIAAgACAAIAAgACAAIAAgACAAIAAgACAAIAAgACAAIAAgACAAIAAgACAAIABIAFMAVABBAEMASwAoADEALAAgADAALAAgAF8AaABvAHUAcgAsACAAXwBtAGkAbgB1AHQAZQAsACAAXwBzAGUAYwBvAG4AZAApAFwAbgAgACAAIAAgACAAIAAgACAAIAAgACAAIAAgACAAIAAgACAAIAAgACAAIAAgACAAIAApAFwAbgAgACAAIAAgACAAIAAgACAAIAAgACAAIAAgACAAIAAgACAAIAAgACAAKQBcAG4AIAAgACAAIAAgACAAIAAgACAAIAAgACAAIAAgACAAIAApACwAXABuAFwAbgAgACAAIAAgACAAIAAgACAAIAAgACAAIAAgACAAIAAgAGYAbgBQAGEAcgBzAGUARgB1AGwAbAAsACAATABBAE0AQgBEAEEAKABfAEQAVABHACwAXABuACAAIAAgACAAIAAgACAAIAAgACAAIAAgACAAIAAgACAAIAAgACAAIABMAEUAVAAoAFwAbgAgACAAIAAgACAAIAAgACAAIAAgACAAIAAgACAAIAAgACAAIAAgACAAIAAgACAAIABfAGQAYQB5ACwAIABWAEEATABVAEUAKABMAEUARgBUACgAXwBEAFQARwAsACAAMgApACkALABcAG4AIAAgACAAIAAgACAAIAAgACAAIAAgACAAIAAgACAAIAAgACAAIAAgACAAIAAgACAAXwBtAG8AbgB0AGgALAAgAFAAQQBSAFMARQBfAE0ATwBOAFQASAAoAE0ASQBEACgAXwBEAFQARwAsACAAMQAwACwAIAAzACkAKQAsAFwAbgAgACAAIAAgACAAIAAgACAAIAAgACAAIAAgACAAIAAgACAAIAAgACAAIAAgACAAIABfAHkAZQBhAHIALAAgAGYAbgBZAGUAYQByACgAUgBJAEcASABUACgAXwBEAFQARwAsACAAMgApACkALABcAG4AIAAgACAAIAAgACAAIAAgACAAIAAgACAAIAAgACAAIAAgACAAIAAgACAAIAAgACAASQBGACgATgBPAFQAKABJAFMAXwBWAEEATABJAEQAXwBEAEEAVABFACgAXwB5AGUAYQByACwAIABfAG0AbwBuAHQAaAAsACAAXwBkAGEAeQAsACAAMAApACkALAAgAHsAIwBWAEEATABVAEUAIQAsACAAXAAiAFwAIgAsACAAXAAiAFwAIgAsACAAXAAiAFwAIgAsACAAXAAiAFwAIgB9ACwAXABuACAAIAAgACAAIAAgACAAIAAgACAAIAAgACAAIAAgACAAIAAgACAAIAAgACAAIAAgACAAIAAgACAATABFAFQAKABcAG4AIAAgACAAIAAgACAAIAAgACAAIAAgACAAIAAgACAAIAAgACAAIAAgACAAIAAgACAAIAAgACAAIAAgACAAIAAgAF8AaABvAHUAcgAsACAAVgBBAEwAVQBFACgATQBJAEQAKABfAEQAVABHACwAIAAzACwAIAAyACkAKQAsAFwAbgAgACAAIAAgACAAIAAgACAAIAAgACAAIAAgACAAIAAgACAAIAAgACAAIAAgACAAIAAgACAAIAAgACAAIAAgACAAXwBtAGkAbgB1AHQAZQAsACAAVgBBAEwAVQBFACgATQBJAEQAKABfAEQAVABHACwAIAA1ACwAIAAyACkAKQAsAFwAbgAgACAAIAAgACAAIAAgACAAIAAgACAAIAAgACAAIAAgACAAIAAgACAAIAAgACAAIAAgACAAIAAgACAAIAAgACAAXwBzAGUAYwBvAG4AZAAsACAAVgBBAEwAVQBFACgATQBJAEQAKABfAEQAVABHACwAIAA3ACwAIAAyACkAKQAsAFwAbgAgACAAIAAgACAAIAAgACAAIAAgACAAIAAgACAAIAAgACAAIAAgACAAIAAgACAAIAAgACAAIAAgACAAIAAgACAAXwB0AGkAbQBlACwAIABmAG4AVABpAG0AZQAoAF8AaABvAHUAcgAsACAAXwBtAGkAbgB1AHQAZQAsACAAXwBzAGUAYwBvAG4AZAApACwAXABuACAAIAAgACAAIAAgACAAIAAgACAAIAAgACAAIAAgACAAIAAgACAAIAAgACAAIAAgACAAIAAgACAAIAAgACAAIABfAHQAegAsACAASQBGAE4AQQAoAE0ASQBMAEkAVABBAFIAWQBfAFQAWgBPACgATQBJAEQAKABfAEQAVABHACwAIAA5ACwAIAAxACkAKQAsACAAXAAiAFwAIgApACwAXABuACAAIAAgACAAIAAgACAAIAAgACAAIAAgACAAIAAgACAAIAAgACAAIAAgACAAIAAgACAAIAAgACAAIAAgACAAIABIAFMAVABBAEMASwAoAFwAbgAgACAAIAAgACAAIAAgACAAIAAgACAAIAAgACAAIAAgACAAIAAgACAAIAAgACAAIAAgACAAIAAgACAAIAAgACAAIAAgACAAIABfAHkAZQBhAHIALABcAG4AIAAgACAAIAAgACAAIAAgACAAIAAgACAAIAAgACAAIAAgACAAIAAgACAAIAAgACAAIAAgACAAIAAgACAAIAAgACAAIAAgACAAXwBtAG8AbgB0AGgALABcAG4AIAAgACAAIAAgACAAIAAgACAAIAAgACAAIAAgACAAIAAgACAAIAAgACAAIAAgACAAIAAgACAAIAAgACAAIAAgACAAIAAgACAAXwBkAGEAeQAsAFwAbgAgACAAIAAgACAAIAAgACAAIAAgACAAIAAgACAAIAAgACAAIAAgACAAIAAgACAAIAAgACAAIAAgACAAIAAgACAAIAAgACAAIABfAHQAaQBtAGUALABcAG4AIAAgACAAIAAgACAAIAAgACAAIAAgACAAIAAgACAAIAAgACAAIAAgACAAIAAgACAAIAAgACAAIAAgACAAIAAgACAAIAAgACAAXwB0AHo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XABuACAAIAAgACAAIAAgACAAIAAgACAAIAAgACAAIAAgACAAZgBuAFAAYQByAHMAZQBTAGgAbwByAHQALAAgAEwAQQBNAEIARABBACgAXwBEAFQARwAsAFwAbgAgACAAIAAgACAAIAAgACAAIAAgACAAIAAgACAAIAAgACAAIAAgACAATABFAFQAKABcAG4AIAAgACAAIAAgACAAIAAgACAAIAAgACAAIAAgACAAIAAgACAAIAAgACAAIAAgACAAXwBkAGEAeQAsACAAVgBBAEwAVQBFACgATABFAEYAVAAoAF8ARABUAEcALAAgADIAKQApACwAXABuACAAIAAgACAAIAAgACAAIAAgACAAIAAgACAAIAAgACAAIAAgACAAIAAgACAAIAAgAF8AbQBvAG4AdABoACwAIABQAEEAUgBTAEUAXwBNAE8ATgBUAEgAKABNAEkARAAoAF8ARABUAEcALAAgADgALAAgADMAKQApACwAXABuACAAIAAgACAAIAAgACAAIAAgACAAIAAgACAAIAAgACAAIAAgACAAIAAgACAAIAAgAF8AeQBlAGEAcgAsACAAZgBuAFkAZQBhAHIAKABSAEkARwBIAFQAKABfAEQAVABHACwAIAAyACkAKQAsAFwAbgAgACAAIAAgACAAIAAgACAAIAAgACAAIAAgACAAIAAgACAAIAAgACAAIAAgACAAIABJAEYAKABOAE8AVAAoAEkAUwBfAFYAQQBMAEkARABfAEQAQQBUAEUAKABfAHkAZQBhAHIALAAgAF8AbQBvAG4AdABoACwAIABfAGQAYQB5ACwAIAAwACkAKQAsACAAewAjAFYAQQBMAFUARQAhACwAIABcACIAXAAiACwAIABcACIAXAAiACwAIABcACIAXAAiACwAIABcACIAXAAiAH0ALABcAG4AIAAgACAAIAAgACAAIAAgACAAIAAgACAAIAAgACAAIAAgACAAIAAgACAAIAAgACAAIAAgACAAIABMAEUAVAAoAFwAbgAgACAAIAAgACAAIAAgACAAIAAgACAAIAAgACAAIAAgACAAIAAgACAAIAAgACAAIAAgACAAIAAgACAAIAAgACAAXwBoAG8AdQByACwAIABWAEEATABVAEUAKABNAEkARAAoAF8ARABUAEcALAAgADMALAAgADIAKQApACwAXABuACAAIAAgACAAIAAgACAAIAAgACAAIAAgACAAIAAgACAAIAAgACAAIAAgACAAIAAgACAAIAAgACAAIAAgACAAIABfAG0AaQBuAHUAdABlACwAIABWAEEATABVAEUAKABNAEkARAAoAF8ARABUAEcALAAgADUALAAgADIAKQApACwAXABuACAAIAAgACAAIAAgACAAIAAgACAAIAAgACAAIAAgACAAIAAgACAAIAAgACAAIAAgACAAIAAgACAAIAAgACAAIABfAHQAaQBtAGUALAAgAGYAbgBUAGkAbQBlACgAXwBoAG8AdQByACwAIABfAG0AaQBuAHUAdABlACwAIAAwACkALABcAG4AIAAgACAAIAAgACAAIAAgACAAIAAgACAAIAAgACAAIAAgACAAIAAgACAAIAAgACAAIAAgACAAIAAgACAAIAAgAF8AdAB6ACwAIABJAEYATgBBACgATQBJAEwASQBUAEEAUgBZAF8AVABaAE8AKABNAEkARAAoAF8ARABUAEcALAAgADcALAAgADEAKQApACwAIABcACIAXAAiACkALABcAG4AIAAgACAAIAAgACAAIAAgACAAIAAgACAAIAAgACAAIAAgACAAIAAgACAAIAAgACAAIAAgACAAIAAgACAAIAAgAEgAUwBUAEEAQwBLACgAXABuACAAIAAgACAAIAAgACAAIAAgACAAIAAgACAAIAAgACAAIAAgACAAIAAgACAAIAAgACAAIAAgACAAIAAgACAAIAAgACAAIAAgAF8AeQBlAGEAcgAsAFwAbgAgACAAIAAgACAAIAAgACAAIAAgACAAIAAgACAAIAAgACAAIAAgACAAIAAgACAAIAAgACAAIAAgACAAIAAgACAAIAAgACAAIABfAG0AbwBuAHQAaAAsAFwAbgAgACAAIAAgACAAIAAgACAAIAAgACAAIAAgACAAIAAgACAAIAAgACAAIAAgACAAIAAgACAAIAAgACAAIAAgACAAIAAgACAAIABfAGQAYQB5ACwAXABuACAAIAAgACAAIAAgACAAIAAgACAAIAAgACAAIAAgACAAIAAgACAAIAAgACAAIAAgACAAIAAgACAAIAAgACAAIAAgACAAIAAgAF8AdABpAG0AZQAsAFwAbgAgACAAIAAgACAAIAAgACAAIAAgACAAIAAgACAAIAAgACAAIAAgACAAIAAgACAAIAAgACAAIAAgACAAIAAgACAAIAAgACAAIABfAHQAeg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mAG4AUABhAHIAcwBlAFAAbABhAG4ALAAgAEwAQQBNAEIARABBACgAXwBEAFQARwAsAFwAbgAgACAAIAAgACAAIAAgACAAIAAgACAAIAAgACAAIAAgACAAIAAgACAATABFAFQAKABcAG4AIAAgACAAIAAgACAAIAAgACAAIAAgACAAIAAgACAAIAAgACAAIAAgACAAIAAgACAAXwBkAGEAeQAsACAAVgBBAEwAVQBFACgATABFAEYAVAAoAF8ARABUAEcALAAgADIAKQApACwAXABuACAAIAAgACAAIAAgACAAIAAgACAAIAAgACAAIAAgACAAIAAgACAAIAAgACAAIAAgAF8AaABvAHUAcgAsACAAVgBBAEwAVQBFACgATQBJAEQAKABfAEQAVABHACwAIAAzACwAIAAyACkAKQAsAFwAbgAgACAAIAAgACAAIAAgACAAIAAgACAAIAAgACAAIAAgACAAIAAgACAAIAAgACAAIABfAG0AaQBuAHUAdABlACwAIABWAEEATABVAEUAKABNAEkARAAoAF8ARABUAEcALAAgADUALAAgADIAKQApACwAXABuACAAIAAgACAAIAAgACAAIAAgACAAIAAgACAAIAAgACAAIAAgACAAIAAgACAAIAAgAF8AdABpAG0AZQAsACAAZgBuAFQAaQBtAGUAKABfAGgAbwB1AHIALAAgAF8AbQBpAG4AdQB0AGUALAAgADAAKQAsAFwAbgAgACAAIAAgACAAIAAgACAAIAAgACAAIAAgACAAIAAgACAAIAAgACAAIAAgACAAIABfAHQAegAsACAASQBGAE4AQQAoAE0ASQBMAEkAVABBAFIAWQBfAFQAWgBPACgATQBJAEQAKABfAEQAVABHACwAIAA3ACwAIAAxACkAKQAsACAAXAAiAFwAIgApACwAXABuACAAIAAgACAAIAAgACAAIAAgACAAIAAgACAAIAAgACAAIAAgACAAIAAgACAAIAAgAEgAUwBUAEEAQwBLACgAXABuACAAIAAgACAAIAAgACAAIAAgACAAIAAgACAAIAAgACAAIAAgACAAIAAgACAAIAAgACAAIAAgACAAXAAiAFwAIgAsAFwAbgAgACAAIAAgACAAIAAgACAAIAAgACAAIAAgACAAIAAgACAAIAAgACAAIAAgACAAIAAgACAAIAAgAFwAIgBcACIALABcAG4AIAAgACAAIAAgACAAIAAgACAAIAAgACAAIAAgACAAIAAgACAAIAAgACAAIAAgACAAIAAgACAAIABfAGQAYQB5ACwAXABuACAAIAAgACAAIAAgACAAIAAgACAAIAAgACAAIAAgACAAIAAgACAAIAAgACAAIAAgACAAIAAgACAAXwB0AGkAbQBlACwAXABuACAAIAAgACAAIAAgACAAIAAgACAAIAAgACAAIAAgACAAIAAgACAAIAAgACAAIAAgACAAIAAgACAAXwB0AHoAXABuACAAIAAgACAAIAAgACAAIAAgACAAIAAgACAAIAAgACAAIAAgACAAIAAgACAAIAAgACkAXABuACAAIAAgACAAIAAgACAAIAAgACAAIAAgACAAIAAgACAAIAAgACAAIAApAFwAbgAgACAAIAAgACAAIAAgACAAIAAgACAAIAAgACAAIAAgACkALABcAG4AXABuACAAIAAgACAAIAAgACAAIAAgACAAIAAgACAAIAAgACAAXwBsAGUAbgAsACAATABFAE4AKABfAEQAVABHACkALABcAG4AIAAgACAAIAAgACAAIAAgACAAIAAgACAAIAAgACAAIABfAGYAbQB0ACwAIABJAEYAUwAoAF8AbABlAG4AIAA9ACAAMQA0ACwAIABcACIARgBcACIALAAgAFwAbgAgACAAIAAgACAAIAAgACAAIAAgACAAIAAgACAAIAAgACAAIAAgACAAXwBsAGUAbgAgAD0AIAAxADIALAAgAFwAIgBTAFwAIgAsAFwAbgAgACAAIAAgACAAIAAgACAAIAAgACAAIAAgACAAIAAgACAAIAAgACAAXwBsAGUAbgAgAD0AIAA3ACwAIABcACIAUABcACIALABcAG4AIAAgACAAIAAgACAAIAAgACAAIAAgACAAIAAgACAAIAAgACAAIAAgAFQAUgBVAEUALAAgACMATgAvAEEAXABuACAAIAAgACAAIAAgACAAIAAgACAAIAAgACAAIAAgACAAKQAsAFwAbgAgACAAIAAgACAAIAAgACAAIAAgACAAIAAgACAAIAAgAEkARgBTACgAXABuACAAIAAgACAAIAAgACAAIAAgACAAIAAgACAAIAAgACAAIAAgACAAIABJAFMATgBBACgAXwBmAG0AdAApACwAIAB7ACMAVgBBAEwAVQBFACEALAAgAFwAIgBcACIALAAgAFwAIgBcACIALAAgAFwAIgBcACIALAAgAFwAIgBcACIAfQAsAFwAbgAgACAAIAAgACAAIAAgACAAIAAgACAAIAAgACAAIAAgACAAIAAgACAAXwBmAG0AdAAgAD0AIABcACIARgBcACIALAAgAGYAbgBQAGEAcgBzAGUARgB1AGwAbAAoAF8ARABUAEcAKQAsAFwAbgAgACAAIAAgACAAIAAgACAAIAAgACAAIAAgACAAIAAgACAAIAAgACAAXwBmAG0AdAAgAD0AIABcACIAUwBcACIALAAgAGYAbgBQAGEAcgBzAGUAUwBoAG8AcgB0ACgAXwBEAFQARwApACwAXABuACAAIAAgACAAIAAgACAAIAAgACAAIAAgACAAIAAgACAAIAAgACAAIABfAGYAbQB0ACAAPQAgAFwAIgBQAFwAIgAsACAAZgBuAFAAYQByAHMAZQBQAGwAYQBuACgAXwBEAFQARwApAFwAbgAgACAAIAAgACAAIAAgACAAIAAgACAAIAAgACAAIAAgACkAXABuACAAIAAgACAAIAAgACAAIAAgACAAIAAgACkAXABuACAAIAAgACAAIAAgACAAIAApAFwAbgAgACAAIAAgACkAXABuACkAOw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QBJAEwAXwBEAFQARwBcAG4AXABuAFIAZQB0AHUAcgBuAHMAIABhACAAZABhAHQAZQAgAGYAbwByAG0AYQB0AHQAZQBkACAAaQBuACAAVQBTACAATQBpAGwAaQB0AGEAcgB5ACAAbQBlAHMAcwBhAGcAZQAgAHQAcgBhAGYAZgBpAGMAIABzAHQAeQBs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EAFQAR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IAAgACAAIAAgACAAIAAgACAAfAAgAGkAbgB0AGUAZwBlAHIAIAAgACAAIAAgACAAIAAgACAAfABcAG4AIAAgACAAIAAgACAAIAAgACAAIAAgACAAIAB8ACAAWwAxADkANQAxAC4ALgAyADAANQAwAF0AIAAgACAAIAB8AFwAbgBNAG8AbgB0AGgAIAAgACAAIAAgACAAIAAgAHwAIABpAG4AdABlAGcAZQByACAAWwAxAC4ALgAxADIAXQAgAHwAXABuAEQAYQB5ACAAIAAgACAAIAAgACAAIAAgACAAfAAgAGkAbgB0AGUAZwBlAHIAIABbADEALgAuADMAMQBdACAAfABcAG4AVABpAG0AZQAgACAAIAAgACAAIAAgACAAIAB8ACAAZABlAGMAaQBtAGEAbAAgAFsAMAAuAC4AMQApACAAIAB8ACAAVABpAG0AZQAgAG8AZgAgAGQAYQB5ACAAYQBzACAAZABlAGMAaQBtAGEAbAAgAGYAcgBhAGMAdABpAG8AbgAgAG8AZgAgAGEAIABkAGEAeQAuAFwAbgBbAFQAWgBPAE0AaQBuAHUAdABlAHMAXQAgAHwAIABkAGUAYwBpAG0AYQBsACAAIAAgACAAIAAgACAAIAAgAHwAIABUAGkAbQBlACAAegBvAG4AZQAgAG8AZgBmAHMAZQB0ACAAZgByAG8AbQAgAFUAVABDACAAaQBuACAAbQBpAG4AdQB0AGUAcwBcAG4AIAAgACAAIAAgACAAIAAgACAAIAAgACAAIAB8ACAAWwAtADkAMAAwAC4ALgA5ADAAMABdACAAIAAgACAAIAB8ACAAQQBzAHMAdQBtAGUAZAAgAHQAbwAgAGIAZQAgAFUAVABDACAAaQBmACAAbwBtAGkAdAB0AGUAZAAuACAAWwAtADEANQA6ADAAMAAuAC4AKwAxADUAOgAwADAAXQBcAG4AIAAgACAAIAAgACAAIAAgACAAIAAgACAAIAB8ACAAIAAgACAAIAAgACAAIAAgACAAIAAgACAAIAAgACAAIAB8ACAAVABpAG0AZQAgAHcAaQBsAGwAIABiAGUAIABjAG8AbgB2AGUAcgB0AGUAZAAgAGkAZgAgAHQAaABlACAAbwBmAGYAcwBlAHQAIABkAG8AZQBzACAAbgBvAHQAIABhAGwAaQBnAG4AIAB3AGkAdABoACAAbQBpAGwAaQB0AGEAcgB5AFwAbgAgACAAIAAgACAAIAAgACAAIAAgACAAIAAgAHwAIAAgACAAIAAgACAAIAAgACAAIAAgACAAIAAgACAAIAAgAHwAIAB0AGkAbQBlACAAegBvAG4AZQBzAC4AXABuAFsATwBwAHQAaQBvAG4AcwBdACAAIAAgACAAfAAgAHQAZQB4AHQAIAAgACAAIAAgACAAIAAgACAAIAAgACAAfAAgAFMAdAByAGkAbgBnACAAdwBpAHQAaAAgAGUAbABlAG0AZQBuAHQAcwA6ACAAWwBTAF0AWwBfAF0AWwA8AF0AXABuACAAIAAgACAAIAAgACAAIAAgACAAIAAgACAAfAAgACAAIAAgACAAIAAgACAAIAAgACAAIAAgACAAIAAgACAAfAAgACAAUwAgADoAIABTAGgAbwByAHQAIABmAG8AcgBtAGEAdAAsACAAbwBtAGkAdABzACAAcwBlAGMAbwBuAGQAcwBcAG4AIAAgACAAIAAgACAAIAAgACAAIAAgACAAIAB8ACAAIAAgACAAIAAgACAAIAAgACAAIAAgACAAIAAgACAAIAB8ACAAIABfACAAOgAgAFMAcABhAGMAaQBuAGcAIABiAGUAdAB3AGUAZQBuACAAYwBvAG0AcABvAG4AZQBuAHQAcwBcAG4AIAAgACAAIAAgACAAIAAgACAAIAAgACAAIAB8ACAAIAAgACAAIAAgACAAIAAgACAAIAAgACAAIAAgACAAIAB8ACAAIAA8ACAAOgAgAFIAbwB1AG4AZAAgAGIAeQAgAHQAcgB1AG4AYwBhAHQAaQBuAGcAIABjAG8AbQBwAG8AbgBlAG4AdABzAC4AIABEAGUAZgBhAHUAbAB0ACAAaQBzACAAcgBvAHUAbgBkAGkAbgBnACAAdABvACAAbgBlAGEAcgBlAHMAd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0ASQBMAF8ARABUAEcAKAAyADAAMgAzACwAIAAyACwAIAAxADIALAAgADAALgA3ADUALAAgADYAMAAwACwAIAAxACkAXABuAFIAZQB0AHUAcgBuAHMAOgAgADEAMgAxADgAMAAwAEsARgBFAEIAMgAzAFwAbgBcAG4ARgBPAFIATQBBAFQAXwBNAEkATABfAEQAVABHACgAIAAsACAALAAgADEAMgAsACAAMAAuADIANQApAFwAbgBSAGUAdAB1AHIAbgBzADoAIAAxADIAMAA2ADAAMA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RgBPAFIATQBBAFQAXwBNAEkATABfAEQAVABHACAAPQAgAEwAQQBNAEIARABBACgAWQBlAGEAcgAsACAATQBvAG4AdABoACwAIABEAGEAeQAsACAAVABpAG0AZQAsACAAWwBUAFoATwBNAGkAbgB1AHQAZQBzAF0ALAAgAFsATwBwAHQAaQBvAG4AcwBdACwAXABuACAAIAAgACAASQBGAFMAKABcAG4AIAAgACAAIAAgACAAIAAgAEkAUwBfAEUATQBQAFQAWQAoAFkAZQBhAHIAKQAgACoAIABJAFMAXwBFAE0AUABUAFkAKABNAG8AbgB0AGgAKQAgACoAIABJAFMAXwBFAE0AUABUAFkAKABEAGEAeQApACAAKgAgAEkAUwBfAEUATQBQAFQAWQAoAFQAaQBtAGUAKQAsACAAXAAiAFwAIgAsAFwAbgAgACAAIAAgACAAIAAgACAATgBPAFQAKABJAFMAXwBOAFUATQBFAFIASQBDAF8ATgBVAEwATAAoAFkAZQBhAHIAKQApACwAIAB7ACMAVgBBAEwAVQBFACEAfQAsAFwAbgAgACAAIAAgACAAIAAgACAATgBPAFQAKABJAFMAXwBOAFUATQBFAFIASQBDAF8ATgBVAEwATAAoAE0AbwBuAHQAaAApACkALAAgAHsAIwBWAEEATABVAEUAIQB9ACwAXABuACAAIAAgACAAIAAgACAAIABOAE8AVAAoAEkAUwBfAE4AVQBNAEUAUgBJAEMAXwBOAFUATABMACgARABhAHkAKQApACwAIAB7ACMAVgBBAEwAVQBFACEAfQAsAFwAbgAgACAAIAAgACAAIAAgACAATgBPAFQAKABJAFMAXwBFAE0AUABUAFkAKABNAG8AbgB0AGgAKQApACAAKgAgAE4ATwBUACgASQBTAF8AVgBBAEwASQBEAF8ARABBAFQARQAoAFkAZQBhAHIALAAgAE0AbwBuAHQAaAAsACAARABhAHkALAAgADAAKQApACwAIABcACIAIwBEAEEAVABFACEAXAAiACwAXABuACAAIAAgACAAIAAgACAAIABUAFIAVQBFACwAIABMAEUAVAAoAFwAbgAgACAAIAAgACAAIAAgACAAIAAgACAAIABfAHQAegBvACwAIABOACgAVABaAE8ATQBpAG4AdQB0AGUAcwApACwAXABuACAAIAAgACAAIAAgACAAIAAgACAAIAAgAF8AcwBoAG8AcgB0ACwAIABJAEYARQBSAFIATwBSACgAUwBFAEEAUgBDAEgAKABcACIAUwBcACIALAAgAE8AcAB0AGkAbwBuAHMAKQAsACAAMAApACAAPgAgADAALABcAG4AIAAgACAAIAAgACAAIAAgACAAIAAgACAAXwBzAHAAYQBjAGkAbgBnACwAIABJAEYARQBSAFIATwBSACgARgBJAE4ARAAoAFwAIgBfAFwAIgAsACAATwBwAHQAaQBvAG4AcwApACwAIAAwACkAIAA+ACAAMAAsAFwAbgAgACAAIAAgACAAIAAgACAAIAAgACAAIABfAHQAcgB1AG4AYwBhAHQAZQAsACAASQBGAEUAUgBSAE8AUgAoAEYASQBOAEQAKABcACIAPABcACIALAAgAE8AcAB0AGkAbwBuAHMAKQAsACAAMAApACAAPgAgADAALABcAG4AIAAgACAAIAAgACAAIAAgACAAIAAgACAAXABuACAAIAAgACAAIAAgACAAIAAgACAAIAAgAGYAbgBGAG0AdABUAGkAbQBlACwAIABMAEEATQBCAEQAQQAoAF8AdABpAG0AZQAsAFwAbgAgACAAIAAgACAAIAAgACAAIAAgACAAIAAgACAAIAAgAEwARQBUACgAXABuACAAIAAgACAAIAAgACAAIAAgACAAIAAgACAAIAAgACAAIAAgACAAIABfAHQAaQBtAGUARgBtAHQALAAgAEkARgBTACgAXABuACAAIAAgACAAIAAgACAAIAAgACAAIAAgACAAIAAgACAAIAAgACAAIAAgACAAIAAgAF8AcwBoAG8AcgB0ACAAKgAgAF8AcwBwAGEAYwBpAG4AZwAsACAAXAAiAGgAaAAgAG0AbQBcACIALABcAG4AIAAgACAAIAAgACAAIAAgACAAIAAgACAAIAAgACAAIAAgACAAIAAgACAAIAAgACAAXwBzAGgAbwByAHQAIAAqACAATgBPAFQAKABfAHMAcABhAGMAaQBuAGcAKQAsACAAXAAiAGgAaABtAG0AXAAiACwAXABuACAAIAAgACAAIAAgACAAIAAgACAAIAAgACAAIAAgACAAIAAgACAAIAAgACAAIAAgAE4ATwBUACgAXwBzAGgAbwByAHQAKQAgACoAIABfAHMAcABhAGMAaQBuAGcALAAgAFwAIgBoAGgAIABtAG0AIABzAHMAXAAiACwAXABuACAAIAAgACAAIAAgACAAIAAgACAAIAAgACAAIAAgACAAIAAgACAAIAAgACAAIAAgAFQAUgBVAEUALAAgAFwAIgBoAGgAbQBtAHMAcwBcACIAXABuACAAIAAgACAAIAAgACAAIAAgACAAIAAgACAAIAAgACAAIAAgACAAIAApACwAXABuACAAIAAgACAAIAAgACAAIAAgACAAIAAgACAAIAAgACAAIAAgACAAIABUAEUAWABUACgAXwB0AGkAbQBlACwAIABfAHQAaQBtAGUARgBtAHQAKQBcAG4AIAAgACAAIAAgACAAIAAgACAAIAAgACAAIAAgACAAIAApAFwAbgAgACAAIAAgACAAIAAgACAAIAAgACAAIAApACwAXABuAFwAbgAgACAAIAAgACAAIAAgACAAIAAgACAAIABfAGQAYQB5ACwAIABJAE4AVAAoAEQAYQB5ACkALABcAG4AIAAgACAAIAAgACAAIAAgACAAIAAgACAAXwBuAG8AbQBpAG4AYQBsAFkAZQBhAHIALAAgAEkARgAoAEkAUwBfAEUATQBQAFQAWQAoAFkAZQBhAHIAKQAsACAAMgAwADAAMQAsACAAWQBlAGEAcgApACwAXABuACAAIAAgACAAIAAgACAAIAAgACAAIAAgAF8AbgBvAG0AaQBuAGEAbABNAG8AbgB0AGgALAAgAEkARgAoAEkAUwBfAEUATQBQAFQAWQAoAFkAZQBhAHIAKQAsACAAMwAsACAATQBvAG4AdABoACkALABcAG4AIAAgACAAIAAgACAAIAAgACAAIAAgACAAXwBtAGkAbABpAHQAYQByAHkAVABaACwAIABUAFoATwBfAFQATwBfAE0ASQBMAEkAVABBAFIAWQAoAFQAWgBPAE0AaQBuAHUAdABlAHMAKQAsAFwAbgAgACAAIAAgACAAIAAgACAAIAAgACAAIABfAG4AbwBtAGkAbgBhAGwAVABpAG0AZQAsACAATgAoAFQAaQBtAGUAKQAgACsAIABJAE4ARABFAFgAKABfAG0AaQBsAGkAdABhAHIAeQBUAFoALAAgADEALAAgADMAKQAsAFwAbgAgACAAIAAgACAAIAAgACAAIAAgACAAIABfAHIARABhAHQAZQBUAGkAbQBlACwAIABSAEUAUwBPAEwAVgBFAF8ARABBAFQARQBUAEkATQBFACgAXwBuAG8AbQBpAG4AYQBsAFkAZQBhAHIALAAgAF8AbgBvAG0AaQBuAGEAbABNAG8AbgB0AGgALAAgAF8AZABhAHkALAAgAF8AbgBvAG0AaQBuAGEAbABUAGkAbQBlACwAIAA0ACAALQAgAE4AKABfAHMAaABvAHIAdAApACwAIABfAHQAcgB1AG4AYwBhAHQAZQAsACAAMAApACwAXABuACAAIAAgACAAIAAgACAAIAAgACAAIAAgAF8AcwBEAGEAeQAsACAAVABFAFgAVAAoAEkATgBEAEUAWAAoAF8AcgBEAGEAdABlAFQAaQBtAGUALAAgADMAKQAsACAAXAAiADAAMABcACIAKQAsAFwAbgAgACAAIAAgACAAIAAgACAAIAAgACAAIABfAHMAVABpAG0AZQAsACAAZgBuAEYAbQB0AFQAaQBtAGUAKABJAE4ARABFAFgAKABfAHIARABhAHQAZQBUAGkAbQBlACwAIAA0ACkAKQAsAFwAbgAgACAAIAAgACAAIAAgACAAIAAgACAAIABfAHMAVABaACwAIABJAE4ARABFAFgAKABfAG0AaQBsAGkAdABhAHIAeQBUAFoALAAgADEALAAgADEAKQAsAFwAbgAgACAAIAAgACAAIAAgACAAIAAgACAAIABfAHMAcABjACwAIABJAEYAKABfAHMAcABhAGMAaQBuAGcALAAgAFwAIgAgAFwAIgAsACAAXAAiAFwAIgApACwAXABuACAAIAAgACAAIAAgACAAIAAgACAAIAAgAEkARgAoAEkAUwBfAEUATQBQAFQAWQAoAFkAZQBhAHIAKQAsAFwAbgAgACAAIAAgACAAIAAgACAAIAAgACAAIAAgACAAIAAgAEMATwBOAEMAQQBUACgAXwBzAEQAYQB5ACwAIABfAHMAcABjACwAIABfAHMAVABpAG0AZQAsACAAXwBzAHAAYwAsACAAXwBzAFQAWgApACwAXABuACAAIAAgACAAIAAgACAAIAAgACAAIAAgACAAIAAgACAASQBGACgAKABJAE4ARABFAFgAKABfAHIARABhAHQAZQBUAGkAbQBlACwAIAAxACkAIAA8ACAAMQA5ADUAMQApACAAKwAgACgASQBOAEQARQBYACgAXwByAEQAYQB0AGUAVABpAG0AZQAsACAAMQApACAAPgAgADIAMAA1ADAAKQAsACAAXAAiACMAUgBBAE4ARwBFACEAXAAiACwAXABuACAAIAAgACAAIAAgACAAIAAgACAAIAAgACAAIAAgACAAIAAgACAAIABMAEUAVAAoAFwAbgAgACAAIAAgACAAIAAgACAAIAAgACAAIAAgACAAIAAgACAAIAAgACAAIAAgACAAIABfAHMATQBvAG4AdABoACwAIABVAFAAUABFAFIAKABNAE8ATgBUAEgAXwBOAEEATQBFACgASQBOAEQARQBYACgAXwByAEQAYQB0AGUAVABpAG0AZQAsACAAMgApACwAIAAxACwAIAAxACkAKQAsAFwAbgAgACAAIAAgACAAIAAgACAAIAAgACAAIAAgACAAIAAgACAAIAAgACAAIAAgACAAIABfAHMAWQBZACwAIABUAEUAWABUACgATQBPAEQAKABJAE4ARABFAFgAKABfAHIARABhAHQAZQBUAGkAbQBlACwAIAAxACkALAAgADEAMAAwACkALAAgAFwAIgAwADAAXAAiACkALABcAG4AIAAgACAAIAAgACAAIAAgACAAIAAgACAAIAAgACAAIAAgACAAIAAgACAAIAAgACAAQwBPAE4AQwBBAFQAKABfAHMARABhAHkALAAgAF8AcwBwAGMALAAgAF8AcwBUAGkAbQBlACwAIABfAHMAcABjACwAIABfAHMAVABaACwAIABfAHMAcABjACwAIABfAHMATQBvAG4AdABoACwAIABfAHMAcABjACwAIABfAHMAWQBZACkAXABuACAAIAAgACAAIAAgACAAIAAgACAAIAAgACAAIAAgACAAIAAgACAAIAApAFwAbgAgACAAIAAgACAAIAAgACAAIAAgACAAIAAgACAAIAAgACkAXABuACAAIAAgACAAIAAgACAAIAAgACAAIAAgACkAXABuACAAIAAgACAAIAAgACAAIAApAFwAbgAgACAAIAAgACkAXABuACkAOwBcAG4AXABu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8AUgBEAEkATgBBAEwAIABEAEEAVABFAFM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PAFIARABJAE4AQQBMAF8ARABBAFQARQBcAG4AXABuAFQAZQBzAHQAcwAgAGkAZgAgAGEAbgAgAG8AcgBkAGkAbgBhAGwAIABkAGEAdABlACAAaQBzACAAdgBhAGwAaQBkACAAZgBvAHIAIAB0AGgAZQAgAGcAaQB2AGUAbg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AgAHwAIABZAGUAYQByACAAaQBuACAAQwBvAG0AbQBvAG4AIABFAHIAYQAuACAATgBvAHQAZQAgAHQAaABhAHQAIAAxACAAQgBDACAAPQAgADAAIABDAEUALAAgADIAIABCAEMAIAA9ACAALQAxACAAQwBFAFwAbgBPAHIAZABpAG4AYQBsAEQAYQB5ACAAIAAgACAAIAAgACAAfAAgAGQAZQBjAGkAbQBhAGwAIABbADEALgAuADMANgA3ACkAIAB8ACAARABhAHkAIABvAGYAIAB5AGUAYQBy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TwBSAEQASQBOAEEATABfAEQAQQBUAEUAIAA9ACAATABBAE0AQgBEAEEAKABZAGUAYQByAEMARQAsACAATwByAGQAaQBuAGEAbABEAGEAeQAsACAAWwBKAHUAbABpAGEAbgBDAGEAbABlAG4AZABhAHIAXQAsAFwAbgAgACAAIAAgAEkARgBTACgAXABuACAAIAAgACAAIAAgACAAIABOAE8AVAAoAEkAUwBOAFUATQBCAEUAUgAoAFkAZQBhAHIAQwBFACkAKQAgACsAIABOAE8AVAAoAEkAUwBOAFUATQBCAEUAUgAoAE8AcgBkAGkAbgBhAGwARABhAHkAKQApACwAIABGAEEATABTAEUALAAgAC8ALwAgAGMAYQBuAG4AbwB0ACAAbwBtAGkAdAAgAHkAZQBhAHIAIABvAHIAIABvAHIAZABpAG4AYQBsACAAZABhAHkAXABuACAAIAAgACAAIAAgACAAIABOAE8AVAAoAEkAUwBfAEkATgBUAEUARwBFAFIAKABZAGUAYQByAEMARQApACkALAAgAEYAQQBMAFMARQAsACAALwAvACAAeQBlAGEAcgAgAGMAYQBuAG4AbwB0ACAAYgBlACAAZgByAGEAYwB0AGkAbwBuAGEAbABcAG4AIAAgACAAIAAgACAAIAAgAFQAUgBVAEUALAAgAEwARQBUACgAXABuACAAIAAgACAAIAAgACAAIAAgACAAIAAgAF8AbwByAGQAaQBuAGEAbABEAGEAeQAsACAASQBOAFQAKABPAHIAZABpAG4AYQBsAEQAYQB5ACkALABcAG4AIAAgACAAIAAgACAAIAAgACAAIAAgACAASQBGACgAXwBvAHIAZABpAG4AYQBsAEQAYQB5ACAAPAAgADEALAAgAEYAQQBMAFMARQAsAFwAbgAgACAAIAAgACAAIAAgACAAIAAgACAAIAAgACAAIAAgAEwARQBUACgAXABuACAAIAAgACAAIAAgACAAIAAgACAAIAAgACAAIAAgACAAIAAgACAAIABfAGQAYQB5AHMASQBuAFkAZQBhAHIALAAgAEQAQQBZAFMAXwBJAE4AXwBZAEUAQQBSACgAWQBlAGEAcgBDAEUALAAgAEoAdQBsAGkAYQBuAEMAYQBsAGUAbgBkAGEAcgApACwAXABuACAAIAAgACAAIAAgACAAIAAgACAAIAAgACAAIAAgACAAIAAgACAAIABfAG8AcgBkAGkAbgBhAGwARABhAHkAIAA8AD0AIABfAGQAYQB5AHMASQBuAFkAZQBhAHIAXABuACAAIAAgACAAIAAgACAAIAAgACAAIAAgACAAIAAgACAAKQBcAG4AIAAgACAAIAAgACAAIAAgACAAIAAgACAAKQBcAG4AIAAgACAAIAAgACAAIAAg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PAFIARABJAE4AQQBMAF8ARABBAFQARQBcAG4AXABuAFAAYQByAHMAZQBzACAAYQBuACAASQBTAE8AIABmAG8AcgBtAGEAdAB0AGUAZAAgAG8AcgBkAGkAbgBhAGwAIABkAGEAdABlACAAaQBuAHQAbwAgAHIAZQBzAHAAZQBjAHQAaQB2AGUAIABwAGEAcgB0AHMAIABvAGYAIAB5AGUAYQByACwAIABhAG4AZAAgAG8AcgBkAGkAbgBhAGwAIABk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CAAfAAgAFkAZQBhAHIAQwBFAFwAbgAgADIAIAB8ACAAaQBuAHQAZQBnAGUAcgAgAFsAMQAuAC4AMwA2ADYAXQAgAHwAIABPAHIAZABpAG4AYQBs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PAHIAZABpAG4AYQBsAEQAYQB0AGUAIAAgACAAfAAgAHQAZQB4AHQAIAAgACAAfAAgAEQAYQB0AGUAIABpAG4AIABJAFMATwAgAGYAbwByAG0AYQB0ACAAaQBlAC4AIAB5AHkAeQB5AC0AZABkAGQAXABuAFsASgB1AGwAaQBhAG4AQwBhAGwAZQBuAGQAYQByAF0AIAB8ACAAcwB3AGkAdABjAGgAIAB8ACAAVgBhAGwAaQBk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PAFIARABJAE4AQQBMAF8ARABBAFQARQAoAFwAIgAyADAAMgAzAC0AMgAyADMAXAAiACkAXABuAFIAZQB0AHUAcgBuAHMAOgAgAHsAMgAwADIAMwAsACAAMgAyADMAfQBcAG4AXABuAFAAQQBSAFMARQBfAEkAUwBPAF8ATwBSAEQASQBOAEEATABfAEQAQQBUAEUAKABcACIAMQA5ADAAMAAtADMANgA2AFwAIgAsACAAMQApAFwAbgBSAGUAdAB1AHIAbgBzADoAIAB7ADIAMAAyADMALAAgADMANgA2AH0AIABpAC4AZQAuACAAMQA5ADAAMAAgAHcAYQBzACAAYQAgAGwAZQBhAHAAIAB5AGUAYQByACAAaQBuACAAdABoAGUAIABKAHUAbABpAGEAbgAgAGMAYQBsAGUAbgBk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FAAQQBSAFMARQBfAEkAUwBPAF8ATwBSAEQASQBOAEEATABfAEQAQQBUAEUAIAA9ACAATABBAE0AQgBEAEEAKABJAFMATwBPAHIAZABpAG4AYQBsAEQAYQB0AGUALAAgAFsASgB1AGwAaQBhAG4AQwBhAGwAZQBuAGQAYQByAF0ALABcAG4AIAAgACAAIABJAEYAUwAoAFwAbgAgACAAIAAgACAAIAAgACAASQBTAF8ARQBNAFAAVABZACgASQBTAE8ATwByAGQAaQBuAGEAbABEAGEAdABlACkALAAgAHsAXAAiAFwAIgAsACAAXAAiAFwAIgB9ACwAXABuACAAIAAgACAAIAAgACAAIABOAE8AVAAoAFYAQQBMAEkARABBAFQARQBfAEMASABBAFIAUwBFAFQAKABJAFMATwBPAHIAZABpAG4AYQBsAEQAYQB0AGUALAAgAFwAIgArAC0AMAAxADIAMwA0ADUANgA3ADgAOQBcACIAIAAmACAAVQBOAEkAQwBIAEEAUgAoADgANwAyADIAKQApACkALAAgAHsAIwBWAEEATABVAEUAIQAsACAAXAAiAFwAIgB9ACwAXABuACAAIAAgACAAIAAgACAAIABUAFIAVQBFACwAIABMAEUAVAAoAFwAbgAgACAAIAAgACAAIAAgACAAIAAgACAAIABfAGYAaQByAHMAdABDAGgAYQByACwAIABMAEUARgBUACgASQBTAE8ATwByAGQAaQBuAGEAbABEAGEAdABlACkALABcAG4AIAAgACAAIAAgACAAIAAgACAAIAAgACAAXwBpAHMAUwBpAGcAbgBlAGQALAAgAEkARgBTACgAXABuACAAIAAgACAAIAAgACAAIAAgACAAIAAgACAAIAAgACAAXwBmAGkAcgBzAHQAQwBoAGEAcgAgAD0AIABcACIAKwBcACIALAAgAFQAUgBVAEUALABcAG4AIAAgACAAIAAgACAAIAAgACAAIAAgACAAIAAgACAAIABfAGYAaQByAHMAdABDAGgAYQByACAAPQAgAFwAIgAtAFwAIgAsACAAVABSAFUARQAsAFwAbgAgACAAIAAgACAAIAAgACAAIAAgACAAIAAgACAAIAAgAF8AZgBpAHIAcwB0AEMAaABhAHIAIAA9ACAAVQBOAEkAQwBIAEEAUgAoADgANwAyADIAKQAsACAAVABSAFUARQAsAFwAbgAgACAAIAAgACAAIAAgACAAIAAgACAAIAAgACAAIAAgAFQAUgBVAEUALAAgAEYAQQBMAFMARQBcAG4AIAAgACAAIAAgACAAIAAgACAAIAAgACAAKQAsAFwAbgAgACAAIAAgACAAIAAgACAAIAAgACAAIABfAHMAaQBnAG4ALAAgAEkARgBTACgAXABuACAAIAAgACAAIAAgACAAIAAgACAAIAAgACAAIAAgACAATgBPAFQAKABfAGkAcwBTAGkAZwBuAGUAZAApACwAIAAxACwAXABuACAAIAAgACAAIAAgACAAIAAgACAAIAAgACAAIAAgACAAXwBmAGkAcgBzAHQAQwBoAGEAcgAgAD0AIABcACIALQBcACIALAAgAC0AMQAsAFwAbgAgACAAIAAgACAAIAAgACAAIAAgACAAIAAgACAAIAAgAF8AZgBpAHIAcwB0AEMAaABhAHIAIAA9ACAAVQBOAEkAQwBIAEEAUgAoADgANwAyADIAKQAsACAALQAxACwAXABuACAAIAAgACAAIAAgACAAIAAgACAAIAAgACAAIAAgACAAVABSAFUARQAsACAAMQBcAG4AIAAgACAAIAAgACAAIAAgACAAIAAgACAAKQAsAFwAbgAgACAAIAAgACAAIAAgACAAIAAgACAAIABfAHUAbgBTAGkAZwBuAGUAZAAsACAASQBGACgAXwBpAHMAUwBpAGcAbgBlAGQALABcAG4AIAAgACAAIAAgACAAIAAgACAAIAAgACAAIAAgACAAIABSAEkARwBIAFQAKABJAFMATwBPAHIAZABpAG4AYQBsAEQAYQB0AGUALAAgAEwARQBOACgASQBTAE8ATwByAGQAaQBuAGEAbABEAGEAdABlACkAIAAtACAAMQApACwAXABuACAAIAAgACAAIAAgACAAIAAgACAAIAAgACAAIAAgACAASQBTAE8ATwByAGQAaQBuAGEAbABEAGEAdABlAFwAbgAgACAAIAAgACAAIAAgACAAIAAgACAAIAApACwAXABuACAAIAAgACAAIAAgACAAIAAgACAAIAAgAF8AbABlAG4ALAAgAEwARQBOACgAXwB1AG4AUwBpAGcAbgBlAGQAKQAsAFwAbgAgACAAIAAgACAAIAAgACAAIAAgACAAIABfAHAAYQB0AHQAZQByAG4ALAAgAFIARQBQAEwAQQBDAEUAXwBDAEgAQQBSAFMAKABfAHUAbgBTAGkAZwBuAGUAZAAsACAAXAAiADAAMQAyADMANAA1ADYANwA4ADkAXAAiACwAIABcACIAXwBcACIAKQAsAFwAbgAgACAAIAAgACAAIAAgACAAIAAgACAAIABfAHQAcgB5AFAAYQByAHMAZQAsACAASQBGAFMAKABcAG4AIAAgACAAIAAgACAAIAAgACAAIAAgACAAIAAgACAAIABfAGwAZQBuACAAPgA9ACAAOAAsACAASQBGACgAXABuACAAIAAgACAAIAAgACAAIAAgACAAIAAgACAAIAAgACAAIAAgACAAIABfAHAAYQB0AHQAZQByAG4AIAA9ACAAUgBJAEcASABUACgAXAAiAF8AXwBfAF8AXwBfAF8AXwBfAF8AXwBfAF8AXwBfAC0AX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SAEkARwBIAFQAKABfAHUAbgBTAGkAZwBuAGUAZAAsACAAMwApACkAXABuACAAIAAgACAAIAAgACAAIAAgACAAIAAgACAAIAAgACAAIAAgACAAIAApACwAXABuACAAIAAgACAAIAAgACAAIAAgACAAIAAgACAAIAAgACAAIAAgACAAIABcACIAXAAiAFwAbgAgACAAIAAgACAAIAAgACAAIAAgACAAIAAgACAAIAAgACkALABcAG4AIAAgACAAIAAgACAAIAAgACAAIAAgACAAIAAgACAAIABfAGwAZQBuACAAPQAgADcALAAgAEkARgAoAFwAbgAgACAAIAAgACAAIAAgACAAIAAgACAAIAAgACAAIAAgACAAIAAgACAAXwBwAGEAdAB0AGUAcgBuACAAPQAgAFwAIgBfAF8AXwBfAF8AXwBfAFwAIgAsAFwAbgAgACAAIAAgACAAIAAgACAAIAAgACAAIAAgACAAIAAgACAAIAAgACAASABTAFQAQQBDAEsAKABcAG4AIAAgACAAIAAgACAAIAAgACAAIAAgACAAIAAgACAAIAAgACAAIAAgACAAIAAgACAAVgBBAEwAVQBFACgATABFAEYAVAAoAF8AdQBuAFMAaQBnAG4AZQBkACwAIABfAGwAZQBuACAALQAgADMAKQApACwAXABuACAAIAAgACAAIAAgACAAIAAgACAAIAAgACAAIAAgACAAIAAgACAAIAAgACAAIAAgAFYAQQBMAFUARQAoAFIASQBHAEgAVAAoAF8AdQBuAFMAaQBnAG4AZQBkACwAIAAzACkAKQBcAG4AIAAgACAAIAAgACAAIAAgACAAIAAgACAAIAAgACAAIAAgACAAIAAgACkALABcAG4AIAAgACAAIAAgACAAIAAgACAAIAAgACAAIAAgACAAIAAgACAAIAAgAFwAIgBcACIAXABuACAAIAAgACAAIAAgACAAIAAgACAAIAAgACAAIAAgACAAKQAsAFwAbgAgACAAIAAgACAAIAAgACAAIAAgACAAIAAgACAAIAAgACgAXwBsAGUAbgAgAD4APQAgADQAKQAgACoAIAAoAF8AbABlAG4AIAA8AD0AIAA1ACkALAAgAEkARgAoAFwAbgAgACAAIAAgACAAIAAgACAAIAAgACAAIAAgACAAIAAgACAAIAAgACAAXwBwAGEAdAB0AGUAcgBuACAAPQAgAFIASQBHAEgAVAAoAFwAIgBfAF8AXwBfAF8AXAAiACwAIABfAGwAZQBuACkALABcAG4AIAAgACAAIAAgACAAIAAgACAAIAAgACAAIAAgACAAIAAgACAAIAAgAEgAUwBUAEEAQwBLACgAXABuACAAIAAgACAAIAAgACAAIAAgACAAIAAgACAAIAAgACAAIAAgACAAIAAgACAAIAAgAFYAQQBMAFUARQAoAF8AdQBuAFMAaQBnAG4AZQBkACkALABcAG4AIAAgACAAIAAgACAAIAAgACAAIAAgACAAIAAgACAAIAAgACAAIAAgACAAIAAgACAAXAAiAFwAIgBcAG4AIAAgACAAIAAgACAAIAAgACAAIAAgACAAIAAgACAAIAAgACAAIAAgACkALABcAG4AIAAgACAAIAAgACAAIAAgACAAIAAgACAAIAAgACAAIAAgACAAIAAgAFwAIgBcACIAXABuACAAIAAgACAAIAAgACAAIAAgACAAIAAgACAAIAAgACAAKQAsAFwAbgAgACAAIAAgACAAIAAgACAAIAAgACAAIAAgACAAIAAgAFQAUgBVAEUALAAgACMATgAvAEEAXABuACAAIAAgACAAIAAgACAAIAAgACAAIAAgACkALABcAG4AXABuACAAIAAgACAAIAAgACAAIAAgACAAIAAgAEkARgAoAEkAUwBFAFIAUgBPAFIAKABJAE4ARABFAFgAKABfAHQAcgB5AFAAYQByAHMAZQAsACAAMQAsACAAMQApACkALAAgAHsAIwBWAEEATABVAEUAIQAsACAAXAAiAFwAIgB9ACwAXABuACAAIAAgACAAIAAgACAAIAAgACAAIAAgACAAIAAgACAATABFAFQAKABcAG4AIAAgACAAIAAgACAAIAAgACAAIAAgACAAIAAgACAAIAAgACAAIAAgAF8AeQBlAGEAcgAsACAAXwBzAGkAZwBuACAAKgAgAEkATgBEAEUAWAAoAF8AdAByAHkAUABhAHIAcwBlACwAIAAxACwAIAAxACkALABcAG4AIAAgACAAIAAgACAAIAAgACAAIAAgACAAIAAgACAAIAAgACAAIAAgAF8AbwByAGQAaQBuAGEAbABEAGEAeQAsACAASQBOAEQARQBYACgAXwB0AHIAeQBQAGEAcgBzAGUALAAgADEALAAgADIAKQAsAFwAbgAgACAAIAAgACAAIAAgACAAIAAgACAAIAAgACAAIAAgACAAIAAgACAASQBGAFMAKABcAG4AIAAgACAAIAAgACAAIAAgACAAIAAgACAAIAAgACAAIAAgACAAIAAgACAAIAAgACAAXwBvAHIAZABpAG4AYQBsAEQAYQB5ACAAPQAgAFwAIgBcACIALAAgAEgAUwBUAEEAQwBLACgAXwB5AGUAYQByACwAIABcACIAXAAiACkALABcAG4AIAAgACAAIAAgACAAIAAgACAAIAAgACAAIAAgACAAIAAgACAAIAAgACAAIAAgACAASQBTAF8AVgBBAEwASQBEAF8ATwBSAEQASQBOAEEATABfAEQAQQBUAEUAKABfAHkAZQBhAHIALAAgAF8AbwByAGQAaQBuAGEAbABEAGEAeQAsACAASgB1AGwAaQBhAG4AQwBhAGwAZQBuAGQAYQByACkALABcAG4AIAAgACAAIAAgACAAIAAgACAAIAAgACAAIAAgACAAIAAgACAAIAAgACAAIAAgACAAIAAgACAAIABIAFMAVABBAEMASwAoAF8AeQBlAGEAcgAsACAAXwBvAHIAZABpAG4AYQBsAEQAYQB5ACkALABcAG4AIAAgACAAIAAgACAAIAAgACAAIAAgACAAIAAgACAAIAAgACAAIAAgACAAIAAgACAAVABSAFUARQAsAFwAbgAgACAAIAAgACAAIAAgACAAIAAgACAAIAAgACAAIAAgACAAIAAgACAAIAAgACAAIAAgACAAIAAgAEgAUwBUAEEAQwBLACgAXwB5AGUAYQByACwAIAB7ACMATgBVAE0AIQB9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TwBSAEQASQBOAEEATABfAEQAQQBUAEUAXABuAFwAbgBSAGUAdAB1AHIAbgBzACAAYQBuACAAbwByAGQAaQBuAGEAbAAgAGQAYQB0AGU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vAHIAZABpAG4AYQBs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AgAHwAIABOAG8AdABlACAAdABoAGEAdAAgADEAIABCAEMAIAA9ACAAMAAgAEMARQAsACAAMgAgAEIAQwAgAD0AIAAtADEAIABDAEUAXABuAE8AcgBkAGkAbgBhAGwARABhAHkAIAAgACAAIAAgACAAIAB8ACAAaQBuAHQAZQBnAGUAcgAgAFsAMQAuAC4AMwA2ADYAXQAgAHwAXABuAFsAQgBhAHMAaQBjAF0AIAAgACAAIAAgACAAIAAgACAAIAB8ACAAcwB3AGkAdABjAGgAIAAgACAAIAAgACAAIAAgACAAIAAgAHwAIABEAGkAcwBwAGwAYQB5ACAAaQBuACAAYgBhAHMAaQBjACAAZgBvAHIAbQBhAHQAIABlAGcAIAB5AHkAeQB5AGQAZABkAC4AXABuACAAIAAgACAAIAAgACAAIAAgACAAIAAgACAAIAAgACAAIAB8ACAAIAAgACAAIAAgACAAIAAgACAAIAAgACAAIAAgACAAIAAgAHwAIABJAG4AdgBhAGwAaQBkACAAdwBoAGUAbgAgAE8AcgBkAGkAbgBhAGwARABhAHkAIABwAHIAbwB2AGkAZABlAGQAIABhAG4AZAAgAFkAZQBhAHIAQwBFACAAbwB1AHQAcwBpAGQAZQAgAG8AZgAgAHIAYQBuAGcAZQAgAC0AOQA5ADkAOQAuAC4AOQA5ADkAOQBcAG4AIAAgACAAIAAgACAAIAAgACAAIAAgACAAIAAgACAAIAAgAHwAIAAgACAAIAAgACAAIAAgACAAIAAgACAAIAAgACAAIAAgACAAfAAgAGQAdQBlACAAdABvACAAYwBvAGwAbABpAHMAaQBvAG4AIAB3AGkAdABoACAAeQB5AHkAeQBNAE0AZABkACAASQBTAE8AIABmAG8AcgBtAGEAdA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RgBPAFIATQBBAFQAXwBJAFMATwBfAE8AUgBEAEkATgBBAEwAXwBEAEEAVABFACAAPQAgAEwAQQBNAEIARABBACgAWQBlAGEAcgBDAEUALAAgAE8AcgBkAGkAbgBhAGwARABhAHkALAAgAFsAQgBhAHMAaQBjAF0ALAAgAFsASgB1AGwAaQBhAG4AQwBhAGwAZQBuAGQAYQByAF0ALABcAG4AIAAgACAAIABJAEYAUwAoAFwAbgAgACAAIAAgACAAIAAgACAASQBTAF8ARQBNAFAAVABZACgAWQBlAGEAcgBDAEUAKQAgACoAIABJAFMAXwBFAE0AUABUAFkAKABPAHIAZABpAG4AYQBsAEQAYQB5ACkALAAgAFwAIgBcACIALABcAG4AIAAgACAAIAAgACAAIAAgAE4ATwBUACgASQBTAE4AVQBNAEIARQBSACgAWQBlAGEAcgBDAEUAKQApACwAIAB7ACMAVgBBAEwAVQBFACEAfQAsAFwAbgAgACAAIAAgACAAIAAgACAATgBPAFQAKABJAFMAXwBOAFUATQBFAFIASQBDAF8ATgBVAEwATAAoAE8AcgBkAGkAbgBhAGwARABhAHkAKQApACwAIAB7ACMAVgBBAEwAVQBFACEAfQAsAFwAbgAgACAAIAAgACAAIAAgACAASQBTAF8ARQBNAFAAVABZACgATwByAGQAaQBuAGEAbABEAGEAeQApACwAIABGAE8AUgBNAEEAVABfAEkAUwBPAF8AWQBlAGEAcgAoAFkAZQBhAHIAQwBFACkALABcAG4AIAAgACAAIAAgACAAIAAgAFQAUgBVAEUALAAgAEwARQBUACgAXABuACAAIAAgACAAIAAgACAAIAAgACAAIAAgAF8AYgBhAHMAaQBjACwAIABOACgAQgBhAHMAaQBjACkAIAA8AD4AIAAwACwAXABuACAAIAAgACAAIAAgACAAIAAgACAAIAAgAEkARgAoAF8AYgBhAHMAaQBjACAAKgAgACgAQQBCAFMAKABZAGUAYQByAEMARQApACAAPgAgADkAOQA5ADkAKQAsACAAewAjAFYAQQBMAFUARQAhAH0ALABcAG4AIAAgACAAIAAgACAAIAAgACAAIAAgACAAIAAgACAAIABMAEUAVAAoAFwAbgAgACAAIAAgACAAIAAgACAAIAAgACAAIAAgACAAIAAgACAAIAAgACAAXwBkAGUAbABpAG0ALAAgAEkARgAoAF8AYgBhAHMAaQBjACwAIABcACIAXAAiACwAIABcACIALQBcACIAKQAsAFwAbgAgACAAIAAgACAAIAAgACAAIAAgACAAIAAgACAAIAAgACAAIAAgACAASQBGACgATgBPAFQAKABJAFMAXwBWAEEATABJAEQAXwBPAFIARABJAE4AQQBMAF8ARABBAFQARQAoAFkAZQBhAHIAQwBFACwAIABPAHIAZABpAG4AYQBsAEQAYQB5ACwAIABKAHUAbABpAGEAbgBDAGEAbABlAG4AZABhAHIAKQApACwAIAB7ACMATgBVAE0AIQB9ACwAXABuACAAIAAgACAAIAAgACAAIAAgACAAIAAgACAAIAAgACAAIAAgACAAIAAgACAAIAAgAEMATwBOAEMAQQBUACgAXABuACAAIAAgACAAIAAgACAAIAAgACAAIAAgACAAIAAgACAAIAAgACAAIAAgACAAIAAgACAAIAAgACAARgBPAFIATQBBAFQAXwBJAFMATwBfAFkAZQBhAHIAKABZAGUAYQByAEMARQApACwAXABuACAAIAAgACAAIAAgACAAIAAgACAAIAAgACAAIAAgACAAIAAgACAAIAAgACAAIAAgACAAIAAgACAAXwBkAGUAbABpAG0ALAAgAFQARQBYAFQAKABPAHIAZABpAG4AYQBsAEQAYQB5ACwAIABcACIAMAAwADAAXAAi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PAFIARABJAE4AQQBMAF8ARABBAFQARQBfAFQATwBfAE0ASgBEAEEAVABFAFwAbgBcAG4AQwBvAG4AdgBlAHIAdABzACAAYQBuACAAbwByAGQAaQBuAGEAbAAgAGQAYQB0AGUAIABhAG4AZAAgAHQAaQBtAGUAIABpAG4AIAB0AGgAZQAgAHMAcABlAGMAaQBmAGkAZQBkACAAYwBhAGwAZQBuAGQAYQByACAAdABvACAAYQAgAE0AbwBkAGkAZgBpAGUAZAAgAEoAdQBsAGkAYQBuACAARABhAHQAZQAgACgATQBKAEQAQQBUAEUAK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AgAHwAIABZAGUAYQByACAAaQBuACAAQwBvAG0AbQBvAG4AIABFAHIAYQAuACAATgBvAHQAZQAgAHQAaABhAHQAIAAxACAAQgBDACAAPQAgADAAIABDAEUALAAgADIAIABCAEMAIAA9ACAALQAxACAAQwBFAFwAbgBPAHIAZABpAG4AYQBsAEQAYQB5ACAAIAAgACAAIAAgACAAfAAgAGkAbgB0AGUAZwBlAHIAIABbADEALgAuADMANgA2AF0AIAB8ACAARABhAHkAIABvAGYAIAB5AGUAYQByACwAIABjAGEAcgByAGkAZQBzACAAaQBmACAAcgBhAG4AZwBlACAAZQB4AGMAZQBlAGQAZQBkAFwAbgBbAFQAaQBtAGUAXQAgACAAIAAgACAAIAAgACAAIAAgACAAfAAgAGQAZQBjAGkAbQBhAGwAIABbADAALgAuADEAKQAgACAAIAB8ACAAVABpAG0AZQAgAG8AZgAgAGQAYQB5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E8AUgBEAEkATgBBAEwAXwBEAEEAVABFAF8AVABPAF8ATQBKAEQAQQBUAEUAIAA9ACAATABBAE0AQgBEAEEAKABZAGUAYQByAEMARQAsACAATwByAGQAaQBuAGEAbABEAGEAeQAsACAAWwBUAGkAbQBlAF0ALAAgAFsASgB1AGwAaQBhAG4AQwBhAGwAZQBuAGQAYQByAF0ALABcAG4AIAAgACAAIABJAEYAUwAoAFwAbgAgACAAIAAgACAAIAAgACAAKABZAGUAYQByAEMARQAgAD0AIABcACIAXAAiACkAIAAqACAAKABPAHIAZABpAG4AYQBsAEQAYQB5ACAAPQAgAFwAIgBcACIAKQAgACoAIAAoAFQAaQBtAGUAIAA9ACAAXAAiAFwAIgApACwAIABcACIAXAAiACwAXABuACAAIAAgACAAIAAgACAAIABOAE8AVAAoAEkAUwBOAFUATQBCAEUAUgAoAFkAZQBhAHIAQwBFACkAKQAgACsAIABOAE8AVAAoAEkAUwBOAFUATQBCAEUAUgAoAE8AcgBkAGkAbgBhAGwARABhAHkAKQApACwAIAB7ACMAVgBBAEwAVQBFACEAfQAsAFwAbgAgACAAIAAgACAAIAAgACAAVABSAFUARQAsACAATABFAFQAKABcAG4AIAAgACAAIAAgACAAIAAgACAAIAAgACAAXwBvAHIAZABpAG4AYQBsAEQAYQB5ACwAIABJAE4AVAAoAE8AcgBkAGkAbgBhAGwARABhAHkAKQAsAFwAbgAgACAAIAAgACAAIAAgACAAIAAgACAAIABfAE0ASgBEAE4AWQBlAGEAcgAsACAATQBPAEQASQBGAEkARQBEAF8ASgBVAEwASQBBAE4AXwBEAEEAWQBfAE4AVQBNAEIARQBSACgAWQBlAGEAcgBDAEUALAAgADEALAAgADEALAAgAEoAdQBsAGkAYQBuAEMAYQBsAGUAbgBkAGEAcgApACAALQAgADEALABcAG4AIAAgACAAIAAgACAAIAAgACAAIAAgACAAXwBNAEoARABOAFkAZQBhAHIAIAArACAAXwBvAHIAZABpAG4AYQBsAEQAYQB5ACAAKwAgAE4AKABUAGkAbQBl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E8AUgBEAEkATgBBAEwAXwBEAEEAVABFAFwAbgBcAG4AQwBvAG4AdgBlAHIAdABzACAAYQAgAE0AbwBkAGkAZgBpAGUAZAAgAEoAdQBsAGkAYQBuACAARABhAHQAZQAgACgATQBKAEQAQQBUAEUAKQAgAHQAbwAgAGEAbgAgAG8AcgBkAGkAbgBhAGwAIABkAGEAdABlACAAYQBuAGQAIAB0AGkAbQBl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CAAIAB8ACAAWQBlAGEAcgAgAGkAbgAgAEMAbwBtAG0AbwBuACAARQByAGEALgAgAE4AbwB0AGUAIAB0AGgAYQB0ACAAMQAgAEIAQwAgAD0AIAAwACAAQwBFACwAIAAyACAAQgBDACAAPQAgAC0AMQAgAEMARQBcAG4AIAAyACAAfAAgAGkAbgB0AGUAZwBlAHIAIABbADEALgAuADMANgA2AF0AIAAgAHwAIABPAHIAZABpAG4AYQBsACAAZABhAHkAXABuACAAMwAgAHwAIABkAGUAYwBpAG0AYQBsACAAWwAwAC4ALgAxACkAIAAgACAAIAB8ACAAVABpAG0AZQAgAG8AZgAgAGQAYQB5AFwAbgAgADQAIAB8ACAAaQBuAHQAZQBnAGUAcgAgAFsAMwA2ADUALAAzADYANgBdACAAfAAgAEQAYQB5AHMAIABpAG4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fAAgAE0AbwBkAGkAZgBpAGUAZAAgAEoAdQBsAGkAYQBuACAARABhAHQAZ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NAEoARABBAFQARQBfAFQATwBfAE8AUgBEAEkATgBBAEwAXwBEAEEAVABFACAAPQAgAEwAQQBNAEIARABBACgATQBKAEQAYQB0AGUALAAgAFsASgB1AGwAaQBhAG4AQwBhAGwAZQBuAGQAYQByAF0ALABcAG4AIAAgACAAIABJAEYAUwAoAFwAbgAgACAAIAAgACAAIAAgACAATQBKAEQAYQB0AGUAIAA9ACAAXAAiAFwAIgAsACAAewBcACIAXAAiACwAIABcACIAXAAiACwAIABcACIAXAAiACwAIABcACIAXAAiAH0ALABcAG4AIAAgACAAIAAgACAAIAAgAE4ATwBUACgASQBTAE4AVQBNAEIARQBSACgATQBKAEQAYQB0AGUAKQApACwAIAB7ACMAVgBBAEwAVQBFACEALAAgAFwAIgBcACIALAAgAFwAIgBcACIALAAgAFwAIgBcACIAfQAsAFwAbgAgACAAIAAgACAAIAAgACAAVABSAFUARQAsACAATABFAFQAKABcAG4AIAAgACAAIAAgACAAIAAgACAAIAAgACAAXwBjAEQAYQB0AGUALAAgAE0ASgBEAEEAVABFAF8AVABPAF8AQwBBAEwARQBOAEQAQQBSAF8ARABBAFQARQAoAE0ASgBEAGEAdABlACwAIABKAHUAbABpAGEAbgBDAGEAbABlAG4AZABhAHIAKQAsAFwAbgAgACAAIAAgACAAIAAgACAAIAAgACAAIABfAHkAZQBhAHIAQwBFACwAIABJAE4ARABFAFgAKABfAGMARABhAHQAZQAsACAAMQAsACAAMQApACwAXABuACAAIAAgACAAIAAgACAAIAAgACAAIAAgAF8ATQBKAEQATgBZAGUAYQByACwAIABNAE8ARABJAEYASQBFAEQAXwBKAFUATABJAEEATgBfAEQAQQBZAF8ATgBVAE0AQgBFAFIAKABfAHkAZQBhAHIAQwBFACwAIAAxACwAIAAxACwAIABKAHUAbABpAGEAbgBDAGEAbABlAG4AZABhAHIAKQAgAC0AIAAxACwAXABuACAAIAAgACAAIAAgACAAIAAgACAAIAAgAF8AbwByAGQAaQBuAGEAbABEAGEAeQAsACAASQBOAFQAKABNAEoARABhAHQAZQAgAC0AIABfAE0ASgBEAE4AWQBlAGEAcgApACwAXABuACAAIAAgACAAIAAgACAAIAAgACAAIAAgAF8AZABhAHkAcwBJAG4AWQBlAGEAcgAsACAARABBAFkAUwBfAEkATgBfAFkARQBBAFIAKABfAHkAZQBhAHIAQwBFACwAIABKAHUAbABpAGEAbgBDAGEAbABlAG4AZABhAHIAKQAsAFwAbgAgACAAIAAgACAAIAAgACAAIAAgACAAIABIAFMAVABBAEMASwAoAFwAbgAgACAAIAAgACAAIAAgACAAIAAgACAAIAAgACAAIAAgAF8AeQBlAGEAcgBDAEUALABcAG4AIAAgACAAIAAgACAAIAAgACAAIAAgACAAIAAgACAAIABfAG8AcgBkAGkAbgBhAGwARABhAHkALABcAG4AIAAgACAAIAAgACAAIAAgACAAIAAgACAAIAAgACAAIABJAE4ARABFAFgAKABfAGMARABhAHQAZQAsACAAMQAsACAANAApACwAXABuACAAIAAgACAAIAAgACAAIAAgACAAIAAgACAAIAAgACAAXwBkAGEAeQBzAEkAbgBZAGUAYQByAFwAbgAgACAAIAAgACAAIAAgACAAIAAgACAAIAApAFwAbgAgACAAIAAgACAAIAAgACAAKQBcAG4AIAAgACAAIAApAFwAbgApADs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XAEUARQBLAF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4AVgBFAFIAVABfAFcARQBFAEsARABBAFkAXwBOAFUATQBCAEUAUgBcAG4AXABuAFIAZQB0AHUAcgBuAHMAIABhAG4AIABpAG4AdABlAGcAZQByACAAZgBvAHIAIAB0AGgAZQAgAGQAYQB5ACAAbwBmACAAdABoAGUAIAB3AGUAZQBrACAAZgByAG8AbQAgAHQAaABlACAAdAByAGEAZABpAHQAbwBuAGEAbAAgAG4AdQBtAGIAZQByAGkAbgBnACAAcwBjAGgAZQBtAGUAIAB0AG8AIAB0AGgAZQAgAEkAUwBPACAAZABlAGYAaQBuAGkAdABpAG8AbgAsACAAbwByAFwAbgB2AGkAYwBlACAAdgBlAHIAcwBh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VwBlAGUAawBkAGEAeQAgAG4AdQBtAGIAZQByAFwAbgAgACAAIAB8ACAAWwAxAC4ALgA3AF0AIAAgAHwAIAAgACAAIAB8ACAASQBTAE8AIAAgACAAIAAgACAAIAB8ACAAVAByAGEAZABpAHQAaQBvAGEAbABcAG4AIAAgACAAfAAgACAAIAAgACAAIAAgACAAIAB8ACAALQAtAC0ALQAtAC0ALQAtAC0ALQAtAC0ALQAtAC0ALQAtAC0ALQAtAC0ALQAtAC0ALQAtAC0AXABuACAAIAAgAHwAIAAgACAAIAAgACAAIAAgACAAfAAgACAAMQAgAHwAIABNAG8AbgBkAGEAeQAgACAAIAAgAHwAIABTAHUAbgBkAGEAeQAgAFwAbgAgACAAIAB8ACAAIAAgACAAIAAgACAAIAAgAHwAIAAgADIAIAB8ACAAVAB1AGUAcwBkAGEAeQAgACAAIAB8ACAATQBvAG4AZABhAHkAIABcAG4AIAAgACAAfAAgACAAIAAgACAAIAAgACAAIAB8ACAAIAAzACAAfAAgAFcAZQBkAG4AZQBzAGQAYQB5ACAAfAAgAFQAdQBlAHMAZABhAHkAXABuACAAIAAgAHwAIAAgACAAIAAgACAAIAAgACAAfAAgACAANAAgAHwAIABUAGgAdQByAHMAZABhAHkAIAAgAHwAIABXAGUAZABuAGUAcwBkAGEAeQBcAG4AIAAgACAAfAAgACAAIAAgACAAIAAgACAAIAB8ACAAIAA1ACAAfAAgAEYAcgBpAGQAYQB5ACAAIAAgACAAfAAgAFQAaAB1AHIAcwBkAGEAeQBcAG4AIAAgACAAfAAgACAAIAAgACAAIAAgACAAIAB8ACAAIAA2ACAAfAAgAFMAYQB0AHUAcgBkAGEAeQAgACAAfAAgAEYAcgBpAGQAYQB5AFwAbgAgACAAIAB8ACAAIAAgACAAIAAgACAAIAAgAHwAIAAgADcAIAB8ACAAUwB1AG4AZABhAHkAIAAgACAAIAB8ACAAUwBhAHQAdQBy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TwBmAFcAZQBlAGsAIAAgACAAIAAgACAAIAAgACAAIAB8ACAAaQBuAHQAZQBnAGUAcgAgAFsAMQAuAC4ANwBdACAAfAAgAEQAYQB5ACAAbwBmACAAdwBlAGUAawAgAG4AdQBtAGIAZQByAFwAbgBbAEkAUwBPAHQAbwBUAHIAYQBkAGkAdABpAG8AbgBhAGwAXQAgAHwAIABzAHcAaQB0AGMAaAAgACAAIAAgACAAIAAgACAAIAB8ACAAUgBlAHQAdQByAG4AIABkAGEAeQAgAG8AZgAgAHcAZQBlAGsAIAB1AHMAaQBuAGcAIAB0AHIAYQBkAGkAdABpAG8AbgBhAGwAIABuAHUAbQBiAGUAcgBpAG4AZwAgAHMAYwBoAGUAbQBlACwAIABhAHMAcwB1AG0AaQBuAGcAIABcAG4AIAAgACAAIAAgACAAIAAgACAAIAAgACAAIAAgACAAIAAgACAAIAB8ACAAIAAgACAAIAAgACAAIAAgACAAIAAgACAAIAAgACAAfAAgAEQAYQB5AE8AZgBXAGUAZQBrACAAdwBhAHMAIABwAHIAbwB2AGkAZABlAGQAIABhAGMAYwBvAHIAZABpAG4AZwAgAHQAbwAgAEkAUwBPACAAZABlAGYAaQBuAGkAdABpAG8AbgAuAFwAbgAgACAAIAAgACAAIAAgACAAIAAgACAAIAAgACAAIAAgACAAIAAgAHwAIAAgACAAIAAgACAAIAAgACAAIAAgACAAIAAgACAAIAB8ACAARABlAGYAYQB1AGwAdAAgAGkAcwAgAHQAbwAgAHIAZQB0AHUAcgBuACAAaQBuACAASQBTAE8AIABkAGUAZgBpAG4AaQB0AGkAbwBuACwAIABhAHMAcwB1AG0AaQBuAGcAIABEAGEAeQBPAGYAVwBlAGUAawAgAHcAYQBzAFwAbgAgACAAIAAgACAAIAAgACAAIAAgACAAIAAgACAAIAAgACAAIAAgAHwAIAAgACAAIAAgACAAIAAgACAAIAAgACAAIAAgACAAIAB8ACAAcAByAG8AdgBpAGQAZQBkACAAYQBjAGMAbwByAGQAaQBuAGcAIAB0AG8AIAB0AGgAZQAgAHQAcgBhAGQAaQB0AGkAbwBuAGEAbAAgAG4AdQBtAGIAZQByAGkAbgBnACAAcwBjAGgAZQBt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4AVgBFAFIAVABfAFcARQBFAEsARABBAFkAXwBOAFUATQBCAEUAUgAgAD0AIABMAEEATQBCAEQAQQAoAEQAYQB5AE8AZgBXAGUAZQBrACwAIABbAEkAUwBPAHQAbwBUAHIAYQBkAGkAdABpAG8AbgBhAGwAXQAsAFwAbgAgACAAIAAgAEkARgBTACgAXABuACAAIAAgACAAIAAgACAAIABEAGEAeQBPAGYAVwBlAGUAawAgAD0AIABcACIAXAAiACwAIABcACIAXAAiACwAXABuACAAIAAgACAAIAAgACAAIABOAE8AVAAoAEkAUwBOAFUATQBCAEUAUgAoAEQAYQB5AE8AZgBXAGUAZQBrACkAKQAsACAAewAjAFYAQQBMAFUARQAhAH0ALABcAG4AIAAgACAAIAAgACAAIAAgAFQAUgBVAEUALAAgAEwARQBUACgAXABuACAAIAAgACAAIAAgACAAIAAgACAAIAAgAF8AZwBpAHYAZQBuAEQAbwBXACwAIABJAE4AVAAoAE4AKABEAGEAeQBPAGYAVwBlAGUAawApACkALABcAG4AIAAgACAAIAAgACAAIAAgACAAIAAgACAAXwBmAHIAbwBtAEkAUwBPACwAIABOACgASQBTAE8AdABvAFQAcgBhAGQAaQB0AGkAbwBuAGEAbAApACAAPAA+ACAAMAAsACAAXABuACAAIAAgACAAIAAgACAAIAAgACAAIAAgAF8AcwBoAGkAZgB0AEQAbwBXACwAIABfAGcAaQB2AGUAbgBEAG8AdwAgACsAIABJAEYAKABfAGYAcgBvAG0ASQBTAE8ALAAgADAALAAgAC0AMgApACwAXABuACAAIAAgACAAIAAgACAAIAAgACAAIAAgAE0ATwBEACgAXwBzAGgAaQBmAHQARABvAHcALAAgADcAKQAgACs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wBFAEUASwBEAEEAWQBcAG4AXABuAFIAZQB0AHUAcgBuAHMAIABhACAAbgB1AG0AYgBlAHIAIAByAGUAcAByAGUAcwBlAG4AdABpAG4AZwAgAHQAaABlACAAZABhAHkAIABvAGYAIAB0AGgAZQAgAHcAZQBlAGsAIABmAHIAbwBtACAAYQAgAGcAaQB2AGUAbgAgAHQAZQB4AHQAIAB3AGUAZQBrAGQAYQB5ACAAbgBh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cAZQBlAGsAZABhAHkAIABuAHUAbQBiAGUAcgBcAG4AIAAgACAAfAAgAFsAMQAuAC4ANwBdACAAIAB8ACAAIAAgACAAfAAgAEkAUwBPACAAIAAgACAAIAAgACAAfAAgAFQAcgBhAGQAaQB0AGkAbwBhAGwAXABuACAAIAAgAHwAIAAgACAAIAAgACAAIAAgACAAfAAgAC0ALQAtAC0ALQAtAC0ALQAtAC0ALQAtAC0ALQAtAC0ALQAtAC0ALQAtAC0ALQAtAC0ALQAtAFwAbgAgACAAIAB8ACAAIAAgACAAIAAgACAAIAAgAHwAIAAgADEAIAB8ACAATQBvAG4AZABhAHkAIAAgACAAIAB8ACAAUwB1AG4AZABhAHkAIABcAG4AIAAgACAAfAAgACAAIAAgACAAIAAgACAAIAB8ACAAIAAyACAAfAAgAFQAdQBlAHMAZABhAHkAIAAgACAAfAAgAE0AbwBuAGQAYQB5ACAAXABuACAAIAAgAHwAIAAgACAAIAAgACAAIAAgACAAfAAgACAAMwAgAHwAIABXAGUAZABuAGUAcwBkAGEAeQAgAHwAIABUAHUAZQBzAGQAYQB5AFwAbgAgACAAIAB8ACAAIAAgACAAIAAgACAAIAAgAHwAIAAgADQAIAB8ACAAVABoAHUAcgBzAGQAYQB5ACAAIAB8ACAAVwBlAGQAbgBlAHMAZABhAHkAXABuACAAIAAgAHwAIAAgACAAIAAgACAAIAAgACAAfAAgACAANQAgAHwAIABGAHIAaQBkAGEAeQAgACAAIAAgAHwAIABUAGgAdQByAHMAZABhAHkAXABuACAAIAAgAHwAIAAgACAAIAAgACAAIAAgACAAfAAgACAANgAgAHwAIABTAGEAdAB1AHIAZABhAHkAIAAgAHwAIABGAHIAaQBkAGEAeQBcAG4AIAAgACAAfAAgACAAIAAgACAAIAAgACAAIAB8ACAAIAA3ACAAfAAgAFMAdQBuAGQAYQB5ACAAIAAgACAAfAAgAFMAYQB0AHUAc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8AZgBXAGUAZQBrAFQAZQB4AHQAIAB8ACAAdABlAHgAdAAgACAAIAB8ACAARABhAHkAIABvAGYAIAB3AGUAZQBrACAAbgBhAG0AZQBcAG4AWwBUAHIAYQBkAGkAdABpAG8AbgBhAGwAXQAgAHwAIABzAHcAaQB0AGMAaAAgAHwAIABSAGUAdAB1AHIAbgAgAGQAYQB5ACAAbwBmACAAdwBlAGUAawAgAHUAcwBpAG4AZwAgAHQAcgBhAGQAaQB0AGkAbwBuAGEAbAAgAG4AdQBtAGIAZQByAGkAbgBnACAAcwBjAGgAZQBtAGU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wBFAEUASwBEAEEAWQAoAFwAIgBTAGEAdAB1AHIAZABhAHkAXAAiACkAXABuAFIAZQB0AHUAcgBuAHMAOgAgADYAXABuAFwAbgBQAEEAUgBTAEUAXwBXAEUARQBLAEQAQQBZACgAXAAiAE0AbwBuAFwAIgAsACAAMQApAFwAbgBSAGUAdAB1AHIAbgBzADoAIAAyAFwAbgBcAG4AUABBAFIAUwBFAF8AVwBFAEUASwBEAEEAWQAoAFwAIgBUAGgAdQByAHMAXAAiACkAXABuAFIAZQB0AHUAcgBuAHMAOgAgACMAVgBBAEwAVQBFACEAXABuAFwAbgBQAEEAUgBTAEUAXwBXAEUARQBLAEQAQQBZACgAXAAiAFYAZQBuAFwAIgApAFwAbgBSAGUAdAB1AHIAbgBzADoAIAA1ACAAKABGAHIAaQBkAGEAeQAsACAAaQBmACAAbABvAGMAYQBsACAAbABhAG4AZwB1AGEAZwBlACAAaQBzACAAcwBlAHQAIAB0AG8AIABJAHQAYQBsAGkAYQBu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QAEEAUgBTAEUAXwBXAEUARQBLAEQAQQBZACAAPQAgAEwAQQBNAEIARABBACgARABhAHkATwBmAFcAZQBlAGsAVABlAHgAdAAsACAAWwBUAHIAYQBkAGkAdABpAG8AbgBhAGwAXQAsAFwAbgAgACAAIAAgAEkARgAoAEQAYQB5AE8AZgBXAGUAZQBrAFQAZQB4AHQAIAA9ACAAXAAiAFwAIgAsACAAXAAiAFwAIgAsAFwAbgAgACAAIAAgACAAIAAgACAATABFAFQAKABcAG4AIAAgACAAIAAgACAAIAAgACAAIAAgACAAZgBuAE0AYQB0AGMAaABJAG4AdABFAG4AZwAsACAATABBAE0AQgBEAEEAKABEAG8AVwAsAFwAbgAgACAAIAAgACAAIAAgACAAIAAgACAAIAAgACAAIAAgAEwARQBUACgAXABuACAAIAAgACAAIAAgACAAIAAgACAAIAAgACAAIAAgACAAIAAgACAAIABfAGQAbwB3ACwAIABJAEYAKABMAEUATgAoAEQAYQB5AE8AZgBXAGUAZQBrAFQAZQB4AHQAKQAgAD0AIAAzACwAXABuACAAIAAgACAAIAAgACAAIAAgACAAIAAgACAAIAAgACAAIAAgACAAIAAgACAAIAAgAFgATQBBAFQAQwBIACgAXABuACAAIAAgACAAIAAgACAAIAAgACAAIAAgACAAIAAgACAAIAAgACAAIAAgACAAIAAgACAAIAAgACAARABhAHkATwBmAFcAZQBlAGsAVABlAHgAdAAsAFwAbgAgACAAIAAgACAAIAAgACAAIAAgACAAIAAgACAAIAAgACAAIAAgACAAIAAgACAAIAAgACAAIAAgAHsAXABuACAAIAAgACAAIAAgACAAIAAgACAAIAAgACAAIAAgACAAIAAgACAAIAAgACAAIAAgACAAIAAgACAAIAAgACAAIABcACIATQBvAG4AXAAiADsAXABuACAAIAAgACAAIAAgACAAIAAgACAAIAAgACAAIAAgACAAIAAgACAAIAAgACAAIAAgACAAIAAgACAAIAAgACAAIABcACIAVAB1AGUAXAAiADsAXABuACAAIAAgACAAIAAgACAAIAAgACAAIAAgACAAIAAgACAAIAAgACAAIAAgACAAIAAgACAAIAAgACAAIAAgACAAIABcACIAVwBlAGQAXAAiADsAXABuACAAIAAgACAAIAAgACAAIAAgACAAIAAgACAAIAAgACAAIAAgACAAIAAgACAAIAAgACAAIAAgACAAIAAgACAAIABcACIAVABoAHUAXAAiADsAXABuACAAIAAgACAAIAAgACAAIAAgACAAIAAgACAAIAAgACAAIAAgACAAIAAgACAAIAAgACAAIAAgACAAIAAgACAAIABcACIARgByAGkAXAAiADsAXABuACAAIAAgACAAIAAgACAAIAAgACAAIAAgACAAIAAgACAAIAAgACAAIAAgACAAIAAgACAAIAAgACAAIAAgACAAIABcACIAUwBhAHQAXAAiADsAXABuACAAIAAgACAAIAAgACAAIAAgACAAIAAgACAAIAAgACAAIAAgACAAIAAgACAAIAAgACAAIAAgACAAIAAgACAAIABcACIAUwB1AG4AXAAiAFwAbgAgACAAIAAgACAAIAAgACAAIAAgACAAIAAgACAAIAAgACAAIAAgACAAIAAgACAAIAAgACAAIAAgAH0AXABuACAAIAAgACAAIAAgACAAIAAgACAAIAAgACAAIAAgACAAIAAgACAAIAAgACAAIAAgACkALABcAG4AIAAgACAAIAAgACAAIAAgACAAIAAgACAAIAAgACAAIAAgACAAIAAgACAAIAAgACAAWABNAEEAVABDAEgAKABcAG4AIAAgACAAIAAgACAAIAAgACAAIAAgACAAIAAgACAAIAAgACAAIAAgACAAIAAgACAAIAAgACAAIABEAGEAeQBPAGYAVwBlAGUAawBUAGUAeAB0ACwAXABuACAAIAAgACAAIAAgACAAIAAgACAAIAAgACAAIAAgACAAIAAgACAAIAAgACAAIAAgACAAIAAgACAAewBcAG4AIAAgACAAIAAgACAAIAAgACAAIAAgACAAIAAgACAAIAAgACAAIAAgACAAIAAgACAAIAAgACAAIAAgACAAIAAgAFwAIgBNAG8AbgBkAGEAeQBcACIAOwBcAG4AIAAgACAAIAAgACAAIAAgACAAIAAgACAAIAAgACAAIAAgACAAIAAgACAAIAAgACAAIAAgACAAIAAgACAAIAAgAFwAIgBUAHUAZQBzAGQAYQB5AFwAIgA7AFwAbgAgACAAIAAgACAAIAAgACAAIAAgACAAIAAgACAAIAAgACAAIAAgACAAIAAgACAAIAAgACAAIAAgACAAIAAgACAAXAAiAFcAZQBkAG4AZQBzAGQAYQB5AFwAIgA7AFwAbgAgACAAIAAgACAAIAAgACAAIAAgACAAIAAgACAAIAAgACAAIAAgACAAIAAgACAAIAAgACAAIAAgACAAIAAgACAAXAAiAFQAaAB1AHIAcwBkAGEAeQBcACIAOwBcAG4AIAAgACAAIAAgACAAIAAgACAAIAAgACAAIAAgACAAIAAgACAAIAAgACAAIAAgACAAIAAgACAAIAAgACAAIAAgAFwAIgBGAHIAaQBkAGEAeQBcACIAOwBcAG4AIAAgACAAIAAgACAAIAAgACAAIAAgACAAIAAgACAAIAAgACAAIAAgACAAIAAgACAAIAAgACAAIAAgACAAIAAgAFwAIgBTAGEAdAB1AHIAZABhAHkAXAAiADsAXABuACAAIAAgACAAIAAgACAAIAAgACAAIAAgACAAIAAgACAAIAAgACAAIAAgACAAIAAgACAAIAAgACAAIAAgACAAIABcACIAUwB1AG4AZABhAHkAXAAiAFwAbgAgACAAIAAgACAAIAAgACAAIAAgACAAIAAgACAAIAAgACAAIAAgACAAIAAgACAAIAAgACAAIAAgAH0AXABuACAAIAAgACAAIAAgACAAIAAgACAAIAAgACAAIAAgACAAIAAgACAAIAAgACAAIAAgACkAXABuACAAIAAgACAAIAAgACAAIAAgACAAIAAgACAAIAAgACAAIAAgACAAIAApACwAXABuACAAIAAgACAAIAAgACAAIAAgACAAIAAgACAAIAAgACAAIAAgACAAIABJAEYATgBBACgAXwBkAG8AdwAsACAAMAApAFwAbgAgACAAIAAgACAAIAAgACAAIAAgACAAIAAgACAAIAAgACkAXABuACAAIAAgACAAIAAgACAAIAAgACAAIAAgACkALABcAG4AIAAgACAAIAAgACAAIAAgACAAIAAgACAAZgBuAE0AYQB0AGMAaABMAG8AYwBhAGwATABhAG4AZwAsACAATABBAE0AQgBEAEEAKABEAG8AVwAsAFwAbgAgACAAIAAgACAAIAAgACAAIAAgACAAIAAgACAAIAAgAEwARQBUACgAXABuACAAIAAgACAAIAAgACAAIAAgACAAIAAgACAAIAAgACAAIAAgACAAIABfAGQAYQB5AHMALAAgAFMARQBRAFUARQBOAEMARQAoADcALAAgADEALAAgADMANgA1ADIAOAApACwAXABuACAAIAAgACAAIAAgACAAIAAgACAAIAAgACAAIAAgACAAIAAgACAAIABfAGQAbwB3ACwAIABJAEYAKABMAEUATgAoAEQAYQB5AE8AZgBXAGUAZQBrAFQAZQB4AHQAKQAgAD0AIAAzACwAXABuACAAIAAgACAAIAAgACAAIAAgACAAIAAgACAAIAAgACAAIAAgACAAIAAgACAAIAAgAFgATQBBAFQAQwBIACgARABhAHkATwBmAFcAZQBlAGsAVABlAHgAdAAsACAAVABFAFgAVAAoAF8AZABhAHkAcwAsACAAXAAiAGQAZABkAFwAIgApACkALABcAG4AIAAgACAAIAAgACAAIAAgACAAIAAgACAAIAAgACAAIAAgACAAIAAgACAAIAAgACAAWABNAEEAVABDAEgAKABEAGEAeQBPAGYAVwBlAGUAawBUAGUAeAB0ACwAIABUAEUAWABUACgAXwBkAGEAeQBzACwAIABcACIAZABkAGQAZABcACIAKQApAFwAbgAgACAAIAAgACAAIAAgACAAIAAgACAAIAAgACAAIAAgACAAIAAgACAAKQAsAFwAbgAgACAAIAAgACAAIAAgACAAIAAgACAAIAAgACAAIAAgACAAIAAgACAASQBGAE4AQQAoAF8AZABvAHcALAAgADAAKQBcAG4AIAAgACAAIAAgACAAIAAgACAAIAAgACAAIAAgACAAIAApAFwAbgAgACAAIAAgACAAIAAgACAAIAAgACAAIAApACwAXABuACAAIAAgACAAIAAgACAAIAAgACAAIAAgAF8ASQBTAE8AVwBlAGUAawBkAGEAeQAsACAATABFAFQAKABcAG4AIAAgACAAIAAgACAAIAAgACAAIAAgACAAIAAgACAAIABfAGkAZAB4ACwAIABmAG4ATQBhAHQAYwBoAEkAbgB0AEUAbgBnACgARABhAHkATwBmAFcAZQBlAGsAVABlAHgAdAApACwAXABuACAAIAAgACAAIAAgACAAIAAgACAAIAAgACAAIAAgACAASQBGACgAXwBpAGQAeAAgAD4AIAAwACwAIABfAGkAZAB4ACwAIABmAG4ATQBhAHQAYwBoAEwAbwBjAGEAbABMAGEAbgBnACgARABhAHkATwBmAFcAZQBlAGsAVABlAHgAdAApACkAXABuACAAIAAgACAAIAAgACAAIAAgACAAIAAgACkALABcAG4AIAAgACAAIAAgACAAIAAgACAAIAAgACAASQBGAFMAKABfAEkAUwBPAFcAZQBlAGsAZABhAHkAIAA9ACAAMAAsACAAewAjAFYAQQBMAFUARQAhAH0ALABcAG4AIAAgACAAIAAgACAAIAAgACAAIAAgACAAIAAgACAAIABOACgAVAByAGEAZABpAHQAaQBvAG4AYQBsACkAIAA9ACAAMAAsACAAXwBJAFMATwBXAGUAZQBrAGQAYQB5ACwAXABuACAAIAAgACAAIAAgACAAIAAgACAAIAAgACAAIAAgACAAVABSAFUARQAsACAATQBPAEQAKABfAEkAUwBPAFcAZQBlAGsAZABhAHkALAAgADcAKQAgACsAIAAx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4AQQBNAEUAXABuAFwAbgBSAGUAdAB1AHIAbgBzACAAbgBhAG0AZQAgAG8AZgAgAGEAbgAgAEkAUwBPACAAZABhAHkAIABvAGYAIAB3AGUAZQBrACAAbgB1AG0AYgBlAHIAIABhAHMAIAB0AGUAeAB0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wBlAGUAaw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cAZQBlAGsARABhAHkAIAAgACAAIAAgACAAIAAgACAAIAAgACAAIAB8ACAAaQBuAHQAZQBnAGUAcgAgAFsAMQAuAC4ANwBdACAAfAAgAEkAUwBPACAAZABhAHkAIABvAGYAIAB3AGUAZQBrACAAbgB1AG0AYgBlAHIAXABuAFsAUwBoAG8AcgB0AF0AIAAgACAAIAAgACAAIAAgACAAIAAgACAAIAAgACAAIAB8ACAAcwB3AGkAdABjAGgAIAAgACAAIAAgACAAIAAgACAAfAAgAFIAZQB0AHUAcgBuACAAcwBoAG8AcgB0ACAAZgBvAHIAbQBhAHQAIABNAG8AbgAuAC4AUwB1AG4AXABuAFsASQBuAHQAZQByAG4AYQB0AGkAbwBuAGEAbABFAG4AZwBsAGkAcwBoAF0AIAB8ACAAcwB3AGkAdABjAGgAIAAgACAAIAAgACAAIAAgACAAfAAgAEkAbgB0AGUAcgBuAGEAdABpAG8AbgBhAGwAIABFAG4AZwBsAGkAcwBoACAAaQBuAHMAdABlAGEAZAAgAG8AZgAgAGwAbwBjAGEAbAAgAGwAYQBuAGcAdQBhAGcAZQAgAHMAZQB0ACAAaQBuACAARQB4AGMAZQBs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VwBFAEUASwBEAEEAWQBfAE4AQQBNAEUAIAA9ACAATABBAE0AQgBEAEEAKABJAFMATwBXAGUAZQBrAEQAYQB5ACwAIABbAFMAaABvAHIAdABdACwAIABbAEkAbgB0AGUAcgBuAGEAdABpAG8AbgBhAGwARQBuAGcAbABpAHMAaABdACwAXABuACAAIAAgACAASQBGAFMAKABcAG4AIAAgACAAIAAgACAAIAAgAEkAUwBPAFcAZQBlAGsARABhAHkAIAA9ACAAXAAiAFwAIgAsACAAXAAiAFwAIgAsAFwAbgAgACAAIAAgACAAIAAgACAATgBPAFQAKABJAFMATgBVAE0AQgBFAFIAKABJAFMATwBXAGUAZQBrAEQAYQB5ACkAKQAsACAAewAjAFYAQQBMAFUARQAhAH0ALABcAG4AIAAgACAAIAAgACAAIAAgAFQAUgBVAEUALAAgAEwARQBUACgAXABuACAAIAAgACAAIAAgACAAIAAgACAAIAAgAF8AdQBzAGUAUwBoAG8AcgB0ACwAIABOACgAUwBoAG8AcgB0ACkAIAA8AD4AIAAwACwAXABuACAAIAAgACAAIAAgACAAIAAgACAAIAAgAF8AdQBzAGUATABvAGMAYQBsAEwAYQBuAGcALAAgAE4AKABJAG4AdABlAHIAbgBhAHQAaQBvAG4AYQBsAEUAbgBnAGwAaQBzAGgAKQAgAD0AIAAwACwAXABuACAAIAAgACAAIAAgACAAIAAgACAAIAAgAF8AaQBzAG8ARABvAFcALAAgAE0ATwBEACgASQBOAFQAKABJAFMATwBXAGUAZQBrAEQAYQB5ACkAIAAtACAAMQAsACAANwApACAAKwAgADEALAAgAFwAbgAgACAAIAAgACAAIAAgACAAIAAgACAAIABJAEYAKABfAHUAcwBlAEwAbwBjAGEAbABMAGEAbgBnACwAXABuACAAIAAgACAAIAAgACAAIAAgACAAIAAgACAAIAAgACAATABFAFQAKABcAG4AIAAgACAAIAAgACAAIAAgACAAIAAgACAAIAAgACAAIAAgACAAIAAgAF8AeQAyAGsAcgBlAGYARABhAHkALAAgADMANgA1ADIANwAgACsAIABfAGkAcwBvAEQAbwBXACwAXABuACAAIAAgACAAIAAgACAAIAAgACAAIAAgACAAIAAgACAAIAAgACAAIABfAGYAbQB0ACwAIABJAEYAKABfAHUAcwBlAFMAaABvAHIAdAAsACAAXAAiAGQAZABkAFwAIgAsACAAXAAiAGQAZABkAGQAXAAiACkALABcAG4AIAAgACAAIAAgACAAIAAgACAAIAAgACAAIAAgACAAIAAgACAAIAAgAFQARQBYAFQAKABfAHkAMgBrAHIAZQBmAEQAYQB5ACwAIABfAGYAbQB0ACkAXABuACAAIAAgACAAIAAgACAAIAAgACAAIAAgACAAIAAgACAAKQAsAFwAbgAgACAAIAAgACAAIAAgACAAIAAgACAAIAAgACAAIAAgAEkARgAoAFwAbgAgACAAIAAgACAAIAAgACAAIAAgACAAIAAgACAAIAAgACAAIAAgACAAXwB1AHMAZQBTAGgAbwByAHQALABcAG4AIAAgACAAIAAgACAAIAAgACAAIAAgACAAIAAgACAAIAAgACAAIAAgAEMASABPAE8AUwBFACgAXwBpAHMAbwBEAG8AVwAsAFwAbgAgACAAIAAgACAAIAAgACAAIAAgACAAIAAgACAAIAAgACAAIAAgACAAIAAgACAAIABcACIATQBvAG4AXAAiACwAXABuACAAIAAgACAAIAAgACAAIAAgACAAIAAgACAAIAAgACAAIAAgACAAIAAgACAAIAAgAFwAIgBUAHUAZQBcACIALABcAG4AIAAgACAAIAAgACAAIAAgACAAIAAgACAAIAAgACAAIAAgACAAIAAgACAAIAAgACAAXAAiAFcAZQBkAFwAIgAsAFwAbgAgACAAIAAgACAAIAAgACAAIAAgACAAIAAgACAAIAAgACAAIAAgACAAIAAgACAAIABcACIAVABoAHUAXAAiACwAXABuACAAIAAgACAAIAAgACAAIAAgACAAIAAgACAAIAAgACAAIAAgACAAIAAgACAAIAAgAFwAIgBGAHIAaQBcACIALABcAG4AIAAgACAAIAAgACAAIAAgACAAIAAgACAAIAAgACAAIAAgACAAIAAgACAAIAAgACAAXAAiAFMAYQB0AFwAIgAsAFwAbgAgACAAIAAgACAAIAAgACAAIAAgACAAIAAgACAAIAAgACAAIAAgACAAIAAgACAAIABcACIAUwB1AG4AXAAiAFwAbgAgACAAIAAgACAAIAAgACAAIAAgACAAIAAgACAAIAAgACAAIAAgACAAKQAsAFwAbgAgACAAIAAgACAAIAAgACAAIAAgACAAIAAgACAAIAAgACAAIAAgACAAQwBIAE8ATwBTAEUAKABfAGkAcwBvAEQAbwBXACwAXABuACAAIAAgACAAIAAgACAAIAAgACAAIAAgACAAIAAgACAAIAAgACAAIAAgACAAIAAgAFwAIgBNAG8AbgBkAGEAeQBcACIALABcAG4AIAAgACAAIAAgACAAIAAgACAAIAAgACAAIAAgACAAIAAgACAAIAAgACAAIAAgACAAXAAiAFQAdQBlAHMAZABhAHkAXAAiACwAXABuACAAIAAgACAAIAAgACAAIAAgACAAIAAgACAAIAAgACAAIAAgACAAIAAgACAAIAAgAFwAIgBXAGUAZABuAGUAcwBkAGEAeQBcACIALABcAG4AIAAgACAAIAAgACAAIAAgACAAIAAgACAAIAAgACAAIAAgACAAIAAgACAAIAAgACAAXAAiAFQAaAB1AHIAcwBkAGEAeQBcACIALABcAG4AIAAgACAAIAAgACAAIAAgACAAIAAgACAAIAAgACAAIAAgACAAIAAgACAAIAAgACAAXAAiAEYAcgBpAGQAYQB5AFwAIgAsAFwAbgAgACAAIAAgACAAIAAgACAAIAAgACAAIAAgACAAIAAgACAAIAAgACAAIAAgACAAIABcACIAUwBhAHQAdQByAGQAYQB5AFwAIgAsAFwAbgAgACAAIAAgACAAIAAgACAAIAAgACAAIAAgACAAIAAgACAAIAAgACAAIAAgACAAIABcACIAUwB1AG4AZABhAHkAXAAi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PAEYAXwBXAEUARQBLAFwAbgBcAG4AUgBlAHQAdQByAG4AcwAgAGEAbgAgAGkAbgB0AGUAZwBlAHIAIABmAG8AcgAgAHQAaABlACAAZABhAHkAIABvAGYAIAB0AGgAZQAgAHcAZQBlAGsAIABmAG8AcgAgAGEAIABnAGkAdgBlAG4AIABNAG8AZABpAGYAaQBlAGQAIABKAHUAbABpAGEAbgAgAEQAYQB0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NwBdACAAfAAgAEkAUwBPACAAZABhAHkAIABvAGYAIAB3AGUAZQBrACAAbgB1AG0AYgBlAHIAXABuACAAIAAgAHwAIAAgACAAIAAgACAAIAAgACAAIAAgACAAIAAgACAAIAB8ACAATQBvAG4AZABhAHkALgAuAFMAdQBu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B8ACAAZABlAGMAaQBtAGEAbAAgAHw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EAEEAWQBfAE8ARgBfAFcARQBFAEsAIAA9ACAATABBAE0AQgBEAEEAKABNAEoARABhAHQAZQAsAFwAbgAgACAAIAAgAEkARgBTACgAXABuACAAIAAgACAAIAAgACAAIABNAEoARABhAHQAZQAgAD0AIABcACIAXAAiACwAIABcACIAXAAiACwAXABuACAAIAAgACAAIAAgACAAIABOAE8AVAAoAEkAUwBOAFUATQBCAEUAUgAoAE0ASgBEAGEAdABlACkAKQAsACAAewAjAFYAQQBMAFUARQAhAH0ALABcAG4AIAAgACAAIAAgACAAIAAgAFQAUgBVAEUALAAgAEwARQBUACgAXABuACAAIAAgACAAIAAgACAAIAAgACAAIAAgAF8ATQBKAEQATgAsACAASQBOAFQAKABNAEoARABhAHQAZQApACwAXABuACAAIAAgACAAIAAgACAAIAAgACAAIAAgAE0ATwBEACgAXwBNAEoARABOACAAKwAgADIALAAgADcAKQAgACsAIAAxAFwAbgAgACAAIAAgACAAIAAgACAAKQBcAG4AIAAgACAAIAApAFwAbgApADsAXABu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wBGAF8ATQBPAE4AVABIAFwAbgBcAG4AUgBlAHQAdQByAG4AcwAgAGEAIABNAG8AZABpAGYAaQBlAGQAIABKAHUAbABpAGEAbgAgAEQAYQB0AGUAIABmAG8AcgAgAGEAIABnAGkAdgBlAG4AIABkAGEAeQAgAG8AZgAgAHcAZQBlAGsALAAgAHIAZQBsAGEAdABpAHYAZQAgAHcAZQBlAGsAIABmAG8AcgAgAHQAaABlACAAbQBvAG4AdABoACwAIAB5AGUAYQByACAAYQBuAGQAIAB0AGkAbQBlACAAbwBmACAAZABhAHkAXABuAG8AZ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0AbwBuAHQAaAAgACAAIAAgACAAIAAgACAAIAAgACAAIAB8ACAAaQBuAHQAZQBnAGUAcgAgAFsAMQAuAC4AMQAyAF0AIAB8ACAATQBvAG4AdABoACAAbwBmACAAdABoAGUAIAB5AGUAYQByAFwAbgBXAGUAZQBrAE8AZgBNAG8AbgB0AGgAIAAgACAAIAAgACAAfAAgAGkAbgB0AGUAZwBlAHIAIABbAC0ANAAuAC4ANQBdACAAfAAgAFcAZQBlAGsAIABpAG4AIAB0AGgAZQAgAG0AbwBuAHQAaAAuAFwAbgAgACAAIAAgACAAIAAgACAAIAAgACAAIAAgACAAIAAgACAAfAAgACAAIAAgACAAIAAgACAAIAAgACAAIAAgACAAIAAgACAAfAAgAE4AbwB0AGUAIABpAGYAIAB0AGgAZQAgAHIAZQBmAGUAcgBlAG4AYwBlACAAZQB4AGMAZQBlAGQAcwAgAHQAaABlACAAYgBvAHUAbgBkAHMAIABvAGYAIAB0AGgAZQAgAG0AbwBuAHQAaAAsACAAYQBuAG8AdABoAGUAcgAgAG0AbwBuAHQAaABcAG4AIAAgACAAIAAgACAAIAAgACAAIAAgACAAIAAgACAAIAAgAHwAIAAgACAAIAAgACAAIAAgACAAIAAgACAAIAAgACAAIAAgAHwAIAB3AGkAbABsACAAYgBlACAAcgBlAHQAdQByAG4AZQBkAC4AXABuACAAIAAgACAAIAAgACAAIAAgACAAIAAgACAAIAAgACAAIAB8ACAAIAAgACAAIAAgACAAIAAgACAAIAAgACAAIAAgACAAIAB8ACAAIAAwACAALQAgAGwAYQBzAHQAIAB3AGUAZQBrACAAbwBmACAAcAByAGUAdgBpAG8AdQBzACAAbQBvAG4AdABoAFwAbgAgACAAIAAgACAAIAAgACAAIAAgACAAIAAgACAAIAAgACAAfAAgACAAIAAgACAAIAAgACAAIAAgACAAIAAgACAAIAAgACAAfAAgACAAMQAgAC0AIABmAGkAcgBzAHQAIAB3AGUAZQBrAFwAbgAgACAAIAAgACAAIAAgACAAIAAgACAAIAAgACAAIAAgACAAfAAgACAAIAAgACAAIAAgACAAIAAgACAAIAAgACAAIAAgACAAfAAgACAAMgAgAC0AIABzAGUAYwBvAG4AZAAgAHcAZQBlAGsAXABuACAAIAAgACAAIAAgACAAIAAgACAAIAAgACAAIAAgACAAIAB8ACAAIAAgACAAIAAgACAAIAAgACAAIAAgACAAIAAgACAAIAB8ACAAIAAzACAALQAgAHQAaABpAHIAZAAgAHcAZQBlAGsAXABuACAAIAAgACAAIAAgACAAIAAgACAAIAAgACAAIAAgACAAIAB8ACAAIAAgACAAIAAgACAAIAAgACAAIAAgACAAIAAgACAAIAB8ACAAIAA0ACAALQAgAGYAbwB1AHIAdABoACAAdwBlAGUAawBcAG4AIAAgACAAIAAgACAAIAAgACAAIAAgACAAIAAgACAAIAAgAHwAIAAgACAAIAAgACAAIAAgACAAIAAgACAAIAAgACAAIAAgAHwAIAAgADUAIAAtACAAZgBpAGYAdABoACAAdwBlAGUAawBcAG4AIAAgACAAIAAgACAAIAAgACAAIAAgACAAIAAgACAAIAAgAHwAIAAgACAAIAAgACAAIAAgACAAIAAgACAAIAAgACAAIAAgAHwAIAAtADEAIAAtACAAbABhAHMAdAAgAHcAZQBlAGsAXABuACAAIAAgACAAIAAgACAAIAAgACAAIAAgACAAIAAgACAAIAB8ACAAIAAgACAAIAAgACAAIAAgACAAIAAgACAAIAAgACAAIAB8ACAALQAyACAALQAgAHMAZQBjAG8AbgBkACAAdABvACAAbABhAHMAdAAgAHcAZQBlAGsAXABuACAAIAAgACAAIAAgACAAIAAgACAAIAAgACAAIAAgACAAIAB8ACAAIAAgACAAIAAgACAAIAAgACAAIAAgACAAIAAgACAAIAB8ACAALQAzACAALQAgAHQAaABpAHIAZAAgAHQAbwAgAGwAYQBzAHQAIAB3AGUAZQBrAFwAbgAgACAAIAAgACAAIAAgACAAIAAgACAAIAAgACAAIAAgACAAfAAgACAAIAAgACAAIAAgACAAIAAgACAAIAAgACAAIAAgACAAfAAgAC0ANAAgAC0AIABmAG8AdQByAHQAaAAgAHQAbwAgAGwAYQBzAHQAIAB3AGUAZQBrAFwAbgBJAFMATwBXAGUAZQBrAEQAYQB5ACAAIAAgACAAIAAgACAAfAAgAGkAbgB0AGUAZwBlAHIAIABbADEALgAuADcAXQAgACAAfAAgAEkAUwBPACAAZABhAHkAIABvAGYAIAB3AGUAZQBrACAAbgB1AG0AYgBlAHIAIABNAG8AbgBkAGEAeQAuAC4AUwB1AG4AZABhAHkAXABuAFsAVABpAG0AZQBdACAAIAAgACAAIAAgACAAIAAgACAAIAB8ACAAZABlAGMAaQBtAGEAbAAgAFsAMAAuAC4AMQApACAAIAB8ACAAVABpAG0AZQAgAG8AZgAgAGQ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gACAAIAAg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PAEYAXwBNAE8ATgBUAEgAKAAyADAAMgAzACwAIAA2ACwAIAAwACwAIAA3ACkAXABuAFIAZQB0AHUAcgBuAHMAOgAgAE0ASgBEAGEAdABlACAANgAwADEAMgAwAC4AMAAgACgAMgA1AC8AMAA2AC8AMgAwADIAMwApACAAaQBlAC4AIAB0AGgAZQAgAGwAYQBzAHQAIABTAHUAbgBkAGEAeQAgAG8AZgAgAEoAdQBuAGUAIAAyADAAMgAzAFwAbgBcAG4AVwBFAEUASwBEAEEAWQBfAE8ARgBfAE0ATwBOAFQASAAoADIAMAAyADMALAAgADEALAAgADIALAAgADIALAAgADAALgA1ACkAXABuAFIAZQB0AHUAcgBuAHMAOgAgAE0ASgBEAGEAdABlACAANQA5ADkANQA0AC4ANQAgACgAMQAwAC8AMAAxAC8AMgAwADIAMwAgADEAMgBwAG0AKQAgAGkAZQAuACAAbQBpAGQAZABhAHkAIABvAGYAIAB0AGgAZQAgAHMAZQBjAG8AbgBkACAAVAB1AGUAcwBkAGEAeQAgAG8AZgAgAEoAYQBuAHUAYQByAHkAIAAyADAAMgA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VwBFAEUASwBEAEEAWQBfAE8ARgBfAE0ATwBOAFQASAAgAD0AIABMAEEATQBCAEQAQQAoAFkAZQBhAHIAQwBFACwAIABNAG8AbgB0AGgALAAgAFcAZQBlAGsATwBmAE0AbwBuAHQAaAAsACAASQBTAE8AVwBlAGUAawBEAGEAeQAsACAAWwBUAGkAbQBlAF0ALAAgAFsASgB1AGwAaQBhAG4AQwBhAGwAZQBuAGQAYQByAF0ALABcAG4AIAAgACAAIABJAEYAUwAoAFwAbgAgACAAIAAgACAAIAAgACAAKABZAGUAYQByAEMARQAgAD0AIABcACIAXAAiACkAIAAqACAAKABNAG8AbgB0AGgAIAA9ACAAXAAiAFwAIgApACAAKgAgACgAVwBlAGUAawBPAGYATQBvAG4AdABoACAAPQAgAFwAIgBcACIAKQAgACoAIAAoAEkAUwBPAFcAZQBlAGsARABhAHkAIAA9ACAAXAAiAFwAIgApACwAIABcACIAXAAiACwAXABuACAAIAAgACAAIAAgACAAIABOAE8AVAAoAEkAUwBOAFUATQBCAEUAUgAoAFkAZQBhAHIAQwBFACkAKQAgACsAIABOAE8AVAAoAEkAUwBOAFUATQBCAEUAUgAoAE0AbwBuAHQAaAApACkAIAArACAATgBPAFQAKABJAFMATgBVAE0AQgBFAFIAKABXAGUAZQBrAE8AZgBNAG8AbgB0AGgAKQApACAAKwAgAE4ATwBUACgASQBTAE4AVQBNAEIARQBSACgASQBTAE8AVwBlAGUAawBEAGEAeQApACkALAAgAHsAIwBWAEEATABVAEUAIQB9ACwAXABuACAAIAAgACAAIAAgACAAIABOAE8AVAAoAEkAUwBfAEkATgBUAEUARwBFAFIAKABZAGUAYQByAEMARQApACAAKgAgAEkAUwBfAEkATgBUAEUARwBFAFIAKABNAG8AbgB0AGgAKQAgACoAIABJAFMAXwBJAE4AVABFAEcARQBSACgAVwBlAGUAawBPAGYATQBvAG4AdABoACkAIAAqACAASQBTAF8ASQBOAFQARQBHAEUAUgAoAEkAUwBPAFcAZQBlAGsARABhAHkAKQApACwAIAB7ACMATgBVAE0AIQB9ACwAXABuACAAIAAgACAAIAAgACAAIAAoAFcAZQBlAGsATwBmAE0AbwBuAHQAaAAgADwAIAAtADQAKQAgACsAIAAoAFcAZQBlAGsATwBmAE0AbwBuAHQAaAAgAD4AIAA1ACkALAAgAHsAIwBOAFUATQAhAH0ALABcAG4AIAAgACAAIAAgACAAIAAgAFQAUgBVAEUALAAgAEwARQBUACgAXABuACAAIAAgACAAIAAgACAAIAAgACAAIAAgAF8AbQBvAG4AdABoACwAIABNAG8AbgB0AGgAIAArACAATgAoAFcAZQBlAGsATwBmAE0AbwBuAHQAaAAgADwAIAAwACkALABcAG4AIAAgACAAIAAgACAAIAAgACAAIAAgACAAXwB3AGUAZQBrAE8AZgBmAHMAZQB0ACwAIABXAGUAZQBrAE8AZgBNAG8AbgB0AGgAIAAtACAATgAoAFcAZQBlAGsATwBmAE0AbwBuAHQAaAAgAD4APQAgADAAKQAsAFwAbgAgACAAIAAgACAAIAAgACAAIAAgACAAIABfAGkAcwBvAEQAbwBXACwAIABNAE8ARAAoAEkAUwBPAFcAZQBlAGsARABhAHkAIAAtACAAMQAsACAANwApACAAKwAgADEALABcAG4AIAAgACAAIAAgACAAIAAgACAAIAAgACAAXwBmAGkAcgBzAHQATwBmAE0AbwBuAHQAaAAsACAATQBPAEQASQBGAEkARQBEAF8ASgBVAEwASQBBAE4AXwBEAEEAVABFACgAWQBlAGEAcgBDAEUALAAgAF8AbQBvAG4AdABoACwAIAAxACwAIAAwACwAIABKAHUAbABpAGEAbgBDAGEAbABlAG4AZABhAHIAKQAsAFwAbgAgACAAIAAgACAAIAAgACAAIAAgACAAIABfAGYAaQByAHMAdABEAG8AVwAsACAARABBAFkAXwBPAEYAXwBXAEUARQBLACgAXwBmAGkAcgBzAHQATwBmAE0AbwBuAHQAaAApACwAXABuACAAIAAgACAAIAAgACAAIAAgACAAIAAgAF8AZgBpAHIAcwB0AE8AZgBNAG8AbgB0AGgAIAArACAAKABfAHcAZQBlAGsATwBmAGYAcwBlAHQAIAAqACAANwApACAAKwAgAE0ATwBEACgAXwBpAHMAbwBEAG8AdwAgAC0AIABfAGYAaQByAHMAdABEAG8AVwAsACAANwApACAAKwAgAE4AKABUAGkAbQBl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XAEUARQBLAF8ARABBAFQARQBcAG4AXABuAFQAZQBzAHQAcwAgAGkAZgAgAGEAIAB3AGUAZQBrACAAZABhAHQAZQAgAGkAcwAgAHYAYQBsAGkAZAAgAGYAbwByACAAdABoAGUAIABnAGkAdgBl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AgACAAIAAgACAAIAAgACAAfAAgAFkAZQBhAHIAIABpAG4AIABDAG8AbQBtAG8AbgAgAEUAcgBhAC4AIABOAG8AdABlACAAdABoAGEAdAAgADEAIABCAEMAIAA9ACAAMAAgAEMARQAsACAAMgAgAEIAQwAgAD0AIAAtADEAIABDAEUAXABuAEkAUwBPAFcAZQBlAGsAIAAgACAAIAAgACAAIAAgACAAIAB8ACAAaQBuAHQAZQBnAGUAcgAgAFsAMQAuAC4ANQAzAF0AIAB8ACAASQBTAE8AIABkAGUAZgBpAG4AZQBkACAAdwBlAGUAawAgAG4AdQBtAGIAZQByACAAbwBmACAAdABoAGUAIAB5AGUAYQByAFwAbgBbAEkAUwBPAFcAZQBlAGsARABhAHkAXQAgACAAIAAgACAAfAAgAGkAbgB0AGUAZwBlAHIAIABbADEALgAuADcAXQAgACAAfAAgAEkAUwBPACAAZABlAGYAaQBuAGUAZAAgAGQAYQB5ACAAbwBmACAAdwBlAGUAawAgAE0AbwBuAGQAYQB5AC4ALgBTAHUAbgBk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wBFAEUASwBfAEQAQQBUAEUAIAA9ACAATABBAE0AQgBEAEEAKABZAGUAYQByAEMARQAsACAASQBTAE8AVwBlAGUAawAsACAAWwBJAFMATwBXAGUAZQBrAEQAYQB5AF0ALAAgAFsASgB1AGwAaQBhAG4AQwBhAGwAZQBuAGQAYQByAF0ALABcAG4AIAAgACAAIABJAEYAUwAoAFwAbgAgACAAIAAgACAAIAAgACAATgBPAFQAKABJAFMATgBVAE0AQgBFAFIAKABZAGUAYQByAEMARQApACkAIAArACAATgBPAFQAKABJAFMATgBVAE0AQgBFAFIAKABJAFMATwBXAGUAZQBrACkAKQAsACAARgBBAEwAUwBFACwAIAAvAC8AIABjAGEAbgBuAG8AdAAgAG8AbQBpAHQAIAB5AGUAYQByACAAbwByACAAdwBlAGUAawBcAG4AIAAgACAAIAAgACAAIAAgAE4ATwBUACgASQBTAF8ASQBOAFQARQBHAEUAUgAoAFkAZQBhAHIAQwBFACkAIAAqACAASQBTAF8ASQBOAFQARQBHAEUAUgAoAEkAUwBPAFcAZQBlAGsAKQApACwAIABGAEEATABTAEUALAAgAC8ALwAgAHkAZQBhAHIAIABhAG4AZAAgAHcAZQBlAGsAIABjAGEAbgBuAG8AdAAgAGIAZQAgAGYAcgBhAGMAdABpAG8AbgBhAGwAXABuACAAIAAgACAAIAAgACAAIABUAFIAVQBFACwAIABMAEUAVAAoAFwAbgAgACAAIAAgACAAIAAgACAAIAAgACAAIABfAHYAYQBsAGkAZABXAGUAZQBrACwAIABJAEYAUwAoAFwAbgAgACAAIAAgACAAIAAgACAAIAAgACAAIAAgACAAIAAgAEkAUwBPAFcAZQBlAGsAIAA8ACAAMQAsACAARgBBAEwAUwBFACwAXABuACAAIAAgACAAIAAgACAAIAAgACAAIAAgACAAIAAgACAASQBTAE8AVwBlAGUAawAgADwAPQAgADUAMgAsACAAVABSAFUARQAsAFwAbgAgACAAIAAgACAAIAAgACAAIAAgACAAIAAgACAAIAAgAEkAUwBPAFcAZQBlAGsAIAA9ACAANQAzACwAIAAoAFcARQBFAEsAUwBfAEkATgBfAFkARQBBAFIAKABZAGUAYQByAEMARQAsACAASgB1AGwAaQBhAG4AQwBhAGwAZQBuAGQAYQByACkAIAA9ACAANQAzACkALABcAG4AIAAgACAAIAAgACAAIAAgACAAIAAgACAAIAAgACAAIABUAFIAVQBFACwAIABGAEEATABTAEUAXABuACAAIAAgACAAIAAgACAAIAAgACAAIAAgACkALABcAG4AIAAgACAAIAAgACAAIAAgACAAIAAgACAASQBGACgATgBPAFQAKABfAHYAYQBsAGkAZABXAGUAZQBrACkALAAgAEYAQQBMAFMARQAsAFwAbgAgACAAIAAgACAAIAAgACAAIAAgACAAIAAgACAAIAAgAEkARgAoAE4ATwBUACgASQBTAE4AVQBNAEIARQBSACgASQBTAE8AVwBlAGUAawBEAGEAeQApACkALAAgAFQAUgBVAEUALABcAG4AIAAgACAAIAAgACAAIAAgACAAIAAgACAAIAAgACAAIAAgACAAIAAgAEwARQBUACgAXABuACAAIAAgACAAIAAgACAAIAAgACAAIAAgACAAIAAgACAAIAAgACAAIAAgACAAIAAgAF8AdwBlAGUAawBEAGEAeQAsACAASQBOAFQAKABJAFMATwBXAGUAZQBrAEQAYQB5ACkALABcAG4AIAAgACAAIAAgACAAIAAgACAAIAAgACAAIAAgACAAIAAgACAAIAAgACAAIAAgACAAKABfAHcAZQBlAGsARABhAHkAIAA+AD0AIAAxACkAIAAqACAAKABfAHcAZQBlAGsARABhAHkAIAA8AD0AIAA3ACkAIAA8AD4AIAAw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TAF8ASQBOAF8AWQBFAEEAUgBcAG4AXABuAFIAZQB0AHUAcgBuAHMAIAB0AGgAZQAgAGMAbwB1AG4AdAAgAG8AZgAgAEkAUwBPACAAZABlAGYAaQBuAGUAZAAgAHcAZQBlAGsAcwAgAGkAbgAgAGEAIABnAGkAdgBlAG4AIAB5AGUAYQByACAAbwBm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1ADIALAA1ADM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HwAIABZAGUAYQByACAAaQBuACAAQwBvAG0AbQBvAG4AIABFAHIAYQAuACAATgBvAHQAZQAgAHQAaABhAHQAIAAxACAAQgBDACAAPQAgADAAIABDAEUALAAgADIAIABCAEMAIAA9ACAALQAxACAAQwBF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TAF8ASQBOAF8AWQBFAEEAUgAgAD0AIABMAEEATQBCAEQAQQAoAFkAZQBhAHIAQwBFACwAIABbAEoAdQBsAGkAYQBuAEMAYQBsAGUAbgBkAGEAcgBdACwAXABuACAAIAAgACAASQBGAFMAKABcAG4AIAAgACAAIAAgACAAIAAgAFkAZQBhAHIAQwBFACAAPQAgAFwAIgBcACIALAAgAFwAIgBcACIALABcAG4AIAAgACAAIAAgACAAIAAgAE4ATwBUACgASQBTAE4AVQBNAEIARQBSACgAWQBlAGEAcgBDAEUAKQApACwAIAB7ACMAVgBBAEwAVQBFACEAfQAsAFwAbgAgACAAIAAgACAAIAAgACAAVABSAFUARQAsACAATABFAFQAKABcAG4AIAAgACAAIAAgACAAIAAgACAAIAAgACAAXwBnAHIAZQBnAG8AcgBpAGEAbgAsACAATgAoAEoAdQBsAGkAYQBuAEMAYQBsAGUAbgBkAGEAcgApACAAPQAgADAALABcAG4AIAAgACAAIAAgACAAIAAgACAAIAAgACAAZgBuAEwAYQBzAHQAVwBlAGUAawBEAGEAeQBPAGYAWQBlAGEAcgAsACAATABBAE0AQgBEAEEAKABfAHkAZQBhAHIAQwBFACwAXABuACAAIAAgACAAIAAgACAAIAAgACAAIAAgACAAIAAgACAATABFAFQAKABcAG4AIAAgACAAIAAgACAAIAAgACAAIAAgACAAIAAgACAAIAAgACAAIAAgAF8AZABhAHkAUAByAGUAYwBlAHMAcwBpAG8AbgAsACAASQBGACgAXwBnAHIAZQBnAG8AcgBpAGEAbgAsAFwAbgAgACAAIAAgACAAIAAgACAAIAAgACAAIAAgACAAIAAgACAAIAAgACAAIAAgACAAIABfAHkAZQBhAHIAQwBFACAAKwAgAEkATgBUACgAXwB5AGUAYQByAEMARQAgAC8AIAA0ACkAIAAtACAASQBOAFQAKABfAHkAZQBhAHIAQwBFACAALwAgADEAMAAwACkAIAArACAASQBOAFQAKABfAHkAZQBhAHIAQwBFACAALwAgADQAMAAwACkAIAArACAANgAsAFwAbgAgACAAIAAgACAAIAAgACAAIAAgACAAIAAgACAAIAAgACAAIAAgACAAIAAgACAAIABfAHkAZQBhAHIAQwBFACAAKwAgAEkATgBUACgAXwB5AGUAYQByAEMARQAgAC8AIAA0ACkAIAArACAANABcAG4AIAAgACAAIAAgACAAIAAgACAAIAAgACAAIAAgACAAIAAgACAAIAAgACkALABcAG4AIAAgACAAIAAgACAAIAAgACAAIAAgACAAIAAgACAAIAAgACAAIAAgAE0ATwBEACgAXwBkAGEAeQBQAHIAZQBjAGUAcwBzAGkAbwBuACwAIAA3ACkAIAArACAAMQBcAG4AIAAgACAAIAAgACAAIAAgACAAIAAgACAAIAAgACAAIAApAFwAbgAgACAAIAAgACAAIAAgACAAIAAgACAAIAApACwAXABuAFwAbgAgACAAIAAgACAAIAAgACAAIAAgACAAIABfAHkAZQBhAHIAQwBFACwAIABJAE4AVAAoAFkAZQBhAHIAQwBFACkALABcAG4AIAAgACAAIAAgACAAIAAgACAAIAAgACAAXwBkAG8AdwBMAGEAcwB0AEQAYQB5ACwAIABmAG4ATABhAHMAdABXAGUAZQBrAEQAYQB5AE8AZgBZAGUAYQByACgAXwB5AGUAYQByAEMARQApACwAXABuACAAIAAgACAAIAAgACAAIAAgACAAIAAgAEkARgAoAFwAbgAgACAAIAAgACAAIAAgACAAIAAgACAAIAAgACAAIAAgAF8AZABvAHcATABhAHMAdABEAGEAeQAgAD0AIAA0ACwAXABuACAAIAAgACAAIAAgACAAIAAgACAAIAAgACAAIAAgACAALwAvACAAaQBmACAAbABhAHMAdAAgAGQAYQB5ACAAbwBmACAAeQBlAGEAcgAgAGkAcwAgAGEAIABUAGgAdQByAHMAZABhAHkALAAgAHQAaABlAG4AIABoAGEAcwAgAGEAbgAgAGUAeAB0AHIAYQAgAHcAZQBlAGsAXABuACAAIAAgACAAIAAgACAAIAAgACAAIAAgACAAIAAgACAANQAzACwAXABuACAAIAAgACAAIAAgACAAIAAgACAAIAAgACAAIAAgACAATABFAFQAKABcAG4AIAAgACAAIAAgACAAIAAgACAAIAAgACAAIAAgACAAIAAgACAAIAAgAF8AZABvAHcATABhAHMAdABEAGEAeQBQAHIAZQB2ACwAIABmAG4ATABhAHMAdABXAGUAZQBrAEQAYQB5AE8AZgBZAGUAYQByACgAXwB5AGUAYQByAEMARQAgAC0AIAAxACkAIAAsAFwAbgAgACAAIAAgACAAIAAgACAAIAAgACAAIAAgACAAIAAgACAAIAAgACAASQBGACgAXABuACAAIAAgACAAIAAgACAAIAAgACAAIAAgACAAIAAgACAAIAAgACAAIAAgACAAIAAgAF8AZABvAHcATABhAHMAdABEAGEAeQBQAHIAZQB2ACAAPQAgADMALABcAG4AIAAgACAAIAAgACAAIAAgACAAIAAgACAAIAAgACAAIAAgACAAIAAgACAAIAAgACAALwAvACAAaQBmACAAbABhAHMAdAAgAGQAYQB5ACAAbwBmACAAcAByAGUAdgBpAG8AdQBzACAAeQBlAGEAcgAgAGkAcwAgAGEAIABXAGUAZABuAGUAcwBkAGEAeQAsACAAdABoAGUAbgAgAGgAYQBzACAAYQBuACAAZQB4AHQAcgBhACAAdwBlAGUAawBcAG4AIAAgACAAIAAgACAAIAAgACAAIAAgACAAIAAgACAAIAAgACAAIAAgACAAIAAgACAANQAzACwAXABuACAAIAAgACAAIAAgACAAIAAgACAAIAAgACAAIAAgACAAIAAgACAAIAAgACAAIAAgAC8ALwAgAG8AdABoAGUAcgB3AGkAcwBlAFwAbgAgACAAIAAgACAAIAAgACAAIAAgACAAIAAgACAAIAAgACAAIAAgACAAIAAgACAAIAA1ADI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cARQBFAEsAXwBEAEEAVABFAFwAbgBcAG4AUABhAHIAcwBlAHMAIABhAG4AIABJAFMATwAgAGYAbwByAG0AYQB0AHQAZQBkACAAdwBlAGUAawAgAGQAYQB0AGUAIABpAG4AdABvACAAcgBlAHMAcABlAGMAdABpAHYAZQAgAHAAYQByAHQAcwAgAG8AZgAgAHkAZQBhAHIALAAgAHcAZQBlAGsAIABhAG4AZAAgAHcAZQBlAGsAZA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ZAGUAYQByAEMARQBcAG4AIAAyACAAfAAgAGkAbgB0AGUAZwBlAHIAIAB8ACAASQBTAE8AIAB3AGUAZQBrAFwAbgAgADMAIAB8ACAAaQBuAHQAZQBnAGUAcgAgAHwAIABJAFMATwAgAHcAZQBlAGs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cAZQBlAGsARABhAHQAZQAgACAAIAAgACAAIAB8ACAAdABlAHgAdAAgACAAIAB8ACAAVwBlAGUAawAgAGQAYQB0AGUAIABpAG4AIABJAFMATwAgAGYAbwByAG0AYQB0ACAAaQBlAC4AIAB5AHkAeQB5AC0AVwB3AHcALQBkAFwAbgBbAEoAdQBsAGkAYQBuAEMAYQBsAGUAbgBkAGEAcgBdACAAfAAgAHMAdwBpAHQAYwBoACAAfAAgAFYAYQBsAGkAZABhAHQAZQAgAGkAbgAgAHQAaABlACAASgB1AGwAaQBhAG4AIABwAHIAbwBsAGUAcAB0AGkAYwAgAGMAYQBsAGUAbgBkAGEAcgAuACAARABlAGYAYQB1AGwAdAAgAGkAcwAgAEcAcgBlAGcAbwByAGkAYQBuAFwAbg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wBFAEUASwBfAEQAQQBUAEUAKABcACIAMgAwADIAMwAtAFcAMAA1AC0AMQBcACIAKQBcAG4AUgBlAHQAdQByAG4AcwA6ACAAewAyADAAMgAzACwAIAA1ACwAIAAx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QAEEAUgBTAEUAXwBJAFMATwBfAFcARQBFAEsAXwBEAEEAVABFACAAPQAgAEwAQQBNAEIARABBACgASQBTAE8AVwBlAGUAawBEAGEAdABlACwAIABbAEoAdQBsAGkAYQBuAEMAYQBsAGUAbgBkAGEAcgBdACwAXABuACAAIAAgACAASQBGAFMAKABcAG4AIAAgACAAIAAgACAAIAAgAEkAUwBfAEUATQBQAFQAWQAoAEkAUwBPAFcAZQBlAGsARABhAHQAZQApACwAIAB7AFwAIgBcACIALAAgAFwAIgBcACIALAAgAFwAIgBcACIAfQAsAFwAbgAgACAAIAAgACAAIAAgACAATgBPAFQAKABWAEEATABJAEQAQQBUAEUAXwBDAEgAQQBSAFMARQBUACgASQBTAE8AVwBlAGUAawBEAGEAdABlACwAIABcACIAKwAtADAAMQAyADMANAA1ADYANwA4ADkAVwBcACIAIAAmACAAVQBOAEkAQwBIAEEAUgAoADgANwAyADIAKQAsACAAMQApACkALAAgAHsAIwBWAEEATABVAEUAIQAsACAAXAAiAFwAIgAsACAAXAAiAFwAIgB9ACwAXABuACAAIAAgACAAIAAgACAAIABUAFIAVQBFACwAIABMAEUAVAAoAFwAbgAgACAAIAAgACAAIAAgACAAIAAgACAAIABfAGYAaQByAHMAdABDAGgAYQByACwAIABMAEUARgBUACgASQBTAE8AVwBlAGUAawBEAGEAdABlACkALABcAG4AIAAgACAAIAAgACAAIAAgACAAIAAgACAAXwBpAHMAUwBpAGcAbgBlAGQALAAgAEkARgBTACgAXABuACAAIAAgACAAIAAgACAAIAAgACAAIAAgACAAIAAgACAAXwBmAGkAcgBzAHQAQwBoAGEAcgAgAD0AIABcACIAKwBcACIALAAgAFQAUgBVAEUALABcAG4AIAAgACAAIAAgACAAIAAgACAAIAAgACAAIAAgACAAIABfAGYAaQByAHMAdABDAGgAYQByACAAPQAgAFwAIgAtAFwAIgAsACAAVABSAFUARQAsAFwAbgAgACAAIAAgACAAIAAgACAAIAAgACAAIAAgACAAIAAgAF8AZgBpAHIAcwB0AEMAaABhAHIAIAA9ACAAVQBOAEkAQwBIAEEAUgAoADgANwAyADIAKQAsACAAVABSAFUARQAsAFwAbgAgACAAIAAgACAAIAAgACAAIAAgACAAIAAgACAAIAAgAFQAUgBVAEUALAAgAEYAQQBMAFMARQBcAG4AIAAgACAAIAAgACAAIAAgACAAIAAgACAAKQAsAFwAbgAgACAAIAAgACAAIAAgACAAIAAgACAAIABfAHMAaQBnAG4ALAAgAEkARgBTACgAXABuACAAIAAgACAAIAAgACAAIAAgACAAIAAgACAAIAAgACAATgBPAFQAKABfAGkAcwBTAGkAZwBuAGUAZAApACwAIAAxACwAXABuACAAIAAgACAAIAAgACAAIAAgACAAIAAgACAAIAAgACAAXwBmAGkAcgBzAHQAQwBoAGEAcgAgAD0AIABcACIALQBcACIALAAgAC0AMQAsAFwAbgAgACAAIAAgACAAIAAgACAAIAAgACAAIAAgACAAIAAgAF8AZgBpAHIAcwB0AEMAaABhAHIAIAA9ACAAVQBOAEkAQwBIAEEAUgAoADgANwAyADIAKQAsACAALQAxACwAXABuACAAIAAgACAAIAAgACAAIAAgACAAIAAgACAAIAAgACAAVABSAFUARQAsACAAMQBcAG4AIAAgACAAIAAgACAAIAAgACAAIAAgACAAKQAsAFwAbgAgACAAIAAgACAAIAAgACAAIAAgACAAIABfAHUAbgBTAGkAZwBuAGUAZAAsACAASQBGACgAXwBpAHMAUwBpAGcAbgBlAGQALABcAG4AIAAgACAAIAAgACAAIAAgACAAIAAgACAAIAAgACAAIABSAEkARwBIAFQAKABJAFMATwBXAGUAZQBrAEQAYQB0AGUALAAgAEwARQBOACgASQBTAE8AVwBlAGUAawBEAGEAdABlACkAIAAtACAAMQApACwAXABuACAAIAAgACAAIAAgACAAIAAgACAAIAAgACAAIAAgACAASQBTAE8AVwBlAGUAawBEAGEAdABlAFwAbgAgACAAIAAgACAAIAAgACAAIAAgACAAIAApACwAXABuACAAIAAgACAAIAAgACAAIAAgACAAIAAgAF8AbABlAG4ALAAgAEwARQBOACgAXwB1AG4AUwBpAGcAbgBlAGQAKQAsAFwAbgAgACAAIAAgACAAIAAgACAAIAAgACAAIABfAHAAYQB0AHQAZQByAG4ALAAgAFIARQBQAEwAQQBDAEUAXwBDAEgAQQBSAFMAKABfAHUAbgBTAGkAZwBuAGUAZAAsACAAXAAiADAAMQAyADMANAA1ADYANwA4ADkAXAAiACwAIABcACIAXwBcACIAKQAsAFwAbgAgACAAIAAgACAAIAAgACAAIAAgACAAIABfAHQAcgB5AFAAYQByAHMAZQAsACAASQBGAFMAKABcAG4AIAAgACAAIAAgACAAIAAgACAAIAAgACAAIAAgACAAIABfAGwAZQBuACAAPgA9ACAAMQAwACwAIABJAEYAUwAoAFwAbgAgACAAIAAgACAAIAAgACAAIAAgACAAIAAgACAAIAAgACAAIAAgACAAXwBwAGEAdAB0AGUAcgBuACAAPQAgAFIASQBHAEgAVAAoAFwAIgBfAF8AXwBfAF8AXwBfAF8AXwBfAF8AXwBfAF8AXwAtAFcAXwBfAC0AXwBcACIALAAgAF8AbABlAG4AKQAsAFwAbgAgACAAIAAgACAAIAAgACAAIAAgACAAIAAgACAAIAAgACAAIAAgACAASABTAFQAQQBDAEsAKABcAG4AIAAgACAAIAAgACAAIAAgACAAIAAgACAAIAAgACAAIAAgACAAIAAgACAAIAAgACAAVgBBAEwAVQBFACgATABFAEYAVAAoAF8AdQBuAFMAaQBnAG4AZQBkACwAIABfAGwAZQBuACAALQAgADYAKQApACwAXABuACAAIAAgACAAIAAgACAAIAAgACAAIAAgACAAIAAgACAAIAAgACAAIAAgACAAIAAgAFYAQQBMAFUARQAoAE0ASQBEACgAXwB1AG4AUwBpAGcAbgBlAGQALAAgAF8AbABlAG4AIAAtACAAMwAsACAAMgApACkALABcAG4AIAAgACAAIAAgACAAIAAgACAAIAAgACAAIAAgACAAIAAgACAAIAAgACAAIAAgACAAVgBBAEwAVQBFACgAUgBJAEcASABUACgAXwB1AG4AUwBpAGcAbgBlAGQALAAgADEAKQApAFwAbgAgACAAIAAgACAAIAAgACAAIAAgACAAIAAgACAAIAAgACAAIAAgACAAKQAsAFwAbgAgACAAIAAgACAAIAAgACAAIAAgACAAIAAgACAAIAAgACAAIAAgACAAXwBwAGEAdAB0AGUAcgBuACAAPQAgAFIASQBHAEgAVAAoAFwAIgBfAF8AXwBfAF8AXwBfAF8AXwBfAF8AXwBfAF8AXwAtAFcAXwBfAFwAIgAsACAAXwBsAGUAbgApACwAXABuACAAIAAgACAAIAAgACAAIAAgACAAIAAgACAAIAAgACAAIAAgACAAIABIAFMAVABBAEMASwAoAFwAbgAgACAAIAAgACAAIAAgACAAIAAgACAAIAAgACAAIAAgACAAIAAgACAAIAAgACAAIABWAEEATABVAEUAKABMAEUARgBUACgAXwB1AG4AUwBpAGcAbgBlAGQALAAgAF8AbABlAG4AIAAtACAANAApACkALABcAG4AIAAgACAAIAAgACAAIAAgACAAIAAgACAAIAAgACAAIAAgACAAIAAgACAAIAAgACAAVgBBAEwAVQBFACgAUgBJAEcASABUACgAXwB1AG4AUwBpAGcAbgBlAGQALAAgADIAKQApACwAXABuACAAIAAgACAAIAAgACAAIAAgACAAIAAgACAAIAAgACAAIAAgACAAIAAgACAAIAAgAFwAIgBcACIAXABuACAAIAAgACAAIAAgACAAIAAgACAAIAAgACAAIAAgACAAIAAgACAAIAApACwAXABuACAAIAAgACAAIAAgACAAIAAgACAAIAAgACAAIAAgACAAIAAgACAAIABfAHAAYQB0AHQAZQByAG4AIAA9ACAAUgBJAEcASABUACgAXAAiAF8AXwBfAF8AXwBfAF8AXwBfAF8AXwBfAF8AXwBfAFcAXwBfAF8AXAAiACwAIABfAGwAZQBuACkALABcAG4AIAAgACAAIAAgACAAIAAgACAAIAAgACAAIAAgACAAIAAgACAAIAAgAEgAUwBUAEEAQwBLACgAXABuACAAIAAgACAAIAAgACAAIAAgACAAIAAgACAAIAAgACAAIAAgACAAIAAgACAAIAAgAFYAQQBMAFUARQAoAEwARQBGAFQAKABfAHUAbgBTAGkAZwBuAGUAZAAsACAAXwBsAGUAbgAgAC0AIAA0ACkAKQAsAFwAbgAgACAAIAAgACAAIAAgACAAIAAgACAAIAAgACAAIAAgACAAIAAgACAAIAAgACAAIABWAEEATABVAEUAKABNAEkARAAoAF8AdQBuAFMAaQBnAG4AZQBkACwAIABfAGwAZQBuACAALQAgADIALAAgADIAKQApACwAXABuACAAIAAgACAAIAAgACAAIAAgACAAIAAgACAAIAAgACAAIAAgACAAIAAgACAAIAAgAFYAQQBMAFUARQAoAFIASQBHAEgAVAAoAF8AdQBuAFMAaQBnAG4AZQBkACwAIAAxACkAKQBcAG4AIAAgACAAIAAgACAAIAAgACAAIAAgACAAIAAgACAAIAAgACAAIAAgACkALABcAG4AIAAgACAAIAAgACAAIAAgACAAIAAgACAAIAAgACAAIAAgACAAIAAgAF8AcABhAHQAdABlAHIAbgAgAD0AIABSAEkARwBIAFQAKABcACIAXwBfAF8AXwBfAF8AXwBfAF8AXwBfAF8AXwBfAF8AVwBfAF8AXAAiACwAIABfAGwAZQBuACkALABcAG4AIAAgACAAIAAgACAAIAAgACAAIAAgACAAIAAgACAAIAAgACAAIAAgAEgAUwBUAEEAQwBLACgAXABuACAAIAAgACAAIAAgACAAIAAgACAAIAAgACAAIAAgACAAIAAgACAAIAAgACAAIAAgAFYAQQBMAFUARQAoAEwARQBGAFQAKABfAHUAbgBTAGkAZwBuAGUAZAAsACAAXwBsAGUAbgAgAC0AIAAz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QAUgBVAEUALAAgAFwAIgBcACIAXABuACAAIAAgACAAIAAgACAAIAAgACAAIAAgACAAIAAgACAAKQAsAFwAbgAgACAAIAAgACAAIAAgACAAIAAgACAAIAAgACAAIAAgAF8AbABlAG4AIAA+AD0AIAA4ACwAIABJAEYAUwAoAFwAbgAgACAAIAAgACAAIAAgACAAIAAgACAAIAAgACAAIAAgACAAIAAgACAAXwBwAGEAdAB0AGUAcgBuACAAPQAgAFIASQBHAEgAVAAoAFwAIgBfAF8AXwBfAF8ALQBXAF8AXwBcACIALAAgAF8AbABlAG4AKQAsAFwAbgAgACAAIAAgACAAIAAgACAAIAAgACAAIAAgACAAIAAgACAAIAAgACAASABTAFQAQQBDAEsAKABcAG4AIAAgACAAIAAgACAAIAAgACAAIAAgACAAIAAgACAAIAAgACAAIAAgACAAIAAgACAAVgBBAEwAVQBFACgATABFAEYAVAAoAF8AdQBuAFMAaQBnAG4AZQBkACwAIABfAGwAZQBuACAALQAgADQ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XwBwAGEAdAB0AGUAcgBuACAAPQAgAFIASQBHAEgAVAAoAFwAIgBfAF8AXwBfAF8AVwBfAF8AXwBcACIALAAgAF8AbABlAG4AKQAsAFwAbgAgACAAIAAgACAAIAAgACAAIAAgACAAIAAgACAAIAAgACAAIAAgACAASABTAFQAQQBDAEsAKABcAG4AIAAgACAAIAAgACAAIAAgACAAIAAgACAAIAAgACAAIAAgACAAIAAgACAAIAAgACAAVgBBAEwAVQBFACgATABFAEYAVAAoAF8AdQBuAFMAaQBnAG4AZQBkACwAIABfAGwAZQBuACAALQAgADQAKQApACwAXABuACAAIAAgACAAIAAgACAAIAAgACAAIAAgACAAIAAgACAAIAAgACAAIAAgACAAIAAgAFYAQQBMAFUARQAoAE0ASQBEACgAXwB1AG4AUwBpAGcAbgBlAGQALAAgAF8AbABlAG4AIAAtACAAMgAsACAAMgApACkALABcAG4AIAAgACAAIAAgACAAIAAgACAAIAAgACAAIAAgACAAIAAgACAAIAAgACAAIAAgACAAVgBBAEwAVQBFACgAUgBJAEcASABUACgAXwB1AG4AUwBpAGcAbgBlAGQALAAgADEAKQApAFwAbgAgACAAIAAgACAAIAAgACAAIAAgACAAIAAgACAAIAAgACAAIAAgACAAKQAsAFwAbgAgACAAIAAgACAAIAAgACAAIAAgACAAIAAgACAAIAAgACAAIAAgACAAXwBwAGEAdAB0AGUAcgBuACAAPQAgAFIASQBHAEgAVAAoAFwAIgBfAF8AXwBfAF8AXwBXAF8AXwBcACIALAAgAF8AbABlAG4AKQAsAFwAbgAgACAAIAAgACAAIAAgACAAIAAgACAAIAAgACAAIAAgACAAIAAgACAASABTAFQAQQBDAEsAKABcAG4AIAAgACAAIAAgACAAIAAgACAAIAAgACAAIAAgACAAIAAgACAAIAAgACAAIAAgACAAVgBBAEwAVQBFACgATABFAEYAVAAoAF8AdQBuAFMAaQBnAG4AZQBkACwAIABfAGwAZQBuACAALQAgADMAKQApACwAXABuACAAIAAgACAAIAAgACAAIAAgACAAIAAgACAAIAAgACAAIAAgACAAIAAgACAAIAAgAFYAQQBMAFUARQAoAFIASQBHAEgAVAAoAF8AdQBuAFMAaQBnAG4AZQBkACwAIAAyACkAKQAsAFwAbgAgACAAIAAgACAAIAAgACAAIAAgACAAIAAgACAAIAAgACAAIAAgACAAIAAgACAAIABcACIAXAAiAFwAbgAgACAAIAAgACAAIAAgACAAIAAgACAAIAAgACAAIAAgACAAIAAgACAAKQAsAFwAbgAgACAAIAAgACAAIAAgACAAIAAgACAAIAAgACAAIAAgACAAIAAgACAAVABSAFUARQAsACAAXAAiAFwAIgBcAG4AIAAgACAAIAAgACAAIAAgACAAIAAgACAAIAAgACAAIAApACwAXABuACAAIAAgACAAIAAgACAAIAAgACAAIAAgACAAIAAgACAAXwBsAGUAbgAgAD0AIAA3ACwAIABJAEYAKABcAG4AIAAgACAAIAAgACAAIAAgACAAIAAgACAAIAAgACAAIAAgACAAIAAgAF8AcABhAHQAdABlAHIAbgAgAD0AIABcACIAXwBfAF8AXwBXAF8AXwBcACIALABcAG4AIAAgACAAIAAgACAAIAAgACAAIAAgACAAIAAgACAAIAAgACAAIAAgAEgAUwBUAEEAQwBLACgAXABuACAAIAAgACAAIAAgACAAIAAgACAAIAAgACAAIAAgACAAIAAgACAAIAAgACAAIAAgAFYAQQBMAFUARQAoAEwARQBGAFQAKABfAHUAbgBTAGkAZwBuAGUAZAAsACAAXwBsAGUAbgAgAC0AIAAzACkAKQAsAFwAbgAgACAAIAAgACAAIAAgACAAIAAgACAAIAAgACAAIAAgACAAIAAgACAAIAAgACAAIABWAEEATABVAEUAKABSAEkARwBIAFQAKABfAHUAbgBTAGkAZwBuAGUAZAAsACAAMgApACkALABcAG4AIAAgACAAIAAgACAAIAAgACAAIAAgACAAIAAgACAAIAAgACAAIAAgACAAIAAgACAAXAAiAFwAIgBcAG4AIAAgACAAIAAgACAAIAAgACAAIAAgACAAIAAgACAAIAAgACAAIAAgACkALABcAG4AIAAgACAAIAAgACAAIAAgACAAIAAgACAAIAAgACAAIAAgACAAIAAgAFwAIgBcACIAXABuACAAIAAgACAAIAAgACAAIAAgACAAIAAgACAAIAAgACAAKQAsAFwAbgAgACAAIAAgACAAIAAgACAAIAAgACAAIAAgACAAIAAgACgAXwBsAGUAbgAgAD4APQAgADQAKQAgACoAIAAoAF8AbABlAG4AIAA8AD0AIAA1ACkALAAgAEkARgAoAFwAbgAgACAAIAAgACAAIAAgACAAIAAgACAAIAAgACAAIAAgACAAIAAgACAAXwBwAGEAdAB0AGUAcgBuACAAPQAgAFIASQBHAEgAVAAoAFwAIgBfAF8AXwBfAF8AXAAiACwAIABfAGwAZQBuACkALABcAG4AIAAgACAAIAAgACAAIAAgACAAIAAgACAAIAAgACAAIAAgACAAIAAgAEgAUwBUAEEAQwBLACgAXABuACAAIAAgACAAIAAgACAAIAAgACAAIAAgACAAIAAgACAAIAAgACAAIAAgACAAIAAgAFYAQQBMAFUARQAoAF8AdQBuAFMAaQBnAG4AZQBkACkALABcAG4AIAAgACAAIAAgACAAIAAgACAAIAAgACAAIAAgACAAIAAgACAAIAAgACAAIAAgACAAXAAiAFwAIgAsAFwAbgAgACAAIAAgACAAIAAgACAAIAAgACAAIAAgACAAIAAgACAAIAAgACAAIAAgACAAIABcACIAXAAiAFwAbgAgACAAIAAgACAAIAAgACAAIAAgACAAIAAgACAAIAAgACAAIAAgACAAKQAsAFwAbgAgACAAIAAgACAAIAAgACAAIAAgACAAIAAgACAAIAAgACAAIAAgACAAXAAiAFwAIgBcAG4AIAAgACAAIAAgACAAIAAgACAAIAAgACAAIAAgACAAIAApACwAXABuACAAIAAgACAAIAAgACAAIAAgACAAIAAgACAAIAAgACAAVABSAFUARQAsACAAIwBOAC8AQQBcAG4AIAAgACAAIAAgACAAIAAgACAAIAAgACAAKQAsAFwAbgBcAG4AIAAgACAAIAAgACAAIAAgACAAIAAgACAASQBGACgASQBTAEUAUgBSAE8AUgAoAEkATgBEAEUAWAAoAF8AdAByAHkAUABhAHIAcwBlACwAIAAxACwAIAAxACkAKQAsACAAewAjAFYAQQBMAFUARQAhACwAIABcACIAXAAiACwAIABcACIAXAAiAH0ALABcAG4AIAAgACAAIAAgACAAIAAgACAAIAAgACAAIAAgACAAIABMAEUAVAAoAFwAbgAgACAAIAAgACAAIAAgACAAIAAgACAAIAAgACAAIAAgACAAIAAgACAAXwB5AGUAYQByACwAIABfAHMAaQBnAG4AIAAqACAASQBOAEQARQBYACgAXwB0AHIAeQBQAGEAcgBzAGUALAAgADEALAAgADEAKQAsAFwAbgAgACAAIAAgACAAIAAgACAAIAAgACAAIAAgACAAIAAgACAAIAAgACAAXwB3AGUAZQBrACwAIABJAE4ARABFAFgAKABfAHQAcgB5AFAAYQByAHMAZQAsACAAMQAsACAAMgApACwAXABuACAAIAAgACAAIAAgACAAIAAgACAAIAAgACAAIAAgACAAIAAgACAAIABJAEYAKABfAHcAZQBlAGsAIAA9ACAAXAAiAFwAIgAsACAASABTAFQAQQBDAEsAKABfAHkAZQBhAHIALAAgAFwAIgBcACIALAAgAFwAIgBcACIAKQAsAFwAbgAgACAAIAAgACAAIAAgACAAIAAgACAAIAAgACAAIAAgACAAIAAgACAAIAAgACAAIABMAEUAVAAoAFwAbgAgACAAIAAgACAAIAAgACAAIAAgACAAIAAgACAAIAAgACAAIAAgACAAIAAgACAAIAAgACAAIAAgAF8AaQBuAHYAYQBsAGkAZABXAGUAZQBrACwAIABJAEYAUwAoAFwAbgAgACAAIAAgACAAIAAgACAAIAAgACAAIAAgACAAIAAgACAAIAAgACAAIAAgACAAIAAgACAAIAAgACAAIAAgACAAXwB3AGUAZQBrACAAPAAgADEALAAgAFQAUgBVAEUALABcAG4AIAAgACAAIAAgACAAIAAgACAAIAAgACAAIAAgACAAIAAgACAAIAAgACAAIAAgACAAIAAgACAAIAAgACAAIAAgAF8AdwBlAGUAawAgADwAPQAgADUAMgAsACAARgBBAEwAUwBFACwAXABuACAAIAAgACAAIAAgACAAIAAgACAAIAAgACAAIAAgACAAIAAgACAAIAAgACAAIAAgACAAIAAgACAAIAAgACAAIABfAHcAZQBlAGsAIAA+ACAANQAzACwAIABUAFIAVQBFACwAXABuACAAIAAgACAAIAAgACAAIAAgACAAIAAgACAAIAAgACAAIAAgACAAIAAgACAAIAAgACAAIAAgACAAIAAgACAAIABUAFIAVQBFACwAIABXAEUARQBLAFMAXwBJAE4AXwBZAEUAQQBSACgAXwB5AGUAYQByACwAIABKAHUAbABpAGEAbgBDAGEAbABlAG4AZABhAHIAKQAgADwAIAA1ADMAXABuACAAIAAgACAAIAAgACAAIAAgACAAIAAgACAAIAAgACAAIAAgACAAIAAgACAAIAAgACAAIAAgACAAKQAsAFwAbgAgACAAIAAgACAAIAAgACAAIAAgACAAIAAgACAAIAAgACAAIAAgACAAIAAgACAAIAAgACAAIAAgAEkARgAoAF8AaQBuAHYAYQBsAGkAZABXAGUAZQBrACwAIABIAFMAVABBAEMASwAoAF8AeQBlAGEAcgAsACAAewAjAE4AVQBNACEAfQAsACAAXAAiAFwAIgApACwAXABuACAAIAAgACAAIAAgACAAIAAgACAAIAAgACAAIAAgACAAIAAgACAAIAAgACAAIAAgACAAIAAgACAAIAAgACAAIABMAEUAVAAoAFwAbgAgACAAIAAgACAAIAAgACAAIAAgACAAIAAgACAAIAAgACAAIAAgACAAIAAgACAAIAAgACAAIAAgACAAIAAgACAAIAAgACAAIABfAGQAYQB5ACwAIABJAE4ARABFAFgAKABfAHQAcgB5AFAAYQByAHMAZQAsACAAMQAsACAAMwApACwAXABuACAAIAAgACAAIAAgACAAIAAgACAAIAAgACAAIAAgACAAIAAgACAAIAAgACAAIAAgACAAIAAgACAAIAAgACAAIAAgACAAIAAgAEkARgAoAF8AZABhAHkAIAA9ACAAXAAiAFwAIgAsACAASABTAFQAQQBDAEsAKABfAHkAZQBhAHIALAAgAF8AdwBlAGUAawAsACAAXAAiAFwAIgApACwAXABuACAAIAAgACAAIAAgACAAIAAgACAAIAAgACAAIAAgACAAIAAgACAAIAAgACAAIAAgACAAIAAgACAAIAAgACAAIAAgACAAIAAgACAAIAAgACAASQBGACgAKABfAGQAYQB5ACAAPgA9ACAAMQApACAAKgAgACgAXwBkAGEAeQAgADwAPQAgADcAKQAsAFwAbgAgACAAIAAgACAAIAAgACAAIAAgACAAIAAgACAAIAAgACAAIAAgACAAIAAgACAAIAAgACAAIAAgACAAIAAgACAAIAAgACAAIAAgACAAIAAgACAAIAAgACAASABTAFQAQQBDAEsAKABfAHkAZQBhAHIALAAgAF8AdwBlAGUAawAsACAAXwBkAGEAeQApACwAXABuACAAIAAgACAAIAAgACAAIAAgACAAIAAgACAAIAAgACAAIAAgACAAIAAgACAAIAAgACAAIAAgACAAIAAgACAAIAAgACAAIAAgACAAIAAgACAAIAAgACAAIABIAFMAVABBAEMASwAoAF8AeQBlAGEAcgAsACAAXwB3AGUAZQBrACwAIAB7ACMATgBVAE0AIQB9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XAEUARQBLAF8ARABBAFQARQBcAG4AXABuAFIAZQB0AHUAcgBuAHMAIABhACAAdwBlAGUAawAgAGQAYQB0AGUAIABhAHMAIAB0AGUAeAB0ACAAaQBuACAASQBTAE8AIABmAG8AcgBtAGE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3AGUAZQBr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CAAIAAgACAAIAAgACAAIAB8ACAATgBvAHQAZQAgAHQAaABhAHQAIAAxACAAQgBDACAAPQAgADAAIABDAEUALAAgADIAIABCAEMAIAA9ACAALQAxACAAQwBFAFwAbgBJAFMATwBXAGUAZQBrACAAIAAgACAAIAAgACAAIAAgACAAfAAgAGkAbgB0AGUAZwBlAHIAIABbADEALgAuADUAMwBdACAAfAAgAE4AbwB0AGUAIABtAG8AcwB0ACAAeQBlAGEAcgBzACAAaABhAHYAZQAgADUAMgAgAEkAUwBPACAAdwBlAGUAawBzAFwAbgBbAEkAUwBPAFcAZQBlAGsARABhAHkAXQAgACAAIAAgACAAfAAgAGkAbgB0AGUAZwBlAHIAIABbADEALgAuADcAXQAgACAAfAAgAEkAUwBPACAAZABhAHkAIABvAGYAIAB3AGUAZQBrACAATQBvAG4AZABhAHkALgAuAFMAdQBuAGQAYQB5AFwAbgBbAEIAYQBzAGkAYwBdACAAIAAgACAAIAAgACAAIAAgACAAfAAgAHMAdwBpAHQAYwBoACAAIAAgACAAIAAgACAAIAAgACAAfAAgAEQAaQBzAHAAbABhAHkAIABpAG4AIABiAGEAcwBpAGMAIABmAG8AcgBtAGEAdAAgAGUAZwAgAHkAeQB5AHkAVwB3AHcAZA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RgBPAFIATQBBAFQAXwBJAFMATwBfAFcARQBFAEsAXwBEAEEAVABFACAAPQAgAEwAQQBNAEIARABBACgAWQBlAGEAcgBDAEUALAAgAEkAUwBPAFcAZQBlAGsALAAgAFsASQBTAE8AVwBlAGUAawBEAGEAeQBdACwAIABbAEIAYQBzAGkAYwBdACwAIABbAEoAdQBsAGkAYQBuAEMAYQBsAGUAbgBkAGEAcgBdACwAXABuACAAIAAgACAASQBGAFMAKABcAG4AIAAgACAAIAAgACAAIAAgAEkAUwBfAEUATQBQAFQAWQAoAFkAZQBhAHIAQwBFACkAIAAqACAASQBTAF8ARQBNAFAAVABZACgASQBTAE8AVwBlAGUAawApACAAKgAgAEkAUwBfAEUATQBQAFQAWQAoAEkAUwBPAFcAZQBlAGsARABhAHkAKQAsACAAXAAiAFwAIgAsAFwAbgAgACAAIAAgACAAIAAgACAATgBPAFQAKABJAFMATgBVAE0AQgBFAFIAKABZAGUAYQByAEMARQApACkALAAgAHsAIwBWAEEATABVAEUAIQB9ACwAXABuACAAIAAgACAAIAAgACAAIABOAE8AVAAoAEkAUwBfAE4AVQBNAEUAUgBJAEMAXwBOAFUATABMACgASQBTAE8AVwBlAGUAawApACkAIAArACAATgBPAFQAKABJAFMAXwBOAFUATQBFAFIASQBDAF8ATgBVAEwATAAoAEkAUwBPAFcAZQBlAGsARABhAHkAKQApACwAIAB7ACMAVgBBAEwAVQBFACEAfQAsAFwAbgAgACAAIAAgACAAIAAgACAATgBPAFQAKABJAFMATgBVAE0AQgBFAFIAKABJAFMATwBXAGUAZQBrACkAKQAgACoAIABJAFMATgBVAE0AQgBFAFIAKABJAFMATwBXAGUAZQBrAEQAYQB5ACkALAAgAHsAIwBWAEEATABVAEUAIQB9ACwAXABuACAAIAAgACAAIAAgACAAIABUAFIAVQBFACwAIABMAEUAVAAoAFwAbgAgACAAIAAgACAAIAAgACAAIAAgACAAIABfAGQAZQBsAGkAbQAsACAASQBGACgATgAoAEIAYQBzAGkAYwApACAAPQAgADAALAAgAFwAIgAtAFwAIgAsACAAXAAiAFwAIgApACwAXABuACAAIAAgACAAIAAgACAAIAAgACAAIAAgAEkARgBTACgAXABuACAAIAAgACAAIAAgACAAIAAgACAAIAAgACAAIAAgACAASQBTAF8ARQBNAFAAVABZACgASQBTAE8AVwBlAGUAawApACwAIABGAE8AUgBNAEEAVABfAEkAUwBPAF8AWQBlAGEAcgAoAFkAZQBhAHIAQwBFACkALABcAG4AIAAgACAAIAAgACAAIAAgACAAIAAgACAAIAAgACAAIABOAE8AVAAoAEkAUwBfAFYAQQBMAEkARABfAFcARQBFAEsAXwBEAEEAVABFACgAWQBlAGEAcgBDAEUALAAgAEkAUwBPAFcAZQBlAGsALAAgAEkAUwBPAFcAZQBlAGsARABhAHkALAAgAEoAdQBsAGkAYQBuAEMAYQBsAGUAbgBkAGEAcgApACkALAAgAHsAIwBOAFUATQAhAH0ALABcAG4AIAAgACAAIAAgACAAIAAgACAAIAAgACAAIAAgACAAIABJAFMAXwBFAE0AUABUAFkAKABJAFMATwBXAGUAZQBrAEQAYQB5ACkALAAgAEMATwBOAEMAQQBUACgAXABuACAAIAAgACAAIAAgACAAIAAgACAAIAAgACAAIAAgACAAIAAgACAAIABGAE8AUgBNAEEAVABfAEkAUwBPAF8AWQBlAGEAcgAoAFkAZQBhAHIAQwBFACkALABcAG4AIAAgACAAIAAgACAAIAAgACAAIAAgACAAIAAgACAAIAAgACAAIAAgAF8AZABlAGwAaQBtACwAIABcACIAVwBcACIALAAgAFQARQBYAFQAKABJAFMATwBXAGUAZQBrACwAIABcACIAMAAwAFwAIgApAFwAbgAgACAAIAAgACAAIAAgACAAIAAgACAAIAAgACAAIAAgACkALABcAG4AIAAgACAAIAAgACAAIAAgACAAIAAgACAAIAAgACAAIABUAFIAVQBFACwAIABDAE8ATgBDAEEAVAAoAFwAbgAgACAAIAAgACAAIAAgACAAIAAgACAAIAAgACAAIAAgACAAIAAgACAARgBPAFIATQBBAFQAXwBJAFMATwBfAFkAZQBhAHIAKABZAGUAYQByAEMARQApACwAXABuACAAIAAgACAAIAAgACAAIAAgACAAIAAgACAAIAAgACAAIAAgACAAIABfAGQAZQBsAGkAbQAsACAAXAAiAFcAXAAiACwAIABUAEUAWABUACgASQBTAE8AVwBlAGUAawAsACAAXAAiADAAMABcACIAKQAsAFwAbgAgACAAIAAgACAAIAAgACAAIAAgACAAIAAgACAAIAAgACAAIAAgACAAXwBkAGUAbABpAG0ALAAgAFQARQBYAFQAKABJAFMATwBXAGUAZQBrAEQAYQB5ACwAIABcACIAMABcACI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fAEQAQQBUAEUAXwBUAE8AXwBNAEoARABBAFQARQBcAG4AXABuAEMAbwBuAHYAZQByAHQAcwAgAGEAIAB3AGUAZQBrACAAZABhAHQAZQAgAG8AZgAgAHkAZQBhAHIALAAgAEkAUwBPACAAZABlAGYAaQBuAGUAZAAgAHcAZQBlAGsAIABuAHUAbQBiAGUAcgAsACAASQBTAE8AIAB3AGUAZQBrAGQAYQB5ACwAIABhAG4AZAAgAHQAaQBtAGUAIABpAG4AIAB0AGgAZQAgAHMAcABlAGMAaQBmAGkAZQBkACAAYwBhAGwAZQBuAGQAYQByACAAdABvACAAYQBcAG4ATQBvAGQAaQBmAGkAZQBkACAASgB1AGwAaQBhAG4AIABEAGEAdABlACAAKABNAEoARABBAFQARQAp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FwAbgBJAFMATwBXAGUAZQBrACAAIAAgACAAIAAgACAAIAAgACAAfAAgAGkAbgB0AGUAZwBlAHIAIABbADEALgAuADUAMwBdACAAfAAgAEkAUwBPACAAZABlAGYAaQBuAGUAZAAgAHcAZQBlAGsAIABuAHUAbQBiAGUAcgAgAG8AZgAgAHQAaABlACAAeQBlAGEAcgBcAG4ASQBTAE8AVwBlAGUAawBEAGEAeQAgACAAIAAgACAAIAAgAHwAIABpAG4AdABlAGcAZQByACAAWwAxAC4ALgA3AF0AIAAgAHwAIABJAFMATwAgAGQAZQBmAGkAbgBlAGQAIABkAGEAeQAgAG8AZgAgAHcAZQBlAGsAIABNAG8AbgBkAGEAeQAuAC4AUwB1AG4AZABhAHkAXABuAFsAVABpAG0AZQBdACAAIAAgACAAIAAgACAAIAAgACAAIAB8ACAAZABlAGMAaQBtAGEAbAAgAFsAMAAuAC4AMQApACAAIAB8ACAAVABpAG0AZQAgAG8AZgAgAGQAYQ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VwBFAEUASwBfAEQAQQBUAEUAXwBUAE8AXwBNAEoARABBAFQARQAgAD0AIABMAEEATQBCAEQAQQAoAFkAZQBhAHIAQwBFACwAIABJAFMATwBXAGUAZQBrACwAIABJAFMATwBXAGUAZQBrAEQAYQB5ACwAIABbAFQAaQBtAGUAXQAsACAAWwBKAHUAbABpAGEAbgBDAGEAbABlAG4AZABhAHIAXQAsAFwAbgAgACAAIAAgAEkARgBTACgAXABuACAAIAAgACAAIAAgACAAIAAoAFkAZQBhAHIAQwBFACAAPQAgAFwAIgBcACIAKQAgACoAIAAoAEkAUwBPAFcAZQBlAGsAIAA9ACAAXAAiAFwAIgApACAAKgAgACgASQBTAE8AVwBlAGUAawBEAGEAeQAgAD0AIABcACIAXAAiACkALAAgAFwAIgBcACIALABcAG4AIAAgACAAIAAgACAAIAAgAE4ATwBUACgASQBTAE4AVQBNAEIARQBSACgAWQBlAGEAcgBDAEUAKQApACAAKwAgAE4ATwBUACgASQBTAE4AVQBNAEIARQBSACgASQBTAE8AVwBlAGUAawApACkAIAArACAATgBPAFQAKABJAFMATgBVAE0AQgBFAFIAKABJAFMATwBXAGUAZQBrAEQAYQB5ACkAKQAsACAAewAjAFYAQQBMAFUARQAhAH0ALABcAG4AIAAgACAAIAAgACAAIAAgAFQAUgBVAEUALAAgAEwARQBUACgAXABuACAAIAAgACAAIAAgACAAIAAgACAAIAAgAF8AaQBuAHYAYQBsAGkAZAAsACAASQBGAFMAKABcAG4AIAAgACAAIAAgACAAIAAgACAAIAAgACAAIAAgACAAIABOAE8AVAAoAEkAUwBfAEkATgBUAEUARwBFAFIAKABZAGUAYQByAEMARQApACkALAAgAFQAUgBVAEUALABcAG4AIAAgACAAIAAgACAAIAAgACAAIAAgACAAIAAgACAAIABOAE8AVAAoAEkAUwBfAEkATgBUAEUARwBFAFIAKABJAFMATwBXAGUAZQBrACkAKQAsACAAVABSAFUARQAsAFwAbgAgACAAIAAgACAAIAAgACAAIAAgACAAIAAgACAAIAAgAEkAUwBPAFcAZQBlAGsAIAA8ACAAMQAsACAAVABSAFUARQAsAFwAbgAgACAAIAAgACAAIAAgACAAIAAgACAAIAAgACAAIAAgAEkAUwBPAFcAZQBlAGsAIAA+ACAANQAzACwAIABUAFIAVQBFACwAXABuACAAIAAgACAAIAAgACAAIAAgACAAIAAgACAAIAAgACAASQBTAE8AVwBlAGUAawAgAD0AIAA1ADMALAAgACgAVwBFAEUASwBTAF8ASQBOAF8AWQBFAEEAUgAoAFkAZQBhAHIAQwBFACwAIABKAHUAbABpAGEAbgBDAGEAbABlAG4AZABhAHIAKQAgADwAIAA1ADMAKQAsAFwAbgAgACAAIAAgACAAIAAgACAAIAAgACAAIAAgACAAIAAgAFQAUgBVAEUALAAgAEYAQQBMAFMARQBcAG4AIAAgACAAIAAgACAAIAAgACAAIAAgACAAKQAsAFwAbgAgACAAIAAgACAAIAAgACAAIAAgACAAIABJAEYAKABfAGkAbgB2AGEAbABpAGQALAAgAHsAIwBOAFUATQAhAH0ALABcAG4AIAAgACAAIAAgACAAIAAgACAAIAAgACAAIAAgACAAIABMAEUAVAAoAFwAbgAgACAAIAAgACAAIAAgACAAIAAgACAAIAAgACAAIAAgACAAIAAgACAAXwBzAGgAaQBmAHQAQgB5AFcAZQBlAGsAcwAsACAAKABJAFMATwBXAGUAZQBrACAALQAgADEAKQAgACoAIAA3ACwAXABuACAAIAAgACAAIAAgACAAIAAgACAAIAAgACAAIAAgACAAIAAgACAAIABfAHMAaABpAGYAdABEAGEAeQBPAGYAVwBlAGUAawAsACAATQBPAEQAKABJAE4AVAAoAEkAUwBPAFcAZQBlAGsARABhAHkAKQAgAC0AIAAxACwAIAA3ACkALABcAG4AIAAgACAAIAAgACAAIAAgACAAIAAgACAAIAAgACAAIAAgACAAIAAgAF8AZgBpAHIAcwB0AEQAYQB5AFkAZQBhAHIALAAgAE0ATwBEAEkARgBJAEUARABfAEoAVQBMAEkAQQBOAF8ARABBAFkAXwBOAFUATQBCAEUAUgAoAFkAZQBhAHIAQwBFACwAIAAxACwAIAAxACwAIABKAHUAbABpAGEAbgBDAGEAbABlAG4AZABhAHIAKQAsAFwAbgAgACAAIAAgACAAIAAgACAAIAAgACAAIAAgACAAIAAgACAAIAAgACAAXwBmAGkAcgBzAHQAVwBlAGUAawBEAGEAeQAsACAARABBAFkAXwBPAEYAXwBXAEUARQBLACgAXwBmAGkAcgBzAHQARABhAHkAWQBlAGEAcgApACwAXABuACAAIAAgACAAIAAgACAAIAAgACAAIAAgACAAIAAgACAAIAAgACAAIABfAHkAZQBhAHIAQwBvAHIAcgBlAGMAdABpAG8AbgAsACAATQBPAEQAKAA0ACAALQAgAF8AZgBpAHIAcwB0AFcAZQBlAGsARABhAHkALAAgADcAKQAgAC0AIAAzACwAXABuACAAIAAgACAAIAAgACAAIAAgACAAIAAgACAAIAAgACAAIAAgACAAIABfAGYAaQByAHMAdABEAGEAeQBZAGUAYQByACAAKwAgAF8AeQBlAGEAcgBDAG8AcgByAGUAYwB0AGkAbwBuACAAKwAgAF8AcwBoAGkAZgB0AEIAeQBXAGUAZQBrAHMAIAArACAAXwBzAGgAaQBmAHQARABhAHkATwBmAFcAZQBlAGsAIAArACAATgAoAFQAaQBtAGUAKQAg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FcARQBFAEsAXwBEAEEAVABFAFwAbgBcAG4AQwBvAG4AdgBlAHIAdABzACAAYQAgAE0AbwBkAGkAZgBpAGUAZAAgAEoAdQBsAGkAYQBuACAARABhAHQAZQAgACgATQBKAEQAQQBUAEUAKQAgAHQAbwAgAHQAaABlACAAeQBlAGEAcgAsACAASQBTAE8AIABkAGUAZgBpAG4AZQBkACAAdwBlAGUAawAgAG4AdQBtAGIAZQByACwAIABJAFMATwAgAHcAZQBlAGsAZABhAHkALAAgAHQAaQBtAGUALAAgAGEAbgBkACAAdwBlAGUAawBzAFwAbgBpAG4AIAB0AGgAZQAgAHkAZQBhAHIAIABpAG4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NQAzAF0AIAB8ACAASQBTAE8AIAB3AGUAZQBrACAAbgB1AG0AYgBlAHIAXABuACAAMwAgAHwAIABpAG4AdABlAGcAZQByACAAWwAxAC4ALgA3AF0AIAAgAHwAIABJAFMATwAgAGQAYQB5ACAAbwBmACAAdwBlAGUAawAgAE0AbwBuAGQAYQB5AC4ALgBTAHUAbgBkAGEAeQBcAG4AIAA0ACAAfAAgAGQAZQBjAGkAbQBhAGwAIABbADAALgAuADEAKQAgACAAfAAgAFQAaQBtAGUAIABvAGYAIABkAGEAeQBcAG4AIAA1ACAAfAAgAGkAbgB0AGUAZwBlAHIAIABbADUAMgAsADUAMwBdACAAfAAgAEkAUwBPACAAdwBlAGUAawBzACAAaQBuACAAeQBlAGE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B8ACAAZABlAGMAaQBtAGEAbAAgAHwAIABNAG8AZABpAGYAaQBlAGQAIABKAHUAbABpAGEAbgAgAEQAYQB0AGU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TQBKAEQAQQBUAEUAXwBUAE8AXwBXAEUARQBLAF8ARABBAFQARQAgAD0AIABMAEEATQBCAEQAQQAoAE0ASgBEAGEAdABlACwAIABbAEoAdQBsAGkAYQBuAEMAYQBsAGUAbgBkAGEAcgBdACwAXABuACAAIAAgACAASQBGAFMAKABcAG4AIAAgACAAIAAgACAAIAAgAE0ASgBEAGEAdABlACAAPQAgAFwAIgBcACIALAAgAHsAXAAiAFwAIgAsACAAXAAiAFwAIgAsACAAXAAiAFwAIgAsACAAXAAiAFwAIgAsACAAXAAiAFwAIgB9ACwAXABuACAAIAAgACAAIAAgACAAIABOAE8AVAAoAEkAUwBOAFUATQBCAEUAUgAoAE0ASgBEAGEAdABlACkAKQAsACAAewAjAFYAQQBMAFUARQAhACwAIABcACIAXAAiACwAIABcACIAXAAiACwAIABcACIAXAAiACwAIABcACIAXAAiAH0ALABcAG4AIAAgACAAIAAgACAAIAAgAFQAUgBVAEUALAAgAEwARQBUACgAXABuACAAIAAgACAAIAAgACAAIAAgACAAIAAgAF8AYwBEAGEAdABlACwAIABNAEoARABBAFQARQBfAFQATwBfAEMAQQBMAEUATgBEAEEAUgBfAEQAQQBUAEUAKABNAEoARABhAHQAZQAsACAASgB1AGwAaQBhAG4AQwBhAGwAZQBuAGQAYQByACkALABcAG4AIAAgACAAIAAgACAAIAAgACAAIAAgACAAXwB5AGUAYQByAEMARQAsACAASQBOAEQARQBYACgAXwBjAEQAYQB0AGUALAAgADEALAAgADEAKQAsAFwAbgAgACAAIAAgACAAIAAgACAAIAAgACAAIABfAGQAYQB5AE8AZgBXAGUAZQBrACwAIABEAEEAWQBfAE8ARgBfAFcARQBFAEsAKABNAEoARABhAHQAZQApACwAXABuACAAIAAgACAAIAAgACAAIAAgACAAIAAgAF8ATQBKAEQATgBZAGUAYQByACwAIABNAE8ARABJAEYASQBFAEQAXwBKAFUATABJAEEATgBfAEQAQQBZAF8ATgBVAE0AQgBFAFIAKABfAHkAZQBhAHIAQwBFACwAIAAxACwAIAAxACwAIABKAHUAbABpAGEAbgBDAGEAbABlAG4AZABhAHIAKQAgAC0AIAAxACwAXABuACAAIAAgACAAIAAgACAAIAAgACAAIAAgAF8AZABhAHkATwBmAFkAZQBhAHIALAAgAEkATgBUACgATQBKAEQAYQB0AGUAIAAtACAAXwBNAEoARABOAFkAZQBhAHIAKQAsAFwAbgAgACAAIAAgACAAIAAgACAAIAAgACAAIABfAG4AbwBtAGkAbgBhAGwAVwBlAGUAawAsACAASQBOAFQAKAAoAF8AZABhAHkATwBmAFkAZQBhAHIAIAAtACAAXwBkAGEAeQBPAGYAVwBlAGUAawAgACsAIAAxADAAKQAgAC8AIAA3ACkALABcAG4AIAAgACAAIAAgACAAIAAgACAAIAAgACAASQBGAFMAKABcAG4AIAAgACAAIAAgACAAIAAgACAAIAAgACAAIAAgACAAIAAvAC8AIABsAGEAcwB0ACAAdwBlAGUAawAgAG8AZgAgAHAAcgBlAHYAaQBvAHUAcwAgAHkAZQBhAHIAXABuACAAIAAgACAAIAAgACAAIAAgACAAIAAgACAAIAAgACAAXwBuAG8AbQBpAG4AYQBsAFcAZQBlAGsAIAA9ACAAMAAsACAATABFAFQAKABcAG4AIAAgACAAIAAgACAAIAAgACAAIAAgACAAIAAgACAAIAAgACAAIAAgAF8AdwBlAGUAawBzAEkAbgBZAGUAYQByACwAIABXAEUARQBLAFMAXwBJAE4AXwBZAEUAQQBSACgAXwB5AGUAYQByAEMARQAgAC0AIAAxACwAIABKAHUAbABpAGEAbgBDAGEAbABlAG4AZABhAHIAKQAsACAAXABuACAAIAAgACAAIAAgACAAIAAgACAAIAAgACAAIAAgACAAIAAgACAAIABIAFMAVABBAEMASwAoAFwAbgAgACAAIAAgACAAIAAgACAAIAAgACAAIAAgACAAIAAgACAAIAAgACAAIAAgACAAIABfAHkAZQBhAHIAQwBFACAALQAgADEALABcAG4AIAAgACAAIAAgACAAIAAgACAAIAAgACAAIAAgACAAIAAgACAAIAAgACAAIAAgACAAXwB3AGUAZQBrAHMASQBuAFkAZQBhAHIALABcAG4AIAAgACAAIAAgACAAIAAgACAAIAAgACAAIAAgACAAIAAgACAAIAAgACAAIAAgACAAXwBkAGEAeQBPAGYAVwBlAGUAawAsAFwAbgAgACAAIAAgACAAIAAgACAAIAAgACAAIAAgACAAIAAgACAAIAAgACAAIAAgACAAIABJAE4ARABFAFgAKABfAGMARABhAHQAZQAsACAAMQAsACAANAApACwAXABuACAAIAAgACAAIAAgACAAIAAgACAAIAAgACAAIAAgACAAIAAgACAAIAAgACAAIAAgAF8AdwBlAGUAawBzAEkAbgBZAGUAYQByAFwAbgAgACAAIAAgACAAIAAgACAAIAAgACAAIAAgACAAIAAgACAAIAAgACAAKQBcAG4AIAAgACAAIAAgACAAIAAgACAAIAAgACAAIAAgACAAIAApACwAXABuACAAIAAgACAAIAAgACAAIAAgACAAIAAgACAAIAAgACAAXABuACAAIAAgACAAIAAgACAAIAAgACAAIAAgACAAIAAgACAALwAvACAAYQB1AHgAaQBsAGkAYQByAHkAIAB3AGUAZQBrAFwAbgAgACAAIAAgACAAIAAgACAAIAAgACAAIAAgACAAIAAgAF8AbgBvAG0AaQBuAGEAbABXAGUAZQBrACAAPQAgADUAMwAsACAASQBGACgAVwBFAEUASwBTAF8ASQBOAF8AWQBFAEEAUgAoAF8AeQBlAGEAcgBDAEUALAAgAEoAdQBsAGkAYQBuAEMAYQBsAGUAbgBkAGEAcgApACAAPQAgADUAMwAsAFwAbgAgACAAIAAgACAAIAAgACAAIAAgACAAIAAgACAAIAAgACAAIAAgACAASABTAFQAQQBDAEsAKABcAG4AIAAgACAAIAAgACAAIAAgACAAIAAgACAAIAAgACAAIAAgACAAIAAgACAAIAAgACAAXwB5AGUAYQByAEMARQAsAFwAbgAgACAAIAAgACAAIAAgACAAIAAgACAAIAAgACAAIAAgACAAIAAgACAAIAAgACAAIAA1ADMALABcAG4AIAAgACAAIAAgACAAIAAgACAAIAAgACAAIAAgACAAIAAgACAAIAAgACAAIAAgACAAXwBkAGEAeQBPAGYAVwBlAGUAawAsAFwAbgAgACAAIAAgACAAIAAgACAAIAAgACAAIAAgACAAIAAgACAAIAAgACAAIAAgACAAIABJAE4ARABFAFgAKABfAGMARABhAHQAZQAsACAAMQAsACAANAApACwAXABuACAAIAAgACAAIAAgACAAIAAgACAAIAAgACAAIAAgACAAIAAgACAAIAAgACAAIAAgADUAMwBcAG4AIAAgACAAIAAgACAAIAAgACAAIAAgACAAIAAgACAAIAAgACAAIAAgACkALABcAG4AIAAgACAAIAAgACAAIAAgACAAIAAgACAAIAAgACAAIAAgACAAIAAgAC8ALwAgAGkAZgAgAHQAaABpAHMAIAB5AGUAYQByACAAZABvAGUAcwAgAG4AbwB0ACAAaABhAHYAZQAgADUAMwAgAHcAZQBlAGsAcwAsACAAdABoAGUAbgAgAGkAcwAgAHQAaABlACAAZgBpAHIAcwB0ACAAdwBlAGUAawAgAG8AZgAgAGYAbwBsAGwAbwB3AGkAbgBnACAAeQBlAGEAcgBcAG4AIAAgACAAIAAgACAAIAAgACAAIAAgACAAIAAgACAAIAAgACAAIAAgAEwARQBUACgAXABuACAAIAAgACAAIAAgACAAIAAgACAAIAAgACAAIAAgACAAIAAgACAAIAAgACAAIAAgAF8AdwBlAGUAawBzAEkAbgBZAGUAYQByACwAIABXAEUARQBLAFMAXwBJAE4AXwBZAEUAQQBSACgAXwB5AGUAYQByAEMARQAgACsAIAAxACwAIABKAHUAbABpAGEAbgBDAGEAbABlAG4AZABhAHIAKQAsAFwAbgAgACAAIAAgACAAIAAgACAAIAAgACAAIAAgACAAIAAgACAAIAAgACAAIAAgACAAIABIAFMAVABBAEMASwAoAFwAbgAgACAAIAAgACAAIAAgACAAIAAgACAAIAAgACAAIAAgACAAIAAgACAAIAAgACAAIAAgACAAIAAgAF8AeQBlAGEAcgBDAEUAIAArACAAMQAsAFwAbgAgACAAIAAgACAAIAAgACAAIAAgACAAIAAgACAAIAAgACAAIAAgACAAIAAgACAAIAAgACAAIAAgADEALABcAG4AIAAgACAAIAAgACAAIAAgACAAIAAgACAAIAAgACAAIAAgACAAIAAgACAAIAAgACAAIAAgACAAIABfAGQAYQB5AE8AZgBXAGUAZQBrACwAXABuACAAIAAgACAAIAAgACAAIAAgACAAIAAgACAAIAAgACAAIAAgACAAIAAgACAAIAAgACAAIAAgACAASQBOAEQARQBYACgAXwBjAEQAYQB0AGUALAAgADEALAAgADQAKQAsAFwAbgAgACAAIAAgACAAIAAgACAAIAAgACAAIAAgACAAIAAgACAAIAAgACAAIAAgACAAIAAgACAAIAAgAF8AdwBlAGUAawBzAEkAbgBZAGUAYQByAFwAbgAgACAAIAAgACAAIAAgACAAIAAgACAAIAAgACAAIAAgACAAIAAgACAAIAAgACAAIAApAFwAbgAgACAAIAAgACAAIAAgACAAIAAgACAAIAAgACAAIAAgACAAIAAgACAAKQBcAG4AIAAgACAAIAAgACAAIAAgACAAIAAgACAAIAAgACAAIAApACwAXABuACAAIAAgACAAIAAgACAAIAAgACAAIAAgACAAIAAgACAAXABuACAAIAAgACAAIAAgACAAIAAgACAAIAAgACAAIAAgACAALwAvACAAYQBuAHkAIABvAHQAaABlAHIAIAB3AGUAZQBrACAAaQBuACAAdABoAGUAIAB5AGUAYQByAFwAbgAgACAAIAAgACAAIAAgACAAIAAgACAAIAAgACAAIAAgAFQAUgBVAEUALAAgAEwARQBUACgAXABuACAAIAAgACAAIAAgACAAIAAgACAAIAAgACAAIAAgACAAIAAgACAAIABfAHcAZQBlAGsAcwBJAG4AWQBlAGEAcgAsACAAVwBFAEUASwBTAF8ASQBOAF8AWQBFAEEAUgAoAF8AeQBlAGEAcgBDAEUALAAgAEoAdQBsAGkAYQBuAEMAYQBsAGUAbgBkAGEAcgApACwAXABuACAAIAAgACAAIAAgACAAIAAgACAAIAAgACAAIAAgACAAIAAgACAAIABIAFMAVABBAEMASwAoAFwAbgAgACAAIAAgACAAIAAgACAAIAAgACAAIAAgACAAIAAgACAAIAAgACAAIAAgACAAIABfAHkAZQBhAHIAQwBFACwAXABuACAAIAAgACAAIAAgACAAIAAgACAAIAAgACAAIAAgACAAIAAgACAAIAAgACAAIAAgAF8AbgBvAG0AaQBuAGEAbABXAGUAZQBrACwAXABuACAAIAAgACAAIAAgACAAIAAgACAAIAAgACAAIAAgACAAIAAgACAAIAAgACAAIAAgAF8AZABhAHkATwBmAFcAZQBlAGsALABcAG4AIAAgACAAIAAgACAAIAAgACAAIAAgACAAIAAgACAAIAAgACAAIAAgACAAIAAgACAASQBOAEQARQBYACgAXwBjAEQAYQB0AGUALAAgADEALAAgADQAKQAsAFwAbgAgACAAIAAgACAAIAAgACAAIAAgACAAIAAgACAAIAAgACAAIAAgACAAIAAgACAAIABfAHcAZQBlAGsAcwBJAG4AWQBlAGEAcg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XwBOAFUATQBCAEUAUgBcAG4AXABuAFIAZQB0AHUAcgBuAHMAIAB0AGgAZQAgAEkAUwBPACAAZABlAGYAaQBuAGUAZAAgAHcAZQBlAGsAIABuAHUAbQBiAGUAcgAgAGYAbwByACAAYQAgAGcAaQB2AGUAbgAgAE0AbwBkAGkAZgBpAGUAZAAgAEoAdQBsAGkAYQBuACAARABhAHQ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NQAzAF0AIAB8ACAASQBTAE8AIAB3AGUAZQBrACAAb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B8ACAATQBvAGQAaQBmAGkAZQBkACAASgB1AGwAaQBhAG4AIABEAGEAdABl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FcARQBFAEsAXwBOAFUATQBCAEUAUgAgAD0AIABMAEEATQBCAEQAQQAoAE0ASgBEAGEAdABlACwAIABbAEoAdQBsAGkAYQBuAEMAYQBsAGUAbgBkAGEAcgBdACwAXABuACAAIAAgACAASQBGAFMAKABcAG4AIAAgACAAIAAgACAAIAAgAE0ASgBEAGEAdABlACAAPQAgAFwAIgBcACIALAAgAFwAIgBcACIALABcAG4AIAAgACAAIAAgACAAIAAgAE4ATwBUACgASQBTAE4AVQBNAEIARQBSACgATQBKAEQAYQB0AGUAKQApACwAIAB7ACMAVgBBAEwAVQBFACEAfQAsAFwAbgAgACAAIAAgACAAIAAgACAAVABSAFUARQAsACAATABFAFQAKABcAG4AIAAgACAAIAAgACAAIAAgACAAIAAgACAAXwB3AGUAZQBrAEQAYQB0AGUALAAgAE0ASgBEAEEAVABFAF8AVABPAF8AVwBFAEUASwBfAEQAQQBUAEUAKABNAEoARABhAHQAZQAsACAASgB1AGwAaQBhAG4AQwBhAGwAZQBuAGQAYQByACkALABcAG4AIAAgACAAIAAgACAAIAAgACAAIAAgACAAQwBIAE8ATwBTAEUAQwBPAEwAUwAoAF8AdwBlAGUAawBEAGEAdABlACwAIAAyACkAXABuACAAIAAgACAAIAAgACAAIAApAFwAbgAgACAAIAAgACkAXABuACkAOw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UQBVAEEAUgBUAEUAUgBT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RAFUAQQBSAFQARQBSAFwAbgBcAG4AUgBlAHQAdQByAG4AcwAgAHQAaABlACAAYwBvAHUAbgB0ACAAbwBmACAAZABhAHkAcwAgAGkAbgAgAGEAIABxAHUAYQByAHQAZQByACAAbwBmACAAYQAgAGcAaQB2AGUAbgAgAHkAZQBhAHIAIABvAGYAIAB0AGgAZQAgAHMAcABlAGMAaQBmAGkAZQBk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gAOQAuAC4AOQAy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RAHUAYQByAHQAZQByACAAIAAgACAAIAAgACAAIAAgACAAfAAgAGkAbgB0AGUAZwBlAHIAIABbADEALgAuADQAXQAgACAAfAAgAFEAdQBhAHIAdABlAHIAIABvAGYAIAB0AGgAZQAgAHkAZQBhAHIAIAAxAC4ALgA0ACwAIAB0AHIAYQBuAHMAaQB0AGkAdgBlACwAIABlAHgAYwBlAGUAZABpAG4AZwAgAHIAYQBuAGcAZQAgAHcAaQBsAGwAIABjAGEAcgByAHkAIAB0AG8AIAB5AGUAYQByAC4AXABuAFsARgBpAHMAYwBhAGwAWQBlAGEAcgBDAEUAXQAgACAAIAB8ACAAaQBuAHQAZQBnAGUAcgAgACAAIAAgACAAIAAgACAAIAB8ACAAWQBlAGEAcgAgAGkAbgAgAEMAbwBtAG0AbwBuACAARQByAGEALgAgAE4AbwB0AGUAIAB0AGgAYQB0ACAAMQAgAEIAQwAgAD0AIAAwACAAQwBFACwAIAAyACAAQgBDACAAPQAgAC0AMQAgAEMARQBcAG4AIAAgACAAIAAgACAAIAAgACAAIAAgACAAIAAgACAAIAAgAHwAIAAgACAAIAAgACAAIAAgACAAIAAgACAAIAAgACAAIAAgAHwAIABXAGgAZQBuACAAbQBvAG4AdABoACAAbwBmAGYAcwBlAHQAIABpAHMAIABuAG8AbgAtAHoAZQByAG8AIAB0AGgAZQAgAGYAaQBzAGMAYQBsACAAeQBlAGEAcgAgAHMAcABhAG4AcwAgAGMAYQBsAGUAbgBkAGEAcgAgAHkAZQBhAHIAcwAgAGEAbgBkAFwAbgAgACAAIAAgACAAIAAgACAAIAAgACAAIAAgACAAIAAgACAAfAAgACAAIAAgACAAIAAgACAAIAAgACAAIAAgACAAIAAgACAAfAAgAGkAcwAgAGQAZQBmAGkAbgBlAGQAIABhAHMAIAB0AGgAZQAgAHkAZQBhAHIAIAB3AGgAZQByAGUAIABKAHUAbgBlACAAZgBhAGwAbABzAC4AXABuAFsATQBvAG4AdABoAE8AZgBmAHMAZQB0AF0AIAAgACAAIAB8ACAAaQBuAHQAZQBnAGUAcgAgAFsALQA2AC4ALgAzAF0AIAB8ACAAUQB1AGEAcgB0AGUAcgAgAG0AbwBuAHQAaAAgAG8AZgBmAHMAZQB0ACAAZgByAG8AbQAgAEoAYQBuAHUAYQByAGE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EAVQBBAFIAVABFAFIAKAAzACwAIAAyADAAMgAwACwAIAAtADYAKQBcAG4AUgBlAHQAdQByAG4AcwA6ACAAOQAxAFwAbgBpAC4AZQAuACAAMwByAGQAIABxAHUAYQByAHQAZQByACAAcwB0AGEAcgB0AGkAbgBnACAAZgByAG8AbQAgAEoAdQBsAHkAIAAyADAAMQA5ACwAIABuAGEAbQBlAGwAeQAgAEoAYQBuACwAIABGAGUAYgAsACAATQBhAHIAIAAyADAAMgAwACAAdwBpAHQAaAAgADMAMQAsACAAMgA5ACwAIAAzADEAIABkAGEAeQBzACAAcgBlAHMAcABlAGMAdABpAHYAZQBs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EAEEAWQBTAF8ASQBOAF8AUQBVAEEAUgBUAEUAUgAgAD0AIABMAEEATQBCAEQAQQAoAFEAdQBhAHIAdABlAHIALAAgAFsARgBpAHMAYwBhAGwAWQBlAGEAcgBDAEUAXQAsACAAWwBNAG8AbgB0AGgATwBmAGYAcwBlAHQAXQAsACAAWwBKAHUAbABpAGEAbgBDAGEAbABlAG4AZABhAHIAXQAsAFwAbgAgACAAIAAgAEkARgBTACgAXABuACAAIAAgACAAIAAgACAAIABRAHUAYQByAHQAZQByACAAPQAgAFwAIgBcACIALAAgAFwAIgBcACIALABcAG4AIAAgACAAIAAgACAAIAAgAE4ATwBUACgASQBTAE4AVQBNAEIARQBSACgAUQB1AGEAcgB0AGUAcgApACkALAAgAHsAIwBWAEEATABVAEUAIQB9ACwAXABuACAAIAAgACAAIAAgACAAIABOAE8AVAAoAEkAUwBfAEkATgBUAEUARwBFAFIAKABRAHUAYQByAHQAZQByACkAKQAsACAAewAjAE4AVQBNACEAfQAsAFwAbgAgACAAIAAgACAAIAAgACAAVABSAFUARQAsACAATABFAFQAKABcAG4AIAAgACAAIAAgACAAIAAgACAAIAAgACAAXwBtAG8AbgB0AGgATwBmAGYAcwBlAHQALAAgAFIATwBVAE4ARAAoAE4AKABNAG8AbgB0AGgATwBmAGYAcwBlAHQAKQAsACAAMAApACwAXABuACAAIAAgACAAIAAgACAAIAAgACAAIAAgAEkARgAoACgAXwBtAG8AbgB0AGgATwBmAGYAcwBlAHQAIAA8ACAALQA2ACkAIAArACAAKABfAG0AbwBuAHQAaABPAGYAZgBzAGUAdAAgAD4AIAAzACkALAAgAHsAIwBOAFUATQAhAH0ALABcAG4AIAAgACAAIAAgACAAIAAgACAAIAAgACAAIAAgACAAIABMAEUAVAAoAFwAbgAgACAAIAAgACAAIAAgACAAIAAgACAAIAAgACAAIAAgACAAIAAgACAAXwBxAHUAYQByAHQAZQByACwAIABNAE8ARAAoAEkATgBUACgAUQB1AGEAcgB0AGUAcgApACAALQAgADEALAAgADQAKQAsACAALwAvACAAMAAuAC4AMwBcAG4AIAAgACAAIAAgACAAIAAgACAAIAAgACAAIAAgACAAIAAgACAAIAAgAF8AZABhAHkAcwBJAG4AUQB1AGEAcgB0AGUAcgBDAHkAYwBsAGkAYwBhAGwALAAgAHsAOQAwACwAOAA5ACwAOQAyACwAOQAxACwAOQAyACwAOQAyACwAOQAyACwAOQAyACwAOQAxACwAOQAyACwAOQAyACwAOQAwAH0ALABcAG4AIAAgACAAIAAgACAAIAAgACAAIAAgACAAIAAgACAAIAAgACAAIAAgAF8AcQB1AGEAcgB0AGUAcgBXAGkAdABoAEYAZQBiACwAIABJAE4AVAAoAE0ATwBEACgAMQAgAC0AIABfAG0AbwBuAHQAaABPAGYAZgBzAGUAdAAsACAAMQAyACkAIAAvACAAMwApACwAIAAgAC8ALwAgADAALgAuADMAXABuACAAIAAgACAAIAAgACAAIAAgACAAIAAgACAAIAAgACAAIAAgACAAIABfAHEAdQBhAHIAdABlAHIAUAByAGUAYwBlAHMAcwBpAG8AbgAsACAATQBPAEQAKABfAG0AbwBuAHQAaABPAGYAZgBzAGUAdAAgACsAIAAoAF8AcQB1AGEAcgB0AGUAcgAgACoAIAAzACkALAAgADEAMgApACAAKwAgADEALABcAG4AIAAgACAAIAAgACAAIAAgACAAIAAgACAAIAAgACAAIAAgACAAIAAgAF8AbgBvAG0AaQBuAGEAbABEAGEAeQBzAEkAbgBRAHUAYQByAHQAZQByACwAIABJAE4ARABFAFgAKABfAGQAYQB5AHMASQBuAFEAdQBhAHIAdABlAHIAQwB5AGMAbABpAGMAYQBsACwAIAAxACwAIABfAHEAdQBhAHIAdABlAHIAUAByAGUAYwBlAHMAcwBpAG8AbgApACwAXABuACAAIAAgACAAIAAgACAAIAAgACAAIAAgACAAIAAgACAAIAAgACAAIABfAGwAZQBhAHAARABhAHkALAAgAEkARgAoAEkAUwBOAFUATQBCAEUAUgAoAEYAaQBzAGMAYQBsAFkAZQBhAHIAQwBFACkAIAAqACAAKABfAHEAdQBhAHIAdABlAHIAVwBpAHQAaABGAGUAYgAgAD0AIABfAHEAdQBhAHIAdABlAHIAKQAsAFwAbgAgACAAIAAgACAAIAAgACAAIAAgACAAIAAgACAAIAAgACAAIAAgACAAIAAgACAAIABMAEUAVAAoAFwAbgAgACAAIAAgACAAIAAgACAAIAAgACAAIAAgACAAIAAgACAAIAAgACAAIAAgACAAIAAgACAAIAAgAF8AeQBlAGEAcgBPAGYARgBlAGIALAAgAEkATgBUACgARgBpAHMAYwBhAGwAWQBlAGEAcgBDAEUAKQAgACsAIABOACgAXwBxAHUAYQByAHQAZQByACAAPQAgADMAKQAsAFwAbgAgACAAIAAgACAAIAAgACAAIAAgACAAIAAgACAAIAAgACAAIAAgACAAIAAgACAAIAAgACAAIAAgAE4AKABJAFMAXwBMAEUAQQBQAF8AWQBFAEEAUgAoAF8AeQBlAGEAcgBPAGYARgBlAGIALAAgAEoAdQBsAGkAYQBuAEMAYQBsAGUAbgBkAGEAcgApACkAXABuACAAIAAgACAAIAAgACAAIAAgACAAIAAgACAAIAAgACAAIAAgACAAIAAgACAAIAAgACkALABcAG4AIAAgACAAIAAgACAAIAAgACAAIAAgACAAIAAgACAAIAAgACAAIAAgACAAIAAgACAAMABcAG4AIAAgACAAIAAgACAAIAAgACAAIAAgACAAIAAgACAAIAAgACAAIAAgACkALABcAG4AIAAgACAAIAAgACAAIAAgACAAIAAgACAAIAAgACAAIAAgACAAIAAgAF8AbgBvAG0AaQBuAGEAbABEAGEAeQBzAEkAbgBRAHUAYQByAHQAZQByACAAKwAgAF8AbABlAGEAcABEAGEAe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QBVAEEAUgBUAEUAUgBfAEQAQQBUAEUAXwBUAE8AXwBNAEoARABBAFQARQBcAG4AXABuAEMAbwBuAHYAZQByAHQAcwAgAGEAIABkAGEAdABlACAAZQB4AHAAcgBlAHMAcwBlAGQAIABhAHMAIABmAGkAcwBjAGEAbAAgAHkAZQBhAHIALAAgAHEAdQBhAHIAdABlAHIALAAgAGQAYQB5ACAAbwBmACAAcQB1AGEAcgB0AGUAcgAgAGEAbgBkACAAdABpAG0AZQAgAGkAbgAgAHQAaABlACAAcwBwAGUAYwBpAGYAaQBlAGQAIABjAGEAbABlAG4AZABhAHIAIAB0AG8AIABhAFwAbgBNAG8AZABpAGYAaQBlAGQAIABKAHUAbABpAGEAbgAgAEQAYQB0AGUAIAAoAE0ASgBEAEEAVABFAC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GkAcwBjAGEAbABZAGUAYQByAEMARQAgACAAIAAgACAAfAAgAGkAbgB0AGUAZwBlAHIAIAAgACAAIAAgACAAIAAgACAAfAAgAFkAZQBhAHIAIABpAG4AIABDAG8AbQBtAG8AbgAgAEUAcgBhAC4AIABOAG8AdABlACAAdABoAGEAdAAgADEAIABCAEMAIAA9ACAAMAAgAEMARQAsACAAMgAgAEIAQwAgAD0AIAAtADEAIABDAEUAXABuACAAIAAgACAAIAAgACAAIAAgACAAIAAgACAAIAAgACAAIAB8ACAAIAAgACAAIAAgACAAIAAgACAAIAAgACAAIAAgACAAIAB8ACAAVwBoAGUAbgAgAG0AbwBuAHQAaAAgAG8AZgBmAHMAZQB0ACAAaQBzACAAbgBvAG4ALQB6AGUAcgBvACAAdABoAGUAIABmAGkAcwBjAGEAbAAgAHkAZQBhAHIAIABzAHAAYQBuAHMAIABjAGEAbABlAG4AZABhAHIAIAB5AGUAYQByAHMAIABhAG4AZABcAG4AIAAgACAAIAAgACAAIAAgACAAIAAgACAAIAAgACAAIAAgAHwAIAAgACAAIAAgACAAIAAgACAAIAAgACAAIAAgACAAIAAgAHwAIABpAHMAIABkAGUAZgBpAG4AZQBkACAAYQBzACAAdABoAGUAIAB5AGUAYQByACAAdwBoAGUAcgBlACAASgB1AG4AZQAgAGYAYQBsAGwAcwAuAFwAbgBRAHUAYQByAHQAZQByACAAIAAgACAAIAAgACAAIAAgACAAfAAgAGkAbgB0AGUAZwBlAHIAIABbADEALgAuADQAXQAgACAAfAAgAFEAdQBhAHIAdABlAHIAIABvAGYAIAB0AGgAZQAgAHkAZQBhAHIAIAAxAC4ALgA0ACwAIAB0AHIAYQBuAHMAaQB0AGkAdgBlACwAIABlAHgAYwBlAGUAZABpAG4AZwAgAHIAYQBuAGcAZQAgAHcAaQBsAGwAIABjAGEAcgByAHkAIAB0AG8AIAB5AGUAYQByAC4AXABuAEQAYQB5AE8AZgBRAHUAYQByAHQAZQByACAAIAAgACAAIAB8ACAAaQBuAHQAZQBnAGUAcgAgAFsAMQAuAC4AOQAyAF0AIAB8ACAATwByAGQAaQBuAGEAbAAgAGQAYQB5ACAAbwBmACAAdABoAGUAIABxAHUAYQByAHQAZQByACwAIABlAHgAYwBlAGUAZABpAG4AZwAgAHIAYQBuAGcAZQAgAHcAaQBsAGwAIABjAGEAcgByAHkAXABuAFsAVABpAG0AZQBdACAAIAAgACAAIAAgACAAIAAgACAAIAB8ACAAZABlAGMAaQBtAGEAbAAgAFsAMAAuAC4AMQApACAAIAB8ACAAVABpAG0AZQAgAG8AZgAgAGQAYQB5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UQBVAEEAUgBUAEUAUgBfAEQAQQBUAEUAXwBUAE8AXwBNAEoARABBAFQARQAgAD0AIABMAEEATQBCAEQAQQAoAEYAaQBzAGMAYQBsAFkAZQBhAHIAQwBFACwAIABRAHUAYQByAHQAZQByACwAIABEAGEAeQBPAGYAUQB1AGEAcgB0AGUAcgAsACAAWwBUAGkAbQBlAF0ALAAgAFsATQBvAG4AdABoAE8AZgBmAHMAZQB0AF0ALAAgAFsASgB1AGwAaQBhAG4AQwBhAGwAZQBuAGQAYQByAF0ALABcAG4AIAAgACAAIABJAEYAUwAoAFwAbgAgACAAIAAgACAAIAAgACAAKABGAGkAcwBjAGEAbABZAGUAYQByAEMARQAgAD0AIABcACIAXAAiACkAIAAqACAAKABRAHUAYQByAHQAZQByACAAPQAgAFwAIgBcACIAKQAgACoAIAAoAEQAYQB5AE8AZgBRAHUAYQByAHQAZQByACAAPQAgAFwAIgBcACIAKQAsACAAXAAiAFwAIgAsAFwAbgAgACAAIAAgACAAIAAgACAATgBPAFQAKABJAFMATgBVAE0AQgBFAFIAKABGAGkAcwBjAGEAbABZAGUAYQByAEMARQApACkALAAgAHsAIwBWAEEATABVAEUAIQB9ACwAXABuACAAIAAgACAAIAAgACAAIABOAE8AVAAoAEkAUwBOAFUATQBCAEUAUgAoAFEAdQBhAHIAdABlAHIAKQApACwAIAB7ACMAVgBBAEwAVQBFACEAfQAsAFwAbgAgACAAIAAgACAAIAAgACAATgBPAFQAKABJAFMATgBVAE0AQgBFAFIAKABEAGEAeQBPAGYAUQB1AGEAcgB0AGUAcgApACkALAAgAHsAIwBWAEEATABVAEUAIQB9ACwAXABuACAAIAAgACAAIAAgACAAIABOAE8AVAAoAEkAUwBfAEkATgBUAEUARwBFAFIAKABRAHUAYQByAHQAZQByACkAKQAsACAAewAjAE4AVQBNACEAfQAsAFwAbgAgACAAIAAgACAAIAAgACAAVABSAFUARQAsACAATABFAFQAKABcAG4AIAAgACAAIAAgACAAIAAgACAAIAAgACAAXwBtAG8AbgB0AGgATwBmAGYAcwBlAHQALAAgAFIATwBVAE4ARAAoAE4AKABNAG8AbgB0AGgATwBmAGYAcwBlAHQAKQAsACAAMAApACwAXABuACAAIAAgACAAIAAgACAAIAAgACAAIAAgAEkARgAoACgAXwBtAG8AbgB0AGgATwBmAGYAcwBlAHQAIAA8ACAALQA2ACkAIAArACAAKABfAG0AbwBuAHQAaABPAGYAZgBzAGUAdAAgAD4AIAAzACkALAAgAHsAIwBOAFUATQAhAH0ALABcAG4AIAAgACAAIAAgACAAIAAgACAAIAAgACAAIAAgACAAIABMAEUAVAAoAFwAbgAgACAAIAAgACAAIAAgACAAIAAgACAAIAAgACAAIAAgACAAIAAgACAAXwBmAGkAcwBjAGEAbABZAGUAYQByAEMARQAsACAASQBOAFQAKABGAGkAcwBjAGEAbABZAGUAYQByAEMARQApACwAXABuACAAIAAgACAAIAAgACAAIAAgACAAIAAgACAAIAAgACAAIAAgACAAIABfAHEAdQBhAHIAdABlAHIALAAgAEkATgBUACgAUQB1AGEAcgB0AGUAcgApACwAXABuACAAIAAgACAAIAAgACAAIAAgACAAIAAgACAAIAAgACAAIAAgACAAIABfAHMAaABpAGYAdABNAG8AbgB0AGgALAAgACgAXwBxAHUAYQByAHQAZQByACAALQAgADEAKQAgACoAIAAzACAAKwAgAF8AbQBvAG4AdABoAE8AZgBmAHMAZQB0ACwAXABuACAAIAAgACAAIAAgACAAIAAgACAAIAAgACAAIAAgACAAIAAgACAAIABfAHkAZQBhAHIAQwBFACwAIABfAGYAaQBzAGMAYQBsAFkAZQBhAHIAQwBFACAAKwAgAEkATgBUACgAXwBzAGgAaQBmAHQATQBvAG4AdABoACAALwAgADEAMgApACwAXABuACAAIAAgACAAIAAgACAAIAAgACAAIAAgACAAIAAgACAAIAAgACAAIABfAG0AbwBuAHQAaAAsACAATQBPAEQAKABfAHMAaABpAGYAdABNAG8AbgB0AGgALAAgADEAMgApACAAKwAgADEALABcAG4AIAAgACAAIAAgACAAIAAgACAAIAAgACAAIAAgACAAIAAgACAAIAAgAF8ATQBKAEQATgBRAHUAYQByAHQAZQByACwAIABNAE8ARABJAEYASQBFAEQAXwBKAFUATABJAEEATgBfAEQAQQBZAF8ATgBVAE0AQgBFAFIAKABfAHkAZQBhAHIAQwBFACwAIABfAG0AbwBuAHQAaAAsACAAMQAsACAASgB1AGwAaQBhAG4AQwBhAGwAZQBuAGQAYQByACkAIAAtACAAMQAsAFwAbgAgACAAIAAgACAAIAAgACAAIAAgACAAIAAgACAAIAAgACAAIAAgACAAXwBNAEoARABOAFEAdQBhAHIAdABlAHIAIAArACAASQBOAFQAKABEAGEAeQBPAGYAUQB1AGEAcgB0AGUAcgApACAAKwAgAE4AKABUAGkAbQBl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UQBVAEEAUgBUAEUAUgBfAEQAQQBUAEUAXABuAFwAbgBDAG8AbgB2AGUAcgB0AHMAIABNAG8AZABpAGYAaQBlAGQAIABKAHUAbABpAGEAbgAgAEQAYQB0AGUAIAAoAE0ASgBEAEEAVABFACkAIAB0AG8AIABhACAAZABhAHQAZQAgAGUAeABwAHIAZQBzAHMAZQBkACAAYQBzACAAZgBpAHMAYwBhAGwAIAB5AGUAYQByACwAIABxAHUAYQByAHQAZQByACwAIABkAGEAeQAgAG8AZgAgAHEAdQBhAHIAdABlAHIAIABhAG4AZAAgAHQAaQBtAGUAXABu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AgAHwAIABGAGkAcwBjAGEAbABZAGUAYQByAEMARQBcAG4AIAAgACAAfAAgACAAIAAgACAAIAAgACAAIAAgACAAIAAgACAAIAAgACAAIAB8ACAAVwBoAGUAbgAgAG0AbwBuAHQAaAAgAG8AZgBmAHMAZQB0ACAAaQBzACAAbgBvAG4ALQB6AGUAcgBvACAAdABoAGUAIABmAGkAcwBjAGEAbAAgAHkAZQBhAHIAIABzAHAAYQBuAHMAIABjAGEAbABlAG4AZABhAHIAIAB5AGUAYQByAHMAIABhAG4AZABcAG4AIAAgACAAfAAgACAAIAAgACAAIAAgACAAIAAgACAAIAAgACAAIAAgACAAIAB8ACAAaQBzACAAZABlAGYAaQBuAGUAZAAgAGEAcwAgAHQAaABlACAAeQBlAGEAcgAgAHcAaABlAHIAZQAgAEoAdQBuAGUAIABmAGEAbABsAHMALgBcAG4AIAAyACAAfAAgAGkAbgB0AGUAZwBlAHIAIABbADEALgAuADQAXQAgACAAIAB8ACAAUQB1AGEAcgB0AGUAcgBcAG4AIAAzACAAfAAgAGkAbgB0AGUAZwBlAHIAIABbADEALgAuADkAMgBdACAAIAB8ACAARABhAHkAIABvAGYAIABxAHUAYQByAHQAZQByAFwAbgAgADQAIAB8ACAAZABlAGMAaQBtAGEAbAAgAFsAMAAuAC4AMQApACAAIAAgAHwAIABUAGkAbQBlACAAbwBmACAAZABhAHkAXABuACAANQAgAHwAIABpAG4AdABlAGcAZQByACAAWwA4ADkALgAuADkAMgBdACAAfAAgAEQAYQB5AHMAIABpAG4AIABxAHUAYQByAHQ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IAAgACAAIAAgACAAIAAgAHwAIABNAG8AZABpAGYAaQBlAGQAIABKAHUAbABpAGEAbgAgAEQAYQB0AGUAXABuAFsATQBvAG4AdABoAE8AZgBmAHMAZQB0AF0AIAAgACAAIAB8ACAAaQBuAHQAZQBnAGUAcgAgAFsALQA2AC4ALgAzAF0AIAB8ACAAUQB1AGEAcgB0AGUAcgAgAG0AbwBuAHQAaAAgAG8AZgBmAHMAZQB0ACAAZgByAG8AbQAgAEoAYQBuAHUAYQBy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NAEoARABBAFQARQBfAFQATwBfAFEAVQBBAFIAVABFAFIAXwBEAEEAVABFACAAPQAgAEwAQQBNAEIARABBACgATQBKAEQAYQB0AGUALAAgAFsATQBvAG4AdABoAE8AZgBmAHMAZQB0AF0ALAAgAFsASgB1AGwAaQBhAG4AQwBhAGwAZQBuAGQAYQByAF0ALABcAG4AIAAgACAAIABJAEYAUwAoAFwAbgAgACAAIAAgACAAIAAgACAATQBKAEQAYQB0AGUAIAA9ACAAXAAiAFwAIgAsACAAewBcACIAXAAiACwAIABcACIAXAAiACwAIABcACIAXAAiACwAIABcACIAXAAiACwAIABcACIAXAAiAH0ALABcAG4AIAAgACAAIAAgACAAIAAgAE4ATwBUACgASQBTAE4AVQBNAEIARQBSACgATQBKAEQAYQB0AGUAKQApACwAIAB7ACMAVgBBAEwAVQBFACEALAAgAFwAIgBcACIALAAgAFwAIgBcACIALAAgAFwAIgBcACIALAAgAFwAIgBcACIAfQAsAFwAbgAgACAAIAAgACAAIAAgACAAVABSAFUARQAsACAATABFAFQAKABcAG4AIAAgACAAIAAgACAAIAAgACAAIAAgACAAXwBtAG8AbgB0AGgATwBmAGYAcwBlAHQALAAgAFIATwBVAE4ARAAoAE4AKABNAG8AbgB0AGgATwBmAGYAcwBlAHQAKQAsACAAMAApACwAXABuACAAIAAgACAAIAAgACAAIAAgACAAIAAgAEkARgBTACgAXABuACAAIAAgACAAIAAgACAAIAAgACAAIAAgACAAIAAgACAAXwBtAG8AbgB0AGgATwBmAGYAcwBlAHQAIAA8ACAALQA2ACwAIAB7ACMATgBVAE0AIQAsACAAXAAiAFwAIgAsACAAXAAiAFwAIgAsACAAXAAiAFwAIgAsACAAXAAiAFwAIgB9ACwAXABuACAAIAAgACAAIAAgACAAIAAgACAAIAAgACAAIAAgACAAXwBtAG8AbgB0AGgATwBmAGYAcwBlAHQAIAA+ACAAMwAsACAAewAjAE4AVQBNACEALAAgAFwAIgBcACIALAAgAFwAIgBcACIALAAgAFwAIgBcACIALAAgAFwAIgBcACIAfQAsAFwAbgAgACAAIAAgACAAIAAgACAAIAAgACAAIAAgACAAIAAgAFQAUgBVAEUALAAgAEwARQBUACgAXABuACAAIAAgACAAIAAgACAAIAAgACAAIAAgACAAIAAgACAAIAAgACAAIABfAGMARABhAHQAZQAsACAATQBKAEQAQQBUAEUAXwBUAE8AXwBDAEEATABFAE4ARABBAFIAXwBEAEEAVABFACgATQBKAEQAYQB0AGUALAAgAEoAdQBsAGkAYQBuAEMAYQBsAGUAbgBkAGEAcgApACwAXABuACAAIAAgACAAIAAgACAAIAAgACAAIAAgACAAIAAgACAAIAAgACAAIABfAHMAaABpAGYAdABNAG8AbgB0AGgALAAgAEkATgBEAEUAWAAoAF8AYwBEAGEAdABlACwAIAAxACwAIAAyACkAIAAtACAAMQAgAC0AIABfAG0AbwBuAHQAaABPAGYAZgBzAGUAdAAsAFwAbgAgACAAIAAgACAAIAAgACAAIAAgACAAIAAgACAAIAAgACAAIAAgACAAXwBmAGkAcwBjAGEAbABZAGUAYQByACwAIABJAE4ARABFAFgAKABfAGMARABhAHQAZQAsACAAMQAsACAAMQApACAAKwAgAEkATgBUACgAXwBzAGgAaQBmAHQATQBvAG4AdABoACAALwAgADEAMgApACwAXABuACAAIAAgACAAIAAgACAAIAAgACAAIAAgACAAIAAgACAAIAAgACAAIABfAHoAZQByAG8AQgBhAHMAZQBkAEYAaQBzAGMAYQBsAE0AbwBuAHQAaAAsACAATQBPAEQAKABfAHMAaABpAGYAdABNAG8AbgB0AGgALAAgADEAMgApACwAXABuACAAIAAgACAAIAAgACAAIAAgACAAIAAgACAAIAAgACAAIAAgACAAIABfAHEAdQBhAHIAdABlAHIALAAgAEkATgBUACgAXwB6AGUAcgBvAEIAYQBzAGUAZABGAGkAcwBjAGEAbABNAG8AbgB0AGgAIAAvACAAMwApACAAKwAgADEALABcAG4AIAAgACAAIAAgACAAIAAgACAAIAAgACAAIAAgACAAIAAgACAAIAAgAF8ATQBKAEQATgBRAHUAYQByAHQAZQByACwAIABRAFUAQQBSAFQARQBSAF8ARABBAFQARQBfAFQATwBfAE0ASgBEAEEAVABFACgAXwBmAGkAcwBjAGEAbABZAGUAYQByACwAIABfAHEAdQBhAHIAdABlAHIALAAgADEALAAgADAALAAgAF8AbQBvAG4AdABoAE8AZgBmAHMAZQB0ACwAIABKAHUAbABpAGEAbgBDAGEAbABlAG4AZABhAHIAKQAgAC0AIAAxACwAXABuACAAIAAgACAAIAAgACAAIAAgACAAIAAgACAAIAAgACAAIAAgACAAIABfAGQAYQB5AE8AZgBRAHUAYQByAHQAZQByACwAIABJAE4AVAAoAE0ASgBEAGEAdABlACAALQAgAF8ATQBKAEQATgBRAHUAYQByAHQAZQByACkALABcAG4AIAAgACAAIAAgACAAIAAgACAAIAAgACAAIAAgACAAIAAgACAAIAAgAF8AZABhAHkAcwBJAG4AUQB1AGEAcgB0AGUAcgAsACAARABBAFkAUwBfAEkATgBfAFEAVQBBAFIAVABFAFIAKABfAHEAdQBhAHIAdABlAHIALAAgAF8AZgBpAHMAYwBhAGwAWQBlAGEAcgAsACAAXwBtAG8AbgB0AGgATwBmAGYAcwBlAHQALAAgAEoAdQBsAGkAYQBuAEMAYQBsAGUAbgBkAGEAcgApACwAXABuACAAIAAgACAAIAAgACAAIAAgACAAIAAgACAAIAAgACAAIAAgACAAIABIAFMAVABBAEMASwAoAFwAbgAgACAAIAAgACAAIAAgACAAIAAgACAAIAAgACAAIAAgACAAIAAgACAAIAAgACAAIABfAGYAaQBzAGMAYQBsAFkAZQBhAHIALABcAG4AIAAgACAAIAAgACAAIAAgACAAIAAgACAAIAAgACAAIAAgACAAIAAgACAAIAAgACAAXwBxAHUAYQByAHQAZQByACwAXABuACAAIAAgACAAIAAgACAAIAAgACAAIAAgACAAIAAgACAAIAAgACAAIAAgACAAIAAgAF8AZABhAHkATwBmAFEAdQBhAHIAdABlAHIALABcAG4AIAAgACAAIAAgACAAIAAgACAAIAAgACAAIAAgACAAIAAgACAAIAAgACAAIAAgACAASQBOAEQARQBYACgAXwBjAEQAYQB0AGUALAAgADEALAAgADQAKQAsAFwAbgAgACAAIAAgACAAIAAgACAAIAAgACAAIAAgACAAIAAgACAAIAAgACAAIAAgACAAIABfAGQAYQB5AHMASQBuAFEAdQBhAHIAdABlAHIAXABuACAAIAAgACAAIAAgACAAIAAgACAAIAAgACAAIAAgACAAIAAgACAAIAApAFwAbgAgACAAIAAgACAAIAAgACAAIAAgACAAIAAgACAAIAAgACkAXABuACAAIAAgACAAIAAgACAAIAAgACAAIAAgACkAXABuACAAIAAgACAAIAAgACAAIAApAFwAbgAgACAAIAAgACkAXABuACkAOw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SABPAFUAUgBTAFwAbgBcAG4AUgBlAHQAdQByAG4AcwAgAHQAaABlACAAdABpAG0AZQBzAHAAYQBuACAAZABpAGYAZgBlAHIAZQBuAGMAZQAgAGIAZQB0AHcAZQBlAG4AIABNAG8AZABpAGYAaQBlAGQAIABKAHUAbABpAGEAbgAgAEQAYQB0AGUAcwAgAGkAbgAgAGgAbwB1AHI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gAbwB1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HwAIABkAGUAYwBpAG0AYQBsACAAfAAgAFMAdABhAHIAdABpAG4AZwAgAE0AbwBkAGkAZgBpAGUAZAAgAEoAdQBsAGkAYQBuACAARABhAHQAZQAgAFwAbgBNAEoARABhAHQAZQBFAG4AZAAgACAAIAB8ACAAZABlAGMAaQBtAGEAbAAgAHwAIABFAG4AZABpAG4AZw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SABPAFUAUgBTACAAPQAgAEwAQQBNAEIARABBACgATQBKAEQAYQB0AGUAUwB0AGEAcgB0ACwAIABNAEoARABhAHQAZQBFAG4AZAAsAFwAbgAgACAAIAAgAEkARgBTACgAXABuACAAIAAgACAAIAAgACAAIAAoAE0ASgBEAGEAdABlAFMAdABhAHIAdAAgAD0AIABcACIAXAAiACkAIAAqACAAKABNAEoARABhAHQAZQBFAG4AZAAgAD0AIABcACIAXAAiACkALAAgAFwAIgBcACIALABcAG4AIAAgACAAIAAgACAAIAAgAE4ATwBUACgASQBTAE4AVQBNAEIARQBSACgATQBKAEQAYQB0AGUAUwB0AGEAcgB0ACkAKQAsACAAewAjAFYAQQBMAFUARQAhAH0ALABcAG4AIAAgACAAIAAgACAAIAAgAE4ATwBUACgASQBTAE4AVQBNAEIARQBSACgATQBKAEQAYQB0AGUARQBuAGQAKQApACwAIAB7ACMAVgBBAEwAVQBFACEAfQAsAFwAbgAgACAAIAAgACAAIAAgACAAVABSAFUARQAsACAAKABNAEoARABhAHQAZQBFAG4AZAAgAC0AIABNAEoARABhAHQAZQBTAHQAYQByAHQAKQAgACoAIAAyADQ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SQBOAFUAVABFAFMAXABuAFwAbgBSAGUAdAB1AHIAbgBzACAAdABoAGUAIAB0AGkAbQBlAHMAcABhAG4AIABkAGkAZgBmAGUAcgBlAG4AYwBlACAAYgBlAHQAdwBlAGUAbgAgAE0AbwBkAGkAZgBpAGUAZAAgAEoAdQBsAGkAYQBuACAARABhAHQAZQBzACAAaQBuACAAbQBpAG4AdQB0AGU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0AaQBuAHUAdABl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B8ACAAZABlAGMAaQBtAGEAbAAgAHwAIABTAHQAYQByAHQAaQBuAGcAIABNAG8AZABpAGYAaQBlAGQAIABKAHUAbABpAGEAbgAgAEQAYQB0AGUAIABcAG4ATQBKAEQAYQB0AGUARQBuAGQAIAAgACAAfAAgAGQAZQBjAGkAbQBhAGwAIAB8ACAARQBuAGQAaQBuAGc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E0ASQBOAFUAVABFAFM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CAAKgAgADEANAA0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MARQBDAE8ATgBEAFMAXABuAFwAbgBSAGUAdAB1AHIAbgBzACAAdABoAGUAIAB0AGkAbQBlAHMAcABhAG4AIABkAGkAZgBmAGUAcgBlAG4AYwBlACAAYgBlAHQAdwBlAGUAbgAgAE0AbwBkAGkAZgBpAGUAZAAgAEoAdQBsAGkAYQBuACAARABhAHQAZQBzACAAaQBuACAAcwBlAGMAbwBuAGQ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H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B8ACAAZABlAGMAaQBtAGEAbAAgAHwAIABTAHQAYQByAHQAaQBuAGcAIABNAG8AZABpAGYAaQBlAGQAIABKAHUAbABpAGEAbgAgAEQAYQB0AGUAIABcAG4ATQBKAEQAYQB0AGUARQBuAGQAIAAgACAAfAAgAGQAZQBjAGkAbQBhAGwAIAB8ACAARQBuAGQAaQBuAGc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MARQBDAE8ATgBEAFM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CAAKgAgADgANgA0AD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RABIAE0AUwBcAG4AXABuAFIAZQB0AHUAcgBuAHMAIAB0AGgAZQAgAHMAZQB4AGEAZwBlAHMAaQBtAGEAbAAgAGQAaQBmAGYAZQByAGUAbgBjAGUAIABiAGUAdAB3AGUAZQBuACAATQBvAGQAaQBmAGkAZQBkACAASgB1AGwAaQBhAG4AIABEAGEAdABlAHMAIAB3AGkAdABoACAAdABoAGUAIABnAGkAdgBlAG4AIABsAG8AdwBlAHMAdAAgAG8AcgBkAGUAcgAgAGMAbwBtAHAAbwBuAGUAbgB0ACAAcgBvAHUAbgBkAGUAZABcAG4AdABvACAAdABoAGUAIABzAHAAZQBjAGkAZgBpAGUAZAAgAHAAcgBlAGMAaQBzAGkAbwBuAC4AXABuAEMAYQBuACAAYQBsAHMAbwAgAGEAYwBjAGUAcAB0ACAAcwB0AGEAbgBkAGEAcgBkACAASgB1AGwAaQBhAG4AIABEAGEAdABlAHMALAAgAHAAcgBvAHYAaQBkAGUAZAAgAHQAeQBwAGUAcwAgAGEAcgBlACAAbgBvAHQAIABtAGkAeABlAGQALgBcAG4AXABuAE8AdQB0AHAAdQB0ACAALQAgAEwAbwB3AE8AcgBkAGUAcgAgAD0AIAA0ACAAKABkAGUAZgBhAHUAbAB0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YQB5AHMAXABuACAAMwAgAHwAIABpAG4AdABlAGcAZQByACAAWwAwAC4ALgAyADMAXQAgACAAfAAgAEgAbwB1AHIAcwBcAG4AIAA0ACAAfAAgAGkAbgB0AGUAZwBlAHIAIABbADAALgAuADUAOQBdACAAIAB8ACAATQBpAG4AdQB0AGUAcwBcAG4AIAA1ACAAfAAgAGQAZQBjAGkAbQBhAGwAIABbADAALgAuADYAMAApACAAIAB8ACAAUwBlAGMAbwBuAGQAcwBcAG4AXABuAE8AdQB0AHAAdQB0ACAALQAgAEwAbwB3AE8AcgBkAGUAcgAgAD0AIAA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EAeQBzAFwAbgAgADMAIAB8ACAAaQBuAHQAZQBnAGUAcgAgAFsAMAAuAC4AMgAzAF0AIAAgAHwAIABIAG8AdQByAHMAXABuACAANAAgAHwAIABkAGUAYwBpAG0AYQBsACAAWwAwAC4ALgA2ADAAKQAgACAAfAAgAE0AaQBuAHUAdABlAHMAXABuAFwAbgBPAHUAdABwAHUAdAAgAC0AIABMAG8AdwBPAHIAZABlAHIAIAA9ACAAM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QAZQBjAGkAbQBhAGwAIABbADAALgAuADIANAApACAAIAB8ACAASABvAHUAcgBzAFwAbgBcAG4ATwB1AHQAcAB1AHQAIAAtACAATABvAHcATwByAGQAZQByACAAPQAgAD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kAGUAYwBpAG0AYQBsACAAWwAwAC4ALgBdACAAIAAgACAAfAAgAE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fAAgAGQAZQBjAGkAbQBhAGwAIAB8ACAAUwB0AGEAcgB0AGkAbgBnACAATQBvAGQAaQBmAGkAZQBkACAASgB1AGwAaQBhAG4AIABEAGEAdABlACAAXABuAE0ASgBEAGEAdABlAEUAbgBkACAAIAAgACAAIAB8ACAAZABlAGMAaQBtAGEAbAAgAHwAIABFAG4AZABpAG4AZwAgAE0AbwBkAGkAZgBpAGUAZAAgAEoAdQBsAGkAYQBuACAARABhAHQAZQBcAG4AWwBIAGkAZwBoAE8AcgBkAGUAcgBdACAAIAAgAHwAIABpAG4AdABlAGcAZQByACAAfAAgAEgAaQBnAGgAZQBzAHQALQBvAHIAZABlAHIAIABjAG8AbQBwAG8AbgBlAG4AdAAuACAARABlAGYAYQB1AGwAdABzACAAdABvACAARABhAHkALgBcAG4AIAAgACAAIAAgACAAIAAgACAAIAAgACAAIAAgAHwAIABbADEALgAuADQAXQAgACAAfAAgACAAMQAgAC0AIABEAGEAeQBcAG4AIAAgACAAIAAgACAAIAAgACAAIAAgACAAIAAgAHwAIAAgACAAIAAgACAAIAAgACAAfAAgACAAMgAgAC0AIABIAG8AdQByAFwAbgAgACAAIAAgACAAIAAgACAAIAAgACAAIAAgACAAfAAgACAAIAAgACAAIAAgACAAIAB8ACAAIAAzACAALQAgAE0AaQBuAHUAdABlAFwAbgAgACAAIAAgACAAIAAgACAAIAAgACAAIAAgACAAfAAgACAAIAAgACAAIAAgACAAIAB8ACAAIAA0ACAALQAgAFMAZQBjAG8AbgBkAFwAbgBbAEwAbwB3AE8AcgBkAGUAcgBdACAAIAAgACAAfAAgAGkAbgB0AGUAZwBlAHIAIAB8ACAATABvAHcAZQBzAHQALQBvAHIAZABlAHIAIABjAG8AbQBwAG8AbgBlAG4AdAAuACAARABlAGYAYQB1AGwAdABzACAAdABvACAAUwBlAGMAbwBuAGQALgBcAG4AIAAgACAAIAAgACAAIAAgACAAIAAgACAAIAAgAHwAIABbADEALgAuADQAXQAgACAAfAAgACAAMQAgAC0AIABEAGEAeQBcAG4AIAAgACAAIAAgACAAIAAgACAAIAAgACAAIAAgAHwAIAAgACAAIAAgACAAIAAgACAAfAAgACAAMgAgAC0AIABIAG8AdQByAFwAbgAgACAAIAAgACAAIAAgACAAIAAgACAAIAAgACAAfAAgACAAIAAgACAAIAAgACAAIAB8ACAAIAAzACAALQAgAE0AaQBuAHUAdABlAFwAbgAgACAAIAAgACAAIAAgACAAIAAgACAAIAAgACAAfAAgACAAIAAgACAAIAAgACAAIAB8ACAAIAA0ACAALQAgAFMAZQBjAG8AbgBkAFwAbgBbAFAAcgBlAGMAaQBzAGkAbwBuAF0AIAAgACAAfAAgAGkAbgB0AGUAZwBlAHIAIAB8ACAAUwBlAGwAZQBjAHQAIABwAHIAZQBjAGkAcwBpAG8AbgAgAGwAZQB2AGUAbABcAG4AIAAgACAAIAAgACAAIAAgACAAIAAgACAAIAAgAHwAIABbADAALgAuADkAXQAgACAAfAAgAE4AdQBsAGwAIAAtACAARgBsAG8AYQB0AGkAbgBnAFwAbgBbAFQAcgB1AG4AYwBhAHQAZQBdACAAIAAgACAAfAAgAHMAdwBpAHQAYwBoACAAIAB8ACAAUgBvAHUAbgBkACAAdABvACAAcAByAGUAYwBpAHMAaQBvAG4AIABiAHkAIAB0AHIAdQBuAGMAYQB0AGkAbgBnACAAYwBvAG0AcABvAG4AZQBuAHQAcwAuACAARABlAGYAYQB1AGwAdAAgAGkAcwAgAHIAbwB1AG4AZABpAG4AZwAgAHQAbwAgAG4AZQBhAHIAZQBz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EQARQBMAFQAQQBfAEQASABNAFMAIAA9ACAATABBAE0AQgBEAEEAKABNAEoARABhAHQAZQBTAHQAYQByAHQALAAgAE0ASgBEAGEAdABlAEUAbgBkACwAIABbAEgAaQBnAGgATwByAGQAZQByAF0ALAAgAFsATABvAHcATwByAGQAZQByAF0ALAAgAFsAUAByAGUAYwBpAHMAaQBvAG4AXQAsACAAWwBUAHIAdQBuAGMAYQB0AGUAXQAsAFwAbgAgACAAIAAgAEkARgBTACgAXABuACAAIAAgACAAIAAgACAAIAAoAE0ASgBEAGEAdABlAFMAdABhAHIAdAAgAD0AIABcACIAXAAiACkAIAAqACAAKABNAEoARABhAHQAZQBFAG4AZAAgAD0AIABcACIAXAAiACkALAAgAHsAXAAiAFwAIgAsAFwAIgBcACIALABcACIAXAAiACwAXAAiAFwAIgB9ACwAXABuACAAIAAgACAAIAAgACAAIABOAE8AVAAoAEkAUwBOAFUATQBCAEUAUgAoAE0ASgBEAGEAdABlAFMAdABhAHIAdAApACkALAAgAHsAIwBWAEEATABVAEUAIQAsACAAXAAiAFwAIgAsACAAXAAiAFwAIgAsACAAXAAiAFwAIgB9ACwAXABuACAAIAAgACAAIAAgACAAIABOAE8AVAAoAEkAUwBOAFUATQBCAEUAUgAoAE0ASgBEAGEAdABlAEUAbgBkACkAKQAsACAAewAjAFYAQQBMAFUARQAhACwAIABcACIAXAAiACwAIABcACIAXAAiACwAIABcACIAXAAiAH0ALABcAG4AIAAgACAAIAAgACAAIAAgAFQAUgBVAEUALAAgAFIARQBTAE8ATABWAEUAXwBUAEkATQBFAFMAUABBAE4AKABNAEoARABhAHQAZQBFAG4AZAAgAC0AIABNAEoARABhAHQAZQBTAHQAYQByAHQALAAgAEgAaQBnAGgATwByAGQAZQByACwAIABMAG8AdwBPAHIAZABlAHIALAAgAFAAcgBlAGMAaQBzAGkAbwBuACwAIABUAHIAdQBuAGMAYQB0AG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VABJAE0ARQBTAFAAQQBOAFwAbgBcAG4AUgBlAHQAdQByAG4AcwAgAHQAaABlACAAdABpAG0AZQBzAHAAYQBuACAAZABpAGYAZgBlAHIAZQBuAGMAZQAgAGIAZQB0AHcAZQBlAG4AIABNAG8AZABpAGYAaQBlAGQAIABKAHUAbABpAGEAbgAgAEQAYQB0AGUAcwAuAFwAbgBDAGEAbgAgAGEAbABzAG8AIABhAGMAYwBlAHAAdAAgAHMAdABhAG4AZABhAHIAZAAgAEoAdQBsAGkAYQBuACAARABhAHQAZQBzACwAIABwAHIAbwB2AGkAZABlAGQAIAB0AHkAcABlAHMAIABhAHIAZQAgAG4AbwB0ACAAbQBpAHgAZQBk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BzAHAAYQBuACAAZABpAGYAZgBlAHIAZQBuAGMAZQAsACAAZABhAHkAIAA9ACAAM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HwAIABkAGUAYwBpAG0AYQBsACAAfAAgAFMAdABhAHIAdABpAG4AZwAgAE0AbwBkAGkAZgBpAGUAZAAgAEoAdQBsAGkAYQBuACAARABhAHQAZQAgAFwAbgBNAEoARABhAHQAZQBFAG4AZAAgACAAIAB8ACAAZABlAGMAaQBtAGEAbAAgAHwAIABFAG4AZABpAG4AZw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EQARQBMAFQAQQBfAFQASQBNAEUAUwBQAEEATgAgAD0AIABMAEEATQBCAEQAQQAoAE0ASgBEAGEAdABlAFMAdABhAHIAdAAsACAATQBKAEQAYQB0AGUARQBuAGQALABcAG4AIAAgACAAIABJAEYAUwAoAFwAbgAgACAAIAAgACAAIAAgACAAKABNAEoARABhAHQAZQBTAHQAYQByAHQAIAA9ACAAXAAiAFwAIgApACAAKgAgACgATQBKAEQAYQB0AGUARQBuAGQAIAA9ACAAXAAiAFwAIgApACwAIABcACIAXAAiACwAXABuACAAIAAgACAAIAAgACAAIABOAE8AVAAoAEkAUwBOAFUATQBCAEUAUgAoAE0ASgBEAGEAdABlAFMAdABhAHIAdAApACkALAAgAHsAIwBWAEEATABVAEUAIQB9ACwAXABuACAAIAAgACAAIAAgACAAIABOAE8AVAAoAEkAUwBOAFUATQBCAEUAUgAoAE0ASgBEAGEAdABlAEUAbgBkACkAKQAsACAAewAjAFYAQQBMAFUARQAhAH0ALABcAG4AIAAgACAAIAAgACAAIAAgAFQAUgBVAEUALAAgACgATQBKAEQAYQB0AGUARQBuAGQAIAAtACAATQBKAEQAYQB0AGUAUwB0AGEAcgB0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cARQBFAEsAUwBcAG4AXABuAFIAZQB0AHUAcgBuAHMAIAB0AGgAZQAgAHQAaQBtAGUAcwBwAGEAbgAgAGQAaQBmAGYAZQByAGUAbgBjAGUAIABiAGUAdAB3AGUAZQBuACAATQBvAGQAaQBmAGkAZQBkACAASgB1AGwAaQBhAG4AIABEAGEAdABlAHMAIABpAG4AIAB3AGUAZQBrAHMALgBcAG4AQwBhAG4AIABhAGwAcwBvACAAYQBjAGMAZQBwAHQAIABzAHQAYQBuAGQAYQByAGQAIABKAHUAbABpAGEAbgAgAEQAYQB0AGUAcwAsACAAcAByAG8AdgBpAGQAZQBkACAAdAB5AHAAZQBzACAAYQByAGUAIABuAG8AdAAgAG0AaQB4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3AGUAZQBr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B8ACAAZABlAGMAaQBtAGEAbAAgAHwAIABTAHQAYQByAHQAaQBuAGcAIABNAG8AZABpAGYAaQBlAGQAIABKAHUAbABpAGEAbgAgAEQAYQB0AGUAIABcAG4ATQBKAEQAYQB0AGUARQBuAGQAIAAgACAAfAAgAGQAZQBjAGkAbQBhAGwAIAB8ACAARQBuAGQAaQBuAGc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EAEUATABUAEEAXwBXAEUARQBLAFMAIAA9ACAATABBAE0AQgBEAEEAKABNAEoARABhAHQAZQBTAHQAYQByAHQALAAgAE0ASgBEAGEAdABlAEUAbgBk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UAFIAVQBFACwAIAAoAE0ASgBEAGEAdABlAEUAbgBkACAALQAgAE0ASgBEAGEAdABlAFMAdABhAHIAdAApACAALwAgADc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TwBOAFQASABTAFwAbgBcAG4AUgBlAHQAdQByAG4AcwAgAHQAaABlACAAdABpAG0AZQBzAHAAYQBuACAAZABpAGYAZgBlAHIAZQBuAGMAZQAgAGIAZQB0AHcAZQBlAG4AIABNAG8AZABpAGYAaQBlAGQAIABKAHUAbABpAGEAbgAgAEQAYQB0AGUAcwAgAGkAbgAgAG0AbwBuAHQAaABzAC4AXABuAFcAaABlAHIAZQAgAHQAaABlACAAZABpAGYAZgBlAHIAZQBuAGMAZQAgAGkAbgBjAGwAdQBkAGUAcwAgAHAAYQByAHQAaQBhAGwAIABtAG8AbgB0AGgAcwAsACAAdABoAGUAIABmAHIAYQBjAHQAaQBvAG4AIABpAHMAIABjAGEAbABjAHUAbABhAHQAZQBkACAAbwBuACAAdABoAGUAIABiAGEAcwBpAHMAIABvAGYAIABkAGEAeQBzACAAaQBuACAAdABoAGUAIABtAG8AbgB0AGgAXABuAG8AZgAgAHQAaABlACAAYwBhAGwAZQBuAGQAYQByAC4AIABJAGYAIAB0AGgAZQAgAE0AbwBkAGkAZgBpAGUAZAAgAEoAdQBsAGkAYQBuACAARABhAHQAZQBzACAAYQByAGUAIABlAHgAcAByAGUAcwBzAGUAZAAgAGkAbgAgAFUAVABDACAAcgBhAHQAaABlAHIAIAB0AGgAYQBuACAAbABvAGMAYQBsACAAdABpAG0AZQAgAHQAaABlAG4AIABhACAAcwBtAGEAbABsACAAbQBhAHIAZwBpAG4AXABuAG8AZgAgAGUAcgByAG8AcgAgAHcAaQBsAGwAIA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tAG8AbgB0AGg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AgACAAIAB8ACAAZABlAGMAaQBtAGEAbAAgAHwAIABTAHQAYQByAHQAaQBuAGcAIABNAG8AZABpAGYAaQBlAGQAIABKAHUAbABpAGEAbgAgAEQAYQB0AGUAIABcAG4ATQBKAEQAYQB0AGUARQBuAGQAIAAgACAAIAAgACAAIAAgAHwAIABkAGUAYwBpAG0AYQBsACAAfAAgAEUAbgBkAGkAbgBnACAATQBvAGQAaQBmAGkAZQBkACAASgB1AGwAaQBhAG4AIABEAGEAdA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EAEUATABUAEEAXwBNAE8ATgBUAEgAUwAgAD0AIABMAEEATQBCAEQAQQAoAE0ASgBEAGEAdABlAFMAdABhAHIAdAAsACAATQBKAEQAYQB0AGUARQBuAGQALAAgAFsASgB1AGwAaQBhAG4AQwBhAGwAZQBuAGQAYQByAF0ALABcAG4AIAAgACAAIABJAEYAUwAoAFwAbgAgACAAIAAgACAAIAAgACAAKABNAEoARABhAHQAZQBTAHQAYQByAHQAIAA9ACAAXAAiAFwAIgApACAAKgAgACgATQBKAEQAYQB0AGUARQBuAGQAIAA9ACAAXAAiAFwAIgApACwAIABcACIAXAAiACwAXABuACAAIAAgACAAIAAgACAAIABOAE8AVAAoAEkAUwBOAFUATQBCAEUAUgAoAE0ASgBEAGEAdABlAFMAdABhAHIAdAApACkALAAgAHsAIwBWAEEATABVAEUAIQB9ACwAXABuACAAIAAgACAAIAAgACAAIABOAE8AVAAoAEkAUwBOAFUATQBCAEUAUgAoAE0ASgBEAGEAdABlAEUAbgBkACkAKQAsACAAewAjAFYAQQBMAFUARQAhAH0ALABcAG4AIAAgACAAIAAgACAAIAAgAFQAUgBVAEUALAAgAEkARgAoAE0ASgBEAGEAdABlAFMAdABhAHIAdAAgAD0AIABNAEoARABhAHQAZQBFAG4AZAAsACAAMAAsAFwAbgAgACAAIAAgACAAIAAgACAAIAAgACAAIABMAEUAVAAoAFwAbgAgACAAIAAgACAAIAAgACAAIAAgACAAIAAgACAAIAAgAF8AcwBpAGcAbgAsACAASQBGACgATQBKAEQAYQB0AGUARQBuAGQAIAA+AD0AIABNAEoARABhAHQAZQBTAHQAYQByAHQALAAgADEALAAgAC0AMQApACwAXABuACAAIAAgACAAIAAgACAAIAAgACAAIAAgACAAIAAgACAAXwBkAGEAdABlAF8AQQAsACAATQBKAEQAQQBUAEUAXwBUAE8AXwBDAEEATABFAE4ARABBAFIAXwBEAEEAVABFACgAXABuACAAIAAgACAAIAAgACAAIAAgACAAIAAgACAAIAAgACAAIAAgACAAIABJAEYAKABfAHMAaQBnAG4AIAA9ACAAMQAsACAATQBKAEQAYQB0AGUAUwB0AGEAcgB0ACwAIABNAEoARABhAHQAZQBFAG4AZAApACwAXABuACAAIAAgACAAIAAgACAAIAAgACAAIAAgACAAIAAgACAAIAAgACAAIABKAHUAbABpAGEAbgBDAGEAbABlAG4AZABhAHIAXABuACAAIAAgACAAIAAgACAAIAAgACAAIAAgACAAIAAgACAAKQAsAFwAbgAgACAAIAAgACAAIAAgACAAIAAgACAAIAAgACAAIAAgAF8AZABhAHQAZQBfAEIALAAgAE0ASgBEAEEAVABFAF8AVABPAF8AQwBBAEwARQBOAEQAQQBSAF8ARABBAFQARQAoAFwAbgAgACAAIAAgACAAIAAgACAAIAAgACAAIAAgACAAIAAgACAAIAAgACAASQBGACgAXwBzAGkAZwBuACAAPQAgADEALAAgAE0ASgBEAGEAdABlAEUAbgBkACwAIABNAEoARABhAHQAZQBTAHQAYQByAHQAKQAsAFwAbgAgACAAIAAgACAAIAAgACAAIAAgACAAIAAgACAAIAAgACAAIAAgACAASgB1AGwAaQBhAG4AQwBhAGwAZQBuAGQAYQByAFwAbgAgACAAIAAgACAAIAAgACAAIAAgACAAIAAgACAAIAAgACkALABcAG4AIAAgACAAIAAgACAAIAAgACAAIAAgACAAIAAgACAAIABfAGQAZQBsAHQAYQBZAGUAYQByACwAIABJAE4ARABFAFgAKABfAGQAYQB0AGUAXwBCACwAIAAxACwAIAAxACkAIAAtACAASQBOAEQARQBYACgAXwBkAGEAdABlAF8AQQAsACAAMQAsACAAMQApACwAXABuACAAIAAgACAAIAAgACAAIAAgACAAIAAgACAAIAAgACAAXwBkAGUAbAB0AGEATQBvAG4AdABoACwAIABJAE4ARABFAFgAKABfAGQAYQB0AGUAXwBCACwAIAAxACwAIAAyACkAIAAtACAASQBOAEQARQBYACgAXwBkAGEAdABlAF8AQQAsACAAMQAsACAAMgApACwAXABuACAAIAAgACAAIAAgACAAIAAgACAAIAAgACAAIAAgACAAXwBkAGkAZgBmAE0AbwBuAHQAaABzACwAIAAoAF8AZABlAGwAdABhAFkAZQBhAHIAIAAqACAAMQAyACkAIAArACAAXwBkAGUAbAB0AGEATQBvAG4AdABoACwAXABuACAAIAAgACAAIAAgACAAIAAgACAAIAAgACAAIAAgACAAXwBkAGEAeQBzAE0AbwBuAHQAaABfAEEALAAgAEQAQQBZAFMAXwBJAE4AXwBNAE8ATgBUAEgAKABJAE4ARABFAFgAKABfAGQAYQB0AGUAXwBBACwAIAAxACwAIAAyACkALAAgAEkATgBEAEUAWAAoAF8AZABhAHQAZQBfAEEALAAgADEALAAgADEAKQAsACAASgB1AGwAaQBhAG4AQwBhAGwAZQBuAGQAYQByACkALABcAG4AIAAgACAAIAAgACAAIAAgACAAIAAgACAAIAAgACAAIABfAGQAYQB5AHMATQBvAG4AdABoAF8AQgAsACAARABBAFkAUwBfAEkATgBfAE0ATwBOAFQASAAoAEkATgBEAEUAWAAoAF8AZABhAHQAZQBfAEIALAAgADEALAAgADIAKQAsACAASQBOAEQARQBYACgAXwBkAGEAdABlAF8AQgAsACAAMQAsACAAMQApACwAIABKAHUAbABpAGEAbgBDAGEAbABlAG4AZABhAHIAKQAsAFwAbgAgACAAIAAgACAAIAAgACAAIAAgACAAIAAgACAAIAAgAF8AcABhAHIAdABpAGEAbABNAG8AbgB0AGgAXwBBACwAIAAoAEkATgBEAEUAWAAoAF8AZABhAHQAZQBfAEEALAAgADEALAAgADMAKQAgAC0AIAAxACAAKwAgAEkATgBEAEUAWAAoAF8AZABhAHQAZQBfAEEALAAgADEALAAgADQAKQApACAALwAgAF8AZABhAHkAcwBNAG8AbgB0AGgAXwBBACwAXABuACAAIAAgACAAIAAgACAAIAAgACAAIAAgACAAIAAgACAAXwBwAGEAcgB0AGkAYQBsAE0AbwBuAHQAaABfAEIALAAgACgASQBOAEQARQBYACgAXwBkAGEAdABlAF8AQgAsACAAMQAsACAAMwApACAALQAgADEAIAArACAASQBOAEQARQBYACgAXwBkAGEAdABlAF8AQgAsACAAMQAsACAANAApACkAIAAvACAAXwBkAGEAeQBzAE0AbwBuAHQAaABfAEIALABcAG4AIAAgACAAIAAgACAAIAAgACAAIAAgACAAIAAgACAAIABfAHMAaQBnAG4AIAAqACAAKABfAGQAaQBmAGYATQBvAG4AdABoAHMAIAAtACAAXwBwAGEAcgB0AGkAYQBsAE0AbwBuAHQAaABfAEEAIAArACAAXwBwAGEAcgB0AGkAYQBsAE0AbwBuAHQAaABfAEI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EAVQBBAFIAVABFAFIAUwBcAG4AXABuAFIAZQB0AHUAcgBuAHMAIAB0AGgAZQAgAHQAaQBtAGUAcwBwAGEAbgAgAGQAaQBmAGYAZQByAGUAbgBjAGUAIABiAGUAdAB3AGUAZQBuACAATQBvAGQAaQBmAGkAZQBkACAASgB1AGwAaQBhAG4AIABEAGEAdABlAHMAIABpAG4AIABxAHUAYQByAHQAZQByAHMALgBcAG4AVwBoAGUAcgBlACAAdABoAGUAIABkAGkAZgBmAGUAcgBlAG4AYwBlACAAaQBuAGMAbAB1AGQAZQBzACAAcABhAHIAdABpAGEAbAAgAHEAdQBhAHIAdABlAHIAcwAsACAAdABoAGUAIABmAHIAYQBjAHQAaQBvAG4AIABpAHMAIABjAGEAbABjAHUAbABhAHQAZQBkACAAbwBuACAAdABoAGUAIABiAGEAcwBpAHMAIABvAGYAIABkAGEAeQBzACAAaQBuACAAdABoAGUAXABuAHEAdQBhAHIAdABlAHIAIABvAGYAIAB0AGgAZQAgAGMAYQBsAGUAbgBkAGEAcgAuACAASQBmACAAdABoAGUAIABNAG8AZABpAGYAaQBlAGQAIABKAHUAbABpAGEAbgAgAEQAYQB0AGUAcwAgAGEAcgBlACAAZQB4AHAAcgBlAHMAcwBlAGQAIABpAG4AIABVAFQAQwAgAHIAYQB0AGgAZQByACAAdABoAGEAbgAgAGwAbwBjAGEAbAAgAHQAaQBtAGUAIAB0AGgAZQBuACAAYQBcAG4AcwBtAGEAbABsACAAbQBhAHIAZwBpAG4AIABvAGYAIABlAHIAcgBvAHIAIAB3AGkAbABsACAAYgBlACAAaQBuAHQ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cQB1AGEAcgB0AGUAcg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IAAgACAAIAAgAHwAIABkAGUAYwBpAG0AYQBsACAAIAAgACAAIAAgACAAIAAgAHwAIABTAHQAYQByAHQAaQBuAGcAIABNAG8AZABpAGYAaQBlAGQAIABKAHUAbABpAGEAbgAgAEQAYQB0AGUAIABcAG4ATQBKAEQAYQB0AGUARQBuAGQAIAAgACAAIAAgACAAIAAgAHwAIABkAGUAYwBpAG0AYQBsACAAIAAgACAAIAAgACAAIAAgAHwAIABFAG4AZABpAG4AZwAgAE0AbwBkAGkAZgBpAGUAZAAgAEoAdQBsAGkAYQBuACAARABhAHQAZQBcAG4AWwBNAG8AbgB0AGgATwBmAGYAcwBlAHQAXQAgACAAIAAgAHwAIABpAG4AdABlAGcAZQByACAAWwAtADYALgAuADMAXQAgAHwAIABRAHUAYQByAHQAZQByACAAbQBvAG4AdABoACAAbwBmAGYAcwBlAHQAIABmAHIAbwBtACAASgBhAG4AdQBhAHIAeQAuAFwAbgBbAEoAdQBsAGkAYQBuAEMAYQBsAGUAbgBkAGEAcgBdACAAfAAgAHMAdwBpAHQAYwBoACAAIAAgACAAIAAgACAAIAAgACAAfAAgAEMAYQBsAGMAdQBsAGEAdABlACAAaQBu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EQARQBMAFQAQQBfAFEAVQBBAFIAVABFAFIAUwAgAD0AIABMAEEATQBCAEQAQQAoAE0ASgBEAGEAdABlAFMAdABhAHIAdAAsACAATQBKAEQAYQB0AGUARQBuAGQALAAgAFsATQBvAG4AdABoAE8AZgBmAHMAZQB0AF0ALAAgAFsASgB1AGwAaQBhAG4AQwBhAGwAZQBuAGQAYQByAF0ALABcAG4AIAAgACAAIABJAEYAUwAoAFwAbgAgACAAIAAgACAAIAAgACAAKABNAEoARABhAHQAZQBTAHQAYQByAHQAIAA9ACAAXAAiAFwAIgApACAAKgAgACgATQBKAEQAYQB0AGUARQBuAGQAIAA9ACAAXAAiAFwAIgApACwAIABcACIAXAAiACwAXABuACAAIAAgACAAIAAgACAAIABOAE8AVAAoAEkAUwBOAFUATQBCAEUAUgAoAE0ASgBEAGEAdABlAFMAdABhAHIAdAApACkALAAgAHsAIwBWAEEATABVAEUAIQB9ACwAXABuACAAIAAgACAAIAAgACAAIABOAE8AVAAoAEkAUwBOAFUATQBCAEUAUgAoAE0ASgBEAGEAdABlAEUAbgBkACkAKQAsACAAewAjAFYAQQBMAFUARQAhAH0ALABcAG4AIAAgACAAIAAgACAAIAAgAFQAUgBVAEUALAAgAEwARQBUACgAXABuACAAIAAgACAAIAAgACAAIAAgACAAIAAgAF8AbQBvAG4AdABoAE8AZgBmAHMAZQB0ACwAIABSAE8AVQBOAEQAKABOACgATQBvAG4AdABoAE8AZgBmAHMAZQB0ACkALAAgADAAKQAsAFwAbgAgACAAIAAgACAAIAAgACAAIAAgACAAIABJAEYAUwAoAFwAbgAgACAAIAAgACAAIAAgACAAIAAgACAAIAAgACAAIAAgAF8AbQBvAG4AdABoAE8AZgBmAHMAZQB0ACAAPAAgAC0ANgAsACAAewAjAE4AVQBNACEAfQAsAFwAbgAgACAAIAAgACAAIAAgACAAIAAgACAAIAAgACAAIAAgAF8AbQBvAG4AdABoAE8AZgBmAHMAZQB0ACAAPgAgADMALAAgAHsAIwBOAFUATQAhAH0ALABcAG4AIAAgACAAIAAgACAAIAAgACAAIAAgACAAIAAgACAAIABNAEoARABhAHQAZQBTAHQAYQByAHQAIAA9ACAATQBKAEQAYQB0AGUARQBuAGQALAAgADAALABcAG4AIAAgACAAIAAgACAAIAAgACAAIAAgACAAIAAgACAAIABUAFIAVQBFACwAIABMAEUAVAAoAFwAbgAgACAAIAAgACAAIAAgACAAIAAgACAAIAAgACAAIAAgACAAIAAgACAAXwBzAGkAZwBuACwAIABJAEYAKABNAEoARABhAHQAZQBFAG4AZAAgAD4APQAgAE0ASgBEAGEAdABlAFMAdABhAHIAdAAsACAAMQAsACAALQAxACkALABcAG4AIAAgACAAIAAgACAAIAAgACAAIAAgACAAIAAgACAAIAAgACAAIAAgAF8AcQB1AGEAcgB0AGUAcgBEAGEAdABlAF8AQQAsACAATQBKAEQAQQBUAEUAXwBUAE8AXwBRAFUAQQBSAFQARQBSAF8ARABBAFQARQAoAFwAbgAgACAAIAAgACAAIAAgACAAIAAgACAAIAAgACAAIAAgACAAIAAgACAAIAAgACAAIABJAEYAKABfAHMAaQBnAG4AIAA9ACAAMQAsACAATQBKAEQAYQB0AGUAUwB0AGEAcgB0ACwAIABNAEoARABhAHQAZQBFAG4AZAApACwAXABuACAAIAAgACAAIAAgACAAIAAgACAAIAAgACAAIAAgACAAIAAgACAAIAAgACAAIAAgAF8AbQBvAG4AdABoAE8AZgBmAHMAZQB0ACwAIABKAHUAbABpAGEAbgBDAGEAbABlAG4AZABhAHIAXABuACAAIAAgACAAIAAgACAAIAAgACAAIAAgACAAIAAgACAAIAAgACAAIAApACwAXABuACAAIAAgACAAIAAgACAAIAAgACAAIAAgACAAIAAgACAAIAAgACAAIABfAHEAdQBhAHIAdABlAHIARABhAHQAZQBfAEIALAAgAE0ASgBEAEEAVABFAF8AVABPAF8AUQBVAEEAUgBUAEUAUgBfAEQAQQBUAEUAKABcAG4AIAAgACAAIAAgACAAIAAgACAAIAAgACAAIAAgACAAIAAgACAAIAAgACAAIAAgACAASQBGACgAXwBzAGkAZwBuACAAPQAgADEALAAgAE0ASgBEAGEAdABlAEUAbgBkACwAIABNAEoARABhAHQAZQBTAHQAYQByAHQAKQAsAFwAbgAgACAAIAAgACAAIAAgACAAIAAgACAAIAAgACAAIAAgACAAIAAgACAAIAAgACAAIABfAG0AbwBuAHQAaABPAGYAZgBzAGUAdAAsACAASgB1AGwAaQBhAG4AQwBhAGwAZQBuAGQAYQByAFwAbgAgACAAIAAgACAAIAAgACAAIAAgACAAIAAgACAAIAAgACAAIAAgACAAKQAsAFwAbgAgACAAIAAgACAAIAAgACAAIAAgACAAIAAgACAAIAAgACAAIAAgACAAXwBkAGUAbAB0AGEAWQBlAGEAcgAsACAASQBOAEQARQBYACgAXwBxAHUAYQByAHQAZQByAEQAYQB0AGUAXwBCACwAIAAxACwAIAAxACkAIAAtACAASQBOAEQARQBYACgAXwBxAHUAYQByAHQAZQByAEQAYQB0AGUAXwBBACwAIAAxACwAIAAxACkALABcAG4AIAAgACAAIAAgACAAIAAgACAAIAAgACAAIAAgACAAIAAgACAAIAAgAF8AZABlAGwAdABhAFEAdQBhAHIAdABlAHIALAAgAEkATgBEAEUAWAAoAF8AcQB1AGEAcgB0AGUAcgBEAGEAdABlAF8AQgAsACAAMQAsACAAMgApACAALQAgAEkATgBEAEUAWAAoAF8AcQB1AGEAcgB0AGUAcgBEAGEAdABlAF8AQQAsACAAMQAsACAAMgApACwAXABuACAAIAAgACAAIAAgACAAIAAgACAAIAAgACAAIAAgACAAIAAgACAAIABfAGQAaQBmAGYAUQB1AGEAcgB0AGUAcgBzACwAIAAoAF8AZABlAGwAdABhAFkAZQBhAHIAIAAqACAANAApACAAKwAgAF8AZABlAGwAdABhAFEAdQBhAHIAdABlAHIALABcAG4AIAAgACAAIAAgACAAIAAgACAAIAAgACAAIAAgACAAIAAgACAAIAAgAF8AcABhAHIAdABpAGEAbABRAHUAYQByAHQAZQByAF8AQQAsACAAKABJAE4ARABFAFgAKABfAHEAdQBhAHIAdABlAHIARABhAHQAZQBfAEEALAAgADEALAAgADMAKQAgAC0AIAAxACAAKwAgAEkATgBEAEUAWAAoAF8AcQB1AGEAcgB0AGUAcgBEAGEAdABlAF8AQQAsACAAMQAsACAANAApACkAIAAvACAASQBOAEQARQBYACgAXwBxAHUAYQByAHQAZQByAEQAYQB0AGUAXwBBACwAIAAxACwAIAA1ACkALABcAG4AIAAgACAAIAAgACAAIAAgACAAIAAgACAAIAAgACAAIAAgACAAIAAgAF8AcABhAHIAdABpAGEAbABRAHUAYQByAHQAZQByAF8AQgAsACAAKABJAE4ARABFAFgAKABfAHEAdQBhAHIAdABlAHIARABhAHQAZQBfAEIALAAgADEALAAgADMAKQAgAC0AIAAxACAAKwAgAEkATgBEAEUAWAAoAF8AcQB1AGEAcgB0AGUAcgBEAGEAdABlAF8AQgAsACAAMQAsACAANAApACkAIAAvACAASQBOAEQARQBYACgAXwBxAHUAYQByAHQAZQByAEQAYQB0AGUAXwBCACwAIAAxACwAIAA1ACkALABcAG4AIAAgACAAIAAgACAAIAAgACAAIAAgACAAIAAgACAAIAAgACAAIAAgAF8AcwBpAGcAbgAgACoAIAAoAF8AZABpAGYAZgBRAHUAYQByAHQAZQByAHMAIAAtACAAXwBwAGEAcgB0AGkAYQBsAFEAdQBhAHIAdABlAHIAXwBBACAAKwAgAF8AcABhAHIAdABpAGEAbABRAHUAYQByAHQAZQByAF8AQg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ZAEUAQQBSAFMAXABuAFwAbgBSAGUAdAB1AHIAbgBzACAAdABoAGUAIAB0AGkAbQBlAHMAcABhAG4AIABkAGkAZgBmAGUAcgBlAG4AYwBlACAAYgBlAHQAdwBlAGUAbgAgAE0AbwBkAGkAZgBpAGUAZAAgAEoAdQBsAGkAYQBuACAARABhAHQAZQBzACAAaQBuACAAeQBlAGEAcgBzAC4AXABuAFcAaABlAHIAZQAgAHQAaABlACAAZABpAGYAZgBlAHIAZQBuAGMAZQAgAGkAbgBjAGwAdQBkAGUAcwAgAHAAYQByAHQAaQBhAGwAIAB5AGUAYQByAHMALAAgAHQAaABlACAAZgByAGEAYwB0AGkAbwBuACAAaQBzACAAYwBhAGwAYwB1AGwAYQB0AGUAZAAgAG8AbgAgAHQAaABlACAAYgBhAHMAaQBzACAAbwBmACAAZABhAHkAcwAgAGkAbgAgAHQAaABlAFwAbgB5AGUAYQByACAAbwBmACAAdABoAGUAIABjAGEAbABlAG4AZABhAHIALgAgAEkAZgAgAHQAaABlACAATQBvAGQAaQBmAGkAZQBkACAASgB1AGwAaQBhAG4AIABEAGEAdABlAHMAIABhAHIAZQAgAGUAeABwAHIAZQBzAHMAZQBkACAAaQBuACAAVQBUAEMAIAByAGEAdABoAGUAcgAgAHQAaABhAG4AIABsAG8AYwBhAGwAIAB0AGkAbQBlACAAdABoAGUAbgAgAGEAXABuAHMAbQBhAGwAbAAgAG0AYQByAGcAaQBuACAAbwBmACAAZQByAHIAbwByACAAdwBpAGwAbAAgAGIAZQAgAGkAbgB0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HkAZQBh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FMAdABhAHIAdAAgACAAIAAgACAAIAB8ACAAZABlAGMAaQBtAGEAbAAgAHwAIABTAHQAYQByAHQAaQBuAGcAIABNAG8AZABpAGYAaQBlAGQAIABKAHUAbABpAGEAbgAgAEQAYQB0AGUAIABcAG4ATQBKAEQAYQB0AGUARQBuAGQAIAAgACAAIAAgACAAIAAgAHwAIABkAGUAYwBpAG0AYQBsACAAfAAgAEUAbgBkAGkAbgBnACAATQBvAGQAaQBmAGkAZQBkACAASgB1AGwAaQBhAG4AIABEAGEAdA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EAEUATABUAEEAXwBZAEUAQQBSAFMAIAA9ACAATABBAE0AQgBEAEEAKABNAEoARABhAHQAZQBTAHQAYQByAHQALAAgAE0ASgBEAGEAdABlAEUAbgBkACwAIABbAEoAdQBsAGkAYQBuAEMAYQBsAGUAbgBkAGEAcgBdACwAXABuACAAIAAgACAASQBGAFMAKABcAG4AIAAgACAAIAAgACAAIAAgACgATQBKAEQAYQB0AGUAUwB0AGEAcgB0ACAAPQAgAFwAIgBcACIAKQAgACoAIAAoAE0ASgBEAGEAdABlAEUAbgBkACAAPQAgAFwAIgBcACIAKQAsACAAXAAiAFwAIgAsAFwAbgAgACAAIAAgACAAIAAgACAATgBPAFQAKABJAFMATgBVAE0AQgBFAFIAKABNAEoARABhAHQAZQBTAHQAYQByAHQAKQApACwAIAB7ACMAVgBBAEwAVQBFACEAfQAsAFwAbgAgACAAIAAgACAAIAAgACAATgBPAFQAKABJAFMATgBVAE0AQgBFAFIAKABNAEoARABhAHQAZQBFAG4AZAApACkALAAgAHsAIwBWAEEATABVAEUAIQB9ACwAXABuACAAIAAgACAAIAAgACAAIABNAEoARABhAHQAZQBTAHQAYQByAHQAIAA9ACAATQBKAEQAYQB0AGUARQBuAGQALAAgADAALABcAG4AIAAgACAAIAAgACAAIAAgAFQAUgBVAEUALAAgAEwARQBUACgAXABuACAAIAAgACAAIAAgACAAIAAgACAAIAAgAF8AcwBpAGcAbgAsACAASQBGACgATQBKAEQAYQB0AGUARQBuAGQAIAA+AD0AIABNAEoARABhAHQAZQBTAHQAYQByAHQALAAgADEALAAgAC0AMQApACwAXABuACAAIAAgACAAIAAgACAAIAAgACAAIAAgAF8AbwByAGQAaQBuAGEAbABEAGEAdABlAF8AQQAsACAATQBKAEQAQQBUAEUAXwBUAE8AXwBPAFIARABJAE4AQQBMAF8ARABBAFQARQAoAFwAbgAgACAAIAAgACAAIAAgACAAIAAgACAAIAAgACAAIAAgAEkARgAoAF8AcwBpAGcAbgAgAD0AIAAxACwAIABNAEoARABhAHQAZQBTAHQAYQByAHQALAAgAE0ASgBEAGEAdABlAEUAbgBkACkALABcAG4AIAAgACAAIAAgACAAIAAgACAAIAAgACAAIAAgACAAIABKAHUAbABpAGEAbgBDAGEAbABlAG4AZABhAHIAXABuACAAIAAgACAAIAAgACAAIAAgACAAIAAgACkALABcAG4AIAAgACAAIAAgACAAIAAgACAAIAAgACAAXwBvAHIAZABpAG4AYQBsAEQAYQB0AGUAXwBCACwAIABNAEoARABBAFQARQBfAFQATwBfAE8AUgBEAEkATgBBAEwAXwBEAEEAVABFACgAXABuACAAIAAgACAAIAAgACAAIAAgACAAIAAgACAAIAAgACAASQBGACgAXwBzAGkAZwBuACAAPQAgADEALAAgAE0ASgBEAGEAdABlAEUAbgBkACwAIABNAEoARABhAHQAZQBTAHQAYQByAHQAKQAsAFwAbgAgACAAIAAgACAAIAAgACAAIAAgACAAIAAgACAAIAAgAEoAdQBsAGkAYQBuAEMAYQBsAGUAbgBkAGEAcgBcAG4AIAAgACAAIAAgACAAIAAgACAAIAAgACAAKQAsAFwAbgAgACAAIAAgACAAIAAgACAAIAAgACAAIABfAGQAZQBsAHQAYQBZAGUAYQByACwAIABJAE4ARABFAFgAKABfAG8AcgBkAGkAbgBhAGwARABhAHQAZQBfAEIALAAgADEALAAgADEAKQAgAC0AIABJAE4ARABFAFgAKABfAG8AcgBkAGkAbgBhAGwARABhAHQAZQBfAEEALAAgADEALAAgADEAKQAsAFwAbgAgACAAIAAgACAAIAAgACAAIAAgACAAIABfAHAAYQByAHQAaQBhAGwAWQBlAGEAcgBfAEEALAAgACgASQBOAEQARQBYACgAXwBvAHIAZABpAG4AYQBsAEQAYQB0AGUAXwBBACwAIAAxACwAIAAyACkAIAAtACAAMQAgACsAIABJAE4ARABFAFgAKABfAG8AcgBkAGkAbgBhAGwARABhAHQAZQBfAEEALAAgADEALAAgADMAKQApACAALwAgAEkATgBEAEUAWAAoAF8AbwByAGQAaQBuAGEAbABEAGEAdABlAF8AQQAsACAAMQAsACAANAApACwAXABuACAAIAAgACAAIAAgACAAIAAgACAAIAAgAF8AcABhAHIAdABpAGEAbABZAGUAYQByAF8AQgAsACAAKABJAE4ARABFAFgAKABfAG8AcgBkAGkAbgBhAGwARABhAHQAZQBfAEIALAAgADEALAAgADIAKQAgAC0AIAAxACAAKwAgAEkATgBEAEUAWAAoAF8AbwByAGQAaQBuAGEAbABEAGEAdABlAF8AQgAsACAAMQAsACAAMwApACkAIAAvACAASQBOAEQARQBYACgAXwBvAHIAZABpAG4AYQBsAEQAYQB0AGUAXwBCACwAIAAxACwAIAA0ACkALABcAG4AIAAgACAAIAAgACAAIAAgACAAIAAgACAAXwBzAGkAZwBuACAAKgAgACgAXwBkAGUAbAB0AGEAWQBlAGEAcgAgAC0AIABfAHAAYQByAHQAaQBhAGwAWQBlAGEAcgBfAEEAIAArACAAXwBwAGEAcgB0AGkAYQBsAFkAZQBhAHIAXwBC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XAEUARQBLAF8ARABBAFkAUwBcAG4AXABuAFIAZQB0AHUAcgBuAHMAIAB0AGgAZQAgAHQAaQBtAGUAcwBwAGEAbgAgAGQAaQBmAGYAZQByAGUAbgBjAGUAIABiAGUAdAB3AGUAZQBuACAATQBvAGQAaQBmAGkAZQBkACAASgB1AGwAaQBhAG4AIABEAGEAdABlAHMAIABpAG4AIAB3AGUAZQBrAHMAIABhAG4AZAAgAGQAYQB5AHMALgBcAG4AQwBhAG4AIABhAGwAcwBvACAAYQBjAGMAZQBwAHQAIABzAHQAYQBuAGQAYQByAGQAIABKAHUAbABpAGEAbgAgAEQAYQB0AGUAcwAsACAAcAByAG8AdgBpAGQAZQBkACAAdAB5AHAAZQBzACAAYQByAGUAIABuAG8AdAAgAG0AaQB4AGUAZ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cAZQBlAGsAcwAgAFwAbgAgADMAIAB8ACAAaQBuAHQAZQBnAGUAcgAgAFsAMAAuAC4ANgBdACAAIAAgAHwAIABEAGUAbAB0AGEAIABkAGEAeQBzAFwAbgAgADQAIAB8ACAAZABlAGMAaQBtAGEAbAAgAFsAMAAuAC4AMQApACAAIAAgAHwAIABEAGUAbAB0AGE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UwB0AGEAcgB0ACAAfAAgAGQAZQBjAGkAbQBhAGwAIAB8ACAAUwB0AGEAcgB0AGkAbgBnACAATQBvAGQAaQBmAGkAZQBkACAASgB1AGwAaQBhAG4AIABEAGEAdABlACAAXABuAE0ASgBEAGEAdABlAEUAbgBkACAAIAAgAHwAIABkAGUAYwBpAG0AYQBsACAAfAAgAEUAbgBkAGkAbgBn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RABFAEwAVABBAF8AVwBFAEUASwBfAEQAQQBZAFMAIAA9ACAATABBAE0AQgBEAEEAKABNAEoARABhAHQAZQBTAHQAYQByAHQALAAgAE0ASgBEAGEAdABlAEUAbgBkACwAXABuACAAIAAgACAASQBGAFMAKABcAG4AIAAgACAAIAAgACAAIAAgACgATQBKAEQAYQB0AGUAUwB0AGEAcgB0ACAAPQAgAFwAIgBcACIAKQAgACoAIAAoAE0ASgBEAGEAdABlAEUAbgBkACAAPQAgAFwAIgBcACIAKQAsACAAewBcACIAXAAiACwAIABcACIAXAAiACwAIABcACIAXAAiACwAIABcACIAXAAiAH0ALABcAG4AIAAgACAAIAAgACAAIAAgAE4ATwBUACgASQBTAE4AVQBNAEIARQBSACgATQBKAEQAYQB0AGUAUwB0AGEAcgB0ACkAKQAsACAAewAjAFYAQQBMAFUARQAhACwAIABcACIAXAAiACwAIABcACIAXAAiACwAIABcACIAXAAiAH0ALABcAG4AIAAgACAAIAAgACAAIAAgAE4ATwBUACgASQBTAE4AVQBNAEIARQBSACgATQBKAEQAYQB0AGUARQBuAGQAKQApACwAIAB7ACMAVgBBAEwAVQBFACEALAAgAFwAIgBcACIALAAgAFwAIgBcACIALAAgAFwAIgBcACIAfQAsAFwAbgAgACAAIAAgACAAIAAgACAAVABSAFUARQAsACAATABFAFQAKABcAG4AIAAgACAAIAAgACAAIAAgACAAIAAgACAAXwBkAGkAZgBmAEQAYQB5AHMALAAgACgATQBKAEQAYQB0AGUARQBuAGQAIAAtACAATQBKAEQAYQB0AGUAUwB0AGEAcgB0ACkALABcAG4AIAAgACAAIAAgACAAIAAgACAAIAAgACAASQBGACgAXwBkAGkAZgBmAEQAYQB5AHMAIAA9ACAAMAAsACAAewAwACwAIAAwACwAIAAwACwAIAAwAH0ALABcAG4AIAAgACAAIAAgACAAIAAgACAAIAAgACAAIAAgACAAIABMAEUAVAAoAFwAbgAgACAAIAAgACAAIAAgACAAIAAgACAAIAAgACAAIAAgACAAIAAgACAAXwBzAGkAZwBuACwAIABJAEYAKABfAGQAaQBmAGYARABhAHkAcwAgAD4APQAgADAALAAgADEALAAgAC0AMQApACwAXABuACAAIAAgACAAIAAgACAAIAAgACAAIAAgACAAIAAgACAAIAAgACAAIABfAGEAYgBzAEQAaQBmAGYARABhAHkAcwAsACAAXwBzAGkAZwBuACAAKgAgAF8AZABpAGYAZgBEAGEAeQBzACwAXABuACAAIAAgACAAIAAgACAAIAAgACAAIAAgACAAIAAgACAAIAAgACAAIABfAGQAZQBsAHQAYQBXAGUAZQBrACwAIABJAE4AVAAoAF8AYQBiAHMARABpAGYAZgBEAGEAeQBzACAALwAgADcAKQAsAFwAbgAgACAAIAAgACAAIAAgACAAIAAgACAAIAAgACAAIAAgACAAIAAgACAAXwByAGUAbQBEAGEAeQBzACwAIABfAGEAYgBzAEQAaQBmAGYARABhAHkAcwAgAC0AIABfAGQAZQBsAHQAYQBXAGUAZQBrACAAKgAgADcALABcAG4AIAAgACAAIAAgACAAIAAgACAAIAAgACAAIAAgACAAIAAgACAAIAAgAF8AZABlAGwAdABhAEQAYQB5ACwAIABJAE4AVAAoAF8AcgBlAG0ARABhAHkAcwApACwAXABuACAAIAAgACAAIAAgACAAIAAgACAAIAAgACAAIAAgACAAIAAgACAAIABfAGQAZQBsAHQAYQBUAGkAbQBlACwAIABfAHIAZQBtAEQAYQB5AHMAIAAtACAAXwBkAGUAbAB0AGEARABhAHkALABcAG4AIAAgACAAIAAgACAAIAAgACAAIAAgACAAIAAgACAAIAAgACAAIAAgAEgAUwBUAEEAQwBLACgAXABuACAAIAAgACAAIAAgACAAIAAgACAAIAAgACAAIAAgACAAIAAgACAAIAAgACAAIAAgAF8AcwBpAGcAbgAsAFwAbgAgACAAIAAgACAAIAAgACAAIAAgACAAIAAgACAAIAAgACAAIAAgACAAIAAgACAAIABfAGQAZQBsAHQAYQBXAGUAZQBrACwAXABuACAAIAAgACAAIAAgACAAIAAgACAAIAAgACAAIAAgACAAIAAgACAAIAAgACAAIAAgAF8AZABlAGwAdABhAEQAYQB5ACwAXABuACAAIAAgACAAIAAgACAAIAAgACAAIAAgACAAIAAgACAAIAAgACAAIAAgACAAIAAgAF8AZABlAGwAdABhAFQAaQBtAGU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ZAEUAQQBSAF8AVwBFAEUASwBfAEQAQQBZAFMAXABuAFwAbgBSAGUAdAB1AHIAbgBzACAAdABoAGUAIAB0AGkAbQBlAHMAcABhAG4AIABkAGkAZgBmAGUAcgBlAG4AYwBlACAAYgBlAHQAdwBlAGUAbgAgAE0AbwBkAGkAZgBpAGUAZAAgAEoAdQBsAGkAYQBuACAARABhAHQAZQBzACAAaQBuACAAeQBlAGEAcgBzACwAIAB3AGUAZQBrAHMALAAgAGEAbgBkACAAZABhAHkAcwAuAFwAbgBOAG8AdABlACAAdABoAGUAIABuAHUAbQBiAGUAcgAgAG8AZgAgAHcAZQBlAGsAcwAgAHAAZQByACAAeQBlAGEAcgAgAGMAYQBuACAAdgBhAHIAeQAgAGIAZQB0AHcAZQBlAG4AIAA1ADIAIABhAG4AZAAgADUAMwAuACAASQBmACAAYQBuACAAYQBiAHMAbwBsAHUAdABlACAAbgB1AG0AYgBlAHIAIABvAGYAIAB3AGUAZQBrAHMAIABpAHMAIABiAGUAaQBuAGcAIABzAG8AdQBnAGgAdABcAG4AdABoAGUAbgAgAHUAcwBlACAAZQBpAHQAaABlAHIAIABEAEUATABUAEEAXwBXAEUARQBLAF8ARABBAFkAUwAgAG8AcgAgAEQARQBMAFQAQQBfAFcARQBFAEsAUwAgAGYAdQBuAGMAdABpAG8AbgBzAC4AIABJAGYAIAB0AGgAZQAgAE0AbwBkAGkAZgBpAGUAZAAgAEoAdQBsAGkAYQBuACAARABhAHQAZQBzACAAYQByAGUAIABlAHgAcAByAGUAcwBzAGUAZAAgAGkAbgAgAFUAVABDAFwAbgByAGEAdABoAGUAcgAgAHQAaABhAG4AIABsAG8AYwBhAGwAIAB0AGkAbQBlACAAdABoAGUAbgAgAGEAIABzAG0AYQBsAGwAIABtAGEAcgBnAGkAbgAgAG8AZgAgAGUAcgByAG8AcgAgAHcAaQBsAGwAIABiAGUAIABpAG4Ad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UAMgBdACAAIAB8ACAARABlAGwAdABhACAAdwBlAGUAawBzACAAXABuACAANAAgAHwAIABkAGUAYwBpAG0AYQBsACAAWwAwAC4ALgA2AF0AIAAgACAAfAAgAEQAZQBsAHQAYQAgAGQAYQB5AHMAXABuACAANQAgAHwAIABkAGUAYwBpAG0AYQBsACAAWwAwAC4ALgAxACkAIAAgACAAfAAgAEQAZQBsAHQAYQ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B8ACAAUwB0AGEAcgB0AGkAbgBnACAATQBvAGQAaQBmAGkAZQBkACAASgB1AGwAaQBhAG4AIABEAGEAdABlACAAXABuAE0ASgBEAGEAdABlAEUAbgBkACAAIAAgACAAIAAgACAAIAB8ACAAZABlAGMAaQBtAGEAbAAgAHwAIABFAG4AZABpAG4AZw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RABFAEwAVABBAF8AWQBFAEEAUgBfAFcARQBFAEsAXwBEAEEAWQBTACAAPQAgAEwAQQBNAEIARABBACgATQBKAEQAYQB0AGUAUwB0AGEAcgB0ACwAIABNAEoARABhAHQAZQBFAG4AZAAsACAAWwBKAHUAbABpAGEAbgBDAGEAbABlAG4AZABhAHIAXQAsAFwAbgAgACAAIAAgAEkARgBTACgAXABuACAAIAAgACAAIAAgACAAIAAoAE0ASgBEAGEAdABlAFMAdABhAHIAdAAgAD0AIABcACIAXAAiACkAIAAqACAAKABNAEoARABhAHQAZQBFAG4AZAAgAD0AIABcACIAXAAiACkALAAgAHsAXAAiAFwAIgAsACAAXAAiAFwAIgAsACAAXAAiAFwAIgAsACAAXAAiAFwAIgAsACAAXAAiAFwAIgB9ACwAXABuACAAIAAgACAAIAAgACAAIABOAE8AVAAoAEkAUwBOAFUATQBCAEUAUgAoAE0ASgBEAGEAdABlAFMAdABhAHIAdAApACkALAAgAHsAIwBWAEEATABVAEUAIQAsACAAXAAiAFwAIgAsACAAXAAiAFwAIgAsACAAXAAiAFwAIgAsACAAXAAiAFwAIgB9ACwAXABuACAAIAAgACAAIAAgACAAIABOAE8AVAAoAEkAUwBOAFUATQBCAEUAUgAoAE0ASgBEAGEAdABlAEUAbgBkACkAKQAsACAAewAjAFYAQQBMAFUARQAhACwAIABcACIAXAAiACwAIABcACIAXAAiACwAIABcACIAXAAiACwAIABcACIAXAAiAH0ALABcAG4AIAAgACAAIAAgACAAIAAgAE0ASgBEAGEAdABlAFMAdABhAHIAdAAgAD0AIABNAEoARABhAHQAZQBFAG4AZAAsACAAewAwACwAIAAwACwAIAAwACwAIAAwACwAIAAwAH0ALABcAG4AIAAgACAAIAAgACAAIAAgAFQAUgBVAEUALAAgAEwARQBUACgAXABuACAAIAAgACAAIAAgACAAIAAgACAAIAAgAF8AcwBpAGcAbgAsACAASQBGACgATQBKAEQAYQB0AGUARQBuAGQAIAA+AD0AIABNAEoARABhAHQAZQBTAHQAYQByAHQALAAgADEALAAgAC0AMQApACwAXABuACAAIAAgACAAIAAgACAAIAAgACAAIAAgAF8AdwBlAGUAawBEAGEAdABlAF8AQQAsACAATQBKAEQAQQBUAEUAXwBUAE8AXwBXAEUARQBLAF8ARABBAFQARQAoAFwAbgAgACAAIAAgACAAIAAgACAAIAAgACAAIAAgACAAIAAgAEkARgAoAF8AcwBpAGcAbgAgAD0AIAAxACwAIABNAEoARABhAHQAZQBTAHQAYQByAHQALAAgAE0ASgBEAGEAdABlAEUAbgBkACkALABcAG4AIAAgACAAIAAgACAAIAAgACAAIAAgACAAIAAgACAAIABKAHUAbABpAGEAbgBDAGEAbABlAG4AZABhAHIAXABuACAAIAAgACAAIAAgACAAIAAgACAAIAAgACkALABcAG4AIAAgACAAIAAgACAAIAAgACAAIAAgACAAXwB3AGUAZQBrAEQAYQB0AGUAXwBCACwAIABNAEoARABBAFQARQBfAFQATwBfAFcARQBFAEsAXwBEAEEAVABFACgAXABuACAAIAAgACAAIAAgACAAIAAgACAAIAAgACAAIAAgACAASQBGACgAXwBzAGkAZwBuACAAPQAgADEALAAgAE0ASgBEAGEAdABlAEUAbgBkACwAIABNAEoARABhAHQAZQBTAHQAYQByAHQAKQAsAFwAbgAgACAAIAAgACAAIAAgACAAIAAgACAAIAAgACAAIAAgAEoAdQBsAGkAYQBuAEMAYQBsAGUAbgBkAGEAcgBcAG4AIAAgACAAIAAgACAAIAAgACAAIAAgACAAKQAsAFwAbgAgACAAIAAgACAAIAAgACAAIAAgACAAIABfAGQAZQBsAHQAYQBZAGUAYQByACwAIABJAE4ARABFAFgAKABfAHcAZQBlAGsARABhAHQAZQBfAEIALAAgADEALAAgADEAKQAgAC0AIABJAE4ARABFAFgAKABfAHcAZQBlAGsARABhAHQAZQBfAEEALAAgADEALAAgADEAKQAsAFwAbgAgACAAIAAgACAAIAAgACAAIAAgACAAIABfAGQAZQBsAHQAYQBXAGUAZQBrACwAIABJAE4ARABFAFgAKABfAHcAZQBlAGsARABhAHQAZQBfAEIALAAgADEALAAgADIAKQAgAC0AIABJAE4ARABFAFgAKABfAHcAZQBlAGsARABhAHQAZQBfAEEALAAgADEALAAgADIAKQAsAFwAbgAgACAAIAAgACAAIAAgACAAIAAgACAAIABfAGQAaQBmAGYARABhAHkAcwAsACAASQBOAEQARQBYACgAXwB3AGUAZQBrAEQAYQB0AGUAXwBCACwAIAAxACwAIAAzACkAIAAtACAASQBOAEQARQBYACgAXwB3AGUAZQBrAEQAYQB0AGUAXwBBACwAIAAxACwAIAAzACkAXABuACAAIAAgACAAIAAgACAAIAAgACAAIAAgACAAIAAgACAAKwAgAEkATgBEAEUAWAAoAF8AdwBlAGUAawBEAGEAdABlAF8AQgAsACAAMQAsACAANAApACAALQAgAEkATgBEAEUAWAAoAF8AdwBlAGUAawBEAGEAdABlAF8AQQAsACAAMQAsACAANAApACwAXABuACAAIAAgACAAIAAgACAAIAAgACAAIAAgAF8AYwBhAHIAcgB5AFcAZQBlAGsALAAgAEkATgBUACgAXwBkAGkAZgBmAEQAYQB5AHMAIAAvACAANwApACwAXABuACAAIAAgACAAIAAgACAAIAAgACAAIAAgAF8AcgBlAG0ARABhAHkAcwAsACAAXwBkAGkAZgBmAEQAYQB5AHMAIAAtACAAXwBjAGEAcgByAHkAVwBlAGUAawAgACoAIAA3ACwAXABuACAAIAAgACAAIAAgACAAIAAgACAAIAAgAF8AZABlAGwAdABhAFcAZQBlAGsAMgAsACAAXwBkAGUAbAB0AGEAVwBlAGUAawAgACsAIABfAGMAYQByAHIAeQBXAGUAZQBrACwAXABuACAAIAAgACAAIAAgACAAIAAgACAAIAAgAF8AZABlAGwAdABhAEQAYQB5ACwAIABJAE4AVAAoAF8AcgBlAG0ARABhAHkAcwApACwAXABuACAAIAAgACAAIAAgACAAIAAgACAAIAAgAF8AZABlAGwAdABhAFQAaQBtAGUALAAgAF8AcgBlAG0ARABhAHkAcwAgAC0AIABfAGQAZQBsAHQAYQBEAGEAeQAsAFwAbgAgACAAIAAgACAAIAAgACAAIAAgACAAIABJAEYAKABfAGQAZQBsAHQAYQBXAGUAZQBrADIAIAA+AD0AIAAwACwAXABuACAAIAAgACAAIAAgACAAIAAgACAAIAAgACAAIAAgACAASABTAFQAQQBDAEsAKABcAG4AIAAgACAAIAAgACAAIAAgACAAIAAgACAAIAAgACAAIAAgACAAIAAgAF8AcwBpAGcAbgAsAFwAbgAgACAAIAAgACAAIAAgACAAIAAgACAAIAAgACAAIAAgACAAIAAgACAAXwBkAGUAbAB0AGEAWQBlAGEAcgAsAFwAbgAgACAAIAAgACAAIAAgACAAIAAgACAAIAAgACAAIAAgACAAIAAgACAAXwBkAGUAbAB0AGEAVwBlAGUAawAyACwAXABuACAAIAAgACAAIAAgACAAIAAgACAAIAAgACAAIAAgACAAIAAgACAAIABfAGQAZQBsAHQAYQBEAGEAeQAsAFwAbgAgACAAIAAgACAAIAAgACAAIAAgACAAIAAgACAAIAAgACAAIAAgACAAXwBkAGUAbAB0AGEAVABpAG0AZQBcAG4AIAAgACAAIAAgACAAIAAgACAAIAAgACAAIAAgACAAIAApACwAXABuACAAIAAgACAAIAAgACAAIAAgACAAIAAgACAAIAAgACAASABTAFQAQQBDAEsAKABcAG4AIAAgACAAIAAgACAAIAAgACAAIAAgACAAIAAgACAAIAAgACAAIAAgAF8AcwBpAGcAbgAsAFwAbgAgACAAIAAgACAAIAAgACAAIAAgACAAIAAgACAAIAAgACAAIAAgACAAXwBkAGUAbAB0AGEAWQBlAGEAcgAgAC0AIAAxACwAXABuACAAIAAgACAAIAAgACAAIAAgACAAIAAgACAAIAAgACAAIAAgACAAIABfAGQAZQBsAHQAYQBXAGUAZQBrADIAIAArACAASQBOAEQARQBYACgAXwB3AGUAZQBrAEQAYQB0AGUAXwBBACwAIAAxACwAIAA1ACkALABcAG4AIAAgACAAIAAgACAAIAAgACAAIAAgACAAIAAgACAAIAAgACAAIAAgAF8AZABlAGwAdABhAEQAYQB5ACwAXABuACAAIAAgACAAIAAgACAAIAAgACAAIAAgACAAIAAgACAAIAAgACAAIABfAGQAZQBsAHQAYQBUAGkAbQBl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NAE8ATgBUAEgAXwBEAEEAWQBTAFwAbgBcAG4AUgBlAHQAdQByAG4AcwAgAHQAaABlACAAdABpAG0AZQBzAHAAYQBuACAAZABpAGYAZgBlAHIAZQBuAGMAZQAgAGIAZQB0AHcAZQBlAG4AIABNAG8AZABpAGYAaQBlAGQAIABKAHUAbABpAGEAbgAgAEQAYQB0AGUAcwAgAGkAbgAgAG0AbwBuAHQAaABzACAAYQBuAGQAIABkAGEAeQBzAC4AXABuAEkAZgAgAHQAaABlACAATQBvAGQAaQBmAGkAZQBkACAASgB1AGwAaQBhAG4AIABEAGEAdABlAHMAIABhAHIAZQAgAGUAeABwAHIAZQBzAHMAZQBkACAAaQBuACAAVQBUAEMAIAByAGEAdABoAGUAcgAgAHQAaABhAG4AIABsAG8AYwBhAGwAIAB0AGkAbQBlACAAdABoAGUAbgAgAGEAIABzAG0AYQBsAGwAIABtAGEAcgBnAGkAbgAgAG8AZgAgAGUAcgByAG8AcgAgAHcAaQBsAGwAXABuAGIAZQAgAGkAbgB0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bQBvAG4AdABoAHMAXABuACAAMwAgAHwAIABpAG4AdABlAGcAZQByACAAWwAwAC4ALgAzADAAXQAgACAAfAAgAEQAZQBsAHQAYQAgAGQAYQB5AHMAXABuACAANAAgAHwAIABkAGUAYwBpAG0AYQBsACAAWwAwAC4ALgAxACkAIAAgACAAfAAgAEQAZQBsAHQAYQ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B8ACAAUwB0AGEAcgB0AGkAbgBnACAATQBvAGQAaQBmAGkAZQBkACAASgB1AGwAaQBhAG4AIABEAGEAdABlACAAXABuAE0ASgBEAGEAdABlAEUAbgBkACAAIAAgACAAIAAgACAAIAB8ACAAZABlAGMAaQBtAGEAbAAgAHwAIABFAG4AZABpAG4AZw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RABFAEwAVABBAF8ATQBPAE4AVABIAF8ARABBAFkAUwAgAD0AIABMAEEATQBCAEQAQQAoAE0ASgBEAGEAdABlAFMAdABhAHIAdAAsACAATQBKAEQAYQB0AGUARQBuAGQALAAgAFsASgB1AGwAaQBhAG4AQwBhAGwAZQBuAGQAYQByAF0ALABcAG4AIAAgACAAIABJAEYAUwAoAFwAbgAgACAAIAAgACAAIAAgACAAKABNAEoARABhAHQAZQBTAHQAYQByAHQAIAA9ACAAXAAiAFwAIgApACAAKgAgACgATQBKAEQAYQB0AGUARQBuAGQAIAA9ACAAXAAiAFwAIgApACwAIAB7AFwAIgBcACIALAAgAFwAIgBcACIALAAgAFwAIgBcACIALAAgAFwAIgBcACIAfQAsAFwAbgAgACAAIAAgACAAIAAgACAATgBPAFQAKABJAFMATgBVAE0AQgBFAFIAKABNAEoARABhAHQAZQBTAHQAYQByAHQAKQApACwAIAB7ACMAVgBBAEwAVQBFACEALAAgAFwAIgBcACIALAAgAFwAIgBcACIALAAgAFwAIgBcACIAfQAsAFwAbgAgACAAIAAgACAAIAAgACAATgBPAFQAKABJAFMATgBVAE0AQgBFAFIAKABNAEoARABhAHQAZQBFAG4AZAApACkALAAgAHsAIwBWAEEATABVAEUAIQAsACAAXAAiAFwAIgAsACAAXAAiAFwAIgAsACAAXAAiAFwAIgB9ACwAXABuACAAIAAgACAAIAAgACAAIABNAEoARABhAHQAZQBTAHQAYQByAHQAIAA9ACAATQBKAEQAYQB0AGUARQBuAGQALAAgAHsAMAAsACAAMAAsACAAMAAsACAAMAB9ACwAXABuACAAIAAgACAAIAAgACAAIABUAFIAVQBFACwAIABMAEUAVAAoAFwAbgAgACAAIAAgACAAIAAgACAAIAAgACAAIABfAHMAaQBnAG4ALAAgAEkARgAoAE0ASgBEAGEAdABlAEUAbgBkACAAPgA9ACAATQBKAEQAYQB0AGUAUwB0AGEAcgB0ACwAIAAxACwAIAAtADEAKQAsAFwAbgAgACAAIAAgACAAIAAgACAAIAAgACAAIABfAGQAYQB0AGUAXwBBACwAIABNAEoARABBAFQARQBfAFQATwBfAEMAQQBMAEUATgBEAEEAUgBfAEQAQQBUAEUAKABcAG4AIAAgACAAIAAgACAAIAAgACAAIAAgACAAIAAgACAAIABJAEYAKABfAHMAaQBnAG4AIAA9ACAAMQAsACAATQBKAEQAYQB0AGUAUwB0AGEAcgB0ACwAIABNAEoARABhAHQAZQBFAG4AZAApACwAXABuACAAIAAgACAAIAAgACAAIAAgACAAIAAgACAAIAAgACAASgB1AGwAaQBhAG4AQwBhAGwAZQBuAGQAYQByAFwAbgAgACAAIAAgACAAIAAgACAAIAAgACAAIAApACwAXABuACAAIAAgACAAIAAgACAAIAAgACAAIAAgAF8AZABhAHQAZQBfAEIALAAgAE0ASgBEAEEAVABFAF8AVABPAF8AQwBBAEwARQBOAEQAQQBSAF8ARABBAFQARQAoAFwAbgAgACAAIAAgACAAIAAgACAAIAAgACAAIAAgACAAIAAgAEkARgAoAF8AcwBpAGcAbgAgAD0AIAAxACwAIABNAEoARABhAHQAZQBFAG4AZAAsACAATQBKAEQAYQB0AGUAUwB0AGEAcgB0ACkALABcAG4AIAAgACAAIAAgACAAIAAgACAAIAAgACAAIAAgACAAIABKAHUAbABpAGEAbgBDAGEAbABlAG4AZABhAHIAXABuACAAIAAgACAAIAAgACAAIAAgACAAIAAgACkALABcAG4AIAAgACAAIAAgACAAIAAgACAAIAAgACAAXwBkAGUAbAB0AGEAWQBlAGEAcgAsACAASQBOAEQARQBYACgAXwBkAGEAdABlAF8AQgAsACAAMQAsACAAMQApACAALQAgAEkATgBEAEUAWAAoAF8AZABhAHQAZQBfAEEALAAgADEALAAgADEAKQAsAFwAbgAgACAAIAAgACAAIAAgACAAIAAgACAAIABfAGQAZQBsAHQAYQBNAG8AbgB0AGgALAAgAEkATgBEAEUAWAAoAF8AZABhAHQAZQBfAEIALAAgADEALAAgADIAKQAgAC0AIABJAE4ARABFAFgAKABfAGQAYQB0AGUAXwBBACwAIAAxACwAIAAyACkALABcAG4AIAAgACAAIAAgACAAIAAgACAAIAAgACAAXwBkAGkAZgBmAE0AbwBuAHQAaABzACwAIAAoAF8AZABlAGwAdABhAFkAZQBhAHIAIAAqACAAMQAyACkAIAArACAAXwBkAGUAbAB0AGEATQBvAG4AdABoACwAXABuACAAIAAgACAAIAAgACAAIAAgACAAIAAgAF8AZABpAGYAZgBEAGEAeQBzACwAIABJAE4ARABFAFgAKABfAGQAYQB0AGUAXwBCACwAIAAxACwAIAAzACkAIAAtACAASQBOAEQARQBYACgAXwBkAGEAdABlAF8AQQAsACAAMQAsACAAMwApAFwAbgAgACAAIAAgACAAIAAgACAAIAAgACAAIAAgACAAIAAgACsAIABJAE4ARABFAFgAKABfAGQAYQB0AGUAXwBCACwAIAAxACwAIAA0ACkAIAAtACAASQBOAEQARQBYACgAXwBkAGEAdABlAF8AQQAsACAAMQAsACAANAApACwAXABuACAAIAAgACAAIAAgACAAIAAgACAAIAAgAEkARgAoAF8AZABpAGYAZgBEAGEAeQBzACAAPgA9ACAAMAAsAFwAbgAgACAAIAAgACAAIAAgACAAIAAgACAAIAAgACAAIAAgAEwARQBUACgAXABuACAAIAAgACAAIAAgACAAIAAgACAAIAAgACAAIAAgACAAIAAgACAAIABfAGQAZQBsAHQAYQBEAGEAeQAsACAASQBOAFQAKABfAGQAaQBmAGYARABhAHkAcwApACwAXABuACAAIAAgACAAIAAgACAAIAAgACAAIAAgACAAIAAgACAAIAAgACAAIABfAGQAZQBsAHQAYQBUAGkAbQBlACwAIABfAGQAaQBmAGYARABhAHkAcwAgAC0AIABfAGQAZQBsAHQAYQBEAGEAeQAsAFwAbgAgACAAIAAgACAAIAAgACAAIAAgACAAIAAgACAAIAAgACAAIAAgACAASABTAFQAQQBDAEsAKABcAG4AIAAgACAAIAAgACAAIAAgACAAIAAgACAAIAAgACAAIAAgACAAIAAgACAAIAAgACAAXwBzAGkAZwBuACwAXABuACAAIAAgACAAIAAgACAAIAAgACAAIAAgACAAIAAgACAAIAAgACAAIAAgACAAIAAgAF8AZABpAGYAZgBNAG8AbgB0AGgAcwAsAFwAbgAgACAAIAAgACAAIAAgACAAIAAgACAAIAAgACAAIAAgACAAIAAgACAAIAAgACAAIABfAGQAZQBsAHQAYQBEAGEAeQAsAFwAbgAgACAAIAAgACAAIAAgACAAIAAgACAAIAAgACAAIAAgACAAIAAgACAAIAAgACAAIABfAGQAZQBsAHQAYQBUAGkAbQBlAFwAbgAgACAAIAAgACAAIAAgACAAIAAgACAAIAAgACAAIAAgACAAIAAgACAAKQBcAG4AIAAgACAAIAAgACAAIAAgACAAIAAgACAAIAAgACAAIAApACwAXABuACAAIAAgACAAIAAgACAAIAAgACAAIAAgACAAIAAgACAATABFAFQAKABcAG4AIAAgACAAIAAgACAAIAAgACAAIAAgACAAIAAgACAAIAAgACAAIAAgAF8AZABhAHkAcwBNAG8AbgB0AGgAXwBBACwAIABEAEEAWQBTAF8ASQBOAF8ATQBPAE4AVABIACgASQBOAEQARQBYACgAXwBkAGEAdABlAF8AQQAsACAAMQAsACAAMgApACwAIABJAE4ARABFAFgAKABfAGQAYQB0AGUAXwBBACwAIAAxACwAIAAxACkALAAgAEoAdQBsAGkAYQBuAEMAYQBsAGUAbgBkAGEAcgApACwAXABuACAAIAAgACAAIAAgACAAIAAgACAAIAAgACAAIAAgACAAIAAgACAAIABfAGQAaQBmAGYARABhAHkAcwAyACwAIABfAGQAaQBmAGYARABhAHkAcwAgACsAIABfAGQAYQB5AHMATQBvAG4AdABoAF8AQQAsACAAIABcAG4AIAAgACAAIAAgACAAIAAgACAAIAAgACAAIAAgACAAIAAgACAAIAAgAF8AZABlAGwAdABhAEQAYQB5ACwAIABJAE4AVAAoAF8AZABpAGYAZgBEAGEAeQBzADIAKQAsAFwAbgAgACAAIAAgACAAIAAgACAAIAAgACAAIAAgACAAIAAgACAAIAAgACAAXwBkAGUAbAB0AGEAVABpAG0AZQAsACAAXwBkAGkAZgBmAEQAYQB5AHMAMgAgAC0AIABfAGQAZQBsAHQAYQBEAGEAeQAsAFwAbgAgACAAIAAgACAAIAAgACAAIAAgACAAIAAgACAAIAAgACAAIAAgACAASABTAFQAQQBDAEsAKABcAG4AIAAgACAAIAAgACAAIAAgACAAIAAgACAAIAAgACAAIAAgACAAIAAgACAAIAAgACAAXwBzAGkAZwBuACwAXABuACAAIAAgACAAIAAgACAAIAAgACAAIAAgACAAIAAgACAAIAAgACAAIAAgACAAIAAgAF8AZABpAGYAZgBNAG8AbgB0AGgAcwAgAC0AIAAxACwAXABuACAAIAAgACAAIAAgACAAIAAgACAAIAAgACAAIAAgACAAIAAgACAAIAAgACAAIAAgAF8AZABlAGwAdABhAEQAYQB5ACwAXABuACAAIAAgACAAIAAgACAAIAAgACAAIAAgACAAIAAgACAAIAAgACAAIAAgACAAIAAgAF8AZABlAGwAdABhAFQAaQBtAGU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RAFUAQQBSAFQARQBSAF8ARABBAFkAUwBcAG4AXABuAFIAZQB0AHUAcgBuAHMAIAB0AGgAZQAgAHQAaQBtAGUAcwBwAGEAbgAgAGQAaQBmAGYAZQByAGUAbgBjAGUAIABiAGUAdAB3AGUAZQBuACAATQBvAGQAaQBmAGkAZQBkACAASgB1AGwAaQBhAG4AIABEAGEAdABlAHMAIABpAG4AIABxAHUAYQByAHQAZQByAHMAIABhAG4AZAAgAGQAYQB5AHMALgBcAG4ASQBmACAAdABoAGUAIABNAG8AZABpAGYAaQBlAGQAIABKAHUAbABpAGEAbgAgAEQAYQB0AGUAcwAgAGEAcgBlACAAZQB4AHAAcgBlAHMAcwBlAGQAIABpAG4AIABVAFQAQwAgAHIAYQB0AGgAZQByACAAdABoAGEAbgAgAGwAbwBjAGEAbAAgAHQAaQBtAGUAIAB0AGgAZQBuACAAYQAgAHMAbQBhAGwAbAAgAG0AYQByAGcAaQBuACAAbwBmACAAZQByAHIAbwByACAAdwBpAGwAbABcAG4AYgBlACAAaQBuAHQ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aQBuAHQAZQBnAGUAcgAgAFsAMAAuAC4AXQAgACAAIAAgAHwAIABEAGUAbAB0AGEAIABxAHUAYQByAHQAZQByAHMAXABuACAAMwAgAHwAIABkAGUAYwBpAG0AYQBsACAAWwAwAC4ALgA5ADIAKQAgACAAfAAgAEQAZQBsAHQAYQ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BTAHQAYQByAHQAIAAgACAAIAAgACAAfAAgAGQAZQBjAGkAbQBhAGwAIAAgACAAIAAgACAAIAAgACAAfAAgAFMAdABhAHIAdABpAG4AZwAgAE0AbwBkAGkAZgBpAGUAZAAgAEoAdQBsAGkAYQBuACAARABhAHQAZQAgAFwAbgBNAEoARABhAHQAZQBFAG4AZAAgACAAIAAgACAAIAAgACAAfAAgAGQAZQBjAGkAbQBhAGwAIAAgACAAIAAgACAAIAAgACAAfAAgAEUAbgBkAGkAbgBnACAATQBvAGQAaQBmAGkAZQBkACAASgB1AGwAaQBhAG4AIABEAGEAdABlAFwAbgBbAE0AbwBuAHQAaABPAGYAZgBzAGUAdABdACAAIAAgACAAfAAgAGkAbgB0AGUAZwBlAHIAIABbAC0ANgAuAC4AMwBdACAAfAAgAFEAdQBhAHIAdABlAHIAIABtAG8AbgB0AGgAIABvAGYAZgBzAGUAdAAgAGYAcgBvAG0AIABKAGEAbgB1AGEAcgB5AC4AXABuAFsASgB1AGwAaQBhAG4AQwBhAGwAZQBuAGQAYQByAF0AIAB8ACAAcwB3AGkAdABjAGgAIAAgACAAIAAgACAAIAAgACAAIAB8ACAAQwBhAGwAYwB1AGwAYQB0AGUAIABpAG4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RABFAEwAVABBAF8AUQBVAEEAUgBUAEUAUgBfAEQAQQBZAFMAIAA9ACAATABBAE0AQgBEAEEAKABNAEoARABhAHQAZQBTAHQAYQByAHQALAAgAE0ASgBEAGEAdABlAEUAbgBkACwAIABbAE0AbwBuAHQAaABPAGYAZgBzAGUAdABdACwAIABbAEoAdQBsAGkAYQBuAEMAYQBsAGUAbgBkAGEAcgBdACwAXABuACAAIAAgACAASQBGAFMAKABcAG4AIAAgACAAIAAgACAAIAAgACgATQBKAEQAYQB0AGUAUwB0AGEAcgB0ACAAPQAgAFwAIgBcACIAKQAgACoAIAAoAE0ASgBEAGEAdABlAEUAbgBkACAAPQAgAFwAIgBcACIAKQAsACAAewBcACIAXAAiACwAIABcACIAXAAiACwAIABcACIAXAAiACwAIABcACIAXAAiAH0ALABcAG4AIAAgACAAIAAgACAAIAAgAE4ATwBUACgASQBTAE4AVQBNAEIARQBSACgATQBKAEQAYQB0AGUAUwB0AGEAcgB0ACkAKQAsACAAewAjAFYAQQBMAFUARQAhACwAIABcACIAXAAiACwAIABcACIAXAAiACwAIABcACIAXAAiAH0ALABcAG4AIAAgACAAIAAgACAAIAAgAE4ATwBUACgASQBTAE4AVQBNAEIARQBSACgATQBKAEQAYQB0AGUARQBuAGQAKQApACwAIAB7ACMAVgBBAEwAVQBFACEALAAgAFwAIgBcACIALAAgAFwAIgBcACIALAAgAFwAIgBcACIAfQAsAFwAbgAgACAAIAAgACAAIAAgACAAVABSAFUARQAsACAATABFAFQAKABcAG4AIAAgACAAIAAgACAAIAAgACAAIAAgACAAXwBtAG8AbgB0AGgATwBmAGYAcwBlAHQALAAgAFIATwBVAE4ARAAoAE4AKABNAG8AbgB0AGgATwBmAGYAcwBlAHQAKQAsACAAMAApACwAXABuACAAIAAgACAAIAAgACAAIAAgACAAIAAgAEkARgBTACgAXABuACAAIAAgACAAIAAgACAAIAAgACAAIAAgACAAIAAgACAAXwBtAG8AbgB0AGgATwBmAGYAcwBlAHQAIAA8ACAALQA2ACwAIAB7ACMATgBVAE0AIQAsACAAXAAiAFwAIgAsACAAXAAiAFwAIgAsACAAXAAiAFwAIgB9ACwAXABuACAAIAAgACAAIAAgACAAIAAgACAAIAAgACAAIAAgACAAXwBtAG8AbgB0AGgATwBmAGYAcwBlAHQAIAA+ACAAMwAsACAAewAjAE4AVQBNACEALAAgAFwAIgBcACIALAAgAFwAIgBcACIALAAgAFwAIgBcACIAfQAsAFwAbgAgACAAIAAgACAAIAAgACAAIAAgACAAIAAgACAAIAAgAE0ASgBEAGEAdABlAFMAdABhAHIAdAAgAD0AIABNAEoARABhAHQAZQBFAG4AZAAsACAAewAwACwAIAAwACwAIAAwACwAIAAwAH0ALABcAG4AIAAgACAAIAAgACAAIAAgACAAIAAgACAAIAAgACAAIABUAFIAVQBFACwAIABMAEUAVAAoAFwAbgAgACAAIAAgACAAIAAgACAAIAAgACAAIAAgACAAIAAgACAAIAAgACAAXwBzAGkAZwBuACwAIABJAEYAKABNAEoARABhAHQAZQBFAG4AZAAgAD4APQAgAE0ASgBEAGEAdABlAFMAdABhAHIAdAAsACAAMQAsACAALQAxACkALABcAG4AIAAgACAAIAAgACAAIAAgACAAIAAgACAAIAAgACAAIAAgACAAIAAgAF8AcQB1AGEAcgB0AGUAcgBEAGEAdABlAF8AQQAsACAATQBKAEQAQQBUAEUAXwBUAE8AXwBRAFUAQQBSAFQARQBSAF8ARABBAFQARQAoAFwAbgAgACAAIAAgACAAIAAgACAAIAAgACAAIAAgACAAIAAgACAAIAAgACAAIAAgACAAIABJAEYAKABfAHMAaQBnAG4AIAA9ACAAMQAsACAATQBKAEQAYQB0AGUAUwB0AGEAcgB0ACwAIABNAEoARABhAHQAZQBFAG4AZAApACwAXABuACAAIAAgACAAIAAgACAAIAAgACAAIAAgACAAIAAgACAAIAAgACAAIAAgACAAIAAgAF8AbQBvAG4AdABoAE8AZgBmAHMAZQB0ACwAIABKAHUAbABpAGEAbgBDAGEAbABlAG4AZABhAHIAXABuACAAIAAgACAAIAAgACAAIAAgACAAIAAgACAAIAAgACAAIAAgACAAIAApACwAXABuACAAIAAgACAAIAAgACAAIAAgACAAIAAgACAAIAAgACAAIAAgACAAIABfAHEAdQBhAHIAdABlAHIARABhAHQAZQBfAEIALAAgAE0ASgBEAEEAVABFAF8AVABPAF8AUQBVAEEAUgBUAEUAUgBfAEQAQQBUAEUAKABcAG4AIAAgACAAIAAgACAAIAAgACAAIAAgACAAIAAgACAAIAAgACAAIAAgACAAIAAgACAASQBGACgAXwBzAGkAZwBuACAAPQAgADEALAAgAE0ASgBEAGEAdABlAEUAbgBkACwAIABNAEoARABhAHQAZQBTAHQAYQByAHQAKQAsAFwAbgAgACAAIAAgACAAIAAgACAAIAAgACAAIAAgACAAIAAgACAAIAAgACAAIAAgACAAIABfAG0AbwBuAHQAaABPAGYAZgBzAGUAdAAsACAASgB1AGwAaQBhAG4AQwBhAGwAZQBuAGQAYQByAFwAbgAgACAAIAAgACAAIAAgACAAIAAgACAAIAAgACAAIAAgACAAIAAgACAAKQAsAFwAbgAgACAAIAAgACAAIAAgACAAIAAgACAAIAAgACAAIAAgACAAIAAgACAAXwBkAGUAbAB0AGEAWQBlAGEAcgAsACAASQBOAEQARQBYACgAXwBxAHUAYQByAHQAZQByAEQAYQB0AGUAXwBCACwAIAAxACwAIAAxACkAIAAtACAASQBOAEQARQBYACgAXwBxAHUAYQByAHQAZQByAEQAYQB0AGUAXwBBACwAIAAxACwAIAAxACkALABcAG4AIAAgACAAIAAgACAAIAAgACAAIAAgACAAIAAgACAAIAAgACAAIAAgAF8AZABlAGwAdABhAFEAdQBhAHIAdABlAHIALAAgAEkATgBEAEUAWAAoAF8AcQB1AGEAcgB0AGUAcgBEAGEAdABlAF8AQgAsACAAMQAsACAAMgApACAALQAgAEkATgBEAEUAWAAoAF8AcQB1AGEAcgB0AGUAcgBEAGEAdABlAF8AQQAsACAAMQAsACAAMgApACwAXABuACAAIAAgACAAIAAgACAAIAAgACAAIAAgACAAIAAgACAAIAAgACAAIABfAGQAaQBmAGYAUQB1AGEAcgB0AGUAcgBzACwAIAAoAF8AZABlAGwAdABhAFkAZQBhAHIAIAAqACAANAApACAAKwAgAF8AZABlAGwAdABhAFEAdQBhAHIAdABlAHIALABcAG4AIAAgACAAIAAgACAAIAAgACAAIAAgACAAIAAgACAAIAAgACAAIAAgAF8AZABpAGYAZgBEAGEAeQBzACwAIABJAE4ARABFAFgAKABfAHEAdQBhAHIAdABlAHIARABhAHQAZQBfAEIALAAgADEALAAgADMAKQAgAC0AIABJAE4ARABFAFgAKABfAHEAdQBhAHIAdABlAHIARABhAHQAZQBfAEEALAAgADEALAAgADMAKQBcAG4AIAAgACAAIAAgACAAIAAgACAAIAAgACAAIAAgACAAIAAgACAAIAAgACAAIAAgACAAKwAgAEkATgBEAEUAWAAoAF8AcQB1AGEAcgB0AGUAcgBEAGEAdABlAF8AQgAsACAAMQAsACAANAApACAALQAgAEkATgBEAEUAWAAoAF8AcQB1AGEAcgB0AGUAcgBEAGEAdABlAF8AQQAsACAAMQAsACAANAApACwAXABuACAAIAAgACAAIAAgACAAIAAgACAAIAAgACAAIAAgACAAIAAgACAAIABJAEYAKABfAGQAaQBmAGYARABhAHkAcwAgAD4APQAgADAALABcAG4AIAAgACAAIAAgACAAIAAgACAAIAAgACAAIAAgACAAIAAgACAAIAAgACAAIAAgACAATABFAFQAKABcAG4AIAAgACAAIAAgACAAIAAgACAAIAAgACAAIAAgACAAIAAgACAAIAAgACAAIAAgACAAIAAgACAAIABfAGQAZQBsAHQAYQBEAGEAeQAsACAASQBOAFQAKABfAGQAaQBmAGYARABhAHkAcwApACwAXABuACAAIAAgACAAIAAgACAAIAAgACAAIAAgACAAIAAgACAAIAAgACAAIAAgACAAIAAgACAAIAAgACAAXwBkAGUAbAB0AGEAVABpAG0AZQAsACAAXwBkAGkAZgBmAEQAYQB5AHMAIAAtACAAXwBkAGUAbAB0AGEARABhAHkALABcAG4AIAAgACAAIAAgACAAIAAgACAAIAAgACAAIAAgACAAIAAgACAAIAAgACAAIAAgACAAIAAgACAAIABIAFMAVABBAEMASwAoAFwAbgAgACAAIAAgACAAIAAgACAAIAAgACAAIAAgACAAIAAgACAAIAAgACAAIAAgACAAIAAgACAAIAAgACAAIAAgACAAXwBzAGkAZwBuACwAXABuACAAIAAgACAAIAAgACAAIAAgACAAIAAgACAAIAAgACAAIAAgACAAIAAgACAAIAAgACAAIAAgACAAIAAgACAAIABfAGQAaQBmAGYAUQB1AGEAcgB0AGUAcgBzACwAXABuACAAIAAgACAAIAAgACAAIAAgACAAIAAgACAAIAAgACAAIAAgACAAIAAgACAAIAAgACAAIAAgACAAIAAgACAAIABfAGQAZQBsAHQAYQBEAGEAeQAsAFwAbgAgACAAIAAgACAAIAAgACAAIAAgACAAIAAgACAAIAAgACAAIAAgACAAIAAgACAAIAAgACAAIAAgACAAIAAgACAAXwBkAGUAbAB0AGEAVABpAG0AZQBcAG4AIAAgACAAIAAgACAAIAAgACAAIAAgACAAIAAgACAAIAAgACAAIAAgACAAIAAgACAAIAAgACAAIAApAFwAbgAgACAAIAAgACAAIAAgACAAIAAgACAAIAAgACAAIAAgACAAIAAgACAAIAAgACAAIAApACwAXABuACAAIAAgACAAIAAgACAAIAAgACAAIAAgACAAIAAgACAAIAAgACAAIAAgACAAIAAgAEwARQBUACgAXABuACAAIAAgACAAIAAgACAAIAAgACAAIAAgACAAIAAgACAAIAAgACAAIAAgACAAIAAgACAAIAAgACAAXwBkAGkAZgBmAEQAYQB5AHMAMgAsACAAXwBkAGkAZgBmAEQAYQB5AHMAIAArACAASQBOAEQARQBYACgAXwBxAHUAYQByAHQAZQByAEQAYQB0AGUAXwBBACwAIAAxACwAIAA1ACkALABcAG4AIAAgACAAIAAgACAAIAAgACAAIAAgACAAIAAgACAAIAAgACAAIAAgACAAIAAgACAAIAAgACAAIABfAGQAZQBsAHQAYQBEAGEAeQAsACAASQBOAFQAKABfAGQAaQBmAGYARABhAHkAcwAyACkALABcAG4AIAAgACAAIAAgACAAIAAgACAAIAAgACAAIAAgACAAIAAgACAAIAAgACAAIAAgACAAIAAgACAAIABfAGQAZQBsAHQAYQBUAGkAbQBlACwAIABfAGQAaQBmAGYARABhAHkAcwAyACAALQAgAF8AZABlAGwAdABhAEQAYQB5ACwAXABuACAAIAAgACAAIAAgACAAIAAgACAAIAAgACAAIAAgACAAIAAgACAAIAAgACAAIAAgACAAIAAgACAASABTAFQAQQBDAEsAKABcAG4AIAAgACAAIAAgACAAIAAgACAAIAAgACAAIAAgACAAIAAgACAAIAAgACAAIAAgACAAIAAgACAAIAAgACAAIAAgAF8AcwBpAGcAbgAsAFwAbgAgACAAIAAgACAAIAAgACAAIAAgACAAIAAgACAAIAAgACAAIAAgACAAIAAgACAAIAAgACAAIAAgACAAIAAgACAAXwBkAGkAZgBmAFEAdQBhAHIAdABlAHIAcwAgAC0AIAAxACwAXABuACAAIAAgACAAIAAgACAAIAAgACAAIAAgACAAIAAgACAAIAAgACAAIAAgACAAIAAgACAAIAAgACAAIAAgACAAIABfAGQAZQBsAHQAYQBEAGEAeQAsAFwAbgAgACAAIAAgACAAIAAgACAAIAAgACAAIAAgACAAIAAgACAAIAAgACAAIAAgACAAIAAgACAAIAAgACAAIAAgACAAXwBkAGUAbAB0AGEAVABpAG0AZ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SQBOAFQARQBSAFYAQQBMAFwAbgBcAG4AUgBlAHQAdQByAG4AcwAgAHQAaABlACAAdABpAG0AZQBzAHAAYQBuACAAZABpAGYAZgBlAHIAZQBuAGMAZQAgAGIAZQB0AHcAZQBlAG4AIABNAG8AZABpAGYAaQBlAGQAIABKAHUAbABpAGEAbgAgAEQAYQB0AGUAcwAgAGkAbgAgAHQAaABlACAAcwBwAGUAYwBpAGYAaQBlAGQAIAB1AG4AaQB0AHMALgBcAG4AXABuAE8AdQB0AHAAdQB0ACAAdwBoAGUAcgBlACAAVQBuAGkAdABzACAAPQAgAEgALAAgAE4ALAAgAFMALAAgAEQALAAgAFcALAAgAE0ALAAgAFEALAAgAF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ZQBsAHQAYQAgAHUAbgBpAHQAcwAgAGQAZQBjAGkAbQBhAGwAXABuAFwAbgBPAHUAdABwAHUAdAAgAHcAaABlAHIAZQAgAFUAbgBpAHQAcwAgAD0AI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aABvAHUAcgBzAFwAbgAgADMAIAB8ACAAaQBuAHQAZQBnAGUAcgAgAFsAMAAuAC4ANQA5AF0AIAAgAHwAIABEAGUAbAB0AGEAIABtAGkAbgB1AHQAZQBzAFwAbgAgADQAIAB8ACAAZABlAGMAaQBtAGEAbAAgAFsAMAAuAC4ANgAwACkAIAAgAHwAIABEAGUAbAB0AGEAIABzAGUAYwBvAG4AZABzAFwAbgBcAG4ATwB1AHQAcAB1AHQAIAB3AGgAZQByAGUAIABVAG4AaQB0AHMAIAA9ACAARABIAE0AU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ZABhAHkAcwBcAG4AIAAzACAAfAAgAGkAbgB0AGUAZwBlAHIAIABbADAALgAuADIAMwBdACAAIAB8ACAARABlAGwAdABhACAAaABvAHUAcgBzAFwAbgAgADQAIAB8ACAAaQBuAHQAZQBnAGUAcgAgAFsAMAAuAC4ANQA5AF0AIAAgAHwAIABEAGUAbAB0AGEAIABtAGkAbgB1AHQAZQBzAFwAbgAgADUAIAB8ACAAZABlAGMAaQBtAGEAbAAgAFsAMAAuAC4ANgAwACkAIAAgAHwAIABEAGUAbAB0AGEAIABzAGUAYwBvAG4AZABzAFwAbgBcAG4ATwB1AHQAcAB1AHQAIAB3AGgAZQByAGUAIABVAG4AaQB0AHMAIAA9ACAAVwBEACwAIABNAEQALAAgAFEAR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AgACAAIAAgAHwAIABTAGkAZwBuAFwAbgAgADIAIAB8ACAAaQBuAHQAZQBnAGUAcgAgAFsAMAAuAC4AXQAgACAAIAAgACAAIAAgACAAfAAgAEQAZQBsAHQAYQAgAHcAZQBlAGsAcwAvAG0AbwBuAHQAaABzAC8AcQB1AGEAcgB0AGUAcgBzAFwAbgAgADMAIAB8ACAAaQBuAHQAZQBnAGUAcgAgAFsAMAAuAC4ANgAvADMAMAAvADkAMQBdACAAfAAgAEQAZQBsAHQAYQAgAGQAYQB5AHMAXABuACAANAAgAHwAIABkAGUAYwBpAG0AYQBsACAAWwAwAC4ALgAxACkAIAAgACAAIAAgACAAIAB8ACAARABlAGwAdABhACAAdABpAG0AZQBcAG4AXABuAE8AdQB0AHAAdQB0ACAAdwBoAGUAcgBlACAAVQBuAGkAdABzACAAPQAgAFkAVwBEACwAIABZAE0ARAAsACAAWQBRAE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IAAgACAAIAB8ACAAUwBpAGcAbgBcAG4AIAAyACAAfAAgAGkAbgB0AGUAZwBlAHIAIABbADAALgAuAF0AIAAgACAAIAAgACAAIAAgAHwAIABEAGUAbAB0AGEAIAB5AGUAYQByAHMAXABuACAAMwAgAHwAIABpAG4AdABlAGcAZQByACAAWwAwAC4ALgA1ADIALwAxADIALwA0AF0AIAB8ACAARABlAGwAdABhACAAdwBlAGUAawBzAC8AbQBvAG4AdABoAHMALwBxAHUAYQByAHQAZQByAHMAXABuACAANAAgAHwAIABpAG4AdABlAGcAZQByACAAWwAwAC4ALgA2AC8AMwAwAC8AOQAxAF0AIAB8ACAARABlAGwAdABhACAAZABhAHkAcwBcAG4AIAA1ACAAfAAgAGQAZQBjAGkAbQBhAGwAIABbADAALgAuADEAKQAgACAAIAAgACAAIAAgAHwAIABEAGUAbAB0AGEAIAB0AGkAbQBlAFwAbgBcAG4ATwB1AHQAcAB1AHQAIAB3AGgAZQByAGUAIABVAG4AaQB0AHMAIAA9ACAAWQBNAEQASABNAF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EAMgBdACAAIAB8ACAARABlAGwAdABhACAAbQBvAG4AdABoAHMAXABuACAANAAgAHwAIABpAG4AdABlAGcAZQByACAAWwAwAC4ALgAzADAAXQAgACAAfAAgAEQAZQBsAHQAYQAgAGQAYQB5AHMAXABuACAANQAgAHwAIABpAG4AdABlAGcAZQByACAAWwAwAC4ALgAyADMAXQAgACAAfAAgAEQAZQBsAHQAYQAgAGgAbwB1AHIAcwBcAG4AIAA2ACAAfAAgAGkAbgB0AGUAZwBlAHIAIABbADAALgAuADUAOQBdACAAIAB8ACAARABlAGwAdABhACAAbQBpAG4AdQB0AGUAcwBcAG4AIAA3ACAAfAAgAGQAZQBjAGkAbQBhAGwAIABbADAALgAuADYAMAApACAAIAB8ACAARABlAGwAdABhACAAc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bgBpAHQAcwAgACAAIAAgACAAIAAgACAAIAAgACAAIAB8ACAAdABlAHgAdAAgACAAIAAgACAAIAAgACAAIAAgACAAIAB8ACAAIAAgACAAIAAgAEgAIAAtACAAaABvAHUAcgBzACAAZABlAGMAaQBtAGEAbABcAG4AIAAgACAAIAAgACAAIAAgACAAIAAgACAAIAAgACAAIAAgAHwAIAAgACAAIAAgACAAIAAgACAAIAAgACAAIAAgACAAIAAgAHwAIAAgACAAIAAgACAATgAgAC0AIABtAGkAbgB1AHQAZQBzACAAZABlAGMAaQBtAGEAbABcAG4AIAAgACAAIAAgACAAIAAgACAAIAAgACAAIAAgACAAIAAgAHwAIAAgACAAIAAgACAAIAAgACAAIAAgACAAIAAgACAAIAAgAHwAIAAgACAAIAAgACAAUwAgAC0AIABzAGUAYwBvAG4AZABzACAAZABlAGMAaQBtAGEAbABcAG4AIAAgACAAIAAgACAAIAAgACAAIAAgACAAIAAgACAAIAAgAHwAIAAgACAAIAAgACAAIAAgACAAIAAgACAAIAAgACAAIAAgAHwAIAAgACAAIAAgACAAVAAgAC0AIAB0AGkAbQBlAHMAcABhAG4AIABkAGUAYwBpAG0AYQBsAFwAbgAgACAAIAAgACAAIAAgACAAIAAgACAAIAAgACAAIAAgACAAfAAgACAAIAAgACAAIAAgACAAIAAgACAAIAAgACAAIAAgACAAfAAgACAAIAAgACAAIABXACAALQAgAHcAZQBlAGsAcwAgAGQAZQBjAGkAbQBhAGwAXABuACAAIAAgACAAIAAgACAAIAAgACAAIAAgACAAIAAgACAAIAB8ACAAIAAgACAAIAAgACAAIAAgACAAIAAgACAAIAAgACAAIAB8ACAAIAAgACAAIAAgAE0AIAAtACAAbQBvAG4AdABoAHMAIABkAGUAYwBpAG0AYQBsAFwAbgAgACAAIAAgACAAIAAgACAAIAAgACAAIAAgACAAIAAgACAAfAAgACAAIAAgACAAIAAgACAAIAAgACAAIAAgACAAIAAgACAAfAAgACAAIAAgACAAIABRACAALQAgAHEAdQBhAHIAdABlAHIAcwAgAGQAZQBjAGkAbQBhAGwAXABuACAAIAAgACAAIAAgACAAIAAgACAAIAAgACAAIAAgACAAIAB8ACAAIAAgACAAIAAgACAAIAAgACAAIAAgACAAIAAgACAAIAB8ACAAIAAgACAAIAAgAFkAIAAtACAAeQBlAGEAcgBzACAAZABlAGMAaQBtAGEAbABcAG4AIAAgACAAIAAgACAAIAAgACAAIAAgACAAIAAgACAAIAAgAHwAIAAgACAAIAAgACAAIAAgACAAIAAgACAAIAAgACAAIAAgAHwAIAAgACAAIABIAE0AUwAgAC0AIABoAG8AdQByAHMALAAgAG0AaQBuAHUAdABlAHMALAAgAHMAZQBjAG8AbgBkAHMAXABuACAAIAAgACAAIAAgACAAIAAgACAAIAAgACAAIAAgACAAIAB8ACAAIAAgACAAIAAgACAAIAAgACAAIAAgACAAIAAgACAAIAB8ACAAIAAgAEQASABNAFMAIAAtACAAZABhAHkAcwAsACAAaABvAHUAcgBzACwAIABtAGkAbgB1AHQAZQBzACwAIABzAGUAYwBvAG4AZABzAFwAbgAgACAAIAAgACAAIAAgACAAIAAgACAAIAAgACAAIAAgACAAfAAgACAAIAAgACAAIAAgACAAIAAgACAAIAAgACAAIAAgACAAfAAgACAAIAAgACAAVwBEACAALQAgAHcAZQBlAGsAcwAgAGEAbgBkACAAZABhAHkAcwBcAG4AIAAgACAAIAAgACAAIAAgACAAIAAgACAAIAAgACAAIAAgAHwAIAAgACAAIAAgACAAIAAgACAAIAAgACAAIAAgACAAIAAgAHwAIAAgACAAIAAgAE0ARAAgAC0AIABtAG8AbgB0AGgAcwAgAGEAbgBkACAAZABhAHkAcwBcAG4AIAAgACAAIAAgACAAIAAgACAAIAAgACAAIAAgACAAIAAgAHwAIAAgACAAIAAgACAAIAAgACAAIAAgACAAIAAgACAAIAAgAHwAIAAgACAAIAAgAFEARAAgAC0AIABxAHUAYQByAHQAZQByAHMAIABhAG4AZAAgAGQAYQB5AHMAXABuACAAIAAgACAAIAAgACAAIAAgACAAIAAgACAAIAAgACAAIAB8ACAAIAAgACAAIAAgACAAIAAgACAAIAAgACAAIAAgACAAIAB8ACAAIAAgACAAWQBXAEQAIAAtACAAeQBlAGEAcgBzACwAIAB3AGUAZQBrAHMALAAgAGQAYQB5AHMAXABuACAAIAAgACAAIAAgACAAIAAgACAAIAAgACAAIAAgACAAIAB8ACAAIAAgACAAIAAgACAAIAAgACAAIAAgACAAIAAgACAAIAB8ACAAIAAgACAAWQBNAEQAIAAtACAAeQBlAGEAcgBzACwAIABtAG8AbgB0AGgAcwAsACAAZABhAHkAcwBcAG4AIAAgACAAIAAgACAAIAAgACAAIAAgACAAIAAgACAAIAAgAHwAIAAgACAAIAAgACAAIAAgACAAIAAgACAAIAAgACAAIAAgAHwAIAAgACAAIABZAFEARAAgAC0AIAB5AGUAYQByAHMALAAgAHEAdQBhAHIAdABlAHIAcwAsACAAZABhAHkAcwBcAG4AIAAgACAAIAAgACAAIAAgACAAIAAgACAAIAAgACAAIAAgAHwAIAAgACAAIAAgACAAIAAgACAAIAAgACAAIAAgACAAIAAgAHwAIABZAE0ARABIAE0AUwAgAC0AIAB5AGUAYQByAHMALAAgAG0AbwBuAHQAaABzACwAIABkAGEAeQBzACwAIABoAG8AdQByAHMALAAgAG0AaQBuAHUAdABlAHMALAAgAHMAZQBjAG8AbgBkAHMAXABuAE0ASgBEAGEAdABlAFMAdABhAHIAdAAgACAAIAAgACAAIAB8ACAAZABlAGMAaQBtAGEAbAAgACAAIAAgACAAIAAgACAAIAB8ACAAUwB0AGEAcgB0AGkAbgBnACAATQBvAGQAaQBmAGkAZQBkACAASgB1AGwAaQBhAG4AIABEAGEAdABlACAAXABuAE0ASgBEAGEAdABlAEUAbgBkACAAIAAgACAAIAAgACAAIAB8ACAAZABlAGMAaQBtAGEAbAAgACAAIAAgACAAIAAgACAAIAB8ACAARQBuAGQAaQBuAGcAIABNAG8AZABpAGYAaQBlAGQAIABKAHUAbABpAGEAbgAgAEQAYQB0AGUAXABuAFsATQBvAG4AdABoAE8AZgBmAHMAZQB0AF0AIAAgACAAIAB8ACAAaQBuAHQAZQBnAGUAcgAgAFsALQA2AC4ALgAzAF0AIAB8ACAAUQB1AGEAcgB0AGUAcgAgAG0AbwBuAHQAaAAgAG8AZgBmAHMAZQB0ACAAZgByAG8AbQAgAEoAYQBuAHUAYQByAHkALgBcAG4AWwBKAHUAbABpAGEAbgBDAGEAbABlAG4AZABhAHIAXQAgAHwAIABzAHcAaQB0AGMAaAAgACAAIAAg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EAEUATABUAEEAXwBJAE4AVABFAFIAVgBBAEwAIAA9ACAATABBAE0AQgBEAEEAKABVAG4AaQB0AHMALAAgAE0ASgBEAGEAdABlAFMAdABhAHIAdAAsACAATQBKAEQAYQB0AGUARQBuAGQALAAgAFsATQBvAG4AdABoAE8AZgBmAHMAZQB0AF0ALAAgAFsASgB1AGwAaQBhAG4AQwBhAGwAZQBuAGQAYQByAF0ALABcAG4AIAAgACAAIABJAEYAUwAoAFwAbgAgACAAIAAgACAAIAAgACAAVQBuAGkAdABzACAAPQAgAFwAIgBcACIALAAgAHsAIwBWAEEATABVAEUAIQB9ACwAXABuACAAIAAgACAAIAAgACAAIABVAG4AaQB0AHMAIAA9ACAAXAAiAEgAXAAiACwAIABEAEUATABUAEEAXwBIAE8AVQBSAFMAKABNAEoARABhAHQAZQBTAHQAYQByAHQALAAgAE0ASgBEAGEAdABlAEUAbgBkACkALABcAG4AIAAgACAAIAAgACAAIAAgAFUAbgBpAHQAcwAgAD0AIABcACIATgBcACIALAAgAEQARQBMAFQAQQBfAE0ASQBOAFUAVABFAFMAKABNAEoARABhAHQAZQBTAHQAYQByAHQALAAgAE0ASgBEAGEAdABlAEUAbgBkACkALABcAG4AIAAgACAAIAAgACAAIAAgAFUAbgBpAHQAcwAgAD0AIABcACIAUwBcACIALAAgAEQARQBMAFQAQQBfAFMARQBDAE8ATgBEAFMAKABNAEoARABhAHQAZQBTAHQAYQByAHQALAAgAE0ASgBEAGEAdABlAEUAbgBkACkALABcAG4AIAAgACAAIAAgACAAIAAgAFUAbgBpAHQAcwAgAD0AIABcACIARABIAE0AUwBcACIALAAgAEQARQBMAFQAQQBfAEQASABNAFMAKABNAEoARABhAHQAZQBTAHQAYQByAHQALAAgAE0ASgBEAGEAdABlAEUAbgBkACwAIAA0ACkALABcAG4AIAAgACAAIAAgACAAIAAgAFUAbgBpAHQAcwAgAD0AIABcACIAVABcACIALAAgAEQARQBMAFQAQQBfAFQASQBNAEUAUwBQAEEATgAoAE0ASgBEAGEAdABlAFMAdABhAHIAdAAsACAATQBKAEQAYQB0AGUARQBuAGQAKQAsAFwAbgAgACAAIAAgACAAIAAgACAAVQBuAGkAdABzACAAPQAgAFwAIgBXAFwAIgAsACAARABFAEwAVABBAF8AVwBFAEUASwBTACgATQBKAEQAYQB0AGUAUwB0AGEAcgB0ACwAIABNAEoARABhAHQAZQBFAG4AZAApACwAXABuACAAIAAgACAAIAAgACAAIABVAG4AaQB0AHMAIAA9ACAAXAAiAE0AXAAiACwAIABEAEUATABUAEEAXwBNAE8ATgBUAEgAUwAoAE0ASgBEAGEAdABlAFMAdABhAHIAdAAsACAATQBKAEQAYQB0AGUARQBuAGQALAAgAEoAdQBsAGkAYQBuAEMAYQBsAGUAbgBkAGEAcgApACwAXABuACAAIAAgACAAIAAgACAAIABVAG4AaQB0AHMAIAA9ACAAXAAiAFEAXAAiACwAIABEAEUATABUAEEAXwBRAFUAQQBSAFQARQBSAFMAKABNAEoARABhAHQAZQBTAHQAYQByAHQALAAgAE0ASgBEAGEAdABlAEUAbgBkACwAIABNAG8AbgB0AGgATwBmAGYAcwBlAHQALAAgAEoAdQBsAGkAYQBuAEMAYQBsAGUAbgBkAGEAcgApACwAXABuACAAIAAgACAAIAAgACAAIABVAG4AaQB0AHMAIAA9ACAAXAAiAFkAXAAiACwAIABEAEUATABUAEEAXwBZAEUAQQBSAFMAKABNAEoARABhAHQAZQBTAHQAYQByAHQALAAgAE0ASgBEAGEAdABlAEUAbgBkACwAIABKAHUAbABpAGEAbgBDAGEAbABlAG4AZABhAHIAKQAsAFwAbgAgACAAIAAgACAAIAAgACAAVQBuAGkAdABzACAAPQAgAFwAIgBXAEQAXAAiACwAIABEAEUATABUAEEAXwBXAEUARQBLAF8ARABBAFkAUwAoAE0ASgBEAGEAdABlAFMAdABhAHIAdAAsACAATQBKAEQAYQB0AGUARQBuAGQAKQAsAFwAbgAgACAAIAAgACAAIAAgACAAVQBuAGkAdABzACAAPQAgAFwAIgBZAFcARABcACIALAAgAEQARQBMAFQAQQBfAFkARQBBAFIAXwBXAEUARQBLAF8ARABBAFkAUwAoAE0ASgBEAGEAdABlAFMAdABhAHIAdAAsACAATQBKAEQAYQB0AGUARQBuAGQALAAgAEoAdQBsAGkAYQBuAEMAYQBsAGUAbgBkAGEAcgApACwAXABuACAAIAAgACAAIAAgACAAIABVAG4AaQB0AHMAIAA9ACAAXAAiAE0ARABcACIALAAgAEQARQBMAFQAQQBfAE0ATwBOAFQASABfAEQAQQBZAFMAKABNAEoARABhAHQAZQBTAHQAYQByAHQALAAgAE0ASgBEAGEAdABlAEUAbgBkACwAIABKAHUAbABpAGEAbgBDAGEAbABlAG4AZABhAHIAKQAsAFwAbgAgACAAIAAgACAAIAAgACAAVQBuAGkAdABzACAAPQAgAFwAIgBRAEQAXAAiACwAIABEAEUATABUAEEAXwBRAFUAQQBSAFQARQBSAF8ARABBAFkAUwAoAE0ASgBEAGEAdABlAFMAdABhAHIAdAAsACAATQBKAEQAYQB0AGUARQBuAGQALAAgAE0AbwBuAHQAaABPAGYAZgBzAGUAdAAsACAASgB1AGwAaQBhAG4AQwBhAGwAZQBuAGQAYQByACkALABcAG4AIAAgACAAIAAgACAAIAAgAFUAbgBpAHQAcwAgAD0AIABcACIASABNAFMAXAAiACwAIABMAEUAVAAoAFwAbgAgACAAIAAgACAAIAAgACAAIAAgACAAIAAgACAAIAAgAF8AZABoAG0AcwAsACAARABFAEwAVABBAF8ARABIAE0AUwAoAE0ASgBEAGEAdABlAFMAdABhAHIAdAAsACAATQBKAEQAYQB0AGUARQBuAGQALAAgADQAKQAsAFwAbgAgACAAIAAgACAAIAAgACAAIAAgACAAIAAgACAAIAAgAF8AaABvAHUAcgBzACwAIABJAE4ARABFAFgAKABfAGQAaABtAHMALAAgADEALAAgADMAKQAgACsAIAAoADIANAAgACoAIABJAE4ARABFAFgAKABfAGQAaABtAHMALAAgADEALAAgADIAKQApACwAXABuACAAIAAgACAAIAAgACAAIAAgACAAIAAgACAAIAAgACAASABTAFQAQQBDAEsAKABcAG4AIAAgACAAIAAgACAAIAAgACAAIAAgACAAIAAgACAAIAAgACAAIAAgAEkATgBEAEUAWAAoAF8AZABoAG0AcwAsACAAMQAsACAAMQApACwAXABuACAAIAAgACAAIAAgACAAIAAgACAAIAAgACAAIAAgACAAIAAgACAAIABfAGgAbwB1AHIAcwAsAFwAbgAgACAAIAAgACAAIAAgACAAIAAgACAAIAAgACAAIAAgACAAIAAgACAASQBOAEQARQBYACgAXwBkAGgAbQBzACwAIAAxACwAIAA0ACkALABcAG4AIAAgACAAIAAgACAAIAAgACAAIAAgACAAIAAgACAAIAAgACAAIAAgAEkATgBEAEUAWAAoAF8AZABoAG0AcwAsACAAMQAsACAANQApAFwAbgAgACAAIAAgACAAIAAgACAAIAAgACAAIAAgACAAIAAgACkAXABuACAAIAAgACAAIAAgACAAIAAgACAAIAAgACkALABcAG4AIAAgACAAIAAgACAAIAAgAFUAbgBpAHQAcwAgAD0AIABcACIAWQBNAEQAXAAiACwAIABMAEUAVAAoAFwAbgAgACAAIAAgACAAIAAgACAAIAAgACAAIAAgACAAIAAgAF8AbQBvAG4AdABoAEQAYQB5AHMALAAgAEQARQBMAFQAQQBfAE0ATwBOAFQASABfAEQAQQBZAFMAKABNAEoARABhAHQAZQBTAHQAYQByAHQALAAgAE0ASgBEAGEAdABlAEUAbgBkACwAIABKAHUAbABpAGEAbgBDAGEAbABlAG4AZABhAHIAKQAsAFwAbgAgACAAIAAgACAAIAAgACAAIAAgACAAIAAgACAAIAAgAF8AeQBlAGEAcgBzACwAIABJAE4AVAAoAEkATgBEAEUAWAAoAF8AbQBvAG4AdABoAEQAYQB5AHMALAAgADEALAAgADIAKQAgAC8AIAAxADIAKQAsAFwAbgAgACAAIAAgACAAIAAgACAAIAAgACAAIAAgACAAIAAgAF8AbQBvAG4AdABoAHMALAAgAEkATgBEAEUAWAAoAF8AbQBvAG4AdABoAEQAYQB5AHMALAAgADEALAAgADIAKQAgAC0AIABfAHkAZQBhAHIAcwAgACoAIAAxADIALABcAG4AIAAgACAAIAAgACAAIAAgACAAIAAgACAAIAAgACAAIABIAFMAVABBAEMASwAoAFwAbgAgACAAIAAgACAAIAAgACAAIAAgACAAIAAgACAAIAAgACAAIAAgACAASQBOAEQARQBYACgAXwBtAG8AbgB0AGgARABhAHkAcwAsACAAMQAsACAAMQApACwAXABuACAAIAAgACAAIAAgACAAIAAgACAAIAAgACAAIAAgACAAIAAgACAAIABfAHkAZQBhAHIAcwAsAFwAbgAgACAAIAAgACAAIAAgACAAIAAgACAAIAAgACAAIAAgACAAIAAgACAAXwBtAG8AbgB0AGgAcwAsAFwAbgAgACAAIAAgACAAIAAgACAAIAAgACAAIAAgACAAIAAgACAAIAAgACAASQBOAEQARQBYACgAXwBtAG8AbgB0AGgARABhAHkAcwAsACAAMQAsACAAMwApACwAXABuACAAIAAgACAAIAAgACAAIAAgACAAIAAgACAAIAAgACAAIAAgACAAIABJAE4ARABFAFgAKABfAG0AbwBuAHQAaABEAGEAeQBzACwAIAAxACwAIAA0ACkAXABuACAAIAAgACAAIAAgACAAIAAgACAAIAAgACAAIAAgACAAKQBcAG4AIAAgACAAIAAgACAAIAAgACAAIAAgACAAKQAsAFwAbgAgACAAIAAgACAAIAAgACAAVQBuAGkAdABzACAAPQAgAFwAIgBZAFEARABcACIALAAgAEwARQBUACgAXABuACAAIAAgACAAIAAgACAAIAAgACAAIAAgACAAIAAgACAAXwBxAHUAYQByAHQAZQByAEQAYQB5AHMALAAgAEQARQBMAFQAQQBfAFEAVQBBAFIAVABFAFIAXwBEAEEAWQBTACgATQBKAEQAYQB0AGUAUwB0AGEAcgB0ACwAIABNAEoARABhAHQAZQBFAG4AZAAsACAATQBvAG4AdABoAE8AZgBmAHMAZQB0ACwAIABKAHUAbABpAGEAbgBDAGEAbABlAG4AZABhAHIAKQAsAFwAbgAgACAAIAAgACAAIAAgACAAIAAgACAAIAAgACAAIAAgAF8AeQBlAGEAcgBzACwAIABJAE4AVAAoAEkATgBEAEUAWAAoAF8AcQB1AGEAcgB0AGUAcgBEAGEAeQBzACwAIAAxACwAIAAyACkAIAAvACAANAApACwAXABuACAAIAAgACAAIAAgACAAIAAgACAAIAAgACAAIAAgACAAXwBxAHUAYQByAHQAZQByAHMALAAgAEkATgBEAEUAWAAoAF8AcQB1AGEAcgB0AGUAcgBEAGEAeQBzACwAIAAxACwAIAAyACkAIAAtACAAXwB5AGUAYQByAHMAIAAqACAANAAsAFwAbgAgACAAIAAgACAAIAAgACAAIAAgACAAIAAgACAAIAAgAEgAUwBUAEEAQwBLACgAXABuACAAIAAgACAAIAAgACAAIAAgACAAIAAgACAAIAAgACAAIAAgACAAIABJAE4ARABFAFgAKABfAHEAdQBhAHIAdABlAHIARABhAHkAcwAsACAAMQAsACAAMQApACwAXABuACAAIAAgACAAIAAgACAAIAAgACAAIAAgACAAIAAgACAAIAAgACAAIABfAHkAZQBhAHIAcwAsAFwAbgAgACAAIAAgACAAIAAgACAAIAAgACAAIAAgACAAIAAgACAAIAAgACAAXwBxAHUAYQByAHQAZQByAHMALABcAG4AIAAgACAAIAAgACAAIAAgACAAIAAgACAAIAAgACAAIAAgACAAIAAgAEkATgBEAEUAWAAoAF8AcQB1AGEAcgB0AGUAcgBEAGEAeQBzACwAIAAxACwAIAAzACkALABcAG4AIAAgACAAIAAgACAAIAAgACAAIAAgACAAIAAgACAAIAAgACAAIAAgAEkATgBEAEUAWAAoAF8AcQB1AGEAcgB0AGUAcgBEAGEAeQBzACwAIAAxACwAIAA0ACkAXABuACAAIAAgACAAIAAgACAAIAAgACAAIAAgACAAIAAgACAAKQBcAG4AIAAgACAAIAAgACAAIAAgACAAIAAgACAAKQAsAFwAbgAgACAAIAAgACAAIAAgACAAVQBuAGkAdABzACAAPQAgAFwAIgBZAE0ARABIAE0AUwBcACIALAAgAEwARQBUACgAXABuACAAIAAgACAAIAAgACAAIAAgACAAIAAgACAAIAAgACAAXwBtAG8AbgB0AGgARABhAHkAcwAsACAARABFAEwAVABBAF8ATQBPAE4AVABIAF8ARABBAFkAUwAoAE0ASgBEAGEAdABlAFMAdABhAHIAdAAsACAATQBKAEQAYQB0AGUARQBuAGQALAAgAEoAdQBsAGkAYQBuAEMAYQBsAGUAbgBkAGEAcgApACwAXABuACAAIAAgACAAIAAgACAAIAAgACAAIAAgACAAIAAgACAAXwB5AGUAYQByAHMALAAgAEkATgBUACgASQBOAEQARQBYACgAXwBtAG8AbgB0AGgARABhAHkAcwAsACAAMQAsACAAMgApACAALwAgADEAMgApACwAXABuACAAIAAgACAAIAAgACAAIAAgACAAIAAgACAAIAAgACAAXwBtAG8AbgB0AGgAcwAsACAASQBOAEQARQBYACgAXwBtAG8AbgB0AGgARABhAHkAcwAsACAAMQAsACAAMgApACAALQAgAF8AeQBlAGEAcgBzACAAKgAgADEAMgAsAFwAbgAgACAAIAAgACAAIAAgACAAIAAgACAAIAAgACAAIAAgAF8AaABtAHMALAAgAFIARQBTAE8ATABWAEUAXwBUAEkATQBFAFMAUABBAE4AKABJAE4ARABFAFgAKABfAG0AbwBuAHQAaABEAGEAeQBzACwAIAAxACwAIAA0ACkALAAgADEALAAgADQALAAgADAALAAgADEAKQAsAFwAbgAgACAAIAAgACAAIAAgACAAIAAgACAAIAAgACAAIAAgAF8AYwBhAHIAcgB5AEQAYQB5ACwAIABJAE4ARABFAFgAKABfAGgAbQBzACwAIAAxACwAIAAyACkALABcAG4AIAAgACAAIAAgACAAIAAgACAAIAAgACAAIAAgACAAIABIAFMAVABBAEMASwAoAFwAbgAgACAAIAAgACAAIAAgACAAIAAgACAAIAAgACAAIAAgACAAIAAgACAASQBOAEQARQBYACgAXwBtAG8AbgB0AGgARABhAHkAcwAsACAAMQAsACAAMQApACwAXABuACAAIAAgACAAIAAgACAAIAAgACAAIAAgACAAIAAgACAAIAAgACAAIABfAHkAZQBhAHIAcwAsAFwAbgAgACAAIAAgACAAIAAgACAAIAAgACAAIAAgACAAIAAgACAAIAAgACAAXwBtAG8AbgB0AGgAcwAsAFwAbgAgACAAIAAgACAAIAAgACAAIAAgACAAIAAgACAAIAAgACAAIAAgACAASQBOAEQARQBYACgAXwBtAG8AbgB0AGgARABhAHkAcwAsACAAMQAsACAAMwApACAAKwAgAF8AYwBhAHIAcgB5AEQAYQB5ACwAXABuACAAIAAgACAAIAAgACAAIAAgACAAIAAgACAAIAAgACAAIAAgACAAIABDAEgATwBPAFMARQBDAE8ATABTACgAXwBoAG0AcwAsACAAewAzACwANAAsADUAfQApAFwAbgAgACAAIAAgACAAIAAgACAAIAAgACAAIAAgACAAIAAgACkAXABuACAAIAAgACAAIAAgACAAIAAgACAAIAAgACkALABcAG4AIAAgACAAIAAgACAAIAAgAFQAUgBVAEUALAAgAHsAIwBWAEEATABVAEUAIQB9AFwAbgAgACAAIAAgACkAXABuACkAOw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FAFgAVABFAE4AVABT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EAEEAWQBTAFwAbgBcAG4AUgBlAHQAdQByAG4AcwAgAHQAaABlACAAaQBuAGMAbAB1AHMAaQB2AGUAIABlAHgAdABlAG4AdAAgAG8AZgAgAGQAYQB5AHMAIABzAHAAYQBuAG4AZQBkACAAYgB5ACAAdAB3AG8AIABNAG8AZABpAGYAaQBlAGQAIABKAHUAbABpAGEAbgAgAEQAYQB0AGUAcwAgAGUAeABwAHIAZQBzAHMAZQBkACAAaQBuACAAbABvAGMAYQBsACAAdABpAG0AZQAuAFwAbgBJAGYAIAB0AGgAZQAgAE0AbwBkAGkAZgBpAGUAZAAgAEoAdQBsAGkAYQBuACAARABhAHQAZQBzACAAYQByAGUAIABlAHgAcAByAGUAcwBzAGUAZAAgAGkAbgAgAFUAVABDACAAcgBhAHQAaABlAHIAIAB0AGgAYQBuACAAbABvAGMAYQBsACAAdABpAG0AZQAgAHQAaABlAG4AIABpAG4AYwBvAG4AcwBpAHMAdABlAG4AdAAgAHIAZQBzAHUAbAB0AHMAIABtAGEAeQAgAGIAZQBcAG4Ac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UAeAB0AGUAbgB0ACAAbwBmACAAZ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BTAHQAYQByAHQAIAB8ACAAZABlAGMAaQBtAGEAbAAgAHwAIABTAHQAYQByAHQAaQBuAGcAIABNAG8AZABpAGYAaQBlAGQAIABKAHUAbABpAGEAbgAgAEQAYQB0AGUAIABpAG4AIABsAG8AYwBhAGwAIAB0AGkAbQBlACAAXABuAEwAbwBjAGEAbABNAEoARABhAHQAZQBFAG4AZAAgACAAIAB8ACAAZABlAGMAaQBtAGEAbAAgAHwAIABFAG4AZABpAG4AZwAgAE0AbwBkAGkAZgBpAGUAZAAgAEoAdQBsAGkAYQBuACAARABhAHQAZQAgAGkAbgAgAGwAbwBjAGEAbAAgAHQAaQBtAGU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RABBAFkAUwAoAE0ATwBEAEkARgBJAEUARABfAEoAVQBMAEkAQQBOAF8ARABBAFQARQAoADIAMAAyADMALAAxACwAMQAsAFQASQBNAEUAKAAyADMALAA1ADkALAA1ADUAKQApACwAIABNAE8ARABJAEYASQBFAEQAXwBKAFUATABJAEEATgBfAEQAQQBUAEUAKAAyADAAMgAzACwAMQAsADIALABUAEkATQBFACgAMAAsADAALAA1ACkAKQApAFwAbgA9ACAAMgAgACAAaQAuAGUALgAgADIAIABkAGEAeQBzACAAYgBlAGMAYQB1AHMAZQAgAHQAaABlACAAMQAwACAAcwBlAGMAbwBuAGQAIAB0AGkAbQBlAHMAcABhAG4AIABjAHIAbwBzAHMAZQBzACAAdABoAGUAIABkAGEAeQAgAGIAbwB1AG4AZABhAHIAe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EUAWABUAEUATgBUAF8ATwBGAF8ARABBAFkAUwAgAD0AIABMAEEATQBCAEQAQQAoAEwAbwBjAGEAbABNAEoARABhAHQAZQBTAHQAYQByAHQALAAgAEwAbwBjAGEAbABNAEoARABhAHQAZQBFAG4AZAAsAFwAbgAgACAAIAAgAEkARgBTACgAXABuACAAIAAgACAAIAAgACAAIABJAFMAXwBFAE0AUABUAFkAKABMAG8AYwBhAGwATQBKAEQAYQB0AGUAUwB0AGEAcgB0ACkAIAAqACAASQBTAF8ARQBNAFAAVABZACgATABvAGMAYQBsAE0ASgBEAGEAdABlAEUAbgBk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HMAaQBnAG4ALAAgAEkARgAoAEwAbwBjAGEAbABNAEoARABhAHQAZQBFAG4AZAAgAD4APQAgAEwAbwBjAGEAbABNAEoARABhAHQAZQBTAHQAYQByAHQALAAgADEALAAgAC0AMQApACwAXABuACAAIAAgACAAIAAgACAAIAAgACAAIAAgAF8AZABlAGwAdABhAEQAYQB5ACwAIABJAE4AVAAoAEwAbwBjAGEAbABNAEoARABhAHQAZQBFAG4AZAApACAALQAgAEkATgBUACgATABvAGMAYQBsAE0ASgBEAGEAdABlAFMAdABhAHIAdAApACwAXABuACAAIAAgACAAIAAgACAAIAAgACAAIAAgAF8AcwBpAGcAbgAgACoAIAAoAEEAQgBTACgAXwBkAGUAbAB0AGEARABhAHkAKQAgACs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VABFAE4AVABfAE8ARgBfAFcARQBFAEsAUwBcAG4AXABuAFIAZQB0AHUAcgBuAHMAIAB0AGgAZQAgAGkAbgBjAGwAdQBzAGkAdgBlACAAZQB4AHQAZQBuAHQAIABvAGYAIAB3AGUAZQBrAHMAIABzAHAAYQBuAG4AZQBkACAAYgB5ACAAdAB3AG8AIABNAG8AZABpAGYAaQBlAGQAIABKAHUAbABpAGEAbgAgAEQAYQB0AGUAcwAgAGUAeABwAHIAZQBzAHMAZQBkACAAaQBuACAAbABvAGMAYQBsACAAdABpAG0AZQAuAFwAbgBJAGYAIAB0AGgAZQAgAE0AbwBkAGkAZgBpAGUAZAAgAEoAdQBsAGkAYQBuACAARABhAHQAZQBzACAAYQByAGUAIABlAHgAcAByAGUAcwBzAGUAZAAgAGkAbgAgAFUAVABDACAAcgBhAHQAaABlAHIAIAB0AGgAYQBuACAAbABvAGMAYQBsACAAdABpAG0AZQAgAHQAaABlAG4AIABpAG4AYwBvAG4AcwBpAHMAdABlAG4AdAAgAHIAZQBzAHUAbAB0AHMAIABtAGEAeQAgAGIAZQBcAG4Ac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UAeAB0AGUAbgB0ACAAbwBmACAAdwBlAGUAaw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FMAdABhAHIAdAAgAHwAIABkAGUAYwBpAG0AYQBsACAAfAAgAFMAdABhAHIAdABpAG4AZwAgAE0AbwBkAGkAZgBpAGUAZAAgAEoAdQBsAGkAYQBuACAARABhAHQAZQAgAGkAbgAgAGwAbwBjAGEAbAAgAHQAaQBtAGUAIABcAG4ATABvAGMAYQBsAE0ASgBEAGEAdABlAEUAbgBkACAAIAAgAHwAIABkAGUAYwBpAG0AYQBsACAAfAAgAEUAbgBkAGkAbgBnACAATQBvAGQAaQBmAGkAZQBkACAASgB1AGwAaQBhAG4AIABEAGEAdABlACAAaQBuACAAbABvAGMAYQBsACAAdABpAG0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XAEUARQBLAFMAKABNAE8ARABJAEYASQBFAEQAXwBKAFUATABJAEEATgBfAEQAQQBUAEUAKAAyADAAMgAzACwANgAsADQALABUAEkATQBFACgAMgAzACwANQA5ACwANQA1ACkAKQAsACAATQBPAEQASQBGAEkARQBEAF8ASgBVAEwASQBBAE4AXwBEAEEAVABFACgAMgAwADIAMwAsADYALAA1ACwAVABJAE0ARQAoADAALAAwACwANQApACkAKQBcAG4APQAgADIAIAAgAGkALgBlAC4AIAAyACAAdwBlAGUAawBzACAAYgBlAGMAYQB1AHMAZQAgAHQAaABlACAAMQAwACAAcwBlAGMAbwBuAGQAIAB0AGkAbQBlAHMAcABhAG4AIABjAHIAbwBzAHMAZQBzACAAdABoAGUAIAB3AGUAZQBrACAAYgBvAHUAbgBkAGEAcgB5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RQBYAFQARQBOAFQAXwBPAEYAXwBXAEUARQBLAFMAIAA9ACAATABBAE0AQgBEAEEAKABMAG8AYwBhAGwATQBKAEQAYQB0AGUAUwB0AGEAcgB0ACwAIABMAG8AYwBhAGwATQBKAEQAYQB0AGUARQBuAGQALABcAG4AIAAgACAAIABJAEYAUwAoAFwAbgAgACAAIAAgACAAIAAgACAASQBTAF8ARQBNAFAAVABZACgATABvAGMAYQBsAE0ASgBEAGEAdABlAFMAdABhAHIAdAApACAAKgAgAEkAUwBfAEUATQBQAFQAWQAoAEwAbwBjAGEAbABNAEoARABhAHQAZQBFAG4AZAApACwAIABcACIAXAAiACwAXABuACAAIAAgACAAIAAgACAAIABOAE8AVAAoAEkAUwBOAFUATQBCAEUAUgAoAEwAbwBjAGEAbABNAEoARABhAHQAZQBTAHQAYQByAHQAKQApACwAIAB7ACMAVgBBAEwAVQBFACEAfQAsAFwAbgAgACAAIAAgACAAIAAgACAATgBPAFQAKABJAFMATgBVAE0AQgBFAFIAKABMAG8AYwBhAGwATQBKAEQAYQB0AGUARQBuAGQAKQApACwAIAB7ACMAVgBBAEwAVQBFACEAfQAsAFwAbgAgACAAIAAgACAAIAAgACAAVABSAFUARQAsACAATABFAFQAKABcAG4AIAAgACAAIAAgACAAIAAgACAAIAAgACAAXwBzAGkAZwBuACwAIABJAEYAKABMAG8AYwBhAGwATQBKAEQAYQB0AGUARQBuAGQAIAA+AD0AIABMAG8AYwBhAGwATQBKAEQAYQB0AGUAUwB0AGEAcgB0ACwAIAAxACwAIAAtADEAKQAsAFwAbgAgACAAIAAgACAAIAAgACAAIAAgACAAIABfAHMAdABhAHIAdABNAG8AbgBkAGEAeQAsACAASQBOAFQAKABMAG8AYwBhAGwATQBKAEQAYQB0AGUAUwB0AGEAcgB0ACkAIAArACAAMQAgAC0AIABEAEEAWQBfAE8ARgBfAFcARQBFAEsAKABMAG8AYwBhAGwATQBKAEQAYQB0AGUAUwB0AGEAcgB0ACkALABcAG4AIAAgACAAIAAgACAAIAAgACAAIAAgACAAXwBlAG4AZABNAG8AbgBkAGEAeQAsACAASQBOAFQAKABMAG8AYwBhAGwATQBKAEQAYQB0AGUARQBuAGQAKQAgACsAIAAxACAALQAgAEQAQQBZAF8ATwBGAF8AVwBFAEUASwAoAEwAbwBjAGEAbABNAEoARABhAHQAZQBFAG4AZAApACwAXABuACAAIAAgACAAIAAgACAAIAAgACAAIAAgAF8AcwBpAGcAbgAgACoAIAAoAEkATgBUACgAQQBCAFMAKABfAGUAbgBkAE0AbwBuAGQAYQB5ACAALQAgAF8AcwB0AGEAcgB0AE0AbwBuAGQAYQB5ACkAIAAvACAANwApACAAKwAg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TQBPAE4AVABIAFMAXABuAFwAbgBSAGUAdAB1AHIAbgBzACAAdABoAGUAIABpAG4AYwBsAHUAcwBpAHYAZQAgAGUAeAB0AGUAbgB0ACAAbwBmACAAbQBvAG4AdABoAHMAIABzAHAAYQBuAG4AZQBkACAAYgB5ACAAdAB3AG8AIABNAG8AZABpAGYAaQBlAGQAIABKAHUAbABpAGEAbgAgAEQAYQB0AGUAcwAgAGUAeABwAHIAZQBzAHMAZQBkACAAaQBuACAAbABvAGMAYQBsACAAdABpAG0AZQAuAFwAbgBJAGYAIAB0AGgAZQAgAE0AbwBkAGkAZgBpAGUAZAAgAEoAdQBsAGkAYQBuACAARABhAHQAZQBzACAAYQByAGUAIABlAHgAcAByAGUAcwBzAGUAZAAgAGkAbgAgAFUAVABDACAAcgBhAHQAaABlAHIAIAB0AGgAYQBuACAAbABvAGMAYQBsACAAdABpAG0AZQAgAHQAaABlAG4AIABpAG4AYwBvAG4AcwBpAHMAdABlAG4AdAAgAHIAZQBzAHUAbAB0AHMAIABtAGEAeQAgAGIAZQBcAG4AcAByAG8AZAB1AGMAZQBkACAAZAB1AGUAIAB0AG8AIAB0AGgAZQAgAGIAbwB1AG4AZABzACAAbwBmACAAYwBhAGwAZQBuAGQAYQByACAAZABhAHk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UAeAB0AGUAbgB0ACAAbwBmACAAbQBvAG4AdABo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UwB0AGEAcgB0ACAAfAAgAGQAZQBjAGkAbQBhAGwAIAB8ACAAUwB0AGEAcgB0AGkAbgBnACAATQBvAGQAaQBmAGkAZQBkACAASgB1AGwAaQBhAG4AIABEAGEAdABlACAAaQBuACAAbABvAGMAYQBsACAAdABpAG0AZQAgAFwAbgBMAG8AYwBhAGwATQBKAEQAYQB0AGUARQBuAGQAIAAgACAAfAAgAGQAZQBjAGkAbQBhAGwAIAB8ACAARQBuAGQAaQBuAGcAIABNAG8AZABpAGYAaQBlAGQAIABKAHUAbABpAGEAbgAgAEQAYQB0AGUAIABpAG4AIABsAG8AYwBhAGwAIAB0AGkAbQ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FAFgAVABFAE4AVABfAE8ARgBfAE0ATwBOAFQASABTACAAPQAgAEwAQQBNAEIARABBACgATABvAGMAYQBsAE0ASgBEAGEAdABlAFMAdABhAHIAdAAsACAATABvAGMAYQBsAE0ASgBEAGEAdABlAEUAbgBkACwAIABbAEoAdQBsAGkAYQBuAEMAYQBsAGUAbgBkAGEAcgBdACwAXABuACAAIAAgACAASQBGAFMAKABcAG4AIAAgACAAIAAgACAAIAAgAEkAUwBfAEUATQBQAFQAWQAoAEwAbwBjAGEAbABNAEoARABhAHQAZQBTAHQAYQByAHQAKQAgACoAIABJAFMAXwBFAE0AUABUAFkAKABMAG8AYwBhAGwATQBKAEQAYQB0AGUARQBuAGQAKQAsACAAXAAiAFwAIgAsAFwAbgAgACAAIAAgACAAIAAgACAATgBPAFQAKABJAFMATgBVAE0AQgBFAFIAKABMAG8AYwBhAGwATQBKAEQAYQB0AGUAUwB0AGEAcgB0ACkAKQAsACAAewAjAFYAQQBMAFUARQAhAH0ALABcAG4AIAAgACAAIAAgACAAIAAgAE4ATwBUACgASQBTAE4AVQBNAEIARQBSACgATABvAGMAYQBsAE0ASgBEAGEAdABlAEUAbgBkACkAKQAsACAAewAjAFYAQQBMAFUARQAhAH0ALABcAG4AIAAgACAAIAAgACAAIAAgAFQAUgBVAEUALAAgAEwARQBUACgAXABuACAAIAAgACAAIAAgACAAIAAgACAAIAAgAF8AcwBpAGcAbgAsACAASQBGACgATABvAGMAYQBsAE0ASgBEAGEAdABlAEUAbgBkACAAPgA9ACAATABvAGMAYQBsAE0ASgBEAGEAdABlAFMAdABhAHIAdAAsACAAMQAsACAALQAxACkALABcAG4AIAAgACAAIAAgACAAIAAgACAAIAAgACAAXwBkAGEAdABlAF8AQQAsACAATQBKAEQAQQBUAEUAXwBUAE8AXwBDAEEATABFAE4ARABBAFIAXwBEAEEAVABFACgAXABuACAAIAAgACAAIAAgACAAIAAgACAAIAAgACAAIAAgACAASQBGACgAXwBzAGkAZwBuACAAPQAgADEALAAgAEwAbwBjAGEAbABNAEoARABhAHQAZQBTAHQAYQByAHQALAAgAEwAbwBjAGEAbABNAEoARABhAHQAZQBFAG4AZAApACwAXABuACAAIAAgACAAIAAgACAAIAAgACAAIAAgACAAIAAgACAASgB1AGwAaQBhAG4AQwBhAGwAZQBuAGQAYQByAFwAbgAgACAAIAAgACAAIAAgACAAIAAgACAAIAApACwAXABuACAAIAAgACAAIAAgACAAIAAgACAAIAAgAF8AZABhAHQAZQBfAEIALAAgAE0ASgBEAEEAVABFAF8AVABPAF8AQwBBAEwARQBOAEQAQQBSAF8ARABBAFQARQAoAFwAbgAgACAAIAAgACAAIAAgACAAIAAgACAAIAAgACAAIAAgAEkARgAoAF8AcwBpAGcAbgAgAD0AIAAxACwAIABMAG8AYwBhAGwATQBKAEQAYQB0AGUARQBuAGQALAAgAEwAbwBjAGEAbABNAEoARABhAHQAZQBTAHQAYQByAHQAKQAsAFwAbgAgACAAIAAgACAAIAAgACAAIAAgACAAIAAgACAAIAAgAEoAdQBsAGkAYQBuAEMAYQBsAGUAbgBkAGEAcgBcAG4AIAAgACAAIAAgACAAIAAgACAAIAAgACAAKQAsAFwAbgAgACAAIAAgACAAIAAgACAAIAAgACAAIABfAGQAZQBsAHQAYQBZAGUAYQByACwAIABJAE4ARABFAFgAKABfAGQAYQB0AGUAXwBCACwAIAAxACwAIAAxACkAIAAtACAASQBOAEQARQBYACgAXwBkAGEAdABlAF8AQQAsACAAMQAsACAAMQApACwAXABuACAAIAAgACAAIAAgACAAIAAgACAAIAAgAF8AZABlAGwAdABhAE0AbwBuAHQAaAAsACAASQBOAEQARQBYACgAXwBkAGEAdABlAF8AQgAsACAAMQAsACAAMgApACAALQAgAEkATgBEAEUAWAAoAF8AZABhAHQAZQBfAEEALAAgADEALAAgADIAKQAsAFwAbgAgACAAIAAgACAAIAAgACAAIAAgACAAIABfAGQAaQBmAGYATQBvAG4AdABoAHMALAAgACgAXwBkAGUAbAB0AGEAWQBlAGEAcgAgACoAIAAxADIAKQAgACsAIABfAGQAZQBsAHQAYQBNAG8AbgB0AGgALABcAG4AIAAgACAAIAAgACAAIAAgACAAIAAgACAAXwBzAGkAZwBuACAAKgAgACgAXwBkAGkAZgBmAE0AbwBuAHQAaABzACAAKwAg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UAEUATgBUAF8ATwBGAF8AUQBVAEEAUgBUAEUAUgBTAFwAbgBcAG4AUgBlAHQAdQByAG4AcwAgAHQAaABlACAAaQBuAGMAbAB1AHMAaQB2AGUAIABlAHgAdABlAG4AdAAgAG8AZgAgAHEAdQBhAHIAdABlAHIAcwAgAHMAcABhAG4AbgBlAGQAIABiAHkAIAB0AHcAbwAgAE0AbwBkAGkAZgBpAGUAZAAgAEoAdQBsAGkAYQBuACAARABhAHQAZQBzACAAZQB4AHAAcgBlAHMAcwBlAGQAIABpAG4AIABsAG8AYwBhAGwAIAB0AGkAbQBlAC4AXABuAEkAZgAgAHQAaABlACAATQBvAGQAaQBmAGkAZQBkACAASgB1AGwAaQBhAG4AIABEAGEAdABlAHMAIABhAHIAZQAgAGUAeABwAHIAZQBzAHMAZQBkACAAaQBuACAAVQBUAEMAIAByAGEAdABoAGUAcgAgAHQAaABhAG4AIABsAG8AYwBhAGwAIAB0AGkAbQBlACAAdABoAGUAbgAgAGkAbgBjAG8AbgBzAGkAcwB0AGUAbgB0ACAAcgBlAHMAdQBsAHQAcwAgAG0AYQB5ACAAYgBlAFwAbgBwAHIAbwBkAHUAYwBlAGQAIABkAHUAZQAgAHQAbwAgAHQAaABlACAAYgBvAHUAbgBkAHMAIABvAGYAIABjAGEAbABlAG4AZABhAHIAIABkAGEAe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QB4AHQAZQBuAHQAIABvAGYAIABxAHUAYQByAHQAZ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8AYwBhAGwATQBKAEQAYQB0AGUAUwB0AGEAcgB0ACAAfAAgAGQAZQBjAGkAbQBhAGwAIAAgACAAIAAgACAAIAAgACAAfAAgAFMAdABhAHIAdABpAG4AZwAgAE0AbwBkAGkAZgBpAGUAZAAgAEoAdQBsAGkAYQBuACAARABhAHQAZQAgAGkAbgAgAGwAbwBjAGEAbAAgAHQAaQBtAGUAIABcAG4ATABvAGMAYQBsAE0ASgBEAGEAdABlAEUAbgBkACAAIAAgAHwAIABkAGUAYwBpAG0AYQBsACAAIAAgACAAIAAgACAAIAAgAHwAIABFAG4AZABpAG4AZwAgAE0AbwBkAGkAZgBpAGUAZAAgAEoAdQBsAGkAYQBuACAARABhAHQAZQAgAGkAbgAgAGwAbwBjAGEAbAAgAHQAaQBtAGUAXABuAFsATQBvAG4AdABoAE8AZgBmAHMAZQB0AF0AIAAgACAAIAB8ACAAaQBuAHQAZQBnAGUAcgAgAFsALQA2AC4ALgAzAF0AIAB8ACAAUQB1AGEAcgB0AGUAcgAgAG0AbwBuAHQAaAAgAG8AZgBmAHMAZQB0ACAAZgByAG8AbQAgAEoAYQBuAHUAYQByAHkALgBcAG4AWwBKAHUAbABpAGEAbgBDAGEAbABlAG4AZABhAHIAXQAgAHwAIABzAHcAaQB0AGMAaAAgACAAIAAgACAAIAAgACAAIAAgAHwAIABDAGEAbABjAHUAbABhAHQAZQAgAGkAb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FAFgAVABFAE4AVABfAE8ARgBfAFEAVQBBAFIAVABFAFIAUwAgAD0AIABMAEEATQBCAEQAQQAoAEwAbwBjAGEAbABNAEoARABhAHQAZQBTAHQAYQByAHQALAAgAEwAbwBjAGEAbABNAEoARABhAHQAZQBFAG4AZAAsACAAWwBNAG8AbgB0AGgATwBmAGYAcwBlAHQAXQAsACAAWwBKAHUAbABpAGEAbgBDAGEAbABlAG4AZABhAHIAXQAsAFwAbgAgACAAIAAgAEkARgBTACgAXABuACAAIAAgACAAIAAgACAAIABJAFMAXwBFAE0AUABUAFkAKABMAG8AYwBhAGwATQBKAEQAYQB0AGUAUwB0AGEAcgB0ACkAIAAqACAASQBTAF8ARQBNAFAAVABZACgATABvAGMAYQBsAE0ASgBEAGEAdABlAEUAbgBkACkALAAgAFwAIgBcACIALABcAG4AIAAgACAAIAAgACAAIAAgAE4ATwBUACgASQBTAE4AVQBNAEIARQBSACgATABvAGMAYQBsAE0ASgBEAGEAdABlAFMAdABhAHIAdAApACkALAAgAHsAIwBWAEEATABVAEUAIQB9ACwAXABuACAAIAAgACAAIAAgACAAIABOAE8AVAAoAEkAUwBOAFUATQBCAEUAUgAoAEwAbwBjAGEAbABNAEoARABhAHQAZQBFAG4AZAApACkALAAgAHsAIwBWAEEATABVAEUAIQB9ACwAXABuACAAIAAgACAAIAAgACAAIABUAFIAVQBFACwAIABMAEUAVAAoAFwAbgAgACAAIAAgACAAIAAgACAAIAAgACAAIABfAG0AbwBuAHQAaABPAGYAZgBzAGUAdAAsACAAUgBPAFUATgBEACgATgAoAE0AbwBuAHQAaABPAGYAZgBzAGUAdAApACwAIAAwACkALABcAG4AIAAgACAAIAAgACAAIAAgACAAIAAgACAASQBGAFMAKABcAG4AIAAgACAAIAAgACAAIAAgACAAIAAgACAAIAAgACAAIABfAG0AbwBuAHQAaABPAGYAZgBzAGUAdAAgADwAIAAtADYALAAgAHsAIwBOAFUATQAhAH0ALABcAG4AIAAgACAAIAAgACAAIAAgACAAIAAgACAAIAAgACAAIABfAG0AbwBuAHQAaABPAGYAZgBzAGUAdAAgAD4AIAAzACwAIAB7ACMATgBVAE0AIQB9ACwAXABuACAAIAAgACAAIAAgACAAIAAgACAAIAAgACAAIAAgACAAVABSAFUARQAsACAATABFAFQAKABcAG4AIAAgACAAIAAgACAAIAAgACAAIAAgACAAIAAgACAAIAAgACAAIAAgAF8AcwBpAGcAbgAsACAASQBGACgATABvAGMAYQBsAE0ASgBEAGEAdABlAEUAbgBkACAAPgA9ACAATABvAGMAYQBsAE0ASgBEAGEAdABlAFMAdABhAHIAdAAsACAAMQAsACAALQAxACkALABcAG4AIAAgACAAIAAgACAAIAAgACAAIAAgACAAIAAgACAAIAAgACAAIAAgAF8AcQB1AGEAcgB0AGUAcgBEAGEAdABlAF8AQQAsACAATQBKAEQAQQBUAEUAXwBUAE8AXwBRAFUAQQBSAFQARQBSAF8ARABBAFQARQAoAFwAbgAgACAAIAAgACAAIAAgACAAIAAgACAAIAAgACAAIAAgACAAIAAgACAAIAAgACAAIABJAEYAKABfAHMAaQBnAG4AIAA9ACAAMQAsACAATABvAGMAYQBsAE0ASgBEAGEAdABlAFMAdABhAHIAdAAsACAATABvAGMAYQBsAE0ASgBEAGEAdABlAEUAbgBkACkALABcAG4AIAAgACAAIAAgACAAIAAgACAAIAAgACAAIAAgACAAIAAgACAAIAAgACAAIAAgACAAXwBtAG8AbgB0AGgATwBmAGYAcwBlAHQALAAgAEoAdQBsAGkAYQBuAEMAYQBsAGUAbgBkAGEAcgBcAG4AIAAgACAAIAAgACAAIAAgACAAIAAgACAAIAAgACAAIAAgACAAIAAgACkALABcAG4AIAAgACAAIAAgACAAIAAgACAAIAAgACAAIAAgACAAIAAgACAAIAAgAF8AcQB1AGEAcgB0AGUAcgBEAGEAdABlAF8AQgAsACAATQBKAEQAQQBUAEUAXwBUAE8AXwBRAFUAQQBSAFQARQBSAF8ARABBAFQARQAoAFwAbgAgACAAIAAgACAAIAAgACAAIAAgACAAIAAgACAAIAAgACAAIAAgACAAIAAgACAAIABJAEYAKABfAHMAaQBnAG4AIAA9ACAAMQAsACAATABvAGMAYQBsAE0ASgBEAGEAdABlAEUAbgBkACwAIABMAG8AYwBhAGwATQBKAEQAYQB0AGUAUwB0AGEAcgB0ACkALABcAG4AIAAgACAAIAAgACAAIAAgACAAIAAgACAAIAAgACAAIAAgACAAIAAgACAAIAAgACAAXwBtAG8AbgB0AGgATwBmAGYAcwBlAHQALAAgAEoAdQBsAGkAYQBuAEMAYQBsAGUAbgBkAGEAcgBcAG4AIAAgACAAIAAgACAAIAAgACAAIAAgACAAIAAgACAAIAAgACAAIAAgACkALABcAG4AIAAgACAAIAAgACAAIAAgACAAIAAgACAAIAAgACAAIAAgACAAIAAgAF8AZABlAGwAdABhAFkAZQBhAHIALAAgAEkATgBEAEUAWAAoAF8AcQB1AGEAcgB0AGUAcgBEAGEAdABlAF8AQgAsACAAMQAsACAAMQApACAALQAgAEkATgBEAEUAWAAoAF8AcQB1AGEAcgB0AGUAcgBEAGEAdABlAF8AQQAsACAAMQAsACAAMQApACwAXABuACAAIAAgACAAIAAgACAAIAAgACAAIAAgACAAIAAgACAAIAAgACAAIABfAGQAZQBsAHQAYQBRAHUAYQByAHQAZQByACwAIABJAE4ARABFAFgAKABfAHEAdQBhAHIAdABlAHIARABhAHQAZQBfAEIALAAgADEALAAgADIAKQAgAC0AIABJAE4ARABFAFgAKABfAHEAdQBhAHIAdABlAHIARABhAHQAZQBfAEEALAAgADEALAAgADIAKQAsAFwAbgAgACAAIAAgACAAIAAgACAAIAAgACAAIAAgACAAIAAgACAAIAAgACAAXwBkAGkAZgBmAFEAdQBhAHIAdABlAHIAcwAsACAAKABfAGQAZQBsAHQAYQBZAGUAYQByACAAKgAgADQAKQAgACsAIABfAGQAZQBsAHQAYQBRAHUAYQByAHQAZQByACwAXABuACAAIAAgACAAIAAgACAAIAAgACAAIAAgACAAIAAgACAAIAAgACAAIABfAHMAaQBnAG4AIAAqACAAKABfAGQAaQBmAGYAUQB1AGEAcgB0AGUAcgBzACAAKwAgADE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FQARQBOAFQAXwBPAEYAXwBZAEUAQQBSAFMAXABuAFwAbgBSAGUAdAB1AHIAbgBzACAAdABoAGUAIABpAG4AYwBsAHUAcwBpAHYAZQAgAGUAeAB0AGUAbgB0ACAAbwBmACAAeQBlAGEAcgBzACAAcwBwAGEAbgBuAGUAZAAgAGIAeQAgAHQAdwBvACAATQBvAGQAaQBmAGkAZQBkACAASgB1AGwAaQBhAG4AIABEAGEAdABlAHMAIABlAHgAcAByAGUAcwBzAGUAZAAgAGkAbgAgAGwAbwBjAGEAbAAgAHQAaQBtAGUALgBcAG4ASQBmACAAdABoAGUAIABNAG8AZABpAGYAaQBlAGQAIABKAHUAbABpAGEAbgAgAEQAYQB0AGUAcwAgAGEAcgBlACAAZQB4AHAAcgBlAHMAcwBlAGQAIABpAG4AIABVAFQAQwAgAHIAYQB0AGgAZQByACAAdABoAGEAbgAgAGwAbwBjAGEAbAAgAHQAaQBtAGUAIAB0AGgAZQBuACAAaQBuAGMAbwBuAHMAaQBzAHQAZQBuAHQAIAByAGUAcwB1AGwAdABzACAAbQBhAHkAIABiAGUAXABuAHAAcgBvAGQAdQBjAGUAZAAgAGQAdQBlACAAdABvACAAdABoAGUAIABiAG8AdQBuAGQAcwAgAG8AZgAgAGMAYQBsAGUAbgBkAGEAcgAgAGQAYQB5AHM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FAHgAdABlAG4AdAAgAG8AZgAgAHEAdQBhAHIAdABl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wAbwBjAGEAbABNAEoARABhAHQAZQBTAHQAYQByAHQAIAB8ACAAZABlAGMAaQBtAGEAbAAgAHwAIABTAHQAYQByAHQAaQBuAGcAIABNAG8AZABpAGYAaQBlAGQAIABKAHUAbABpAGEAbgAgAEQAYQB0AGUAIABpAG4AIABsAG8AYwBhAGwAIAB0AGkAbQBlACAAXABuAEwAbwBjAGEAbABNAEoARABhAHQAZQBFAG4AZAAgACAAIAB8ACAAZABlAGMAaQBtAGEAbAAgAHwAIABFAG4AZABpAG4AZwAgAE0AbwBkAGkAZgBpAGUAZAAgAEoAdQBsAGkAYQBuACAARABhAHQAZQAgAGkAbgAgAGwAbwBjAGEAbAAgAHQAaQBt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EUAWABUAEUATgBUAF8ATwBGAF8AWQBFAEEAUgBTACAAPQAgAEwAQQBNAEIARABBACgATABvAGMAYQBsAE0ASgBEAGEAdABlAFMAdABhAHIAdAAsACAATABvAGMAYQBsAE0ASgBEAGEAdABlAEUAbgBkACwAIABbAEoAdQBsAGkAYQBuAEMAYQBsAGUAbgBkAGEAcgBdACwAXABuACAAIAAgACAASQBGAFMAKABcAG4AIAAgACAAIAAgACAAIAAgAEkAUwBfAEUATQBQAFQAWQAoAEwAbwBjAGEAbABNAEoARABhAHQAZQBTAHQAYQByAHQAKQAgACoAIABJAFMAXwBFAE0AUABUAFkAKABMAG8AYwBhAGwATQBKAEQAYQB0AGUARQBuAGQAKQAsACAAXAAiAFwAIgAsAFwAbgAgACAAIAAgACAAIAAgACAATgBPAFQAKABJAFMATgBVAE0AQgBFAFIAKABMAG8AYwBhAGwATQBKAEQAYQB0AGUAUwB0AGEAcgB0ACkAKQAsACAAewAjAFYAQQBMAFUARQAhAH0ALABcAG4AIAAgACAAIAAgACAAIAAgAE4ATwBUACgASQBTAE4AVQBNAEIARQBSACgATABvAGMAYQBsAE0ASgBEAGEAdABlAEUAbgBkACkAKQAsACAAewAjAFYAQQBMAFUARQAhAH0ALABcAG4AIAAgACAAIAAgACAAIAAgAFQAUgBVAEUALAAgAEwARQBUACgAXABuACAAIAAgACAAIAAgACAAIAAgACAAIAAgAF8AcwBpAGcAbgAsACAASQBGACgATABvAGMAYQBsAE0ASgBEAGEAdABlAEUAbgBkACAAPgA9ACAATABvAGMAYQBsAE0ASgBEAGEAdABlAFMAdABhAHIAdAAsACAAMQAsACAALQAxACkALABcAG4AIAAgACAAIAAgACAAIAAgACAAIAAgACAAXwBkAGEAdABlAF8AQQAsACAATQBKAEQAQQBUAEUAXwBUAE8AXwBDAEEATABFAE4ARABBAFIAXwBEAEEAVABFACgAXABuACAAIAAgACAAIAAgACAAIAAgACAAIAAgACAAIAAgACAASQBGACgAXwBzAGkAZwBuACAAPQAgADEALAAgAEwAbwBjAGEAbABNAEoARABhAHQAZQBTAHQAYQByAHQALAAgAEwAbwBjAGEAbABNAEoARABhAHQAZQBFAG4AZAApACwAXABuACAAIAAgACAAIAAgACAAIAAgACAAIAAgACAAIAAgACAASgB1AGwAaQBhAG4AQwBhAGwAZQBuAGQAYQByAFwAbgAgACAAIAAgACAAIAAgACAAIAAgACAAIAApACwAXABuACAAIAAgACAAIAAgACAAIAAgACAAIAAgAF8AZABhAHQAZQBfAEIALAAgAE0ASgBEAEEAVABFAF8AVABPAF8AQwBBAEwARQBOAEQAQQBSAF8ARABBAFQARQAoAFwAbgAgACAAIAAgACAAIAAgACAAIAAgACAAIAAgACAAIAAgAEkARgAoAF8AcwBpAGcAbgAgAD0AIAAxACwAIABMAG8AYwBhAGwATQBKAEQAYQB0AGUARQBuAGQALAAgAEwAbwBjAGEAbABNAEoARABhAHQAZQBTAHQAYQByAHQAKQAsAFwAbgAgACAAIAAgACAAIAAgACAAIAAgACAAIAAgACAAIAAgAEoAdQBsAGkAYQBuAEMAYQBsAGUAbgBkAGEAcgBcAG4AIAAgACAAIAAgACAAIAAgACAAIAAgACAAKQAsAFwAbgAgACAAIAAgACAAIAAgACAAIAAgACAAIABfAGQAZQBsAHQAYQBZAGUAYQByACwAIABJAE4ARABFAFgAKABfAGQAYQB0AGUAXwBCACwAIAAxACwAIAAxACkAIAAtACAASQBOAEQARQBYACgAXwBkAGEAdABlAF8AQQAsACAAMQAsACAAMQApACwAXABuACAAIAAgACAAIAAgACAAIAAgACAAIAAgAF8AcwBpAGcAbgAgACoAIAAoAF8AZABlAGwAdABhAFkAZQBhAHIAIAArACAAMQApAFwAbgAgACAAIAAgACAAIAAgACAAKQBcAG4AIAAgACAAIAApAFwAbgApADsAXABuAFwAbg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8AVABPAF8ARQBYAEMARQBMAFQASQBNAEUAXABuAFwAbgBDAG8AbgB2AGUAcgB0AHMAIABhACAAVABpAG0AZQBTAHAAYQBuACAAdABvACAAYQBuACAARQB4AGMAZQBsACAARABhAHQAZQAvAF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CAAIAAgACAAfAAgAFMAaQBnAG4AXABuACAAMgAgAHwAIABkAGUAYwBpAG0AYQBsACAAWwAwAC4ALgAyADkANQA4ADQANgA2ACkAIAB8ACAARQB4AGMAZQBsACAARABhAHQAZQAvAFQAaQBt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AgAHwAIABkAGUAYwBpAG0AYQBs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FQASQBNAEUAUwBQAEEATgBfAFQATwBfAEUAWABDAEUATABUAEkATQBFACAAPQAgAEwAQQBNAEIARABBACgAVABpAG0AZQBTAHAAYQBuACwAXABuACAAIAAgACAASQBGAFMAKABcAG4AIAAgACAAIAAgACAAIAAgAEkAUwBfAEUATQBQAFQAWQAoAFQAaQBtAGUAUwBwAGEAbgApACwAIAB7AFwAIgBcACIALAAgAFwAIgBcACIAfQAsAFwAbgAgACAAIAAgACAAIAAgACAATgBPAFQAKABJAFMATgBVAE0AQgBFAFIAKABUAGkAbQBlAFMAcABhAG4AKQApACwAIAB7ACMAVgBBAEwAVQBFACEALAAgAFwAIgBcACIAfQAsAFwAbgAgACAAIAAgACAAIAAgACAAVABSAFUARQAsACAATABFAFQAKABcAG4AIAAgACAAIAAgACAAIAAgACAAIAAgACAAXwBhAGIAcwBUAGkAbQBlAFMAcABhAG4ALAAgAEEAQgBTACgAVABpAG0AZQBTAHAAYQBuACkALABcAG4AIAAgACAAIAAgACAAIAAgACAAIAAgACAAXwBzAGkAZwBuACwAIABTAEkARwBOACgAVABpAG0AZQBTAHAAYQBuACkALABcAG4AIAAgACAAIAAgACAAIAAgACAAIAAgACAASQBGACgAXwBhAGIAcwBUAGkAbQBlAFMAcABhAG4AIAA+AD0AIAAyADkANQA4ADQANgA2ACwAXABuACAAIAAgACAAIAAgACAAIAAgACAAIAAgACAAIAAgACAASABTAFQAQQBDAEsAKABfAHMAaQBnAG4ALAAgAHsAIwBOAFUATQAhAH0AKQAsAFwAbgAgACAAIAAgACAAIAAgACAAIAAgACAAIAAgACAAIAAgAEgAUwBUAEEAQwBLACgAXwBzAGkAZwBuACwAIABfAGEAYgBzAFQAaQBtAGUAUwBwAGEAbgApAFwAbgAgACAAIAAgACAAIAAgACAAIAAgACAAIAApAFwAbgAgACAAIAAgACAAIAAgAC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QwBFAEwAVABJAE0ARQBfAFQATwBfAFQASQBNAEUAUwBQAEEATgBcAG4AXABuAEMAbwBuAHYAZQByAHQAcwAgAGEAbgAgAEUAeABjAGUAbAAgAEQAYQB0AGUALwBUAGkAbQBlACAAdABvACAAYQAgAFQAaQBtAGUAUwBwAGE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UAGkAbQBlAFMAcABhAG4AIAB8ACAAZABlAGMAaQBtAGEAb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GkAZwBuACAAIAAgACAAIAAgAHwAIABpAG4AdABlAGcAZQByACAAWwAtADEALAAwACwAMQBdACAAIAAgACAAIAB8AFwAbgBFAHgAYwBlAGwAVABpAG0AZQAgAHwAIABkAGUAYwBpAG0AYQBsACAAWwAwAC4ALgAyADkANQA4ADQANgA2ACkAIAB8ACAARQB4AGMAZQBsACAARABhAHQAZQAvAFQAaQBt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LwAqAEUAWABDAEUATABUAEkATQBFAF8AVABPAF8AVABJAE0ARQBTAFAAQQBOACAAPQAgAEwAQQBNAEIARABBACgAUwBpAGcAbgAsACAARQB4AGMAZQBsAFQAaQBtAGUALABcAG4AIAAgACAAIABJAEYAUwAoAFwAbgAgACAAIAAgACAAIAAgACAASQBTAF8ARQBNAFAAVABZACgARQB4AGMAZQBsAFQAaQBtAGUAKQAsACAAXAAiAFwAIgAsAFwAbgAgACAAIAAgACAAIAAgACAATgBPAFQAKABJAFMATgBVAE0AQgBFAFIAKABFAHgAYwBlAGwAVABpAG0AZQApACkALAAgAHsAIwBWAEEATABVAEUAIQB9ACwAXABuACAAIAAgACAAIAAgACAAIABUAFIAVQBFACwAIABMAEUAVAAoAFwAbgAgACAAIAAgACAAIAAgACAAIAAgACAAIABfAHMAaQBnAG4ALAAgAEkARgBTACgAXABuACAAIAAgACAAIAAgACAAIAAgACAAIAAgACAAIAAgACAATgBPAFQAKABJAFMATgBVAE0AQgBFAFIAKABTAGkAZwBuACkAKQAsACAAMQAsAFwAbgAgACAAIAAgACAAIAAgACAAIAAgACAAIAAgACAAIAAgAFMAaQBnAG4AIAA8ACAAMAAsACAALQAxACwAIABcAG4AIAAgACAAIAAgACAAIAAgACAAIAAgACAAIAAgACAAIABUAFIAVQBFACwAIAAxAFwAbgAgACAAIAAgACAAIAAgACAAIAAgACAAIAApACwAXABuACAAIAAgACAAIAAgACAAIAAgACAAIAAgAF8AcwBpAGcAbgAgACoAIABFAHgAYwBlAGwAVABpAG0AZ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RQBYAEMARQBMAEQAQQBUAEUAXABuAFwAbgBDAG8AbgB2AGUAcgB0AHMAIABhACAATQBvAGQAaQBmAGkAZQBkACAASgB1AGwAaQBhAG4AIABEAGEAdABlACAAdABvACAAYQBuACAARQB4AGMAZQBsACAARABhAHQAZQAvAFQAaQBtAGUALgBcAG4ATgBvAHQAZQAgAEUAeABjAGUAbAAgAEQAYQB0AGUALwBUAGkAbQBlACAAdQBzAGUAcwAgAHQAaABlACAARwByAGUAZwBvAHIAaQBh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RQB4AGMAZQBsACAARABhAHQAZQAvAFQAaQBtAGUALgBcAG4AIAAgACAAfAAgAFsAMQAuAC4AMgA5ADUAOAA0ADYANgApACAAIAAgACAAfAAgADEAOQAwADAALQAwADEALQAwADEALgAuADkAOQA5ADkALQAxADIALQAz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fAAgAGQAZQBjAGkAbQBhAGwAIAAgACAAIAAgACAAIAAgACAAIAB8ACAATQBvAGQAaQBmAGkAZQBkACAASgB1AGwAaQBhAG4AIABEAGEAdABlAFwAbgAgACAAIAAgACAAIAAgACAAfAAgAFsAMQA1ADAAMQA5AC4ALgAyADkANwAzADQAOAA0ACk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TQBKAEQAQQBUAEUAXwBUAE8AXwBFAFgAQwBFAEwARABBAFQARQAgAD0AIABMAEEATQBCAEQAQQAoAE0ASgBEAGEAdABlACwAXABuACAAIAAgACAASQBGAFMAKABcAG4AIAAgACAAIAAgACAAIAAgAEkAUwBfAEUATQBQAFQAWQAoAE0ASgBEAGEAdABlACkALAAgAFwAIgBcACIALABcAG4AIAAgACAAIAAgACAAIAAgAE4ATwBUACgASQBTAE4AVQBNAEIARQBSACgATQBKAEQAYQB0AGUAKQApACwAIAB7ACMAVgBBAEwAVQBFACEAfQAsAFwAbgAgACAAIAAgACAAIAAgACAATQBKAEQAYQB0AGUAIAA8ACAAMQA1ADAAMQA5ACwAIAB7ACMATgBVAE0AIQB9ACwAXABuACAAIAAgACAAIAAgACAAIABNAEoARABhAHQAZQAgAD4APQAgADIAOQA3ADMANAA4ADQALAAgAHsAIwBOAFUATQAhAH0ALAAgAFwAbgAgACAAIAAgACAAIAAgACAAVABSAFUARQAsACAATQBKAEQAYQB0AGUAIAAtACAAMQA1ADAAMQA4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QwBFAEwARABBAFQARQBfAFQATwBfAE0ASgBEAEEAVABFAFwAbgBcAG4AQwBvAG4AdgBlAHIAdABzACAAYQBuACAARQB4AGMAZQBsACAARABhAHQAZQAvAFQAaQBtAGUAIAB0AG8AIABhACAATQBvAGQAaQBmAGkAZQBkACAASgB1AGwAaQBhAG4AIABEAGEAdABlAC4AXABuAE4AbwB0AGUAIABFAHgAYwBlAGwAIABEAGEAdABlAC8AVABpAG0AZQAgAHUAcwBlAHM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IAB8ACAATQBvAGQAaQBmAGkAZQBkACAASgB1AGwAaQBhAG4AIABEAGEAdABlAC4AXABuACAAIAAgAHwAIABbADEANQAwADEAOQAuAC4AMgA5ADcAMwA0ADgANAAp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fAAgAGQAZQBjAGkAbQBhAGwAIAAgACAAIAAgACAAfAAgAEUAeABjAGUAbAAgAEQAYQB0AGUALwBUAGkAbQBlAFwAbgAgACAAIAAgACAAIAAgACAAIAAgAHwAIABbADEALgAuADIAOQA1ADgANAA2ADYAKQAgAHwAIAAxADkAMAAwAC0AMAAxAC0AMAAxAC4ALgA5ADkAOQA5AC0AMQAyAC0AMwAx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RQBYAEMARQBMAEQAQQBUAEUAXwBUAE8AXwBNAEoARABBAFQARQAgAD0AIABMAEEATQBCAEQAQQAoAEUAeABjAGUAbABEAGEAdABlACwAXABuACAAIAAgACAASQBGAFMAKABcAG4AIAAgACAAIAAgACAAIAAgAEkAUwBfAEUATQBQAFQAWQAoAEUAeABjAGUAbABEAGEAdABlACkALAAgAFwAIgBcACIALAAgAFwAbgAgACAAIAAgACAAIAAgACAATgBPAFQAKABJAFMATgBVAE0AQgBFAFIAKABFAHgAYwBlAGwARABhAHQAZQApACkALAAgAHsAIwBWAEEATABVAEUAIQB9ACwAXABuACAAIAAgACAAIAAgACAAIABUAFIAVQBFACwAIABFAHgAYwBlAGwARABhAHQAZQAgACsAIAAxADUAMAAxADg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UAUwBEAEEAVABFAF8AVABPAF8ARQBYAEMARQBMAEQAQQBUAEUAXABuAFwAbgBDAG8AbgB2AGUAcgB0AHMAIABhACAAVQBTACAAZgBvAHIAbQBhAHQAIABkAGEAdABlACAAdABvACAAYQBuACAARQB4AGMAZQBsACAARABhAHQAZQAvAFQAaQBtAGUALgBcAG4ATgBvAHQAZQAgAEUAeABjAGUAbAAgAEQAYQB0AGUALwBUAGkAbQBlACAAdQBzAGUAcwAgAHQAaABlACAARwByAGUAZwBvAHIAaQBhAG4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FAHgAYwBlAGwAIABEAGEAdABlAC8AVABp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YQB0AGUAIAB8ACAAdABlAHgAdAAgAHwAIABEAGEAdABlACAAaQBuACAAVQBTACAAZgBvAHIAbQBhAHQAIABpAGUALgAgAE0ATQAvAGQAZAAvAHkAeQB5AHkAIABoAGgAOgBtAG0AOgBz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VAFMARABBAFQARQBfAFQATwBfAEUAWABDAEUATABEAEEAVABFACAAPQAgAEwAQQBNAEIARABBACgAVQBTAEQAYQB0AGUALABcAG4AIAAgACAAIABJAEYAKABJAFMAXwBFAE0AUABUAFkAKABVAFMARABhAHQAZQApACwAIABcACIAXAAiACwAXABuACAAIAAgACAAIAAgACAAIABMAEUAVAAoAFwAbgAgACAAIAAgACAAIAAgACAAIAAgACAAIABfAFUAUwBEAGEAdABlACwAIABQAEEAUgBTAEUAXwBVAFMAXwBEAEEAVABFACgAVQBTAEQAYQB0AGUAKQAsAFwAbgAgACAAIAAgACAAIAAgACAAIAAgACAAIABfAHQAaQBtAGUALAAgAE4AKABJAE4ARABFAFgAKABfAFUAUwBEAGEAdABlACwAIAAxACwAIAA0ACkAKQAsAFwAbgAgACAAIAAgACAAIAAgACAAIAAgACAAIABfAHkAZQBhAHIALAAgAEkATgBEAEUAWAAoAF8AVQBTAEQAYQB0AGUALAAgADEALAAgADEAKQAsAFwAbgAgACAAIAAgACAAIAAgACAAIAAgACAAIABfAGUAeABjAGUAbABEAGEAdABlACwAIABJAEYAKABJAFMAXwBFAE0AUABUAFkAKABfAHkAZQBhAHIAKQAsACAAMAAsAFwAbgAgACAAIAAgACAAIAAgACAAIAAgACAAIAAgACAAIAAgAEQAQQBUAEUAKABfAHkAZQBhAHIALAAgAEkATgBEAEUAWAAoAF8AVQBTAEQAYQB0AGUALAAgADEALAAgADIAKQAsACAASQBOAEQARQBYACgAXwBVAFMARABhAHQAZQAsACAAMQAsACAAMwApACkAXABuACAAIAAgACAAIAAgACAAIAAgACAAIAAgACkALABcAG4AIAAgACAAIAAgACAAIAAgACAAIAAgACAAXwBlAHgAYwBlAGwARABhAHQAZQAgACsAIABfAHQAaQBtAGU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gAQwBFAEwARABBAFQARQBfAFQATwBfAFUAUwBEAEEAVABFAFwAbgBcAG4AQwBvAG4AdgBlAHIAdABzACAAYQBuACAARQB4AGMAZQBsACAARABhAHQAZQAvAFQAaQBtAGUAIAB0AG8AIABhACAAVQBTACAAZgBvAHIAbQBhAHQAIABkAGEAdABlAC4AXABuAE4AbwB0AGUAIABFAHgAYwBlAGwAIABEAGEAdABlAC8AVABpAG0AZQAgAHUAcwBlAHMAIAB0AGgAZQAgAEcAcgBlAGcAbwByAGkAYQBuACAAYwBhAGwAZQBuAGQAYQBy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QBTACAAZgBvAHIAbQBhAH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GMAZQBsAEQAYQB0AGUAIAB8ACAAZABlAGMAaQBtAGEAbAAgAHwAIABFAHgAYwBlAGwAIABEAGEAdABlAC8AVABpAG0AZQAuAFwAbgBbAE8AcAB0AGkAbwBuAHMAXQAgAHwAIAB0AGUAeAB0ACAAIAAgACAAfAAgAFMAdAByAGkAbgBnACAAdwBpAHQAaAAgAGUAbABlAG0AZQBuAHQAcwA6ACAAWwA8AF0AWwBMAG8AdwBPAHIAZABlAHIAXQBbAEQAYQB0AGUAUwBlAHAAYQByAGEAdABvAHIAXQBbAFQAaQBtAGUAUwBlAHAAYQByAGEAdABvAHIAXQBcAG4AIAAgACAAIAAgACAAIAAgACAAIAB8ACAAIAAgACAAIAAgACAAIAAgAHwAIAAgACAAIAAgACAATABvAHcATwByAGQAZQByACAAOgAgAGwAbwB3ACAAbwByAGQAZQByACAAYwBvAG0AcABvAG4AZQBuAHQAIAB0AG8AIABkAGkAcwBwAGwAYQB5AFwAbgAgACAAIAAgACAAIAAgACAAIAAgAHwAIAAgACAAIAAgACAAIAAgACAAfAAgACAAIAAgACAAIAAgACAAIAAgAE4AdQBsAGwAIAA6ACAARABlAGYAYQB1AGwAdABzACAAdABvACAAbQBpAG4AdQB0AGUAcwAgAGkAZgAgAHQAaQBtAGUAIABwAHIAZQBzAGUAbgB0ACwAIABvAHQAaABlAHIAdwBpAHMAZQAgAGQAYQB5AFwAbgAgACAAIAAgACAAIAAgACAAIAAgAHwAIAAgACAAIAAgACAAIAAgACAAfAAgACAAIAAgACAAIAAgACAAIAAgACAAIAAgAEQAIAA6ACAARABhAHkAXABuACAAIAAgACAAIAAgACAAIAAgACAAfAAgACAAIAAgACAAIAAgACAAIAB8ACAAIAAgACAAIAAgACAAIAAgACAAIAAgACAASAAgADoAIABIAG8AdQByAFwAbgAgACAAIAAgACAAIAAgACAAIAAgAHwAIAAgACAAIAAgACAAIAAgACAAfAAgACAAIAAgACAAIAAgACAAIAAgACAAIAAgAE0AIAA6ACAATQBpAG4AdQB0AGUAXABuACAAIAAgACAAIAAgACAAIAAgACAAfAAgACAAIAAgACAAIAAgACAAIAB8ACAAIAAgACAAIAAgACAAIAAgACAAIAAgACAAUwAgADoAIABTAGUAYwBvAG4AZABcAG4AIAAgACAAIAAgACAAIAAgACAAIAB8ACAAIAAgACAAIAAgACAAIAAgAHwAIAAgACAAIAAgACAAIAAgACAAIAAgACAAIABUACAAOgAgAE0AaQBsAGwAaQBzAGUAYwBvAG4AZAAgACgAdABpAGMAawBzACkAXABuACAAIAAgACAAIAAgACAAIAAgACAAfAAgACAAIAAgACAAIAAgACAAIAB8ACAAIAAgACAAIAAgACAAIAAgACAAIAAgACAAPAAgADoAIABSAG8AdQBuAGQAIABiAHkAIAB0AHIAdQBuAGMAYQB0AGkAbgBnACAAYwBvAG0AcABvAG4AZQBuAHQAcwAuACAARABlAGYAYQB1AGwAdAAgAGkAcwAgAHIAbwB1AG4AZABpAG4AZwAgAHQAbwAgAG4AZQBhAHIAZQBzAHQALgBcAG4AIAAgACAAIAAgACAAIAAgACAAIAB8ACAAIAAgACAAIAAgACAAIAAgAHwAIABEAGEAdABlAFMAZQBwAGEAcgBhAHQAbwByACAAOgAgAEMAaABhAHIAYQBjAHQAZQByACAAdABvACAAcwBlAHAAYQByAGEAdABlACAAZABhAHQAZQAgAGMAbwBtAHAAbwBuAGUAbgB0AHMALgAgAFsALAAuAC8ALQBfAF0AXABuACAAIAAgACAAIAAgACAAIAAgACAAfAAgACAAIAAgACAAIAAgACAAIAB8ACAAVABpAG0AZQBTAGUAcABhAHIAYQB0AG8AcgAgADoAIABDAGgAYQByAGEAYwB0AGUAcgAgAHQAbwAgAHMAZQBwAGEAcgBhAHQAZQAgAHQAaQBtAGUAIABjAG8AbQBwAG8AbgBlAG4AdABzAC4AIABbACwALgA6AC0AXw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RQBYAEMARQBMAEQAQQBUAEUAXwBUAE8AXwBVAFMARABBAFQARQAgAD0AIABMAEEATQBCAEQAQQAoAEUAeABjAGUAbABEAGEAdABlACwAIABbAE8AcAB0AGkAbwBuAHMAXQAsAFwAbgAgACAAIAAgAEkARgBTACgAXABuACAAIAAgACAAIAAgACAAIABJAFMAXwBFAE0AUABUAFkAKABFAHgAYwBlAGwARABhAHQAZQApACwAIABcACIAXAAiACwAXABuACAAIAAgACAAIAAgACAAIABOAE8AVAAoAEkAUwBOAFUATQBCAEUAUgAoAEUAeABjAGUAbABEAGEAdABlACkAKQAsACAAewAjAFYAQQBMAFUARQAhAH0ALABcAG4AIAAgACAAIAAgACAAIAAgAEUAeABjAGUAbABEAGEAdABlACAAPAA9ACAAMQAsACAARgBPAFIATQBBAFQAXwBVAFMAXwBEAEEAVABFACgAXAAiAFwAIgAsACAAXAAiAFwAIgAsACAAXAAiAFwAIgAsACAARQB4AGMAZQBsAEQAYQB0AGUALAAgAE8AcAB0AGkAbwBuAHMALAAgADAAKQAsAFwAbgAgACAAIAAgACAAIAAgACAAVABSAFUARQAsACAATABFAFQAKABcAG4AIAAgACAAIAAgACAAIAAgACAAIAAgACAAXwB5AGUAYQByAEMARQAsACAAWQBFAEEAUgAoAEUAeABjAGUAbABEAGEAdABlACkALABcAG4AIAAgACAAIAAgACAAIAAgACAAIAAgACAAXwBtAG8AbgB0AGgALAAgAE0ATwBOAFQASAAoAEUAeABjAGUAbABEAGEAdABlACkALABcAG4AIAAgACAAIAAgACAAIAAgACAAIAAgACAAXwBkAGEAeQAsACAARABBAFkAKABFAHgAYwBlAGwARABhAHQAZQApACwAXABuACAAIAAgACAAIAAgACAAIAAgACAAIAAgAF8AdABpAG0AZQAsACAARQB4AGMAZQBsAEQAYQB0AGUAIAAtACAASQBOAFQAKABFAHgAYwBlAGwARABhAHQAZQApACwAXABuACAAIAAgACAAIAAgACAAIAAgACAAIAAgAEYATwBSAE0AQQBUAF8AVQBTAF8ARABBAFQARQAoAF8AeQBlAGEAcgBDAEUALAAgAF8AbQBvAG4AdABoACwAIABfAGQAYQB5ACwAIABfAHQAaQBtAGUALAAgAE8AcAB0AGkAbwBuAHMALAAgADAAKQBcAG4AIAAgACAAIAAgACAAIAAgACkAXABuACAAIAAgACAAKQBcAG4AKQA7AFwAbg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fAEQAQQBUAEUAVABJAE0ARQBfAFQATwBfAEUAWABDAEUATABEAEEAVABFAFwAbgBcAG4AQwBvAG4AdgBlAHIAdABzACAAYQBuACAASQBTAE8AIABmAG8AcgBtAGEAdAB0AGUAZAAgAGQAYQB0AGUAIABhAG4AZAAgAHQAaQBtAGUAIAB0AG8AIABhAG4AIABFAHgAYwBlAGwAIABEAGEAdABlAC8AVABpAG0AZQAgAGEAbgBkACAAdABpAG0AZQAgAHoAbwBuAGUAIABvAGYAZgBzAGUAdA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HwAIABFAHgAYwBlAGwAIABEAGEAdABlAC8AVABpAG0AZQAuAFwAbgAgADIAIAB8ACAAZABlAGMAaQBtAGEAbAAgACAAIAAgACAAIAAgACAAIAB8ACAAVABpAG0AZQAgAHoAbwBuAGUAIABvAGYAZgBzAGUAdAAgAGYAcgBvAG0AIABVAFQAQwAgAGEAcwAgAGQAZQBjAGkAbQBhAGwAIABmAHIAYQBjAHQAaQBvAG4AIABvAGYAIABhACAAZABhAHkALgBcAG4AIAAgACAAfAAgAFsALQAwAC4ANgAyADUALgAuADAALgA2ADIANQBdACAAfAAgAC0AMQA1ADoAMAAwAC4ALgArADEANQA6ADAAM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EQAYQB0AGUAVABpAG0AZQAgACAAIAAgACAAIAAgACAAfAAgAHQAZQB4AHQAIAAgACAAfAAgAEQAYQB0AGUALAAgAHQAaQBtAGUAIABhAG4AZAAgAHQAaQBtAGUAIAB6AG8AbgBlACAAbwBmAGYAcwBlAHQAIABpAG4AIABJAFMATwAgAGYAbwByAG0AYQB0AFwAbgBbAEEAbABsAG8AdwBNAGkAeABlAGQAUwB0AHkAbABlAHMAXQAgAHwAIABzAHcAaQB0AGMAaAAgAHwAIABSAGUAbABhAHgAIAB2AGEAbABpAGQAYQB0AGkAbwBuACAAZgBvAHIAIABuAG8AIABtAGkAeABpAG4AZwAgAG8AZgAgAGIAYQBzAGkAYwAgAGEAbgBkACAAZQB4AHQAZQBuAGQAZQBkACAAZgBvAHIAbQBhAHQAcwAuACAAZQBnAC4AIAB5AHkAeQB5AE0ATQBkAGQAVABoAGgAOgBtAG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JAFMATwBfAEQAQQBUAEUAVABJAE0ARQBfAFQATwBfAEUAWABDAEUATABEAEEAVABFACAAPQAgAEwAQQBNAEIARABBACgASQBTAE8ARABhAHQAZQBUAGkAbQBlACwAIABbAEEAbABsAG8AdwBNAGkAeABlAGQAUwB0AHkAbABlAHMAXQAsAFwAbgAgACAAIAAgAEkARgAoAEkAUwBfAEUATQBQAFQAWQAoAEkAUwBPAEQAYQB0AGUAVABpAG0AZQApACwAIAB7AFwAIgBcACIALAAgAFwAIgBcACIAfQAsAFwAbgAgACAAIAAgACAAIAAgACAATABFAFQAKABcAG4AIAAgACAAIAAgACAAIAAgACAAIAAgACAAXwBpAHMAbwBEAGEAdABlAFQAaQBtAGUALAAgAFAAQQBSAFMARQBfAEkAUwBPAF8ARABBAFQARQBUAEkATQBFACgASQBTAE8ARABhAHQAZQBUAGkAbQBlACwAIABBAGwAbABvAHcATQBpAHgAZQBkAFMAdAB5AGwAZQBzACkALABcAG4AIAAgACAAIAAgACAAIAAgACAAIAAgACAASQBGAFMAKABcAG4AIAAgACAAIAAgACAAIAAgACAAIAAgACAAIAAgACAAIABJAFMARQBSAFIATwBSACgASQBOAEQARQBYACgAXwBpAHMAbwBEAGEAdABlAFQAaQBtAGUALAAgADEALAAgADEAKQApACwAIABIAFMAVABBAEMASwAoAHsAIwBWAEEATABVAEUAIQB9ACwAIABJAE4ARABFAFgAKABfAGkAcwBvAEQAYQB0AGUAVABpAG0AZQAsACAAMQAsACAANQApACkALABcAG4AIAAgACAAIAAgACAAIAAgACAAIAAgACAAIAAgACAAIABJAFMARQBSAFIATwBSACgASQBOAEQARQBYACgAXwBpAHMAbwBEAGEAdABlAFQAaQBtAGUALAAgADEALAAgADQAKQApACwAIABIAFMAVABBAEMASwAoAHsAIwBWAEEATABVAEUAIQB9ACwAIABJAE4ARABFAFgAKABfAGkAcwBvAEQAYQB0AGUAVABpAG0AZQAsACAAMQAsACAANQApACkALABcAG4AIAAgACAAIAAgACAAIAAgACAAIAAgACAAIAAgACAAIABJAFMAXwBFAE0AUABUAFkAKABJAE4ARABFAFgAKABfAGkAcwBvAEQAYQB0AGUAVABpAG0AZQAsACAAMQAsACAAMQApACkALAAgAEgAUwBUAEEAQwBLACgASQBOAEQARQBYACgAXwBpAHMAbwBEAGEAdABlAFQAaQBtAGUALAAgADEALAAgADQAKQAsACAASQBOAEQARQBYACgAXwBpAHMAbwBEAGEAdABlAFQAaQBtAGUALAAgADEALAAgADUAKQApACwAXABuACAAIAAgACAAIAAgACAAIAAgACAAIAAgACAAIAAgACAAVABSAFUARQAsACAATABFAFQAKABcAG4AIAAgACAAIAAgACAAIAAgACAAIAAgACAAIAAgACAAIAAgACAAIAAgAF8AZABhAHQAZQAsACAARABBAFQARQAoAFwAbgAgACAAIAAgACAAIAAgACAAIAAgACAAIAAgACAAIAAgACAAIAAgACAAIAAgACAAIABJAE4ARABFAFgAKABfAGkAcwBvAEQAYQB0AGUAVABpAG0AZQAsACAAMQAsACAAMQApACwAXABuACAAIAAgACAAIAAgACAAIAAgACAAIAAgACAAIAAgACAAIAAgACAAIAAgACAAIAAgAEkATgBEAEUAWAAoAF8AaQBzAG8ARABhAHQAZQBUAGkAbQBlACwAIAAxACwAIAAyACkALABcAG4AIAAgACAAIAAgACAAIAAgACAAIAAgACAAIAAgACAAIAAgACAAIAAgACAAIAAgACAASQBOAEQARQBYACgAXwBpAHMAbwBEAGEAdABlAFQAaQBtAGUALAAgADEALAAgADMAKQBcAG4AIAAgACAAIAAgACAAIAAgACAAIAAgACAAIAAgACAAIAAgACAAIAAgACkALABcAG4AIAAgACAAIAAgACAAIAAgACAAIAAgACAAIAAgACAAIAAgACAAIAAgAEgAUwBUAEEAQwBLACgAXwBkAGEAdABlACAAKwAgAE4AKABJAE4ARABFAFgAKABfAGkAcwBvAEQAYQB0AGUAVABpAG0AZQAsACAAMQAsACAANAApACkALAAgAEkATgBEAEUAWAAoAF8AaQBzAG8ARABhAHQAZQBUAGkAbQBlACwAIAAxACwAIAA1ACk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EMARQBMAEQAQQBUAEUAXwBUAE8AXwBJAFMATwBfAEQAQQBUAEUAVABJAE0ARQBcAG4AXABuAEMAbwBuAHYAZQByAHQAcwAgAGEAbgAgAEUAeABjAGUAbAAgAEQAYQB0AGUALwBUAGkAbQBlACAAYQBuAGQAIAB0AGkAbQBlACAAegBvAG4AZQAgAG8AZgBmAHMAZQB0ACAAdABvACAAYQBuACAASQBTAE8AIABmAG8AcgBtAGEAdAB0AGUAZAAgAGQAYQB0AGUAIABhAG4AZAAgAHQAaQBt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fAAgAEkAUwBPACAAZgBvAHIAbQBhAHQAZQBk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IAAgACAAfAAgAGQAZQBjAGkAbQBhAGwAIAAgACAAIAAgAHwAIABFAHgAYwBlAGwAIABEAGEAdABlAC8AVABpAG0AZQAuAFwAbgBbAFQAWgBPAE0AaQBuAHUAdABlAHMAXQAgAHwAIABkAGUAYwBpAG0AYQBsACAAIAAgACAAIAB8ACAAVABpAG0AZQAgAHoAbwBuAGUAIABvAGYAZgBzAGUAdAAgAGYAcgBvAG0AIABVAFQAQwAgAGkAbgAgAG0AaQBuAHUAdABlAHMAXABuACAAIAAgACAAIAAgACAAIAAgACAAIAAgACAAfAAgAFsALQA5ADAAMAAuAC4AOQAwADAAXQAgAHwAIABBAHMAcwB1AG0AZQBkACAAdABvACAAYgBlACAAVQBUAEMAIABpAGYAIABvAG0AaQB0AHQAZQBkAC4AIABbAC0AMQA1ADoAMAAwAC4ALgArADEANQA6ADAAMABdAFwAbgBbAE8AcAB0AGkAbwBuAHMAXQAgACAAIAAgAHwAIAB0AGUAeAB0ACAAIAAgACAAIAAgACAAIAB8ACAAUwB0AHIAaQBuAGcAIAB3AGkAdABoACAAZQBsAGUAbQBlAG4AdABzADoAIABbAEIAXQBbADwAXQBbAEwAbwB3AE8AcgBkAGUAcgBdAFsAUAByAGUAYwBpAHMAaQBvAG4AXQBbAFoAXQBcAG4AIAAgACAAIAAgACAAIAAgACAAIAAgACAAIAB8ACAAIAAgACAAIAAgACAAIAAgACAAIAAgACAAfAAgACAAIAAgACAAIAAgACAAQgAgADoAIABEAGkAcwBwAGwAYQB5ACAAaQBuACAAYgBhAHMAaQBjACAAZgBvAHIAbQBhAHQAIABlAGcAIABUADAAMAAwADAAXABuACAAIAAgACAAIAAgACAAIAAgACAAIAAgACAAfAAgACAAIAAgACAAIAAgACAAIAAgACAAIAAgAHwAIAAgACAAIAAgACAAIAAgADwAIAA6ACAAUgBvAHUAbgBkACAAYgB5ACAAdAByAHUAbgBjAGEAdABpAG4AZwAgAGMAbwBtAHAAbwBuAGUAbgB0AHMALgAgAEQAZQBmAGEAdQBsAHQAIABpAHMAIAByAG8AdQBuAGQAaQBuAGcAIAB0AG8AIABuAGUAYQByAGUAcwB0AC4AXABuACAAIAAgACAAIAAgACAAIAAgACAAIAAgACAAfAAgACAAIAAgACAAIAAgACAAIAAgACAAIAAgAHwAIABMAG8AdwBPAHIAZABlAHIAIAA6ACAAbABvAHcAIABvAHIAZABlAHIAIABjAG8AbQBwAG8AbgBlAG4AdAAgAHQAbwAgAGQAaQBzAHAAbABhAHkAXABuACAAIAAgACAAIAAgACAAIAAgACAAIAAgACAAfAAgACAAIAAgACAAIAAgACAAIAAgACAAIAAgAHwAIAAgACAAIAAgAE4AdQBsAGwAIAA6ACAARABlAGYAYQB1AGwAdABzACAAdABvACAAcwBlAGMAbwBuAGQAcwAgAGkAZgAgAHQAaQBtAGUAIABwAHIAZQBzAGUAbgB0ACwAIABvAHQAaABlAHIAdwBpAHMAZQAgAGQAYQB5AFwAbgAgACAAIAAgACAAIAAgACAAIAAgACAAIAAgAHwAIAAgACAAIAAgACAAIAAgACAAIAAgACAAIAB8ACAAIAAgACAAIAAgACAAIABEACAAOgAgAEQAYQB5AFwAbgAgACAAIAAgACAAIAAgACAAIAAgACAAIAAgAHwAIAAgACAAIAAgACAAIAAgACAAIAAgACAAIAB8ACAAIAAgACAAIAAgACAAIABIACAAOgAgAEgAbwB1AHIAXABuACAAIAAgACAAIAAgACAAIAAgACAAIAAgACAAfAAgACAAIAAgACAAIAAgACAAIAAgACAAIAAgAHwAIAAgACAAIAAgACAAIAAgAE0AIAA6ACAATQBpAG4AdQB0AGUAXABuACAAIAAgACAAIAAgACAAIAAgACAAIAAgACAAfAAgACAAIAAgACAAIAAgACAAIAAgACAAIAAgAHwAIAAgACAAIAAgACAAIAAgAFMAIAA6ACAAUwBlAGMAbwBuAGQAXABuACAAIAAgACAAIAAgACAAIAAgACAAIAAgACAAfAAgACAAIAAgACAAIAAgACAAIAAgACAAIAAgAHwAIABQAHIAZQBjAGkAcwBpAG8AbgA6ACAAWwAwAC0AOQBdACAATwBuAGwAeQAgAGgAYQBzACAAYQBuACAAZQBmAGYAZQBjAHQAIAB3AGgAZQBuACAAbABvAHcAIABvAHIAZABlAHIAIABjAG8AbQBwAG8AbgBlAG4AdAAgAGkAcwAgAHMAZQBjAG8AbgBkAHMALgBcAG4AIAAgACAAIAAgACAAIAAgACAAIAAgACAAIAB8ACAAIAAgACAAIAAgACAAIAAgACAAIAAgACAAfAAgACAAIAAgACAAIAAgACAAWgAgADoAIABEAGkAcwBwAGwAYQB5ACAAJwBaACcAIABmAG8AcgAgAFoAdQBsAHUAIAB0AGkAbQBlACAAegBvAG4AZQAgACsAMAAw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RQBYAEMARQBMAEQAQQBUAEUAXwBUAE8AXwBJAFMATwBfAEQAQQBUAEUAVABJAE0ARQAgAD0AIABMAEEATQBCAEQAQQAoAEUAeABjAGUAbABEAGEAdABlACwAIABbAFQAWgBPAE0AaQBuAHUAdABlAHMAXQAsACAAWwBPAHAAdABpAG8AbgBzAF0ALABcAG4AIAAgACAAIABJAEYAUwAoAFwAbgAgACAAIAAgACAAIAAgACAASQBTAF8ARQBNAFAAVABZACgARQB4AGMAZQBsAEQAYQB0AGUAKQAsACAAXAAiAFwAIgAsAFwAbgAgACAAIAAgACAAIAAgACAATgBPAFQAKABJAFMATgBVAE0AQgBFAFIAKABFAHgAYwBlAGwARABhAHQAZQApACkALAAgAHsAIwBWAEEATABVAEUAIQB9ACwAXABuACAAIAAgACAAIAAgACAAIABFAHgAYwBlAGwARABhAHQAZQAgADwAPQAgADEALAAgAEYATwBSAE0AQQBUAF8ASQBTAE8AXwBEAEEAVABFAFQASQBNAEUAKABcACIAXAAiACwAIABcACIAXAAiACwAIABcACIAXAAiACwAIABFAHgAYwBlAGwARABhAHQAZQAsACAAVABaAE8ATQBpAG4AdQB0AGUAcwAsACAATwBwAHQAaQBvAG4AcwApACwAXABuACAAIAAgACAAIAAgACAAIABUAFIAVQBFACwAIABMAEUAVAAoAFwAbgAgACAAIAAgACAAIAAgACAAIAAgACAAIABfAHkAZQBhAHIAQwBFACwAIABZAEUAQQBSACgARQB4AGMAZQBsAEQAYQB0AGUAKQAsAFwAbgAgACAAIAAgACAAIAAgACAAIAAgACAAIABfAG0AbwBuAHQAaAAsACAATQBPAE4AVABIACgARQB4AGMAZQBsAEQAYQB0AGUAKQAsAFwAbgAgACAAIAAgACAAIAAgACAAIAAgACAAIABfAGQAYQB5ACwAIABEAEEAWQAoAEUAeABjAGUAbABEAGEAdABlACkALABcAG4AIAAgACAAIAAgACAAIAAgACAAIAAgACAAXwB0AGkAbQBlACwAIABFAHgAYwBlAGwARABhAHQAZQAgAC0AIABJAE4AVAAoAEUAeABjAGUAbABEAGEAdABlACkALABcAG4AIAAgACAAIAAgACAAIAAgACAAIAAgACAARgBPAFIATQBBAFQAXwBJAFMATwBfAEQAQQBUAEUAVABJAE0ARQAoAF8AeQBlAGEAcgBDAEUALAAgAF8AbQBvAG4AdABoACwAIABfAGQAYQB5ACwAIABfAHQAaQBtAGUALAAgAFQAWgBPAE0AaQBuAHUAdABlAHMALAAgAE8AcAB0AGkAbwBuAHM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8ARABBAFQARQBUAEkATQBFAF8AVABPAF8ATQBKAEQAQQBUAEUAXABuAFwAbgBDAG8AbgB2AGUAcgB0AHMAIABhAG4AIABJAFMATwAgAGYAbwByAG0AYQB0AHQAZQBkACAAZABhAHQAZQAgAGEAbgBkACAAdABpAG0AZQAgAHQAbwAgAGEAIABNAG8AZABpAGYAaQBlAGQAIABKAHUAbABpAGEAbgAgAEQAYQB0AGUAIABhAG4AZAAgAHQAaQBtAGUAIAB6AG8AbgBlACAAbwBmAGYAcwBlAHQ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TABvAGMAYQBsACAATQBvAGQAaQBmAGUAZAAgAEoAdQBsAGkAYQBuACAARABhAHQAZQBcAG4AIAAyACAAfAAgAGQAZQBjAGkAbQBhAGwAIAAgACAAIAAgACAAIAAgACAAfAAgAFQAaQBtAGUAIAB6AG8AbgBlACAAbwBmAGYAcwBlAHQAIABmAHIAbwBtACAAVQBUAEMAIABhAHMAIABkAGUAYwBpAG0AYQBsACAAZgByAGEAYwB0AGkAbwBuACAAbwBmACAAYQAgAGQAYQB5AC4AXABuACAAIAAgAHwAIABbAC0AMAAuADYAMgA1AC4ALgAwAC4ANgAyADUAXQAgAHwAIAAtADEANQA6ADAAMAAuAC4AKwAxADUAOg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EAGEAdABlAFQAaQBtAGUAIAAgACAAIAAgACAAIAAgAHwAIAB0AGUAeAB0ACAAIAAgAHwAIABEAGEAdABlACwAIAB0AGkAbQBlACAAYQBuAGQAIAB0AGkAbQBlACAAegBvAG4AZQAgAG8AZgBmAHMAZQB0ACAAaQBuACAASQBTAE8AIABmAG8AcgBtAGEAdABcAG4AWwBBAGwAbABvAHcATQBpAHgAZQBkAFMAdAB5AGwAZQBzAF0AIAB8ACAAcwB3AGkAdABjAGgAIAB8ACAAUgBlAGwAYQB4ACAAdgBhAGwAaQBkAGEAdABpAG8AbgAgAGYAbwByACAAbgBvACAAbQBpAHgAaQBuAGcAIABvAGYAIABiAGEAcwBpAGMAIABhAG4AZAAgAGUAeAB0AGUAbgBkAGUAZAAgAGYAbwByAG0AYQB0AHMALgAgAGUAZwAuACAAeQB5AHkAeQBNAE0AZABkAFQAaABoADoAbQBtAFwAbgBbAEoAdQBsAGkAYQBuAEMAYQBsAGUAbgBkAGEAcgBdACAAIAAgAHwAIABzAHcAaQB0AGMAaAAgAHwAIABDAGEAbABjAHUAbABhAHQAZQAgAGYAbwByACAAdABoAGUAIABKAHUAbABpAGEAbgAgAHAAcgBvAGwAZQBwAHQAaQBjACAAYwBhAGwAZQBuAGQAYQByAC4AIABEAGUAZgBhAHUAbAB0ACAAaQBzACAARwByAGUAZwBvAHIAaQBhAG4AXABuACAAIAAgACAAIAAgACAAIAAgACAAIAAgACAAIAAgACAAIAAgACAAf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C8AKgBJAFMATwBfAEQAQQBUAEUAVABJAE0ARQBfAFQATwBfAE0ASgBEAEEAVABFACAAPQAgAEwAQQBNAEIARABBACgASQBTAE8ARABhAHQAZQBUAGkAbQBlACwAIABbAEEAbABsAG8AdwBNAGkAeABlAGQAUwB0AHkAbABlAHMAXQAsACAAWwBKAHUAbABpAGEAbgBDAGEAbABlAG4AZABhAHIAXQAsAFwAbgAgACAAIAAgAEkARgAoAEkAUwBfAEUATQBQAFQAWQAoAEkAUwBPAEQAYQB0AGUAVABpAG0AZQApACwAIAB7AFwAIgBcACIALAAgAFwAIgBcACIAfQAsAFwAbgAgACAAIAAgACAAIAAgACAATABFAFQAKABcAG4AIAAgACAAIAAgACAAIAAgACAAIAAgACAAXwBpAHMAbwBEAGEAdABlAFQAaQBtAGUALAAgAFAAQQBSAFMARQBfAEkAUwBPAF8ARABBAFQARQBUAEkATQBFACgASQBTAE8ARABhAHQAZQBUAGkAbQBlACwAIABBAGwAbABvAHcATQBpAHgAZQBkAFMAdAB5AGwAZQBzACkALABcAG4AIAAgACAAIAAgACAAIAAgACAAIAAgACAASQBGAFMAKABcAG4AIAAgACAAIAAgACAAIAAgACAAIAAgACAAIAAgACAAIABJAFMARQBSAFIATwBSACgASQBOAEQARQBYACgAXwBpAHMAbwBEAGEAdABlAFQAaQBtAGUALAAgADEALAAgADEAKQApACwAIABIAFMAVABBAEMASwAoAHsAIwBWAEEATABVAEUAIQB9ACwAIABJAE4ARABFAFgAKABfAGkAcwBvAEQAYQB0AGUAVABpAG0AZQAsACAAMQAsACAANQApACkALABcAG4AIAAgACAAIAAgACAAIAAgACAAIAAgACAAIAAgACAAIABOAE8AVAAoAEkAUwBfAE4AVQBNAEUAUgBJAEMAXwBOAFUATABMACgASQBOAEQARQBYACgAXwBpAHMAbwBEAGEAdABlAFQAaQBtAGUALAAgADEALAAgADQAKQApACkALAAgAEgAUwBUAEEAQwBLACgAewAjAFYAQQBMAFUARQAhAH0ALAAgAEkATgBEAEUAWAAoAF8AaQBzAG8ARABhAHQAZQBUAGkAbQBlACwAIAAxACwAIAA1ACkAKQAsAFwAbgAgACAAIAAgACAAIAAgACAAIAAgACAAIAAgACAAIAAgAEkAUwBfAEUATQBQAFQAWQAoAEkATgBEAEUAWAAoAF8AaQBzAG8ARABhAHQAZQBUAGkAbQBlACwAIAAxACwAIAAxACkAKQAsACAASABTAFQAQQBDAEsAKAB7ACMAVgBBAEwAVQBFACEAfQAsACAASQBOAEQARQBYACgAXwBpAHMAbwBEAGEAdABlAFQAaQBtAGUALAAgADEALAAgADUAKQApACwAXABuACAAIAAgACAAIAAgACAAIAAgACAAIAAgACAAIAAgACAAVABSAFUARQAsACAATABFAFQAKABcAG4AIAAgACAAIAAgACAAIAAgACAAIAAgACAAIAAgACAAIAAgACAAIAAgAF8ATQBKAEQAYQB0AGUALAAgAE0ATwBEAEkARgBJAEUARABfAEoAVQBMAEkAQQBOAF8ARABBAFQARQAoAFwAbgAgACAAIAAgACAAIAAgACAAIAAgACAAIAAgACAAIAAgACAAIAAgACAAIAAgACAAIABJAE4ARABFAFgAKABfAGkAcwBvAEQAYQB0AGUAVABpAG0AZQAsACAAMQAsACAAMQApACwAXABuACAAIAAgACAAIAAgACAAIAAgACAAIAAgACAAIAAgACAAIAAgACAAIAAgACAAIAAgAEkATgBEAEUAWAAoAF8AaQBzAG8ARABhAHQAZQBUAGkAbQBlACwAIAAxACwAIAAyACkALABcAG4AIAAgACAAIAAgACAAIAAgACAAIAAgACAAIAAgACAAIAAgACAAIAAgACAAIAAgACAASQBOAEQARQBYACgAXwBpAHMAbwBEAGEAdABlAFQAaQBtAGUALAAgADEALAAgADMAKQAsAFwAbgAgACAAIAAgACAAIAAgACAAIAAgACAAIAAgACAAIAAgACAAIAAgACAAIAAgACAAIABJAE4ARABFAFgAKABfAGkAcwBvAEQAYQB0AGUAVABpAG0AZQAsACAAMQAsACAANAApACwAXABuACAAIAAgACAAIAAgACAAIAAgACAAIAAgACAAIAAgACAAIAAgACAAIAAgACAAIAAgAEoAdQBsAGkAYQBuAEMAYQBsAGUAbgBkAGEAcgBcAG4AIAAgACAAIAAgACAAIAAgACAAIAAgACAAIAAgACAAIAAgACAAIAAgACkALABcAG4AIAAgACAAIAAgACAAIAAgACAAIAAgACAAIAAgACAAIAAgACAAIAAgAEgAUwBUAEEAQwBLACgAXwBNAEoARABhAHQAZQAsACAASQBOAEQARQBYACgAXwBpAHMAbwBEAGEAdABlAFQAaQBtAGUALAAgADEALAAgADUAKQ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EkAUwBPAF8ARABBAFQARQBUAEkATQBFAFwAbgBcAG4AQwBvAG4AdgBlAHIAdABzACAAYQAgAE0AbwBkAGkAZgBpAGUAZAAgAEoAdQBsAGkAYQBuACAARABhAHQAZQAgAGEAbgBkACAAdABpAG0AZQAgAHoAbwBuAGUAIABvAGYAZgBzAGUAdAAgAHQAbwAgAGEAbgAgAEkAUwBPACAAZgBvAHIAbQBhAHQAdABlAGQAIABkAGEAdABlACAAYQBuAGQ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HwAIABJAFMATwAgAGYAbwByAG0AYQB0AGUAZAAgAG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AgACAAIAAgAHwAIABNAG8AZABpAGYAaQBlAGQAIABKAHUAbABpAGEAbgAgAEQAYQB0AGUAXABuAFsAVABaAE8ATQBpAG4AdQB0AGUAcwBdACAAIAAgACAAIAB8ACAAZABlAGMAaQBtAGEAbAAgACAAIAAgACAAfAAgAFQAaQBtAGUAIAB6AG8AbgBlACAAbwBmAGYAcwBlAHQAIABmAHIAbwBtACAAVQBUAEMAIABpAG4AIABtAGkAbgB1AHQAZQBzAFwAbgAgACAAIAAgACAAIAAgACAAIAAgACAAIAAgACAAIAAgACAAfAAgAFsALQA5ADAAMAAuAC4AOQAwADAAXQAgAHwAIABBAHMAcwB1AG0AZQBkACAAdABvACAAYgBlACAAVQBUAEMAIABpAGYAIABvAG0AaQB0AHQAZQBkAC4AIABbAC0AMQA1ADoAMAAwAC4ALgArADEANQA6ADAAMABdAFwAbgBbAE8AcAB0AGkAbwBuAHMAXQAgACAAIAAgACAAIAAgACAAfAAgAHQAZQB4AHQAIAAgACAAIAAgACAAIAAgAHwAIABTAHQAcgBpAG4AZwAgAHcAaQB0AGgAIABlAGwAZQBtAGUAbgB0AHMAOgAgAFsAQgBdAFsAPABdAFsATABvAHcATwByAGQAZQByAF0AWwBQAHIAZQBjAGkAcwBpAG8AbgBdAFsAWgBdAFwAbgAgACAAIAAgACAAIAAgACAAIAAgACAAIAAgACAAIAAgACAAfAAgACAAIAAgACAAIAAgACAAIAAgACAAIAAgAHwAIAAgACAAIAAgACAAIAAgAEIAIAA6ACAARABpAHMAcABsAGEAeQAgAGkAbgAgAGIAYQBzAGkAYwAgAGYAbwByAG0AYQB0ACAAZQBnACAAVAAwADAAMAAwAFwAbgAgACAAIAAgACAAIAAgACAAIAAgACAAIAAgACAAIAAgACAAfAAgACAAIAAgACAAIAAgACAAIAAgACAAIAAgAHwAIAAgACAAIAAgACAAIAAgADwAIAA6ACAAUgBvAHUAbgBkACAAYgB5ACAAdAByAHUAbgBjAGEAdABpAG4AZwAgAGMAbwBtAHAAbwBuAGUAbgB0AHMALgAgAEQAZQBmAGEAdQBsAHQAIABpAHMAIAByAG8AdQBuAGQAaQBuAGcAIAB0AG8AIABuAGUAYQByAGUAcwB0AC4AXABuACAAIAAgACAAIAAgACAAIAAgACAAIAAgACAAIAAgACAAIAB8ACAAIAAgACAAIAAgACAAIAAgACAAIAAgACAAfAAgAEwAbwB3AE8AcgBkAGUAcgAgADoAIABsAG8AdwAgAG8AcgBkAGUAcgAgAGMAbwBtAHAAbwBuAGUAbgB0ACAAdABvACAAZABpAHMAcABsAGEAeQBcAG4AIAAgACAAIAAgACAAIAAgACAAIAAgACAAIAAgACAAIAAgAHwAIAAgACAAIAAgACAAIAAgACAAIAAgACAAIAB8ACAAIAAgACAAIABOAHUAbABsACAAOgAgAEQAZQBmAGEAdQBsAHQAcwAgAHQAbwAgAHMAZQBjAG8AbgBkAHMAIABpAGYAIAB0AGkAbQBlACAAcAByAGUAcwBlAG4AdAAsACAAbwB0AGgAZQByAHcAaQBzAGUAIABkAGEAeQBcAG4AIAAgACAAIAAgACAAIAAgACAAIAAgACAAIAAgACAAIAAgAHwAIAAgACAAIAAgACAAIAAgACAAIAAgACAAIAB8ACAAIAAgACAAIAAgACAAIABEACAAOgAgAEQAYQB5AFwAbgAgACAAIAAgACAAIAAgACAAIAAgACAAIAAgACAAIAAgACAAfAAgACAAIAAgACAAIAAgACAAIAAgACAAIAAgAHwAIAAgACAAIAAgACAAIAAgAEgAIAA6ACAASABvAHUAcgBcAG4AIAAgACAAIAAgACAAIAAgACAAIAAgACAAIAAgACAAIAAgAHwAIAAgACAAIAAgACAAIAAgACAAIAAgACAAIAB8ACAAIAAgACAAIAAgACAAIABNACAAOgAgAE0AaQBuAHUAdABlAFwAbgAgACAAIAAgACAAIAAgACAAIAAgACAAIAAgACAAIAAgACAAfAAgACAAIAAgACAAIAAgACAAIAAgACAAIAAgAHwAIAAgACAAIAAgACAAIAAgAFMAIAA6ACAAUwBlAGMAbwBuAGQAXABuACAAIAAgACAAIAAgACAAIAAgACAAIAAgACAAIAAgACAAIAB8ACAAIAAgACAAIAAgACAAIAAgACAAIAAgACAAfAAgAFAAcgBlAGMAaQBzAGkAbwBuADoAIABbADAALQA5AF0AIABPAG4AbAB5ACAAaABhAHMAIABhAG4AIABlAGYAZgBlAGMAdAAgAHcAaABlAG4AIABsAG8AdwAgAG8AcgBkAGUAcgAgAGMAbwBtAHAAbwBuAGUAbgB0ACAAaQBzACAAcwBlAGMAbwBuAGQAcwAuAFwAbgAgACAAIAAgACAAIAAgACAAIAAgACAAIAAgACAAIAAgACAAfAAgACAAIAAgACAAIAAgACAAIAAgACAAIAAgAHwAIAAgACAAIAAgACAAIAAgAFoAIAA6ACAARABpAHMAcABsAGEAeQAgACcAWgAnACAAZgBvAHIAIABaAHUAbAB1ACAAdABpAG0AZQAgAHoAbwBuAGUAIAArADAAMAA6ADAAMABcAG4AWwBKAHUAbABpAGEAbgBDAGEAbABlAG4AZABhAHIAXQAgAHwAIABzAHcAaQB0AGMAa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AvACoATQBKAEQAQQBUAEUAXwBUAE8AXwBJAFMATwBfAEQAQQBUAEUAVABJAE0ARQAgAD0AIABMAEEATQBCAEQAQQAoAE0ASgBEAGEAdABlACwAIABbAFQAWgBPAE0AaQBuAHUAdABlAHMAXQAsACAAWwBPAHAAdABpAG8AbgBzAF0ALAAgAFsASgB1AGwAaQBhAG4AQwBhAGwAZQBuAGQAYQByAF0ALABcAG4AIAAgACAAIABJAEYAUwAoAFwAbgAgACAAIAAgACAAIAAgACAASQBTAF8ARQBNAFAAVABZACgATQBKAEQAYQB0AGUAKQAsACAAXAAiAFwAIgAsAFwAbgAgACAAIAAgACAAIAAgACAATgBPAFQAKABJAFMATgBVAE0AQgBFAFIAKABNAEoARABhAHQAZQApACkALAAgAHsAIwBWAEEATABVAEUAIQB9ACwAXABuACAAIAAgACAAIAAgACAAIABUAFIAVQBFACwAIABMAEUAVAAoAFwAbgAgACAAIAAgACAAIAAgACAAIAAgACAAIABfAGMARABhAHQAZQAsACAATQBKAEQAQQBUAEUAXwBUAE8AXwBDAEEATABFAE4ARABBAFIAXwBEAEEAVABFACgATQBKAEQAYQB0AGUALAAgAEoAdQBsAGkAYQBuAEMAYQBsAGUAbgBkAGEAcgApACwAXABuACAAIAAgACAAIAAgACAAIAAgACAAIAAgAEYATwBSAE0AQQBUAF8ASQBTAE8AXwBEAEEAVABFAFQASQBNAEUAKABcAG4AIAAgACAAIAAgACAAIAAgACAAIAAgACAAIAAgACAAIABJAE4ARABFAFgAKABfAGMARABhAHQAZQAsACAAMQAsACAAMQApACwAXABuACAAIAAgACAAIAAgACAAIAAgACAAIAAgACAAIAAgACAASQBOAEQARQBYACgAXwBjAEQAYQB0AGUALAAgADEALAAgADIAKQAsAFwAbgAgACAAIAAgACAAIAAgACAAIAAgACAAIAAgACAAIAAgAEkATgBEAEUAWAAoAF8AYwBEAGEAdABlACwAIAAxACwAIAAzACkALABcAG4AIAAgACAAIAAgACAAIAAgACAAIAAgACAAIAAgACAAIABJAE4ARABFAFgAKABfAGMARABhAHQAZQAsACAAMQAsACAANAApACwAXABuACAAIAAgACAAIAAgACAAIAAgACAAIAAgACAAIAAgACAAVABaAE8ATQBpAG4AdQB0AGUAcwAsAFwAbgAgACAAIAAgACAAIAAgACAAIAAgACAAIAAgACAAIAAgAE8AcAB0AGkAbwBuAHMALABcAG4AIAAgACAAIAAgACAAIAAgACAAIAAgACAAIAAgACAAIABKAHUAbABpAGEAbgBDAGEAbABlAG4AZABhAHIAXABuACAAIAAgACAAIAAgACAAIAAgACAAIAAgACkAXABuACAAIAAgACAAIAAgACAAIAApAFwAbgAgACAAIAAgACkAXABuACkAO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OAEQAIABDAEEATABFAE4ARABBAFI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AiAH0AXQAsACIAcAByAG8AagBlAGMAdABOAGEAbQBlAHMAIgA6AFsAIgBDAEEATABFAE4ARABBAFIALgBJAFMAXwBFAE0AUABUAFkAIgAsACIAQwBBAEwARQBOAEQAQQBSAC4ASQBTAF8ATgBVAE0ARQBSAEkAQwBfAE4AVQBMAEwAIgAsACIAQwBBAEwARQBOAEQAQQBSAC4ASQBTAF8ASQBOAFQARQBHAEUAUgAiACwAIgBDAEEATABFAE4ARABBAFIALgBOAFUATABMAEkARgBZACIALAAiAEMAQQBMAEUATgBEAEEAUgAuAEQARQBDAEkATQBBAEwAUwAiACwAIgBDAEEATABFAE4ARABBAFIALgBWAEEATABJAEQAQQBUAEUAXwBDAEgAQQBSAFMARQBUACIALAAiAEMAQQBMAEUATgBEAEEAUgAuAFIARQBQAEwAQQBDAEUAXwBDAEgAQQBSAFMAIgAsACIAQwBBAEwARQBOAEQAQQBSAC4AUwBVAEIAUwBUAEkAVABVAFQARQBfAEkAIgAsACIAQwBBAEwARQBOAEQAQQBSAC4ARgBJAE4ARABfAE4AVABIAF8AQwBIAEEAUgAiACwAIgBDAEEATABFAE4ARABBAFIALgBTAFAATABJAFQAIgAsACIAQwBBAEwARQBOAEQAQQBSAC4AXwBTAHAAbABpAHQAUgBlAGMAdQByAHMAaQB2AGUAIgAsACIAQwBBAEwARQBOAEQAQQBSAC4AUwBQAEwASQBUAF8ARgBPAFIAXwBDAEgAQQBSAFMAIgAsACIAQwBBAEwARQBOAEQAQQBSAC4AUwBJAEYAVABfAEYATwBSAF8AQwBIAEEAUgBTACIALAAiAEMAQQBMAEUATgBEAEEAUgAuAFYAQQBMAEkARABBAFQARQBfAFQASQBNAEUAUwBQAEEATgAiACwAIgBDAEEATABFAE4ARABBAFIALgBJAFMAXwBWAEEATABJAEQAXwBUAEkATQBFAFMAUABBAE4AIgAsACIAQwBBAEwARQBOAEQAQQBSAC4AVABJAE0ARQBTAFAAQQBOACIALAAiAEMAQQBMAEUATgBEAEEAUgAuAFIATwBVAE4ARABfAFQASQBNAEUAUwBQAEEATgAiACwAIgBDAEEATABFAE4ARABBAFIALgBOAE8AUgBNAEEATABJAFMARQBfAFQASQBNAEUAUwBQAEEATgAiACwAIgBDAEEATABFAE4ARABBAFIALgBSAEUAUwBPAEwAVgBFAF8AVABJAE0ARQBTAFAAQQBOACIALAAiAEMAQQBMAEUATgBEAEEAUgAuAFAAQQBSAFMARQBfAFQASQBNAEUAUwBQAEEATgAiACwAIgBDAEEATABFAE4ARABBAFIALgBGAE8AUgBNAEEAVABfAFQASQBNAEUAUwBQAEEATgAiACwAIgBDAEEATABFAE4ARABBAFIALgBfAEYATwBSAE0AQQBUAF8AUABSAE8AVgBJAEQARQBSAF8AUwBFAFgAQQBHAEUAUwBJAE0AQQBMAF8ATQBPAEQARQBSAE4AIgAsACIAQwBBAEwARQBOAEQAQQBSAC4AXwBGAE8AUgBNAEEAVABfAFAAUgBPAFYASQBEAEUAUgBfAFMARQBYAEEARwBFAFMASQBNAEEATABfAFQAUgBBAEQASQBUAEkATwBOAEEATAAiACwAIgBDAEEATABFAE4ARABBAFIALgBfAEYATwBSAE0AQQBUAF8AUABSAE8AVgBJAEQARQBSAF8AUwBFAFgAQQBHAEUAUwBJAE0AQQBMAF8ARQBVAFIATwBQAEUAQQBOACIALAAiAEMAQQBMAEUATgBEAEEAUgAuAF8ARgBPAFIATQBBAFQAXwBQAFIATwBWAEkARABFAFIAXwBTAEUAWABBAEcARQBTAEkATQBBAEwAXwBCAEEAUwBJAEMAIgAsACIAQwBBAEwARQBOAEQAQQBSAC4AWQBFAEEAUgBfAEIAQwBFAF8AVABPAF8AQwBFACIALAAiAEMAQQBMAEUATgBEAEEAUgAuAFAAQQBSAFMARQBfAE0ATwBOAFQASAAiACwAIgBDAEEATABFAE4ARABBAFIALgBNAE8ATgBUAEgAXwBOAEEATQBFACIALAAiAEMAQQBMAEUATgBEAEEAUgAuAEkAUwBfAEwARQBBAFAAXwBZAEUAQQBSACIALAAiAEMAQQBMAEUATgBEAEEAUgAuAEQAQQBZAFMAXwBJAE4AXwBZAEUAQQBSACIALAAiAEMAQQBMAEUATgBEAEEAUgAuAEQAQQBZAFMAXwBJAE4AXwBNAE8ATgBUAEgAIgAsACIAQwBBAEwARQBOAEQAQQBSAC4AVgBBAEwASQBEAEEAVABFAF8AQwBBAEwARQBOAEQAQQBSAF8ARABBAFQARQAiACwAIgBDAEEATABFAE4ARABBAFIALgBJAFMAXwBWAEEATABJAEQAXwBDAEEATABFAE4ARABBAFIAXwBEAEEAVABFACIALAAiAEMAQQBMAEUATgBEAEEAUgAuAE4ATwBSAE0AQQBMAEkAUwBFAF8AQwBBAEwARQBOAEQAQQBSAF8ARABBAFQARQAiACwAIgBDAEEATABFAE4ARABBAFIALgBQAEEAUgBTAEUAXwBJAFMATwBfAEMAQQBMAEUATgBEAEEAUgBfAEQAQQBUAEUAIgAsACIAQwBBAEwARQBOAEQAQQBSAC4ARgBPAFIATQBBAFQAXwBJAFMATwBfAEMAQQBMAEUATgBEAEEAUgBfAEQAQQBUAEUAIgAsACIAQwBBAEwARQBOAEQAQQBSAC4AXwBGAE8AUgBNAEEAVABfAEkAUwBPAF8AWQBFAEEAUgAiACwAIgBDAEEATABFAE4ARABBAFIALgBfAEoAVQBMAEkAQQBOAF8ARABBAFkAXwBOAFUATQBCAEUAUgAiACwAIgBDAEEATABFAE4ARABBAFIALgBKAFUATABJAEEATgBfAEQAQQBZAF8ATgBVAE0AQgBFAFIAIgAsACIAQwBBAEwARQBOAEQAQQBSAC4ATQBPAEQASQBGAEkARQBEAF8ASgBVAEwASQBBAE4AXwBEAEEAWQBfAE4AVQBNAEIARQBSACIALAAiAEMAQQBMAEUATgBEAEEAUgAuAEoARABOAF8AVABPAF8ATQBPAEQASQBGAEkARQBEACIALAAiAEMAQQBMAEUATgBEAEEAUgAuAE0ATwBEAEkARgBJAEUARABfAFQATwBfAEoARABOACIALAAiAEMAQQBMAEUATgBEAEEAUgAuAEoARABOAF8AVABPAF8AQwBBAEwARQBOAEQAQQBSAF8ARABBAFQARQAiACwAIgBDAEEATABFAE4ARABBAFIALgBNAEoARABOAF8AVABPAF8AQwBBAEwARQBOAEQAQQBSAF8ARABBAFQARQAiACwAIgBDAEEATABFAE4ARABBAFIALgBHAFIARQBHAE8AUgBJAEEATgBfAFQATwBfAEoAVQBMAEkAQQBOACIALAAiAEMAQQBMAEUATgBEAEEAUgAuAEoAVQBMAEkAQQBOAF8AVABPAF8ARwBSAEUARwBPAFIASQBBAE4AIgAsACIAQwBBAEwARQBOAEQAQQBSAC4AUwBFAEMAVQBMAEEAUgBfAEQASQBGAEYARQBSAEUATgBDAEUAIgAsACIAQwBBAEwARQBOAEQAQQBSAC4AVgBBAEwASQBEAEEAVABFAF8AVABJAE0ARQBfAE8ARgBfAEQAQQBZACIALAAiAEMAQQBMAEUATgBEAEEAUgAuAEkAUwBfAFYAQQBMAEkARABfAFQASQBNAEUAXwBPAEYAXwBEAEEAWQAiACwAIgBDAEEATABFAE4ARABBAFIALgBQAEEAUgBTAEUAXwBUAEkATQBFAF8ATwBGAF8ARABBAFkAIgAsACIAQwBBAEwARQBOAEQAQQBSAC4ARgBPAFIATQBBAFQAXwBUAEkATQBFAF8ATwBGAF8ARABBAFkAIgAsACIAQwBBAEwARQBOAEQAQQBSAC4AXwBGAE8AUgBNAEEAVABfAFAAUgBPAFYASQBEAEUAUgBfAFQASQBNAEUAXwBPAEYAXwBEAEEAWQBfADIANABIAFIAIgAsACIAQwBBAEwARQBOAEQAQQBSAC4AXwBGAE8AUgBNAEEAVABfAFAAUgBPAFYASQBEAEUAUgBfAFQASQBNAEUAXwBPAEYAXwBEAEEAWQBfAEMASQBWAEkATAAiACwAIgBDAEEATABFAE4ARABBAFIALgBfAEYATwBSAE0AQQBUAF8AUABSAE8AVgBJAEQARQBSAF8AVABJAE0ARQBfAE8ARgBfAEQAQQBZAF8ASQBTAE8AIgAsACIAQwBBAEwARQBOAEQAQQBSAC4ASQBTAF8AVgBBAEwASQBEAF8AVABaAE8AIgAsACIAQwBBAEwARQBOAEQAQQBSAC4AVABJAE0ARQBTAFAAQQBOAF8AVABPAF8AVABaAE8AIgAsACIAQwBBAEwARQBOAEQAQQBSAC4AVABaAE8AXwBUAE8AXwBUAEkATQBFAFMAUABBAE4AIgAsACIAQwBBAEwARQBOAEQAQQBSAC4AUABBAFIAUwBFAF8ASQBTAE8AXwBUAFoATwAiACwAIgBDAEEATABFAE4ARABBAFIALgBGAE8AUgBNAEEAVABfAEkAUwBPAF8AVABaAE8AIgAsACIAQwBBAEwARQBOAEQAQQBSAC4ATQBJAEwASQBUAEEAUgBZAF8AVABaAE8AIgAsACIAQwBBAEwARQBOAEQAQQBSAC4AVABaAE8AXwBUAE8AXwBNAEkATABJAFQAQQBSAFkAIgAsACIAQwBBAEwARQBOAEQAQQBSAC4AUwBIAEkARgBUAF8AVABJAE0ARQBaAE8ATgBFACIALAAiAEMAQQBMAEUATgBEAEEAUgAuAEoAVQBMAEkAQQBOAF8ARABBAFQARQAiACwAIgBDAEEATABFAE4ARABBAFIALgBNAE8ARABJAEYASQBFAEQAXwBKAFUATABJAEEATgBfAEQAQQBUAEUAIgAsACIAQwBBAEwARQBOAEQAQQBSAC4ASgBEAEEAVABFAF8AVABPAF8ATQBPAEQASQBGAEkARQBEACIALAAiAEMAQQBMAEUATgBEAEEAUgAuAE0ATwBEAEkARgBJAEUARABfAFQATwBfAEoARABBAFQARQAiACwAIgBDAEEATABFAE4ARABBAFIALgBKAEQAQQBUAEUAXwBUAE8AXwBZAE0ARABUACIALAAiAEMAQQBMAEUATgBEAEEAUgAuAE0ASgBEAEEAVABFAF8AVABPAF8AWQBNAEQAVAAiACwAIgBDAEEATABFAE4ARABBAFIALgBOAE8AUgBNAEEATABJAFMARQBfAFkATQBEAFQAIgAsACIAQwBBAEwARQBOAEQAQQBSAC4AUgBFAFMATwBMAFYARQBfAFkATQBEAFQAIgAsACIAQwBBAEwARQBOAEQAQQBSAC4AUgBPAFUATgBEAF8ATQBKAEQAQQBUAEUAIgAsACIAQwBBAEwARQBOAEQAQQBSAC4AUgBFAFMATwBMAFYARQBfAE0ASgBEAEEAVABFACIALAAiAEMAQQBMAEUATgBEAEEAUgAuAE0ASgBEAEEAVABFAF8AQQBEAEQASQBUAEkATwBOACIALAAiAEMAQQBMAEUATgBEAEEAUgAuAFAAQQBSAFMARQBfAEkAUwBPAF8ARABBAFQARQBUAEkATQBFACIALAAiAEMAQQBMAEUATgBEAEEAUgAuAEYATwBSAE0AQQBUAF8ASQBTAE8AXwBEAEEAVABFAFQASQBNAEUAIgAsACIAQwBBAEwARQBOAEQAQQBSAC4AUABBAFIAUwBFAF8ATABJAFQARQBSAEEAUgBZAF8AWQBFAEEAUgAiACwAIgBDAEEATABFAE4ARABBAFIALgBGAE8AUgBNAEEAVABfAEwASQBUAEUAUgBBAFIAWQBfAFkARQBBAFIAIgAsACIAQwBBAEwARQBOAEQAQQBSAC4AUABBAFIAUwBFAF8ATABJAFQARQBSAEEAUgBZAF8ARABBAFQARQAiACwAIgBDAEEATABFAE4ARABBAFIALgBGAE8AUgBNAEEAVABfAEwASQBUAEUAUgBBAFIAWQBfAEQAQQBUAEUAIgAsACIAQwBBAEwARQBOAEQAQQBSAC4AUABBAFIAUwBFAF8AVQBTAF8ARABBAFQARQAiACwAIgBDAEEATABFAE4ARABBAFIALgBJAFMAXwBWAEEATABJAEQAXwBPAFIARABJAE4AQQBMAF8ARABBAFQARQAiACwAIgBDAEEATABFAE4ARABBAFIALgBDAE8ATgBWAEUAUgBUAF8AVwBFAEUASwBEAEEAWQBfAE4AVQBNAEIARQBSACIALAAiAEMAQQBMAEUATgBEAEEAUgAuAEkAUwBfAFYAQQBMAEkARABfAFcARQBFAEsAXwBEAEEAVABFACIALAAiAEMAQQBMAEUATgBEAEEAUgAuAFcARQBFAEsAUwBfAEkATgBfAFkARQBBAFIAIgAsACIAQwBBAEwARQBOAEQAQQBSAC4ARABFAEwAVABBAF8ASABPAFUAUgBTACIALAAiAEMAQQBMAEUATgBEAEEAUgAuAEQARQBMAFQAQQBfAE0ASQBOAFUAVABFAFMAIgAsACIAQwBBAEwARQBOAEQAQQBSAC4ARABFAEwAVABBAF8AUwBFAEMATwBOAEQAUw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CALENDAR_GENERAL</vt:lpstr>
      <vt:lpstr>CALENDAR_TIMESPAN</vt:lpstr>
      <vt:lpstr>CALENDAR_DATE</vt:lpstr>
      <vt:lpstr>CALENDAR_TIME</vt:lpstr>
      <vt:lpstr>CALENDAR_TIMEZONE</vt:lpstr>
      <vt:lpstr>CALENDAR_DATETIME</vt:lpstr>
      <vt:lpstr>CALENDAR_ORDINALDATES</vt:lpstr>
      <vt:lpstr>CALENDAR_WEEKS</vt:lpstr>
      <vt:lpstr>CALENDAR_QUARTERS</vt:lpstr>
      <vt:lpstr>CALENDAR_DELTAS</vt:lpstr>
      <vt:lpstr>CALENDAR_EXTENTS</vt:lpstr>
      <vt:lpstr>CALENDAR_CONVERSION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2024-01-10T02:18:51Z</dcterms:modified>
</cp:coreProperties>
</file>