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dbb3931c8741440f/Projects/Datachord/Excel-Lambda-Calendar/Dev/"/>
    </mc:Choice>
  </mc:AlternateContent>
  <xr:revisionPtr revIDLastSave="177388" documentId="11_AD4DB114E441178AC67DF452AE97EB32683EDF1E" xr6:coauthVersionLast="47" xr6:coauthVersionMax="47" xr10:uidLastSave="{BD50C4AA-2321-4EFE-8B37-2BF8E64F2025}"/>
  <bookViews>
    <workbookView xWindow="28680" yWindow="-120" windowWidth="29040" windowHeight="15720" tabRatio="806" firstSheet="2" activeTab="4" xr2:uid="{00000000-000D-0000-FFFF-FFFF00000000}"/>
  </bookViews>
  <sheets>
    <sheet name="CALENDAR_LOGICAL" sheetId="1" r:id="rId1"/>
    <sheet name="CALENDAR_DATES" sheetId="3" r:id="rId2"/>
    <sheet name="CALENDAR_WEEKS" sheetId="4" r:id="rId3"/>
    <sheet name="CALENDAR_DATETIME" sheetId="6" r:id="rId4"/>
    <sheet name="CALENDAR_DELTAS" sheetId="16" r:id="rId5"/>
    <sheet name="CALENDAR_Parsing" sheetId="11" r:id="rId6"/>
    <sheet name="CALENDAR_TEXT" sheetId="12" r:id="rId7"/>
    <sheet name="CALENDAR_Conversion_ISO" sheetId="8" r:id="rId8"/>
    <sheet name="CALENDAR_Conversion_EDate" sheetId="13" r:id="rId9"/>
    <sheet name="CALENDAR_Conversion_Fmts" sheetId="14" r:id="rId10"/>
  </sheets>
  <definedNames>
    <definedName name="CALENDAR.ADD_TIMESPAN">_xlfn.LAMBDA(_xlpm.YearCE,_xlpm.Month,_xlpm.Day,_xlpm.Time,_xlpm.AddYears,_xlpm.AddMonths,_xlpm.AddDays,_xlpm.AddTime,_xlop.TimeZoneOffset,_xlop.JulianCalendar, IF((_xlpm.YearCE = "") * (_xlpm.Month = "") * (_xlpm.Day = "") * (_xlpm.Time = ""), "", IF((NOT(ISNUMBER(_xlpm.YearCE)) + NOT(ISNUMBER(_xlpm.Month)) + NOT(ISNUMBER(_xlpm.Day))) &lt;&gt; 0, {#VALUE!}, IF(NOT(CALENDAR.IS_VALID_DATE(_xlpm.YearCE, _xlpm.Month, _xlpm.Day, _xlpm.JulianCalendar)), {#VALUE!}, _xlfn.LET(_xlpm._addYears, INT(N(_xlpm.AddYears)), _xlpm._fracYears, _xlpm.AddYears - _xlpm._addYears, _xlpm._sMonths, N(_xlpm.AddMonths) + (_xlpm._fracYears * 12), _xlpm._addMonths, INT(_xlpm._sMonths), _xlpm._fracMonths, _xlpm._sMonths - _xlpm._addMonths, _xlpm._zMonths, _xlpm.Month + _xlpm._addMonths - 1, _xlpm._rMonth, MOD(_xlpm._zMonths, 12) + 1, _xlpm._rYear, _xlpm.YearCE + _xlpm._addYears + INT(_xlpm._zMonths / 12), _xlpm._mDays, IF(_xlpm.JulianCalendar, ROUND(_xlpm._fracMonths / 12 * 365.25, 0), ROUND(_xlpm._fracMonths / 12 * 365.2425, 0)), _xlpm._sDays, _xlpm.Day - 1 + _xlpm._mDays + N(_xlpm.AddDays) + N(_xlpm.Time) + N(_xlpm.AddTime), _xlpm._baseJDate, CALENDAR.JULIAN_DATE(_xlpm._rYear, _xlpm._rMonth, 1, 0, _xlpm.TimeZoneOffset, _xlpm.JulianCalendar), _xlpm._baseJDate + _xlpm._sDays)))))</definedName>
    <definedName name="CALENDAR.CALENDAR_FROM_JDATE">_xlfn.LAMBDA(_xlpm.JDate,_xlop.TimeZoneOffset,_xlop.Precision,_xlop.JulianCalendar, IF(_xlpm.JDate = "", {"","","",""}, IF(NOT(ISNUMBER(_xlpm.JDate)), {#VALUE!,#VALUE!,#VALUE!,#VALUE!}, _xlfn.LET(_xlpm._jdnLocal, CALENDAR.JDATE_TO_JDN_LOCAL(_xlpm.JDate, _xlpm.TimeZoneOffset), _xlpm._precision, N(_xlpm.Precision), _xlpm._localTime, _xlfn.IFS(_xlpm._precision &lt;= 0, INDEX(_xlpm._jdnLocal, 1, 2), _xlpm._precision = 1, ROUND(INDEX(_xlpm._jdnLocal, 1, 2), 0), _xlpm._precision = 2, ROUND(INDEX(_xlpm._jdnLocal, 1, 2) * 24, 0) / 24, _xlpm._precision = 3, ROUND(INDEX(_xlpm._jdnLocal, 1, 2) * 1440, 0) / 1440, _xlpm._precision = 4, ROUND(INDEX(_xlpm._jdnLocal, 1, 2) * 86400, 0) / 86400, TRUE, ROUND(INDEX(_xlpm._jdnLocal, 1, 2) * 86400000, 0) / 86400000), _xlpm._rLocalTime, MOD(_xlpm._localTime, 1), _xlpm._rJDN, INDEX(_xlpm._jdnLocal, 1, 1) + INT(_xlpm._localTime), _xlpm._localDate, CALENDAR.JDN_TO_CALENDAR_DATE(_xlpm._rJDN, _xlpm.JulianCalendar), _xlfn.HSTACK(_xlpm._localDate, _xlpm._rLocalTime)))))</definedName>
    <definedName name="CALENDAR.CONVERT_WEEKDAY_NUMBER">_xlfn.LAMBDA(_xlpm.DayOfWeek,_xlop.ISOtoTraditional, IF(_xlpm.DayOfWeek = "", "", IF(NOT(ISNUMBER(_xlpm.DayOfWeek)), {#VALUE!}, _xlfn.LET(_xlpm._givenDoW, INT(N(_xlpm.DayOfWeek)), _xlpm._fromISO, N(_xlpm.ISOtoTraditional) &lt;&gt; 0, _xlpm._shiftDoW, _xlpm._givenDoW + IF(_xlpm._fromISO, 0, -2), MOD(_xlpm._shiftDoW, 7) + 1))))</definedName>
    <definedName name="CALENDAR.DAY_OF_WEEK">_xlfn.LAMBDA(_xlpm.JDN, IF(_xlpm.JDN = "", "", IF(NOT(ISNUMBER(_xlpm.JDN)), {#VALUE!}, _xlfn.LET(_xlpm._jdn, INT(_xlpm.JDN), MOD(_xlpm._jdn, 7) + 1))))</definedName>
    <definedName name="CALENDAR.DAY_OF_WEEK_FROM_TEXT">_xlfn.LAMBDA(_xlpm.DayOfWeek,_xlop.NumberScheme, IF(_xlpm.DayOfWeek = "", "", _xlfn.LET(_xlpm.fnMatchIntEng, _xlfn.LAMBDA(_xlpm.DoW, _xlfn.LET(_xlpm._dow, IF(LEN(_xlpm.DayOfWeek) = 3, _xlfn.XMATCH(_xlpm.DayOfWeek, {"Sun";"Mon";"Tue";"Wed";"Thu";"Fri";"Sat"}), _xlfn.XMATCH(_xlpm.DayOfWeek, {"Sunday";"Monday";"Tuesday";"Wednesday";"Thursday";"Friday";"Saturday"})), _xlfn.IFNA(_xlpm._dow, 0))), _xlpm.fnMatchLocalLang, _xlfn.LAMBDA(_xlpm.DoW, _xlfn.LET(_xlpm._days, _xlfn.SEQUENCE(7, 1, 36527), _xlpm._dow, IF(LEN(_xlpm.DayOfWeek) = 3, _xlfn.XMATCH(_xlpm.DayOfWeek, TEXT(_xlpm._days, "ddd")), _xlfn.XMATCH(_xlpm.DayOfWeek, TEXT(_xlpm._days, "dddd"))), _xlfn.IFNA(_xlpm._dow, 0))), _xlpm._tradDoW, _xlfn.LET(_xlpm._idx, _xlpm.fnMatchIntEng(_xlpm.DayOfWeek), IF(_xlpm._idx &gt; 0, _xlpm._idx, _xlpm.fnMatchLocalLang(_xlpm.DayOfWeek))), _xlpm._scheme, INT(N(_xlpm.NumberScheme)), _xlfn.IFS(_xlpm._tradDoW = 0, #VALUE!, _xlpm._scheme &lt;= 1, _xlpm._tradDoW, _xlpm._scheme &gt;= 3, MOD(_xlpm._tradDoW - 2, 7), TRUE, MOD(_xlpm._tradDoW - 2, 7) + 1))))</definedName>
    <definedName name="CALENDAR.DAY_OF_WEEK_NAME">_xlfn.LAMBDA(_xlpm.ISOWeekDay,_xlop.Short,_xlop.LocalLanguage, IF(_xlpm.ISOWeekDay = "", "", IF(NOT(ISNUMBER(_xlpm.ISOWeekDay)), {#VALUE!}, _xlfn.LET(_xlpm._useShort, N(_xlpm.Short) &lt;&gt; 0, _xlpm._useLocalLang, N(_xlpm.LocalLanguage) &lt;&gt;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DAYS_IN_MONTH">_xlfn.LAMBDA(_xlpm.Month,_xlpm.YearCE,_xlop.JulianCalendar, IF(_xlpm.Month = "", "", IF(NOT(ISNUMBER(_xlpm.Month)), {#VALUE!}, _xlfn.LET(_xlpm._month, INT(_xlpm.Month), _xlfn.IFS(_xlpm._month &lt; 1, {#VALUE!}, _xlpm._month &gt; 12, {#VALUE!}, _xlpm._month = 2, _xlfn.LET(_xlpm._leapDay, IF(ISNUMBER(_xlpm.YearCE), N(CALENDAR.IS_LEAP_YEAR(_xlpm.YearCE, _xlpm.JulianCalendar)), 0), 28 + _xlpm._leapDay), _xlpm._month &lt;= 7, 30 + MOD(_xlpm._month, 2), TRUE, 31 - MOD(_xlpm._month, 2))))))</definedName>
    <definedName name="CALENDAR.DAYS_IN_QUARTER">_xlfn.LAMBDA(_xlpm.Quarter,_xlpm.YearCE,_xlop.JulianCalendar, IF(_xlpm.Quarter = "", "", IF(NOT(ISNUMBER(_xlpm.Quarter)), {#VALUE!}, _xlfn.LET(_xlpm._quarter, INT(_xlpm.Quarter), _xlfn.IFS(_xlpm._quarter = 1, 90 + N(CALENDAR.IS_LEAP_YEAR(_xlpm.YearCE, _xlpm.JulianCalendar)), _xlpm._quarter = 2, 91, TRUE, 92)))))</definedName>
    <definedName name="CALENDAR.DAYS_IN_YEAR">_xlfn.LAMBDA(_xlpm.YearCE,_xlop.JulianCalendar, IF(_xlpm.YearCE = "", "", IF(NOT(ISNUMBER(_xlpm.YearCE)), {#VALUE!}, IF(CALENDAR.IS_LEAP_YEAR(_xlpm.YearCE, _xlpm.JulianCalendar), 366, 365))))</definedName>
    <definedName name="CALENDAR.DELTA_COMPLICATION">_xlfn.LAMBDA(_xlpm.JDate1,_xlpm.JDate2,_xlop.TimeZoneOffset,_xlop.Extent,_xlop.JulianCalendar, IF((_xlpm.JDate1 = "") * (_xlpm.JDate2 = ""), "", IF((NOT(ISNUMBER(_xlpm.JDate1)) + NOT(ISNUMBER(_xlpm.JDate2))) &lt;&gt; 0, {#VALUE!}, _xlfn.LET(_xlpm._diffMonths, CALENDAR.DELTA_MONTHS(_xlpm.JDate1, _xlpm.JDate2, _xlpm.TimeZoneOffset, _xlpm.Extent, _xlpm.JulianCalendar), _xlpm._sign, IF(_xlpm._diffMonths &gt;= 0, 1, -1), _xlpm._years, FLOOR(_xlpm._diffMonths / 12, _xlpm._sign), _xlpm._months, _xlpm._diffMonths - (_xlpm._years * 12), "HSTACK(_years, _weeks, _days, _hours, _minutes, _seconds)"))))</definedName>
    <definedName name="CALENDAR.DELTA_DAYS">_xlfn.LAMBDA(_xlpm.JDate1,_xlpm.JDate2,_xlop.TimeZoneOffset,_xlop.Extent, IF((_xlpm.JDate1 = "") * (_xlpm.JDate2 = ""), "", IF((NOT(ISNUMBER(_xlpm.JDate1)) + NOT(ISNUMBER(_xlpm.JDate2))) &lt;&gt; 0, {#VALUE!}, _xlfn.LET(_xlpm._sign, IF(_xlpm.JDate2 &gt;= _xlpm.JDate1, 1, -1), _xlpm._fractional, N(_xlpm.Extent) = 0, IF(_xlpm._fractional, ROUND((_xlpm.JDate2 - _xlpm.JDate1) * 86400000, 0) / 86400000, _xlfn.LET(_xlpm._jdnLocal1, CALENDAR.JDATE_TO_JDN_LOCAL(_xlpm.JDate1, _xlpm.TimeZoneOffset), _xlpm._jdnLocal2, CALENDAR.JDATE_TO_JDN_LOCAL(_xlpm.JDate2, _xlpm.TimeZoneOffset), _xlpm._diffDays, ABS(INDEX(_xlpm._jdnLocal2, 1, 1) - INDEX(_xlpm._jdnLocal1, 1, 1)), (_xlpm._diffDays + 1) * _xlpm._sign))))))</definedName>
    <definedName name="CALENDAR.DELTA_HOUR_MIN_SECS">_xlfn.LAMBDA(_xlpm.JDate1,_xlpm.JDate2,_xlop.TimeZoneOffset,_xlop.Extent,_xlop.JulianCalendar, IF((_xlpm.JDate1 = "") * (_xlpm.JDate2 = ""), "", IF((NOT(ISNUMBER(_xlpm.JDate1)) + NOT(ISNUMBER(_xlpm.JDate2))) &lt;&gt; 0, {#VALUE!}, _xlfn.LET(_xlpm._diffMonths, CALENDAR.DELTA_MONTHS(_xlpm.JDate1, _xlpm.JDate2, _xlpm.TimeZoneOffset, _xlpm.Extent, _xlpm.JulianCalendar), _xlpm._sign, IF(_xlpm._diffMonths &gt;= 0, 1, -1), _xlpm._years, FLOOR(_xlpm._diffMonths / 12, _xlpm._sign), _xlpm._months, _xlpm._diffMonths - (_xlpm._years * 12), "HSTACK(_hours, _minutes, _seconds)"))))</definedName>
    <definedName name="CALENDAR.DELTA_HOURS">_xlfn.LAMBDA(_xlpm.JDate1,_xlpm.JDate2,_xlop.TimeZoneOffset,_xlop.Extent, IF((_xlpm.JDate1 = "") * (_xlpm.JDate2 = ""), "", IF((NOT(ISNUMBER(_xlpm.JDate1)) + NOT(ISNUMBER(_xlpm.JDate2))) &lt;&gt; 0, {#VALUE!}, _xlfn.LET(_xlpm._sign, IF(_xlpm.JDate2 &gt;= _xlpm.JDate1, 1, -1), _xlpm._fractional, N(_xlpm.Extent) = 0, IF(_xlpm._fractional, ROUND((_xlpm.JDate2 - _xlpm.JDate1) * 86400000, 0) / 3600000, _xlfn.LET(_xlpm._jdnLocal1, CALENDAR.JDATE_TO_JDN_LOCAL(_xlpm.JDate1, _xlpm.TimeZoneOffset), _xlpm._jdnLocal2, CALENDAR.JDATE_TO_JDN_LOCAL(_xlpm.JDate2, _xlpm.TimeZoneOffset), _xlpm._deltaDay, INDEX(_xlpm._jdnLocal2, 1, 1) - INDEX(_xlpm._jdnLocal1, 1, 1), _xlpm._hour1, ROUND(INDEX(_xlpm._jdnLocal1, 1, 2) * 86400, 0) / 3600, _xlpm._hour2, ROUND(INDEX(_xlpm._jdnLocal2, 1, 2) * 86400, 0) / 3600, _xlpm._deltaHour, INT(_xlpm._hour2) - INT(_xlpm._hour1), _xlpm._diffHours, ABS((_xlpm._deltaDay * 24) + _xlpm._deltaHour), (_xlpm._diffHours + 1) * _xlpm._sign))))))</definedName>
    <definedName name="CALENDAR.DELTA_INTERVAL">_xlfn.LAMBDA(_xlpm.Units,_xlpm.JDate1,_xlpm.JDate2,_xlop.TimeZoneOffset,_xlop.Extent,_xlop.JulianCalendar, _xlfn.IFS(_xlpm.Units = "", CALENDAR.DELTA_DAYS(_xlpm.JDate1, _xlpm.JDate2, _xlpm.TimeZoneOffset, _xlpm.Extent, _xlpm.JulianCalendar), _xlpm.Units = "d", CALENDAR.DELTA_DAYS(_xlpm.JDate1, _xlpm.JDate2, _xlpm.TimeZoneOffset, _xlpm.Extent, _xlpm.JulianCalendar), _xlpm.Units = "w", CALENDAR.DELTA_WEEKS(_xlpm.JDate1, _xlpm.JDate2, _xlpm.TimeZoneOffset, _xlpm.Extent, _xlpm.JulianCalendar), _xlpm.Units = "m", CALENDAR.DELTA_MONTHS(_xlpm.JDate1, _xlpm.JDate2, _xlpm.TimeZoneOffset, _xlpm.Extent, _xlpm.JulianCalendar), _xlpm.Units = "q", CALENDAR.DELTA_QUARTERS(_xlpm.JDate1, _xlpm.JDate2, _xlpm.TimeZoneOffset, _xlpm.Extent, _xlpm.JulianCalendar), _xlpm.Units = "y", CALENDAR.DELTA_YEARS(_xlpm.JDate1, _xlpm.JDate2, _xlpm.TimeZoneOffset, _xlpm.Extent, _xlpm.JulianCalendar), _xlpm.Units = "h", CALENDAR.DELTA_HOURS(_xlpm.JDate1, _xlpm.JDate2, _xlpm.TimeZoneOffset, _xlpm.Extent, _xlpm.JulianCalendar), _xlpm.Units = "n", CALENDAR.DELTA_MINUTES(_xlpm.JDate1, _xlpm.JDate2, _xlpm.TimeZoneOffset, _xlpm.Extent, _xlpm.JulianCalendar), _xlpm.Units = "s", CALENDAR.DELTA_SECONDS(_xlpm.JDate1, _xlpm.JDate2, _xlpm.TimeZoneOffset, _xlpm.Extent, _xlpm.JulianCalendar), _xlpm.Units = "ym", CALENDAR.DELTA_YEAR_MONTHS(_xlpm.JDate1, _xlpm.JDate2, _xlpm.TimeZoneOffset, _xlpm.Extent, _xlpm.JulianCalendar), _xlpm.Units = "yw", CALENDAR.DELTA_YEAR_WEEKS(_xlpm.JDate1, _xlpm.JDate2, _xlpm.TimeZoneOffset, _xlpm.Extent, _xlpm.JulianCalendar), _xlpm.Units = "yd", CALENDAR.DELTA_YEAR_DAYS(_xlpm.JDate1, _xlpm.JDate2, _xlpm.TimeZoneOffset, _xlpm.Extent, _xlpm.JulianCalendar), _xlpm.Units = "md", CALENDAR.DELTA_MONTH_DAYS(_xlpm.JDate1, _xlpm.JDate2, _xlpm.TimeZoneOffset, _xlpm.Extent, _xlpm.JulianCalendar), _xlpm.Units = "wd", CALENDAR.DELTA_WEEK_DAYS(_xlpm.JDate1, _xlpm.JDate2, _xlpm.TimeZoneOffset, _xlpm.Extent, _xlpm.JulianCalendar), _xlpm.Units = "ymd", CALENDAR.DELTA_YEAR_MONTH_DAYS(_xlpm.JDate1, _xlpm.JDate2, _xlpm.TimeZoneOffset, _xlpm.Extent, _xlpm.JulianCalendar), _xlpm.Units = "ywd", CALENDAR.DELTA_YEAR_WEEK_DAYS(_xlpm.JDate1, _xlpm.JDate2, _xlpm.TimeZoneOffset, _xlpm.Extent, _xlpm.JulianCalendar), _xlpm.Units = "hms", CALENDAR.DELTA_HOUR_MIN_SECS(_xlpm.JDate1, _xlpm.JDate2, _xlpm.TimeZoneOffset, _xlpm.Extent, _xlpm.JulianCalendar), _xlpm.Units = "ymdhms", CALENDAR.DELTA_COMPLICATION(_xlpm.JDate1, _xlpm.JDate2, _xlpm.TimeZoneOffset, _xlpm.Extent, _xlpm.JulianCalendar), TRUE, {#VALUE!}))</definedName>
    <definedName name="CALENDAR.DELTA_MINUTES">_xlfn.LAMBDA(_xlpm.JDate1,_xlpm.JDate2,_xlop.TimeZoneOffset,_xlop.Extent, IF((_xlpm.JDate1 = "") * (_xlpm.JDate2 = ""), "", IF((NOT(ISNUMBER(_xlpm.JDate1)) + NOT(ISNUMBER(_xlpm.JDate2))) &lt;&gt; 0, {#VALUE!}, _xlfn.LET(_xlpm._sign, IF(_xlpm.JDate2 &gt;= _xlpm.JDate1, 1, -1), _xlpm._fractional, N(_xlpm.Extent) = 0, IF(_xlpm._fractional, ROUND((_xlpm.JDate2 - _xlpm.JDate1) * 86400000, 0) / 60000, _xlfn.LET(_xlpm._jdnLocal1, CALENDAR.JDATE_TO_JDN_LOCAL(_xlpm.JDate1, _xlpm.TimeZoneOffset), _xlpm._jdnLocal2, CALENDAR.JDATE_TO_JDN_LOCAL(_xlpm.JDate2, _xlpm.TimeZoneOffset), _xlpm._deltaDay, INDEX(_xlpm._jdnLocal2, 1, 1) - INDEX(_xlpm._jdnLocal1, 1, 1), _xlpm._minute1, ROUND(INDEX(_xlpm._jdnLocal1, 1, 2) * 86400, 0) / 60, _xlpm._minute2, ROUND(INDEX(_xlpm._jdnLocal2, 1, 2) * 86400, 0) / 60, _xlpm._deltaMinute, INT(_xlpm._minute2) - INT(_xlpm._minute1), _xlpm._diffMinutes, ABS((_xlpm._deltaDay * 1440) + _xlpm._deltaMinute), (_xlpm._diffMinutes + 1) * _xlpm._sign))))))</definedName>
    <definedName name="CALENDAR.DELTA_MONTH_DAYS">_xlfn.LAMBDA(_xlpm.JDate1,_xlpm.JDate2,_xlop.TimeZoneOffset,_xlop.Extent,_xlop.JulianCalendar, IF((_xlpm.JDate1 = "") * (_xlpm.JDate2 = ""), "", IF((NOT(ISNUMBER(_xlpm.JDate1)) + NOT(ISNUMBER(_xlpm.JDate2))) &lt;&gt; 0, {#VALUE!}, _xlfn.LET(_xlpm._diffMonths, CALENDAR.DELTA_MONTHS(_xlpm.JDate1, _xlpm.JDate2, _xlpm.TimeZoneOffset, _xlpm.Extent, _xlpm.JulianCalendar), _xlpm._sign, IF(_xlpm._diffMonths &gt;= 0, 1, -1), _xlpm._years, FLOOR(_xlpm._diffMonths / 12, _xlpm._sign), _xlpm._months, _xlpm._diffMonths - (_xlpm._years * 12), "HSTACK(_months, _days)"))))</definedName>
    <definedName name="CALENDAR.DELTA_MONTHS">_xlfn.LAMBDA(_xlpm.JDate1,_xlpm.JDate2,_xlop.TimeZoneOffset,_xlop.Extent,_xlop.JulianCalendar, IF((_xlpm.JDate1 = "") * (_xlpm.JDate2 = ""), "", IF((NOT(ISNUMBER(_xlpm.JDate1)) + NOT(ISNUMBER(_xlpm.JDate2))) &lt;&gt; 0, {#VALUE!}, _xlfn.LET(_xlpm._sign, IF(_xlpm.JDate2 &gt;= _xlpm.JDate1, 1, -1), _xlpm._fractional, N(_xlpm.Extent) = 0, _xlpm._jdnLocal1, CALENDAR.JDATE_TO_JDN_LOCAL(_xlpm.JDate1, _xlpm.TimeZoneOffset), _xlpm._jdnLocal2, CALENDAR.JDATE_TO_JDN_LOCAL(_xlpm.JDate2, _xlpm.TimeZoneOffset), _xlpm._date1, CALENDAR.JDN_TO_CALENDAR_DATE(INDEX(_xlpm._jdnLocal1, 1, 1), _xlpm.JulianCalendar), _xlpm._date2, CALENDAR.JDN_TO_CALENDAR_DATE(INDEX(_xlpm._jdnLocal2, 1, 1), _xlpm.JulianCalendar), _xlpm._deltaYear, INDEX(_xlpm._date2, 1, 1) - INDEX(_xlpm._date1, 1, 1), _xlpm._deltaMonth, INDEX(_xlpm._date2, 1, 2) - INDEX(_xlpm._date1, 1, 2), _xlpm._diffFullMonths, ABS((_xlpm._deltaYear * 12) + _xlpm._deltaMonth), IF(_xlpm._fractional, _xlfn.LET(_xlpm._gregorian, N(_xlpm.JulianCalendar) = 0, _xlpm._deltaDays, _xlpm._sign * (INDEX(_xlpm._date2, 1, 3) - INDEX(_xlpm._date1, 1, 3) + INDEX(_xlpm._jdnLocal2, 1, 2) - INDEX(_xlpm._jdnLocal1, 1, 2)), _xlpm._avgDaysMonth, IF(_xlpm._gregorian, 30.436875, 30.4375), _xlpm._diffFullMonths + (_xlpm._deltaDays / _xlpm._avgDaysMonth)), (_xlpm._diffFullMonths + 1) * _xlpm._sign)))))</definedName>
    <definedName name="CALENDAR.DELTA_QUARTERS">_xlfn.LAMBDA(_xlpm.JDate1,_xlpm.JDate2,_xlop.TimeZoneOffset,_xlop.Extent,_xlop.JulianCalendar, IF((_xlpm.JDate1 = "") * (_xlpm.JDate2 = ""), "", IF((NOT(ISNUMBER(_xlpm.JDate1)) + NOT(ISNUMBER(_xlpm.JDate2))) &lt;&gt; 0, {#VALUE!}, _xlfn.LET(_xlpm._sign, IF(_xlpm.JDate2 &gt;= _xlpm.JDate1, 1, -1), _xlpm._fractional, N(_xlpm.Extent) = 0, _xlpm._jdnLocal1, CALENDAR.JDATE_TO_JDN_LOCAL(_xlpm.JDate1, _xlpm.TimeZoneOffset), _xlpm._jdnLocal2, CALENDAR.JDATE_TO_JDN_LOCAL(_xlpm.JDate2, _xlpm.TimeZoneOffset), _xlpm._date1, CALENDAR.JDN_TO_CALENDAR_DATE(INDEX(_xlpm._jdnLocal1, 1, 1), _xlpm.JulianCalendar), _xlpm._date2, CALENDAR.JDN_TO_CALENDAR_DATE(INDEX(_xlpm._jdnLocal2, 1, 1), _xlpm.JulianCalendar), _xlpm._deltaYear, INDEX(_xlpm._date2, 1, 1) - INDEX(_xlpm._date1, 1, 1), _xlpm._quarter1, INT((INDEX(_xlpm._date1, 1, 2) - 1) / 3), _xlpm._quarter2, INT((INDEX(_xlpm._date2, 1, 2) - 1) / 3), _xlpm._deltaQuarter, _xlpm._quarter2 - _xlpm._quarter1, _xlpm._diffFullQuarters, ABS((_xlpm._deltaYear * 4) + _xlpm._deltaQuarter), IF(_xlpm._fractional, _xlfn.LET(_xlpm._gregorian, N(_xlpm.JulianCalendar) = 0, _xlpm._dayOfQuarter1, INDEX(_xlpm._jdnLocal1, 1, 1) - CALENDAR.JULIAN_DAY_NUMBER(INDEX(_xlpm._date1, 1, 1), (_xlpm._quarter1 * 3) + 1, 1, _xlpm.JulianCalendar), _xlpm._dayOfQuarter2, INDEX(_xlpm._jdnLocal2, 1, 1) - CALENDAR.JULIAN_DAY_NUMBER(INDEX(_xlpm._date2, 1, 1), (_xlpm._quarter2 * 3) + 1, 1, _xlpm.JulianCalendar), _xlpm._deltaDays, _xlpm._sign * (_xlpm._dayOfQuarter2 - _xlpm._dayOfQuarter1 + INDEX(_xlpm._jdnLocal2, 1, 2) - INDEX(_xlpm._jdnLocal1, 1, 2)), _xlpm._avgDaysQuarter, IF(_xlpm._gregorian, 91.310625, 91.3125), _xlpm._diffFullQuarters + (_xlpm._deltaDays / _xlpm._avgDaysQuarter)), (_xlpm._diffFullQuarters + 1) * _xlpm._sign)))))</definedName>
    <definedName name="CALENDAR.DELTA_SECONDS">_xlfn.LAMBDA(_xlpm.JDate1,_xlpm.JDate2,_xlop.TimeZoneOffset,_xlop.Extent, IF((_xlpm.JDate1 = "") * (_xlpm.JDate2 = ""), "", IF((NOT(ISNUMBER(_xlpm.JDate1)) + NOT(ISNUMBER(_xlpm.JDate2))) &lt;&gt; 0, {#VALUE!}, _xlfn.LET(_xlpm._sign, IF(_xlpm.JDate2 &gt;= _xlpm.JDate1, 1, -1), _xlpm._fractional, N(_xlpm.Extent) = 0, IF(_xlpm._fractional, ROUND((_xlpm.JDate2 - _xlpm.JDate1) * 86400000, 0) / 1000, _xlfn.LET(_xlpm._jdnLocal1, CALENDAR.JDATE_TO_JDN_LOCAL(_xlpm.JDate1, _xlpm.TimeZoneOffset), _xlpm._jdnLocal2, CALENDAR.JDATE_TO_JDN_LOCAL(_xlpm.JDate2, _xlpm.TimeZoneOffset), _xlpm._deltaDay, INDEX(_xlpm._jdnLocal2, 1, 1) - INDEX(_xlpm._jdnLocal1, 1, 1), _xlpm._second1, ROUND(INDEX(_xlpm._jdnLocal1, 1, 2) * 86400, 0), _xlpm._second2, ROUND(INDEX(_xlpm._jdnLocal2, 1, 2) * 86400, 0), _xlpm._deltaSecond, INT(_xlpm._second2) - INT(_xlpm._second1), _xlpm._diffSeconds, ABS((_xlpm._deltaDay * 86400) + _xlpm._deltaSecond), (_xlpm._diffSeconds + 1) * _xlpm._sign))))))</definedName>
    <definedName name="CALENDAR.DELTA_WEEK_DAYS">_xlfn.LAMBDA(_xlpm.JDate1,_xlpm.JDate2,_xlop.TimeZoneOffset,_xlop.Extent,_xlop.JulianCalendar, IF((_xlpm.JDate1 = "") * (_xlpm.JDate2 = ""), "", IF((NOT(ISNUMBER(_xlpm.JDate1)) + NOT(ISNUMBER(_xlpm.JDate2))) &lt;&gt; 0, {#VALUE!}, _xlfn.LET(_xlpm._diffDays, CALENDAR.DELTA_DAYS(_xlpm.JDate1, _xlpm.JDate2, _xlpm.TimeZoneOffset, _xlpm.Extent, _xlpm.JulianCalendar), _xlpm._sign, IF(_xlpm._diffDays &gt;= 0, 1, -1), _xlpm._weeks, FLOOR(_xlpm._diffDays / 7, _xlpm._sign), _xlpm._days, _xlpm._diffDays - (_xlpm._weeks * 7), _xlfn.HSTACK(_xlpm._weeks, _xlpm._days)))))</definedName>
    <definedName name="CALENDAR.DELTA_WEEKS">_xlfn.LAMBDA(_xlpm.JDate1,_xlpm.JDate2,_xlop.TimeZoneOffset,_xlop.Extent, IF((_xlpm.JDate1 = "") * (_xlpm.JDate2 = ""), "", IF((NOT(ISNUMBER(_xlpm.JDate1)) + NOT(ISNUMBER(_xlpm.JDate2))) &lt;&gt; 0, {#VALUE!}, _xlfn.LET(_xlpm._sign, IF(_xlpm.JDate2 &gt;= _xlpm.JDate1, 1, -1), _xlpm._fractional, N(_xlpm.Extent) = 0, IF(_xlpm._fractional, ROUND((_xlpm.JDate2 - _xlpm.JDate1) * 86400000, 0) / 604800000, _xlfn.LET(_xlpm._jdnLocal1, CALENDAR.JDATE_TO_JDN_LOCAL(_xlpm.JDate1, _xlpm.TimeZoneOffset), _xlpm._jdnLocal2, CALENDAR.JDATE_TO_JDN_LOCAL(_xlpm.JDate2, _xlpm.TimeZoneOffset), _xlpm._jdnMonday1, INDEX(_xlpm._jdnLocal1, 1, 1) + 1 - CALENDAR.DAY_OF_WEEK(INDEX(_xlpm._jdnLocal1, 1, 1)), _xlpm._jdnMonday2, INDEX(_xlpm._jdnLocal2, 1, 1) + 1 - CALENDAR.DAY_OF_WEEK(INDEX(_xlpm._jdnLocal2, 1, 1)), _xlpm._weekDiff, ABS(_xlpm._jdnMonday2 - _xlpm._jdnMonday1) / 7, (_xlpm._weekDiff + 1) * _xlpm._sign))))))</definedName>
    <definedName name="CALENDAR.DELTA_YEAR_DAYS">_xlfn.LAMBDA(_xlpm.JDate1,_xlpm.JDate2,_xlop.TimeZoneOffset,_xlop.Extent,_xlop.JulianCalendar, IF((_xlpm.JDate1 = "") * (_xlpm.JDate2 = ""), {"",""}, IF((NOT(ISNUMBER(_xlpm.JDate1)) + NOT(ISNUMBER(_xlpm.JDate2))) &lt;&gt; 0, {#VALUE!,#VALUE!}, _xlfn.LET(_xlpm._sign, IF(_xlpm.JDate2 &gt;= _xlpm.JDate1, 1, -1), _xlpm._fractional, N(_xlpm.Extent) = 0, _xlpm._jdnLocal1, CALENDAR.JDATE_TO_JDN_LOCAL(_xlpm.JDate1, _xlpm.TimeZoneOffset), _xlpm._jdnLocal2, CALENDAR.JDATE_TO_JDN_LOCAL(_xlpm.JDate2, _xlpm.TimeZoneOffset), _xlpm._ordinalDate1, CALENDAR.JDN_TO_ORDINAL_DATE(INDEX(_xlpm._jdnLocal1, 1, 1), _xlpm.JulianCalendar), _xlpm._ordinalDate2, CALENDAR.JDN_TO_ORDINAL_DATE(INDEX(_xlpm._jdnLocal2, 1, 1), _xlpm.JulianCalendar), _xlpm._deltaDay, _xlpm._sign * (INDEX(_xlpm._ordinalDate2, 1, 2) - INDEX(_xlpm._ordinalDate1, 1, 2)), _xlpm._deltaYear, ABS(INDEX(_xlpm._ordinalDate2, 1, 1) - INDEX(_xlpm._ordinalDate1, 1, 1)) - N(_xlpm._deltaDay &lt; 0), _xlpm._diffDay, _xlpm._deltaDay + IF(_xlpm._deltaDay &gt;= 0, 0, IF(_xlpm._sign = 1, CALENDAR.DAYS_IN_YEAR(INDEX(_xlpm._ordinalDate1, 1, 1)), CALENDAR.DAYS_IN_YEAR(INDEX(_xlpm._ordinalDate2, 1, 1)))), IF(_xlpm._fractional, _xlfn.LET(_xlpm._deltaTime, _xlpm._sign * (INDEX(_xlpm._jdnLocal2, 1, 2) - INDEX(_xlpm._jdnLocal1, 1, 2)), _xlfn.HSTACK(_xlpm._sign * _xlpm._deltaYear, _xlpm._sign * (_xlpm._diffDay + _xlpm._deltaTime))), _xlfn.HSTACK(_xlpm._sign * _xlpm._deltaYear, _xlpm._sign * (ABS(_xlpm._diffDay) + 1)))))))</definedName>
    <definedName name="CALENDAR.DELTA_YEAR_MONTH_DAYS">_xlfn.LAMBDA(_xlpm.JDate1,_xlpm.JDate2,_xlop.TimeZoneOffset,_xlop.Extent,_xlop.JulianCalendar, IF((_xlpm.JDate1 = "") * (_xlpm.JDate2 = ""), "", IF((NOT(ISNUMBER(_xlpm.JDate1)) + NOT(ISNUMBER(_xlpm.JDate2))) &lt;&gt; 0, {#VALUE!}, _xlfn.LET(_xlpm._diffMonths, CALENDAR.DELTA_MONTHS(_xlpm.JDate1, _xlpm.JDate2, _xlpm.TimeZoneOffset, _xlpm.Extent, _xlpm.JulianCalendar), _xlpm._sign, IF(_xlpm._diffMonths &gt;= 0, 1, -1), _xlpm._years, FLOOR(_xlpm._diffMonths / 12, _xlpm._sign), _xlpm._months, _xlpm._diffMonths - (_xlpm._years * 12), "HSTACK(_years, _months, _days)"))))</definedName>
    <definedName name="CALENDAR.DELTA_YEAR_MONTHS">_xlfn.LAMBDA(_xlpm.JDate1,_xlpm.JDate2,_xlop.TimeZoneOffset,_xlop.Extent,_xlop.JulianCalendar, IF((_xlpm.JDate1 = "") * (_xlpm.JDate2 = ""), {"",""}, IF((NOT(ISNUMBER(_xlpm.JDate1)) + NOT(ISNUMBER(_xlpm.JDate2))) &lt;&gt; 0, {#VALUE!,#VALUE!}, _xlfn.LET(_xlpm._diffMonths, CALENDAR.DELTA_MONTHS(_xlpm.JDate1, _xlpm.JDate2, _xlpm.TimeZoneOffset, _xlpm.Extent, _xlpm.JulianCalendar), _xlpm._sign, IF(_xlpm._diffMonths &gt;= 0, 1, -1), _xlpm._deltaYear, INT(ABS(_xlpm._diffMonths) / 12) * _xlpm._sign, _xlpm._deltaMonth, _xlpm._diffMonths - (_xlpm._deltaYear * 12), _xlfn.HSTACK(_xlpm._deltaYear, _xlpm._deltaMonth)))))</definedName>
    <definedName name="CALENDAR.DELTA_YEAR_WEEK_DAYS">_xlfn.LAMBDA(_xlpm.JDate1,_xlpm.JDate2,_xlop.TimeZoneOffset,_xlop.Extent,_xlop.JulianCalendar, IF((_xlpm.JDate1 = "") * (_xlpm.JDate2 = ""), "", IF((NOT(ISNUMBER(_xlpm.JDate1)) + NOT(ISNUMBER(_xlpm.JDate2))) &lt;&gt; 0, {#VALUE!}, _xlfn.LET(_xlpm._diffMonths, CALENDAR.DELTA_MONTHS(_xlpm.JDate1, _xlpm.JDate2, _xlpm.TimeZoneOffset, _xlpm.Extent, _xlpm.JulianCalendar), _xlpm._sign, IF(_xlpm._diffMonths &gt;= 0, 1, -1), _xlpm._years, FLOOR(_xlpm._diffMonths / 12, _xlpm._sign), _xlpm._months, _xlpm._diffMonths - (_xlpm._years * 12), "HSTACK(_years, _weeks, _days)"))))</definedName>
    <definedName name="CALENDAR.DELTA_YEAR_WEEKS">_xlfn.LAMBDA(_xlpm.JDate1,_xlpm.JDate2,_xlop.TimeZoneOffset,_xlop.Extent,_xlop.JulianCalendar, IF((_xlpm.JDate1 = "") * (_xlpm.JDate2 = ""), {"",""}, IF((NOT(ISNUMBER(_xlpm.JDate1)) + NOT(ISNUMBER(_xlpm.JDate2))) &lt;&gt; 0, {#VALUE!,#VALUE!}, _xlfn.LET(_xlpm._sign, IF(_xlpm.JDate2 &gt;= _xlpm.JDate1, 1, -1), _xlpm._fractional, N(_xlpm.Extent) = 0, _xlpm._jdnLocal1, CALENDAR.JDATE_TO_JDN_LOCAL(_xlpm.JDate1, _xlpm.TimeZoneOffset), _xlpm._jdnLocal2, CALENDAR.JDATE_TO_JDN_LOCAL(_xlpm.JDate2, _xlpm.TimeZoneOffset), _xlpm._weekDate1, CALENDAR.WEEK_DATE(INDEX(_xlpm._jdnLocal1, 1, 1), _xlpm.JulianCalendar), _xlpm._weekDate2, CALENDAR.WEEK_DATE(INDEX(_xlpm._jdnLocal2, 1, 1), _xlpm.JulianCalendar), _xlpm._deltaYear, ABS(INDEX(_xlpm._weekDate2, 1, 1) - INDEX(_xlpm._weekDate1, 1, 1)), _xlpm._deltaWeek, _xlpm._sign * (INDEX(_xlpm._weekDate2, 1, 2) - INDEX(_xlpm._weekDate1, 1, 2)), _xlpm._diffYear, _xlpm._deltaYear - N(_xlpm._deltaWeek &lt; 0), _xlpm._firstYearWeeks, IF(_xlpm._sign = 1, CALENDAR.WEEKS_IN_YEAR(INDEX(_xlpm._weekDate1, 1, 1), _xlpm.JulianCalendar), CALENDAR.WEEKS_IN_YEAR(INDEX(_xlpm._weekDate2, 1, 1), _xlpm.JulianCalendar)), _xlpm._diffWeek, _xlpm._deltaWeek + IF(_xlpm._deltaWeek &lt; 0, _xlpm._firstYearWeeks, 0), IF(_xlpm._fractional, _xlfn.LET(_xlpm._deltaWeekDay, INDEX(_xlpm._weekDate2, 1, 3) - INDEX(_xlpm._weekDate1, 1, 3), _xlpm._deltaTime, INDEX(_xlpm._jdnLocal2, 1, 2) - INDEX(_xlpm._jdnLocal1, 1, 2), _xlpm._partialWeeks, (_xlpm._deltaWeekDay + _xlpm._deltaTime) / 7, _xlfn.HSTACK(_xlpm._sign * _xlpm._diffYear, (_xlpm._sign * _xlpm._diffWeek) + _xlpm._partialWeeks)), _xlfn.LET(_xlpm._carryYear, N((_xlpm._diffWeek + 1) &gt;= _xlpm._firstYearWeeks), _xlpm._extentYear, _xlpm._diffYear + _xlpm._carryYear, _xlpm._extentWeek, _xlpm._diffWeek + 1 - IF(_xlpm._carryYear, _xlpm._firstYearWeeks, 0), _xlfn.HSTACK(_xlpm._sign * _xlpm._extentYear, _xlpm._sign * _xlpm._extentWeek)))))))</definedName>
    <definedName name="CALENDAR.DELTA_YEARS">_xlfn.LAMBDA(_xlpm.JDate1,_xlpm.JDate2,_xlop.TimeZoneOffset,_xlop.Extent,_xlop.JulianCalendar, IF((_xlpm.JDate1 = "") * (_xlpm.JDate2 = ""), "", IF((NOT(ISNUMBER(_xlpm.JDate1)) + NOT(ISNUMBER(_xlpm.JDate2))) &lt;&gt; 0, {#VALUE!}, _xlfn.LET(_xlpm._sign, IF(_xlpm.JDate2 &gt;= _xlpm.JDate1, 1, -1), _xlpm._fractional, N(_xlpm.Extent) = 0, _xlpm._jdnLocal1, CALENDAR.JDATE_TO_JDN_LOCAL(_xlpm.JDate1, _xlpm.TimeZoneOffset), _xlpm._jdnLocal2, CALENDAR.JDATE_TO_JDN_LOCAL(_xlpm.JDate2, _xlpm.TimeZoneOffset), _xlpm._date1, CALENDAR.JDN_TO_CALENDAR_DATE(INDEX(_xlpm._jdnLocal1, 1, 1), _xlpm.JulianCalendar), _xlpm._date2, CALENDAR.JDN_TO_CALENDAR_DATE(INDEX(_xlpm._jdnLocal2, 1, 1), _xlpm.JulianCalendar), _xlpm._deltaYear, ABS(INDEX(_xlpm._date2, 1, 1) - INDEX(_xlpm._date1, 1, 1)), IF(_xlpm._fractional, _xlfn.LET(_xlpm._daysYear1, CALENDAR.DAYS_IN_YEAR(INDEX(_xlpm._date1, 1, 1), _xlpm.JulianCalendar), _xlpm._daysYear2, CALENDAR.DAYS_IN_YEAR(INDEX(_xlpm._date2, 1, 1), _xlpm.JulianCalendar), _xlpm._dayOfYear1, INDEX(_xlpm._jdnLocal1, 1, 1) - CALENDAR.JULIAN_DAY_NUMBER(INDEX(_xlpm._date1, 1, 1), 1, 1), _xlpm._dayOfYear2, INDEX(_xlpm._jdnLocal2, 1, 1) - CALENDAR.JULIAN_DAY_NUMBER(INDEX(_xlpm._date2, 1, 1), 1, 1), _xlpm._partialYears, IF(_xlpm.JDate2 &gt;= _xlpm.JDate1, _xlfn.LET(_xlpm._partialYear1, _xlpm._daysYear1 - _xlpm._dayOfYear1 - INDEX(_xlpm._jdnLocal1, 1, 2), _xlpm._partialYear2, _xlpm._dayOfYear2 + INDEX(_xlpm._jdnLocal2, 1, 2), (_xlpm._partialYear1 / _xlpm._daysYear1) + (_xlpm._partialYear2 / _xlpm._daysYear2)), _xlfn.LET(_xlpm._partialYear1, _xlpm._dayOfYear1 + INDEX(_xlpm._jdnLocal1, 1, 2), _xlpm._partialYear2, _xlpm._daysYear2 - _xlpm._dayOfYear2 - INDEX(_xlpm._jdnLocal2, 1, 2), (_xlpm._partialYear1 / _xlpm._daysYear1) + (_xlpm._partialYear2 / _xlpm._daysYear2))), ((_xlpm._deltaYear - 1) + _xlpm._partialYears) * _xlpm._sign), (_xlpm._deltaYear + 1) * _xlpm._sign)))))</definedName>
    <definedName name="CALENDAR.EDATE_TO_ISODATE">_xlfn.LAMBDA(_xlpm.EDate,_xlop.TimeZoneOffset,_xlop.Precision,_xlop.NoZulu,_xlop.ToJulianCalendar, IF(_xlpm.EDate = "", "", IF(NOT(ISNUMBER(_xlpm.EDate)), {#VALUE!}, _xlfn.LET(_xlpm._yearCE, YEAR(_xlpm.EDate), _xlpm._month, MONTH(_xlpm.EDate), _xlpm._day, DAY(_xlpm.EDate), _xlpm._rDate, IF(N(_xlpm.ToJulianCalendar) = 0, _xlfn.HSTACK(_xlpm._yearCE, _xlpm._month, _xlpm._day), CALENDAR.GREGORIAN_TO_JULIAN(_xlpm._yearCE, _xlpm._month, _xlpm._day)), _xlpm._time, MOD(_xlpm.EDate, 1), CALENDAR.FORMAT_ISO_DATE(INDEX(_xlpm._rDate, 1, 1), INDEX(_xlpm._rDate, 1, 2), INDEX(_xlpm._rDate, 1, 3), _xlpm._time, _xlpm.TimeZoneOffset, _xlpm.Precision, _xlpm.NoZulu, _xlpm.ToJulianCalendar)))))</definedName>
    <definedName name="CALENDAR.EDATE_TO_JDATE">_xlfn.LAMBDA(_xlpm.EDate,_xlop.TimeZoneOffset, IF(_xlpm.EDate = "", "", IF(NOT(ISNUMBER(_xlpm.EDate)), {#VALUE!}, _xlfn.LET(_xlpm._yearCE, YEAR(_xlpm.EDate), _xlpm._month, MONTH(_xlpm.EDate), _xlpm._day, DAY(_xlpm.EDate), _xlpm._time, MOD(_xlpm.EDate, 1), CALENDAR.JULIAN_DATE(_xlpm._yearCE, _xlpm._month, _xlpm._day, _xlpm._time, _xlpm.TimeZoneOffset, 0)))))</definedName>
    <definedName name="CALENDAR.EDATE_TO_JDN_LOCAL">_xlfn.LAMBDA(_xlpm.EDate, IF(_xlpm.EDate = "", {"",""}, IF(NOT(ISNUMBER(_xlpm.EDate)), {#VALUE!,#VALUE!}, _xlfn.LET(_xlpm._yearCE, YEAR(_xlpm.EDate), _xlpm._month, MONTH(_xlpm.EDate), _xlpm._day, DAY(_xlpm.EDate), _xlpm._time, MOD(_xlpm.EDate, 1), _xlpm._jdn, CALENDAR.JULIAN_DAY_NUMBER(_xlpm._yearCE, _xlpm._month, _xlpm._day), _xlfn.HSTACK(_xlpm._jdn, _xlpm._time)))))</definedName>
    <definedName name="CALENDAR.EDATE_TO_USDATE">_xlfn.LAMBDA(_xlpm.EDate,_xlop.Separator,_xlop.Precision, IF(_xlpm.EDate = "", "", IF(NOT(ISNUMBER(_xlpm.EDate)), {#VALUE!}, _xlfn.LET(_xlpm._yearCE, YEAR(_xlpm.EDate), _xlpm._month, MONTH(_xlpm.EDate), _xlpm._day, DAY(_xlpm.EDate), _xlpm._time, MOD(_xlpm.EDate, 1), CALENDAR.FORMAT_US_DATE(_xlpm._yearCE, _xlpm._month, _xlpm._day, _xlpm._time, _xlpm.Separator, _xlpm.Precision, 0)))))</definedName>
    <definedName name="CALENDAR.FORMAT_ISO_DATE">_xlfn.LAMBDA(_xlpm.YearCE,_xlpm.Month,_xlpm.Day,_xlop.Time,_xlop.TimeZoneOffset,_xlop.Precision,_xlop.NoZulu,_xlop.JulianCalendar, IF((_xlpm.YearCE = "") * (_xlpm.Month = "") * (_xlpm.Day = ""), "", IF((NOT(ISNUMBER(_xlpm.YearCE)) + NOT(ISNUMBER(_xlpm.Month)) + NOT(ISNUMBER(_xlpm.Day))) &lt;&gt; 0, {#VALUE!}, IF(NOT(CALENDAR.IS_VALID_DATE(_xlpm.YearCE, _xlpm.Month, _xlpm.Day, _xlpm.JulianCalendar)), {#VALUE!}, _xlfn.LET(_xlpm.fnResolveTime, _xlfn.LAMBDA(_xlpm._time, IF(NOT(ISNUMBER(_xlpm._time)), _xlfn.HSTACK(_xlpm.YearCE, _xlpm.Month, _xlpm.Day, ""), _xlfn.LET(_xlpm._usePrecision, IF(N(_xlpm.Precision) &gt;= 4, 4, 3), CALENDAR.RESOLVE_DATE(_xlpm.YearCE, _xlpm.Month, _xlpm.Day, _xlpm._time, _xlpm._usePrecision, _xlpm.JulianCalendar)))), _xlpm.fnFormatYear, _xlfn.LAMBDA(_xlpm._year, _xlfn.LET(_xlpm._yearFmt, IF((_xlpm._year &gt;= 1000) * (_xlpm._year &lt;= 9999), "0000;" &amp; _xlfn.UNICHAR(8722) &amp; "0000", "+0000;" &amp; _xlfn.UNICHAR(8722) &amp; "0000;+0000"), TEXT(_xlpm._year, _xlpm._yearFmt))), _xlpm.fnFormatTime, _xlfn.LAMBDA(_xlpm._time, IF(NOT(ISNUMBER(_xlpm._time)), "", _xlfn.LET(_xlpm._milliSec, ROUND(_xlpm._time * 86400000, 0), _xlpm._showPrecision, IF(N(_xlpm.Precision) &gt; 0, _xlpm.Precision, _xlfn.IFS(_xlpm._milliSec = 0, 1, MOD(_xlpm._milliSec, 1000) &gt; 0, 4, MOD(_xlpm._milliSec / 60000, 1) &gt; 0, 3, MOD(_xlpm._milliSec / 3600000, 1) &gt; 0, 2, TRUE, 1)), _xlpm._fmt, _xlfn.IFS(_xlpm._showPrecision = 1, "HH", _xlpm._showPrecision = 2, "HH:mm", _xlpm._showPrecision = 3, "HH:mm:ss", TRUE, "HH:mm:ss.000"), "T" &amp; TEXT(_xlpm._time, _xlpm._fmt)))), _xlpm.fnFormatTZ, _xlfn.LAMBDA(_xlpm._tzo, IF(NOT(ISNUMBER(_xlpm._tzo)), "", IF((_xlpm._tzo = 0) * (N(_xlpm.NoZulu) = 0), "Z", _xlfn.LET(_xlpm._tzFmt, IF(MOD(_xlpm._tzo, 1) = 0, "HH:mm", "HH:mm:ss"), _xlpm._sign, IF(_xlpm._tzo &gt;= 0, "+", _xlfn.UNICHAR(8722)), _xlpm._sign &amp; TEXT(ABS(_xlpm._tzo) / 1440, _xlpm._tzFmt))))), _xlpm._rDate, _xlpm.fnResolveTime(_xlpm.Time), _xlpm._sYear, _xlpm.fnFormatYear(INDEX(_xlpm._rDate, 1, 1)), _xlpm._sMonth, TEXT(INDEX(_xlpm._rDate, 1, 2), "00"), _xlpm._sDay, TEXT(INDEX(_xlpm._rDate, 1, 3), "00"), _xlpm._sTime, _xlpm.fnFormatTime(INDEX(_xlpm._rDate, 1, 4)), _xlpm._sTZ, _xlpm.fnFormatTZ(_xlpm.TimeZoneOffset), _xlfn.CONCAT(_xlpm._sYear, "-", _xlpm._sMonth, "-", _xlpm._sDay, _xlpm._sTime, _xlpm._sTZ))))))</definedName>
    <definedName name="CALENDAR.FORMAT_LITERARY_DATE">_xlfn.LAMBDA(_xlpm.YearCE,_xlpm.Month,_xlpm.Day,_xlop.Time,_xlop.Short,_xlop.InternationalEnglish,_xlop.AlwaysShowEra,_xlop.JulianCalendar, IF((_xlpm.YearCE = "") * (_xlpm.Month = "") * (_xlpm.Day = ""), "", IF((NOT(ISNUMBER(_xlpm.Month)) + (NOT(ISNUMBER(_xlpm.YearCE)) * NOT(ISNUMBER(_xlpm.Day)))) &lt;&gt; 0, #VALUE!, _xlfn.LET(_xlpm._yearCE, IF(_xlpm.YearCE = "", 2000, _xlpm.YearCE), _xlpm._day, IF(_xlpm.Day = "", 1, _xlpm.Day), IF(NOT(CALENDAR.IS_VALID_DATE(_xlpm._yearCE, _xlpm.Month, _xlpm._day, _xlpm.JulianCalendar)), #VALUE!, _xlfn.LET(_xlpm._rDate, IF(NOT(ISNUMBER(_xlpm.Time)), _xlfn.HSTACK(_xlpm._yearCE, _xlpm.Month, _xlpm._day, ""), CALENDAR.RESOLVE_DATE(_xlpm._yearCE, _xlpm.Month, _xlpm._day, _xlpm.Time, 3, _xlpm.JulianCalendar)), _xlpm._sMonth, CALENDAR.MONTH_NAME(INDEX(_xlpm._rDate, 1, 2), _xlpm.Short, _xlpm.InternationalEnglish), _xlpm._sDay, IF(ISNUMBER(_xlpm.Day), " " &amp; INDEX(_xlpm._rDate, 1, 3), ""), _xlpm._sYear, IF(ISNUMBER(_xlpm.YearCE), ", " &amp; CALENDAR.FORMAT_LITERARY_YEAR(INDEX(_xlpm._rDate, 1, 1), _xlpm.AlwaysShowEra), ""), _xlpm._sTime, IF(ISNUMBER(_xlpm.Time), ", " &amp; TEXT(INDEX(_xlpm._rDate, 1, 4), "h:mm AM/PM"), ""), _xlfn.CONCAT(_xlpm._sMonth, _xlpm._sDay, _xlpm._sYear, _xlpm._sTime)))))))</definedName>
    <definedName name="CALENDAR.FORMAT_LITERARY_YEAR">_xlfn.LAMBDA(_xlpm.YearCE,_xlop.AlwaysShowEra, IF(_xlpm.YearCE = "",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_xlfn.LAMBDA(_xlpm.Year,_xlpm.Month,_xlpm.Day,_xlpm.Time,_xlop.TimeZoneOffset,_xlop.Short, IF((_xlpm.Year = "") * (_xlpm.Month = "") * (_xlpm.Day = "") * (_xlpm.Time = ""), "", _xlfn.LET(_xlpm.fnInvalidParams, _xlfn.LAMBDA(_xlfn.IFS(NOT(ISNUMBER(_xlpm.Day)), TRUE, IF(_xlpm.TimeZoneOffset = "", FALSE, (MOD(_xlpm.TimeZoneOffset, 60) &gt; 0)) * (ABS(_xlpm.TimeZoneOffset) &lt;= 720), TRUE, IF(ISNUMBER(_xlpm.Year), ((_xlpm.Year &lt; 1951) + (_xlpm.Year &gt; 2050)), FALSE), TRUE, (((_xlpm.Year = "") * (_xlpm.Month = "")) + N(CALENDAR.IS_VALID_DATE(_xlpm.Year, _xlpm.Month, _xlpm.Day, 0))) = 0, TRUE, TRUE, FALSE)), _xlpm.fnTime, _xlfn.LAMBDA(_xlpm._time,_xlpm._short, _xlfn.LET(_xlpm._timeFmt, IF(_xlpm._short, "HHmm", "HHmmss"), TEXT(_xlpm._time, _xlpm._timeFmt))), _xlpm.fnTZ, _xlfn.LAMBDA(_xlfn.LET(_xlpm._idx, IF(_xlpm.TimeZoneOffset = "", 1, (_xlpm.TimeZoneOffset / 60) + 14), CHOOSE(_xlpm._idx, "J", "Y", "X", "W", "V", "U", "T", "S", "R", "Q", "P", "O", "N", "Z", "A", "B", "C", "D", "E", "F", "G", "H", "I", "K", "L", "M"))), IF(_xlpm.fnInvalidParams(), {#VALUE!}, _xlfn.LET(_xlpm._rDate, IF(_xlpm.Year = "", CALENDAR.RESOLVE_DATE(2000, 3, _xlpm.Day, N(_xlpm.Time), 3), CALENDAR.RESOLVE_DATE(_xlpm.Year, _xlpm.Month, _xlpm.Day, N(_xlpm.Time), 3)), _xlpm._sDay, TEXT(INDEX(_xlpm._rDate, 3), "00"), _xlpm._sTZ, _xlpm.fnTZ(), IF(_xlpm.Year = "", _xlfn.CONCAT(_xlpm._sDay, _xlpm.fnTime(INDEX(_xlpm._rDate, 4), 1), _xlpm._sTZ), _xlfn.LET(_xlpm._sTime, _xlpm.fnTime(INDEX(_xlpm._rDate, 4), N(_xlpm.Short)), _xlpm._sMonth, UPPER(CALENDAR.MONTH_NAME(INDEX(_xlpm._rDate, 2), 1, 1)), _xlpm._sYY, RIGHT(TEXT(INDEX(_xlpm._rDate, 1), "00"), 2), _xlfn.CONCAT(_xlpm._sDay, _xlpm._sTime, _xlpm._sTZ, _xlpm._sMonth, _xlpm._sYY))))))))</definedName>
    <definedName name="CALENDAR.FORMAT_US_DATE">_xlfn.LAMBDA(_xlpm.YearCE,_xlpm.Month,_xlpm.Day,_xlop.Time,_xlop.Separator,_xlop.Precision,_xlop.JulianCalendar, IF((_xlpm.YearCE = "") * (_xlpm.Month = "") * (_xlpm.Day = ""), "", IF((NOT(ISNUMBER(_xlpm.YearCE)) + NOT(ISNUMBER(_xlpm.Month)) + NOT(ISNUMBER(_xlpm.Day))) &lt;&gt; 0, #VALUE!, IF(NOT(CALENDAR.IS_VALID_DATE(_xlpm.YearCE, _xlpm.Month, _xlpm.Day, _xlpm.JulianCalendar)), #VALUE!, _xlfn.LET(_xlpm.fnFormatTime, _xlfn.LAMBDA(_xlpm._time, IF(NOT(ISNUMBER(_xlpm._time)), "", _xlfn.LET(_xlpm._milliSec, ROUND(_xlpm._time * 86400000, 0), _xlpm._showPrecision, IF(N(_xlpm.Precision) &gt; 0, _xlpm.Precision, _xlfn.IFS(_xlpm._milliSec = 0, 2, MOD(_xlpm._milliSec, 1000) &gt; 0, 4, MOD(_xlpm._milliSec / 60000, 1) &gt; 0, 3, TRUE, 2)), _xlpm._fmt, _xlfn.IFS(_xlpm._showPrecision = 1, "h AM/PM", _xlpm._showPrecision = 2, "h:mm AM/PM", _xlpm._showPrecision = 3, "h:mm:ss AM/PM", TRUE, "h:mm:ss.000 AM/PM"), " " &amp; TEXT(_xlpm._time, _xlpm._fmt)))), _xlpm._separator, IF(_xlpm.Separator = "", "/", _xlfn.LET(_xlpm._char1, LEFT(_xlpm.Separator, 1), IF(IFERROR(FIND(_xlpm._char1, ",./-_"), 0) &gt; 0, _xlpm._char1, "/"))), _xlpm._usePrecision, IF(N(_xlpm.Precision) &gt;= 4, 4, 3), _xlpm._rDate, IF(NOT(ISNUMBER(_xlpm.Time)), _xlfn.HSTACK(_xlpm.YearCE, _xlpm.Month, _xlpm.Day, ""), CALENDAR.RESOLVE_DATE(_xlpm.YearCE, _xlpm.Month, _xlpm.Day, _xlpm.Time, _xlpm._usePrecision, _xlpm.JulianCalendar)), _xlpm._sYear, TEXT(INDEX(_xlpm._rDate, 1, 1), "0000;" &amp; _xlfn.UNICHAR(8722) &amp; "0000;0000"), _xlpm._sMonth, INDEX(_xlpm._rDate, 1, 2), _xlpm._sDay, TEXT(INDEX(_xlpm._rDate, 1, 3), "00"), _xlpm._sTime, _xlpm.fnFormatTime(INDEX(_xlpm._rDate, 1, 4)), _xlfn.CONCAT(_xlpm._sMonth, _xlpm._separator, _xlpm._sDay, _xlpm._separator, _xlpm._sYear, _xlpm._sTime))))))</definedName>
    <definedName name="CALENDAR.GREGORIAN_TO_JULIAN">_xlfn.LAMBDA(_xlpm.YearCE,_xlpm.Month,_xlpm.Day, _xlfn.LET(_xlpm._JDN, CALENDAR.JULIAN_DAY_NUMBER(_xlpm.YearCE, _xlpm.Month, _xlpm.Day, 0), _xlfn.IFS(ISERROR(_xlpm._JDN), {#VALUE!,#VALUE!,#VALUE!}, _xlpm._JDN = "", {"","",""}, TRUE, CALENDAR.JDN_TO_CALENDAR_DATE(_xlpm._JDN, 1))))</definedName>
    <definedName name="CALENDAR.IS_LEAP_YEAR">_xlfn.LAMBDA(_xlpm.YearCE,_xlop.JulianCalendar, IF(_xlpm.YearCE = "", "", IF(NOT(ISNUMBER(_xlpm.YearCE)), {#VALUE!}, _xlfn.LET(_xlpm._yearCE, INT(_xlpm.YearCE), IF(N(_xlpm.JulianCalendar) = 0, _xlfn.IFS(MOD(_xlpm._yearCE, 400) = 0, TRUE, MOD(_xlpm._yearCE, 100) = 0, FALSE, TRUE, MOD(_xlpm._yearCE, 4) = 0), MOD(_xlpm._yearCE, 4) = 0)))))</definedName>
    <definedName name="CALENDAR.IS_VALID_DATE">_xlfn.LAMBDA(_xlpm.YearCE,_xlpm.Month,_xlpm.Day,_xlop.JulianCalendar, IF(NOT(ISNUMBER(_xlpm.YearCE)) + NOT(ISNUMBER(_xlpm.Month)) + NOT(ISNUMBER(_xlpm.Day)), FALSE, IF((MOD(_xlpm.YearCE, 1) &gt; 0) + (MOD(_xlpm.Month, 1) &gt; 0), FALSE, _xlfn.LET(_xlpm._day, INT(_xlpm.Day), IF(_xlpm._day &lt; 1, FALSE, _xlfn.LET(_xlpm._daysInMonth, CALENDAR.DAYS_IN_MONTH(_xlpm.Month, _xlpm.YearCE, _xlpm.JulianCalendar), IF(ISERROR(_xlpm._daysInMonth), FALSE, _xlpm._day &lt;= _xlpm._daysInMonth)))))))</definedName>
    <definedName name="CALENDAR.IS_VALID_TIME">_xlfn.LAMBDA(_xlpm.Hour,_xlpm.Minute,_xlpm.Second, _xlfn.IFS(ISNUMBER(_xlpm.Hour) * ISNUMBER(_xlpm.Minute) * ISNUMBER(_xlpm.Second), _xlfn.IFS((MOD(_xlpm.Hour, 1) &gt; 0) + (MOD(_xlpm.Minute, 1) &gt; 0), FALSE, (_xlpm.Hour &lt; 0) + (_xlpm.Hour &gt; 23), FALSE, (_xlpm.Minute &lt; 0) + (_xlpm.Minute &gt; 59), FALSE, (_xlpm.Second &lt; 0) + (_xlpm.Second &gt;= 60), FALSE, TRUE, TRUE), ISNUMBER(_xlpm.Hour) * ISNUMBER(_xlpm.Minute) * (_xlpm.Second = ""), _xlfn.IFS(MOD(_xlpm.Hour, 1) &gt; 0, FALSE, (_xlpm.Hour &lt; 0) + (_xlpm.Hour &gt; 23), FALSE, (_xlpm.Minute &lt; 0) + (_xlpm.Minute &gt;= 60), FALSE, TRUE, TRUE), ISNUMBER(_xlpm.Hour) * (_xlpm.Minute = "") * (_xlpm.Second = ""), ((_xlpm.Hour &gt;= 0) * (_xlpm.Hour &lt; 24)) &lt;&gt; 0, (_xlpm.Hour = "") * ISNUMBER(_xlpm.Minute) * ISNUMBER(_xlpm.Second), _xlfn.IFS(MOD(_xlpm.Minute, 1) &gt; 0,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ODATE_TO_EDATE">_xlfn.LAMBDA(_xlpm.ISODate,_xlop.IncludeTimeZoneOffset,_xlop.FromJulianCalendar, IF(_xlpm.ISODate = "", "", _xlfn.LET(_xlpm._returnTZO, N(_xlpm.IncludeTimeZoneOffset) &lt;&gt; 0, _xlpm._julianCalendar, N(_xlpm.FromJulianCalendar) &lt;&gt; 0, _xlpm._isoDate, CALENDAR.PARSE_ISO_DATE(_xlpm.ISODate, _xlpm._julianCalendar), IF(ISERROR(INDEX(_xlpm._isoDate, 1, 1)), IF(_xlpm._returnTZO, _xlfn.HSTACK({#VALUE!}, _xlfn.TAKE(_xlpm._isoDate, 1, -1)), {#VALUE!}), _xlfn.LET(_xlpm._gDate, IF(_xlpm._julianCalendar, CALENDAR.JULIAN_TO_GREGORIAN(INDEX(_xlpm._isoDate, 1, 1), INDEX(_xlpm._isoDate, 1, 2), INDEX(_xlpm._isoDate, 1, 3)), _xlfn.TAKE(_xlpm._isoDate, 1, 3)), _xlpm._eDate, DATE(INDEX(_xlpm._gDate, 1, 1), INDEX(_xlpm._gDate, 1, 2), INDEX(_xlpm._gDate, 1, 3)), _xlpm._eDateTime, _xlpm._eDate + INDEX(_xlpm._isoDate, 1, 4), IF(_xlpm._returnTZO, _xlfn.HSTACK(_xlpm._eDateTime, INDEX(_xlpm._isoDate, 1, 5)), _xlpm._eDateTime))))))</definedName>
    <definedName name="CALENDAR.ISODATE_TO_JDATE">_xlfn.LAMBDA(_xlpm.ISODate,_xlop.FromJulianCalendar, IF(_xlpm.ISODate = "", "", _xlfn.LET(_xlpm._jdnLocal, CALENDAR.ISODATE_TO_JDN_LOCAL(_xlpm.ISODate, _xlpm.FromJulianCalendar), CALENDAR.JDN_LOCAL_TO_JDATE(INDEX(_xlpm._jdnLocal, , 1), N(INDEX(_xlpm._jdnLocal, , 2)), N(INDEX(_xlpm._jdnLocal, , 3))))))</definedName>
    <definedName name="CALENDAR.ISODATE_TO_JDN_LOCAL">_xlfn.LAMBDA(_xlpm.ISODate,_xlop.FromJulianCalendar, IF(_xlpm.ISODate = "", {"","",""}, _xlfn.LET(_xlpm._isoDate, CALENDAR.PARSE_ISO_DATE(_xlpm.ISODate, _xlpm.FromJulianCalendar), _xlpm._jdn, IF(ISERROR(INDEX(_xlpm._isoDate, 1, 1)), {#VALUE!}, CALENDAR.JULIAN_DAY_NUMBER(INDEX(_xlpm._isoDate, 1, 1), INDEX(_xlpm._isoDate, 1, 2), INDEX(_xlpm._isoDate, 1, 3), _xlpm.FromJulianCalendar)), _xlpm._time, IF(INDEX(_xlpm._isoDate, 1, 4) = "", "", IFERROR(MOD(INDEX(_xlpm._isoDate, 1, 4), 1), {#VALUE!})), _xlpm._carryDay, IF(NOT(ISNUMBER(INDEX(_xlpm._isoDate, 1, 4))), 0, INT(INDEX(_xlpm._isoDate, 1, 4))), _xlpm._rJDN, IFERROR(_xlpm._jdn + _xlpm._carryDay, {#VALUE!}), _xlpm._tz, IFERROR(INDEX(_xlpm._isoDate, 1, 5), {#VALUE!}), _xlfn.HSTACK(_xlpm._rJDN, _xlpm._time, _xlpm._tz))))</definedName>
    <definedName name="CALENDAR.JDATE_TO_EDATE">_xlfn.LAMBDA(_xlpm.JDate,_xlpm.TimeZoneOffset, IF(_xlpm.JDate = "", "", IF(NOT(ISNUMBER(_xlpm.JDate)), {#VALUE!}, _xlfn.LET(_xlpm._jdnLocal, CALENDAR.JDATE_TO_JDN_LOCAL(_xlpm.JDate, N(_xlpm.TimeZoneOffset)), CALENDAR.JDN_LOCAL_TO_EDATE(INDEX(_xlpm._jdnLocal, 1, 1), INDEX(_xlpm._jdnLocal, 1, 2))))))</definedName>
    <definedName name="CALENDAR.JDATE_TO_ISODATE">_xlfn.LAMBDA(_xlpm.JDate,_xlop.TimeZoneOffset,_xlop.Precision,_xlop.NoZulu,_xlop.ToJulianCalendar, _xlfn.LET(_xlpm._rDate, CALENDAR.CALENDAR_FROM_JDATE(_xlpm.JDate, _xlpm.TimeZoneOffset, _xlpm.Precision, _xlpm.ToJulianCalendar), CALENDAR.FORMAT_ISO_DATE(INDEX(_xlpm._rDate, 1, 1), INDEX(_xlpm._rDate, 1, 2), INDEX(_xlpm._rDate, 1, 3), INDEX(_xlpm._rDate, 1, 4), _xlpm.TimeZoneOffset, _xlpm.Precision, _xlpm.NoZulu, _xlpm.ToJulianCalendar)))</definedName>
    <definedName name="CALENDAR.JDATE_TO_JDN_LOCAL">_xlfn.LAMBDA(_xlpm.JDate,_xlpm.TimeZoneOffset, IF(_xlpm.JDate = "", {"",""}, IF(NOT(ISNUMBER(_xlpm.JDate)), {#VALUE!,#VALUE!}, _xlfn.LET(_xlpm._tzo, N(_xlpm.TimeZoneOffset) / 1440, _xlpm._shiftLocal, _xlpm.JDate + 0.5 + _xlpm._tzo, _xlpm._localJDN, INT(_xlpm._shiftLocal), _xlpm._localTime, _xlpm._shiftLocal - _xlpm._localJDN, _xlfn.HSTACK(_xlpm._localJDN, _xlpm._localTime)))))</definedName>
    <definedName name="CALENDAR.JDATE_TO_JDN_UTC">_xlfn.LAMBDA(_xlpm.JDate, IF(_xlpm.JDate = "", {"",""}, IF(NOT(ISNUMBER(_xlpm.JDate)), {#VALUE!,#VALUE!}, _xlfn.LET(_xlpm._shiftUTC, _xlpm.JDate + 0.5, _xlpm._JDN, INT(_xlpm._shiftUTC), _xlpm._UTC, _xlpm._shiftUTC - _xlpm._JDN, _xlfn.HSTACK(_xlpm._JDN, _xlpm._UTC)))))</definedName>
    <definedName name="CALENDAR.JDN_LOCAL_TO_EDATE">_xlfn.LAMBDA(_xlpm.LocalJDN,_xlpm.LocalTime, IF((_xlpm.LocalJDN = "") * (_xlpm.LocalTime = ""), "", IF(NOT(ISNUMBER(_xlpm.LocalJDN)) + NOT(ISNUMBER(_xlpm.LocalTime)), {#VALUE!}, IF(MOD(_xlpm.LocalJDN, 1) &gt; 0, {#NUM!}, _xlfn.LET(_xlpm._rDate, CALENDAR.JDN_TO_CALENDAR_DATE(_xlpm.LocalJDN), _xlpm._eDate, DATE(INDEX(_xlpm._rDate, 1, 1), INDEX(_xlpm._rDate, 1, 2), INDEX(_xlpm._rDate, 1, 3)), _xlpm._eDate + _xlpm.LocalTime)))))</definedName>
    <definedName name="CALENDAR.JDN_LOCAL_TO_ISODATE">_xlfn.LAMBDA(_xlpm.LocalJDN,_xlpm.LocalTime,_xlop.TimeZoneOffset,_xlop.Precision,_xlop.NoZulu,_xlop.ToJulianCalendar, _xlfn.LET(_xlpm._jdate, CALENDAR.JDN_LOCAL_TO_JDATE(_xlpm.LocalJDN, _xlpm.LocalTime, N(_xlpm.TimeZoneOffset)), CALENDAR.JDATE_TO_ISODATE(_xlpm._jdate, _xlpm.TimeZoneOffset, _xlpm.Precision, _xlpm.NoZulu, _xlpm.ToJulianCalendar)))</definedName>
    <definedName name="CALENDAR.JDN_LOCAL_TO_JDATE">_xlfn.LAMBDA(_xlpm.LocalJDN,_xlpm.LocalTime,_xlpm.TimeZoneOffset, IF((_xlpm.LocalJDN = "") * (_xlpm.LocalTime = ""), "", IF(NOT(ISNUMBER(_xlpm.LocalJDN)) + NOT(ISNUMBER(_xlpm.LocalTime)) + NOT(ISNUMBER(_xlpm.TimeZoneOffset)), #VALUE!, IF(MOD(_xlpm.LocalJDN, 1) &gt; 0, {#NUM!}, _xlpm.LocalJDN - 0.5 + _xlpm.LocalTime - (_xlpm.TimeZoneOffset / 1440)))))</definedName>
    <definedName name="CALENDAR.JDN_TO_CALENDAR_DATE">_xlfn.LAMBDA(_xlpm.JDN,_xlop.JulianCalendar, IF(_xlpm.JDN = "", {"","",""}, IF(NOT(ISNUMBER(_xlpm.JDN)), {#VALUE!,#VALUE!,#VALUE!},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ORDINAL_DATE">_xlfn.LAMBDA(_xlpm.JDN,_xlop.JulianCalendar, IF(_xlpm.JDN = "", {"","",""}, IF(NOT(ISNUMBER(_xlpm.JDN)), {#VALUE!,#VALUE!,#VALUE!}, _xlfn.LET(_xlpm._jdn, INT(_xlpm.JDN), _xlpm._date, CALENDAR.JDN_TO_CALENDAR_DATE(_xlpm._jdn, _xlpm.JulianCalendar), _xlpm._yearCE, INDEX(_xlpm._date, 1, 1), _xlpm._jdnYearStart, CALENDAR.JULIAN_DAY_NUMBER(_xlpm._yearCE, 1, 1, _xlpm.JulianCalendar), _xlpm._ordinalDay, _xlpm._jdn - _xlpm._jdnYearStart + 1, _xlpm._daysInYear, CALENDAR.DAYS_IN_YEAR(_xlpm._yearCE, _xlpm.JulianCalendar), _xlfn.HSTACK(_xlpm._yearCE, _xlpm._ordinalDay, _xlpm._daysInYear)))))</definedName>
    <definedName name="CALENDAR.JDN_TO_QUARTER_DATE">_xlfn.LAMBDA(_xlpm.JDN,_xlop.JulianCalendar, IF(_xlpm.JDN = "", {"","","",""}, IF(NOT(ISNUMBER(_xlpm.JDN)), {#VALUE!,#VALUE!,#VALUE!,#VALUE!}, _xlfn.LET(_xlpm._jdn, INT(_xlpm.JDN), _xlpm._calDate, CALENDAR.JDN_TO_CALENDAR_DATE(_xlpm._jdn, _xlpm.JulianCalendar), _xlpm._yearCE, INDEX(_xlpm._calDate, 1, 1), _xlpm._quarter, INT((INDEX(_xlpm._calDate, 1, 2) - 1) / 3) + 1, _xlpm._dayOfQuarter, _xlpm._jdn - CALENDAR.JULIAN_DAY_NUMBER(_xlpm._yearCE, ((_xlpm._quarter - 1) * 3) + 1, 1, _xlpm.JulianCalendar) + 1, _xlpm._daysInQuarter, CALENDAR.DAYS_IN_QUARTER(_xlpm._quarter, _xlpm._yearCE, _xlpm.JulianCalendar), _xlfn.HSTACK(_xlpm._yearCE, _xlpm._quarter, _xlpm._dayOfQuarter, _xlpm._daysInQuarter)))))</definedName>
    <definedName name="CALENDAR.JDN_UTC_TO_JDATE">_xlfn.LAMBDA(_xlpm.JDN,_xlop.TimeUTC, IF((_xlpm.JDN = "") * (_xlpm.TimeUTC = ""), "", IF(NOT(ISNUMBER(_xlpm.JDN)) + (NOT(ISNUMBER(_xlpm.TimeUTC)) * (_xlpm.TimeUTC &lt;&gt; "")), #VALUE!, IF(MOD(_xlpm.JDN, 1) &gt; 0, {#NUM!}, _xlpm.JDN - 0.5 + N(_xlpm.TimeUTC)))))</definedName>
    <definedName name="CALENDAR.JULIAN_DATE">_xlfn.LAMBDA(_xlpm.YearCE,_xlpm.Month,_xlpm.Day,_xlpm.Time,_xlop.TimeZoneOffset,_xlop.JulianCalendar, IF(NOT(CALENDAR.IS_VALID_DATE(_xlpm.YearCE, _xlpm.Month, _xlpm.Day, _xlpm.JulianCalendar)), {#VALUE!}, _xlfn.LET(_xlpm._dayPart, INT(N(_xlpm.Time)), _xlpm._tod, N(_xlpm.Time) - _xlpm._dayPart, _xlpm._day, INT(_xlpm.Day) + _xlpm._dayPart, _xlpm._tzo, N(_xlpm.TimeZoneOffset), _xlpm._jdn, CALENDAR.JULIAN_DAY_NUMBER(_xlpm.YearCE, _xlpm.Month, _xlpm._day, _xlpm.JulianCalendar), CALENDAR.JDN_LOCAL_TO_JDATE(_xlpm._jdn, _xlpm._tod, _xlpm._tzo))))</definedName>
    <definedName name="CALENDAR.JULIAN_DAY_NUMBER">_xlfn.LAMBDA(_xlpm.YearCE,_xlpm.Month,_xlpm.Day,_xlop.JulianCalendar, IF((_xlpm.YearCE = "") * (_xlpm.Month = "") * (_xlpm.Day = ""), "", IF(NOT(CALENDAR.IS_VALID_DATE(_xlpm.YearCE, _xlpm.Month, _xlpm.Day, _xlpm.JulianCalendar)), #VALUE!, _xlfn.LET(_xlpm._day, INT(_xlpm.Day), _xlpm._gregorian, N(_xlpm.JulianCalendar) = 0, _xlpm._YEAR4801BCE, -4800, _xlpm._G4801BCE_JD, -32045, _xlpm._J4801BCE_JD, -32083, _xlpm._DaysIn5MonthsFromMarch, 153, _xlpm._a, INT((14 - _xlpm.Month) / 12), _xlpm._y, (_xlpm.YearCE - _xlpm._YEAR4801BCE - _xlpm._a), _xlpm._m, (_xlpm.Month + 12 * _xlpm._a - 3), _xlpm._x, 365 * _xlpm._y + INT(_xlpm._y / 4) + INT((_xlpm._DaysIn5MonthsFromMarch * _xlpm._m + 2) / 5) + _xlpm._day, IF(_xlpm._gregorian, _xlpm._x + _xlpm._G4801BCE_JD - INT(_xlpm._y / 100) + INT(_xlpm._y / 400), _xlpm._x + _xlpm._J4801BCE_JD)))))</definedName>
    <definedName name="CALENDAR.JULIAN_TO_GREGORIAN">_xlfn.LAMBDA(_xlpm.YearCE,_xlpm.Month,_xlpm.Day, _xlfn.LET(_xlpm._JDN, CALENDAR.JULIAN_DAY_NUMBER(_xlpm.YearCE, _xlpm.Month, _xlpm.Day, 1), _xlfn.IFS(ISERROR(_xlpm._JDN), {#VALUE!,#VALUE!,#VALUE!}, _xlpm._JDN = "", {"","",""}, TRUE, CALENDAR.JDN_TO_CALENDAR_DATE(_xlpm._JDN, 0))))</definedName>
    <definedName name="CALENDAR.MONTH_FROM_TEXT">_xlfn.LAMBDA(_xlpm.MonthName, IF(_xlpm.MonthName = "", "", _xlfn.LET(_xlpm._tryMonth, _xlpm.MonthName &amp; " 2000", MONTH(DATEVALUE(_xlpm._tryMonth)))))</definedName>
    <definedName name="CALENDAR.MONTH_NAME">_xlfn.LAMBDA(_xlpm.Month,_xlop.Short,_xlop.InternationalEnglish, IF(_xlpm.Month = "", "", IF(NOT(ISNUMBER(_xlpm.Month)), #VALUE!,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ORDINAL_DATE_TO_JDN">_xlfn.LAMBDA(_xlpm.YearCE,_xlpm.OrdinalDay,_xlop.JulianCalendar, IF((_xlpm.YearCE = "") * (_xlpm.OrdinalDay = ""), "", IF(NOT(ISNUMBER(_xlpm.YearCE)) + NOT(ISNUMBER(_xlpm.OrdinalDay)), {#VALUE!}, _xlfn.LET(_xlpm._ordinalDay, INT(_xlpm.OrdinalDay), _xlpm._invalid, _xlfn.IFS(_xlpm._ordinalDay &lt; 1, TRUE, _xlpm._ordinalDay &lt;= 365, FALSE, _xlpm._ordinalDay &gt; 366, TRUE, TRUE, NOT(CALENDAR.IS_LEAP_YEAR(_xlpm.YearCE))), IF(_xlpm._invalid, {#VALUE!}, _xlfn.LET(_xlpm._jdnYearStart, CALENDAR.JULIAN_DAY_NUMBER(_xlpm.YearCE, 1, 1, _xlpm.JulianCalendar), _xlpm._jdnYearStart + _xlpm._ordinalDay - 1))))))</definedName>
    <definedName name="CALENDAR.PARSE_ISO_DATE">_xlfn.LAMBDA(_xlpm.ISODate,_xlop.JulianCalendar, IF(_xlpm.ISODate = "", {"","","","",""}, _xlfn.LET(_xlpm.fnCountChars,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_xlpm.fnInvalidChars, _xlfn.LAMBDA(_xlpm._text, _xlfn.LET(_xlpm._charSet, "+,-.0123456789:TWZ" &amp; _xlfn.UNICHAR(8722), _xlpm._escapeText, SUBSTITUTE(SUBSTITUTE(_xlpm._text, "&amp;", "&amp;amp;"), "&lt;", "&amp;lt;"), _xlpm._xml, "&lt;t&gt;&lt;s&gt;" &amp; _xlpm._escapeText &amp; "&lt;/s&gt;&lt;/t&gt;", _xlpm._xpath, "//s[translate(.,'" &amp; _xlpm._charSet &amp; "','')='']", ISERROR(_xlfn.FILTERXML(_xlpm._xml, _xlpm._xpath)))), _xlpm.fnParseDate, _xlfn.LAMBDA(_xlpm._datePart, _xlfn.LET(_xlpm._firstChar, LEFT(_xlpm._datePart, 1), _xlpm._isSigned, _xlfn.IFS(_xlpm._firstChar = "+", TRUE, _xlpm._firstChar = "-", TRUE, _xlpm._firstChar = _xlfn.UNICHAR(8722), TRUE, TRUE, FALSE), _xlpm._sign, IF(_xlpm._isSigned, _xlfn.IFS(_xlpm._firstChar = "-", -1, _xlpm._firstChar = _xlfn.UNICHAR(8722), -1, TRUE, 1), 1), _xlpm._unSigned, IF(_xlpm._isSigned, RIGHT(_xlpm._datePart, LEN(_xlpm._datePart) - 1), _xlpm._datePart), _xlpm._pos1, IFERROR(FIND("-", _xlpm._unSigned), 0), IF(_xlpm._pos1 &lt; 5, {#VALUE!,#VALUE!,#VALUE!}, _xlfn.LET(_xlpm._pos2, IFERROR(FIND("-", _xlpm._unSigned, _xlpm._pos1 + 1), 0), IF(_xlpm._pos2 - _xlpm._pos1 &lt;&gt; 3, {#VALUE!,#VALUE!,#VALUE!}, _xlfn.LET(_xlpm._year, _xlpm._sign * INT(VALUE(LEFT(_xlpm._unSigned, _xlpm._pos1 - 1))), _xlpm._month, INT(VALUE(MID(_xlpm._unSigned, _xlpm._pos1 + 1, _xlpm._pos2 - _xlpm._pos1 - 1))), _xlpm._day, INT(VALUE(RIGHT(_xlpm._unSigned, LEN(_xlpm._unSigned) - _xlpm._pos2))), IF(CALENDAR.IS_VALID_DATE(_xlpm._year, _xlpm._month, _xlpm._day, _xlpm.JulianCalendar), _xlfn.HSTACK(_xlpm._year, _xlpm._month, _xlpm._day), {#VALUE!,#VALUE!,#VALUE!}))))))), _xlpm.fnTimeDecimal, _xlfn.LAMBDA(_xlpm._hour,_xlpm._minute,_xlpm._second, _xlfn.LET(_xlpm._isInValid, _xlfn.IFS(_xlpm._hour &lt; 0, TRUE, _xlpm._hour &gt; 24, TRUE, (_xlpm._hour = 24) * ((_xlpm._minute &gt; 0) + (_xlpm._second &gt; 0)), TRUE, _xlpm._minute &lt; 0, TRUE, _xlpm._minute &gt;= 60, TRUE, _xlpm._second &lt; 0, TRUE, _xlpm._second &gt;= 60, TRUE, TRUE, FALSE), IF(_xlpm._isInValid, {#VALUE!}, (_xlpm._hour / 24) + (_xlpm._minute / 1440) + (_xlpm._second / 86400)))), _xlpm.fnParseTime, _xlfn.LAMBDA(_xlpm._timePart, _xlfn.LET(_xlpm._len, LEN(_xlpm._timePart), _xlfn.IFS(_xlpm._len = 2, _xlpm.fnTimeDecimal(VALUE(_xlpm._timePart), 0, 0), _xlpm._len = 5, IF(MID(_xlpm._timePart, 3, 1) &lt;&gt; ":", {#VALUE!}, _xlpm.fnTimeDecimal(VALUE(LEFT(_xlpm._timePart, 2)), VALUE(RIGHT(_xlpm._timePart, 2)), 0)), _xlpm._len = 8, IF(MID(_xlpm._timePart, 3, 1) &lt;&gt; ":", {#VALUE!}, IF(MID(_xlpm._timePart, 6, 1) &lt;&gt; ":", {#VALUE!}, _xlpm.fnTimeDecimal(VALUE(LEFT(_xlpm._timePart, 2)), VALUE(MID(_xlpm._timePart, 4, 2)), VALUE(RIGHT(_xlpm._timePart, 2))))), (_xlpm._len &gt;= 10) * (_xlpm._len &lt;= 12), IF(MID(_xlpm._timePart, 3, 1) &lt;&gt; ":", {#VALUE!}, IF(MID(_xlpm._timePart, 6, 1) &lt;&gt; ":", {#VALUE!}, IF(MID(_xlpm._timePart, 9, 1) &lt;&gt; ".", {#VALUE!}, _xlfn.LET(_xlpm._intSec, INT(VALUE(MID(_xlpm._timePart, 7, 2))), _xlpm._decPlaces, _xlpm._len - 9, _xlpm._fracSec, INT(VALUE(RIGHT(_xlpm._timePart, _xlpm._decPlaces))), _xlpm._decSec, _xlpm._intSec + (_xlpm._fracSec / (10 ^ _xlpm._decPlaces)), _xlpm.fnTimeDecimal(VALUE(LEFT(_xlpm._timePart, 2)), VALUE(MID(_xlpm._timePart, 4, 2)), _xlpm._decSec))))), TRUE, {#VALUE!}))), _xlpm.fnTZminutes, _xlfn.LAMBDA(_xlpm._sign,_xlpm._hour,_xlpm._minute,_xlpm._second, _xlfn.LET(_xlpm._absMins, (_xlpm._hour * 60) + _xlpm._minute + (_xlpm._second / 60), IF(_xlpm._absMins &gt; 900, {#VALUE!}, _xlpm._sign * _xlpm._absMins))), _xlpm.fnParseTZ, _xlfn.LAMBDA(_xlpm._TZpart, IF(UPPER(_xlpm._TZpart) = "Z", 0, _xlfn.LET(_xlpm._firstChar, LEFT(_xlpm._TZpart, 1), _xlpm._sign, _xlfn.IFS(_xlpm._firstChar = "-", -1, _xlpm._firstChar = _xlfn.UNICHAR(8722), -1, TRUE, 1), _xlpm._len, LEN(_xlpm._TZpart), _xlfn.IFS(_xlpm._len = 3, _xlpm.fnTZminutes(_xlpm._sign, VALUE(RIGHT(_xlpm._TZpart, 2)), 0, 0), _xlpm._len = 6, IF(MID(_xlpm._TZpart, 4, 1) &lt;&gt; ":", {#VALUE!}, _xlpm.fnTZminutes(_xlpm._sign, VALUE(MID(_xlpm._TZpart, 2, 2)), VALUE(RIGHT(_xlpm._TZpart, 2)), 0)), _xlpm._len = 9, IF(MID(_xlpm._TZpart, 4, 1) &lt;&gt; ":", {#VALUE!}, IF(MID(_xlpm._TZpart, 7, 1) &lt;&gt; ":", {#VALUE!}, _xlpm.fnTZminutes(_xlpm._sign, VALUE(MID(_xlpm._TZpart, 2, 2)), VALUE(MID(_xlpm._TZpart, 5, 2)), VALUE(RIGHT(_xlpm._TZpart, 2))))), TRUE, {#VALUE!})))), IF(_xlpm.fnInvalidChars(_xlpm.ISODate), {#VALUE!,#VALUE!,#VALUE!,#VALUE!,#VALUE!}, _xlfn.LET(_xlpm._Tpos, IFERROR(FIND("T", _xlpm.ISODate), 0), IF(_xlpm._Tpos = 0, _xlfn.HSTACK(_xlpm.fnParseDate(_xlpm.ISODate), "", ""), _xlfn.LET(_xlpm._date, _xlpm.fnParseDate(LEFT(_xlpm.ISODate, _xlpm._Tpos - 1)), _xlpm._TZpos, _xlpm.fnFindNthCharPos("Z+-" &amp; _xlfn.UNICHAR(8722), _xlpm.ISODate, -1, _xlpm._Tpos), IF(_xlpm._TZpos = 0, _xlfn.HSTACK(_xlpm.fnParseDate(LEFT(_xlpm.ISODate, _xlpm._Tpos - 1)), _xlpm.fnParseTime(RIGHT(_xlpm.ISODate, LEN(_xlpm.ISODate) - _xlpm._Tpos)), ""), _xlfn.HSTACK(_xlpm.fnParseDate(LEFT(_xlpm.ISODate, _xlpm._Tpos - 1)), _xlpm.fnParseTime(MID(_xlpm.ISODate, _xlpm._Tpos + 1, _xlpm._TZpos - _xlpm._Tpos - 1)), _xlpm.fnParseTZ(RIGHT(_xlpm.ISODate, LEN(_xlpm.ISODate) - _xlpm._TZpos + 1)))))))))))</definedName>
    <definedName name="CALENDAR.PARSE_LITERARY_DATE">_xlfn.LAMBDA(_xlpm.LiteraryDate, _xlfn.LET(_xlpm.fnParseDate, _xlfn.LAMBDA(_xlpm._litDate, IF(_xlpm._litDate = "", {"","","",""}, _xlfn.LET(_xlpm._parts, TRIM(_xlfn.TEXTSPLIT(_xlpm._litDate, ",")), _xlpm._cols, COLUMNS(_xlpm._parts), _xlfn.IFS(_xlpm._cols = 1, _xlfn.LET(_xlpm._part1, INDEX(_xlpm._parts, 1, 1), _xlpm._spacePos, IFERROR(FIND(" ", _xlpm._part1), 0), IF(_xlpm._spacePos = 0, {#VALUE!,"","",""}, _xlfn.LET(_xlpm._month, CALENDAR.MONTH_FROM_TEXT(LEFT(_xlpm._part1, _xlpm._spacePos - 1)), _xlpm._remain, MID(_xlpm._part1, _xlpm._spacePos + 1, LEN(_xlpm._part1) - _xlpm._spacePos), _xlpm._denotedYear, IFERROR(FIND("C", _xlpm._remain), 0) &gt; 0, _xlpm._val, IF(_xlpm._denotedYear, CALENDAR.PARSE_LITERARY_YEAR(_xlpm._remain), INT(VALUE(_xlpm._remain))), _xlpm._day, _xlfn.IFS(_xlpm._denotedYear, "", _xlpm._val &lt;= 0, {#VALUE!}, _xlpm._val &lt;= 31, _xlpm._val, TRUE, ""), _xlpm._year, _xlfn.IFS(_xlpm._denotedYear, _xlpm._val, _xlpm._val &lt;= 31, "", TRUE, _xlpm._val), _xlfn.HSTACK(_xlpm._year, _xlpm._month, _xlpm._day, "")))), _xlpm._cols = 2, _xlfn.LET(_xlpm._p1, INDEX(_xlpm._parts, 1, 1), _xlpm._spacePos, IFERROR(FIND(" ", _xlpm._p1), 0), IF(_xlpm._spacePos = 0, {#VALUE!,"","",""}, _xlfn.LET(_xlpm._month, CALENDAR.MONTH_FROM_TEXT(LEFT(_xlpm._p1, _xlpm._spacePos - 1)), _xlpm._day, INT(VALUE(MID(_xlpm._p1, _xlpm._spacePos + 1, LEN(_xlpm._p1) - _xlpm._spacePos))), _xlpm._p2, INDEX(_xlpm._parts, 1, 2), _xlpm._tryTime, DATEVALUE(_xlpm._p2) + TIMEVALUE(_xlpm._p2), _xlpm._time, IFERROR(_xlpm._tryTime, ""), _xlpm._year, IF(ISERROR(_xlpm._tryTime), CALENDAR.PARSE_LITERARY_YEAR(_xlpm._p2), ""), _xlfn.HSTACK(_xlpm._year, _xlpm._month, _xlpm._day, _xlpm._time)))), _xlpm._cols = 3, _xlfn.LET(_xlpm._year, CALENDAR.PARSE_LITERARY_YEAR(INDEX(_xlpm._parts, 1, 2)), _xlpm._time, _xlfn.LET(_xlpm._timePart, INDEX(_xlpm._parts, 1, 3), DATEVALUE(_xlpm._timePart) + TIMEVALUE(_xlpm._timePart)), _xlpm._p1, INDEX(_xlpm._parts, 1, 1), _xlpm._spacePos, IFERROR(FIND(" ", _xlpm._p1), 0), IF(_xlpm._spacePos = 0, {#VALUE!,"","",""}, _xlfn.LET(_xlpm._month, CALENDAR.MONTH_FROM_TEXT(LEFT(_xlpm._p1, _xlpm._spacePos - 1)), _xlpm._day, INT(VALUE(MID(_xlpm._p1, _xlpm._spacePos + 1, LEN(_xlpm._p1) - _xlpm._spacePos))), _xlfn.HSTACK(_xlpm._year, _xlpm._month, _xlpm._day, _xlpm._time)))), TRUE, {#VALUE!,"","",""})))), _xlpm._result, _xlfn.REDUCE("", _xlpm.LiteraryDate, _xlfn.LAMBDA(_xlpm._acc,_xlpm._current, _xlfn.LET(_xlpm._parts, _xlpm.fnParseDate(_xlpm._current), _xlfn.VSTACK(_xlpm._acc, _xlpm._parts)))), _xlfn.DROP(_xlpm._result, 1)))</definedName>
    <definedName name="CALENDAR.PARSE_LITERARY_YEAR">_xlfn.LAMBDA(_xlpm.LiteraryYear, IF(_xlpm.LiteraryYear = "", "",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IF(_xlpm.DTG = "", {"","","","",""}, _xlfn.LET(_xlpm.fnInvalidChars, _xlfn.LAMBDA(_xlpm._text, _xlfn.LET(_xlpm._charSet, "0123456789ABCDEFGHIJKLMNOPQRSTUVWXYZ", _xlpm._escapeText, SUBSTITUTE(SUBSTITUTE(_xlpm._text, "&amp;", "&amp;amp;"), "&lt;", "&amp;lt;"), _xlpm._xml, "&lt;t&gt;&lt;s&gt;" &amp; _xlpm._escapeText &amp; "&lt;/s&gt;&lt;/t&gt;", _xlpm._xpath, "//s[translate(.,'" &amp; _xlpm._charSet &amp; "','')='']", ISERROR(_xlfn.FILTERXML(_xlpm._xml, _xlpm._xpath)))), _xlpm.fnYear, _xlfn.LAMBDA(_xlpm._sYear, _xlfn.LET(_xlpm._yy, VALUE(_xlpm._sYear), IF(_xlpm._yy &lt; 51, 2000 + _xlpm._yy, 1900 + _xlpm._yy))), _xlpm.fnTime, _xlfn.LAMBDA(_xlpm._hour,_xlpm._minute,_xlpm._second, IF(NOT(CALENDAR.IS_VALID_TIME(_xlpm._hour, _xlpm._minute, _xlpm._second)), {#VALUE!}, (N(_xlpm._hour) / 24) + (N(_xlpm._minute) / 1440) + (N(_xlpm._second) / 86400))), _xlpm.fnParseTZ, _xlfn.LAMBDA(_xlpm._tzChar, _xlfn.LET(_xlpm._code, CODE(_xlpm._tzChar) - 64, _xlfn.IFS(_xlpm._code = 26, 0, _xlpm._code = 10, "", _xlpm._code &lt;= 0, {#VALUE!}, _xlpm._code &lt;= 9, _xlpm._code * 60, _xlpm._code &lt;= 13, (_xlpm._code - 1) * 60, _xlpm._code &lt;= 25, (13 - _xlpm._code) * 60, TRUE, {#VALUE!}))), _xlpm.fnParseFull, _xlfn.LAMBDA(_xlpm._DTG, _xlfn.LET(_xlpm._day, VALUE(LEFT(_xlpm._DTG, 2)), _xlpm._month, CALENDAR.MONTH_FROM_TEXT(MID(_xlpm._DTG, 10, 3)), _xlpm._year, _xlpm.fnYear(RIGHT(_xlpm._DTG, 2)), IF(NOT(CALENDAR.IS_VALID_DATE(_xlpm._year, _xlpm._month, _xlpm._day, 0)), {#VALUE!,#VALUE!,#VALUE!,#VALUE!,#VALUE!}, _xlfn.LET(_xlpm._hour, VALUE(MID(_xlpm._DTG, 3, 2)), _xlpm._minute, VALUE(MID(_xlpm._DTG, 5, 2)), _xlpm._second, VALUE(MID(_xlpm._DTG, 7, 2)), _xlpm._time, _xlpm.fnTime(_xlpm._hour, _xlpm._minute, _xlpm._second), _xlpm._tz, _xlpm.fnParseTZ(MID(_xlpm._DTG, 9, 1)), IF(NOT(CALENDAR.IS_VALID_TIME(_xlpm._hour, _xlpm._minute, _xlpm._second)), {#VALUE!,#VALUE!,#VALUE!,#VALUE!,#VALUE!}, _xlfn.HSTACK(_xlpm._year, _xlpm._month, _xlpm._day, _xlpm._time, _xlpm._tz)))))), _xlpm.fnParseShort, _xlfn.LAMBDA(_xlpm._DTG, _xlfn.LET(_xlpm._day, VALUE(LEFT(_xlpm._DTG, 2)), _xlpm._month, CALENDAR.MONTH_FROM_TEXT(MID(_xlpm._DTG, 8, 3)), _xlpm._year, _xlpm.fnYear(RIGHT(_xlpm._DTG, 2)), IF(NOT(CALENDAR.IS_VALID_DATE(_xlpm._year, _xlpm._month, _xlpm._day, 0)), {#VALUE!,#VALUE!,#VALUE!,#VALUE!,#VALUE!}, _xlfn.LET(_xlpm._hour, VALUE(MID(_xlpm._DTG, 3, 2)), _xlpm._minute, VALUE(MID(_xlpm._DTG, 5, 2)), _xlpm._tz, _xlpm.fnParseTZ(MID(_xlpm._DTG, 7, 1)), IF(NOT(CALENDAR.IS_VALID_TIME(_xlpm._hour, _xlpm._minute, "")), {#VALUE!,#VALUE!,#VALUE!,#VALUE!,#VALUE!}, _xlfn.HSTACK(_xlpm._year, _xlpm._month, _xlpm._day, TIME(_xlpm._hour, _xlpm._minute, 0), _xlpm._tz)))))), _xlpm.fnParsePlan, _xlfn.LAMBDA(_xlpm._DTG, _xlfn.LET(_xlpm._day, VALUE(LEFT(_xlpm._DTG, 2)), _xlpm._hour, VALUE(MID(_xlpm._DTG, 3, 2)), _xlpm._minute, VALUE(MID(_xlpm._DTG, 5, 2)), _xlpm._tz, _xlpm.fnParseTZ(MID(_xlpm._DTG, 7, 1)), IF(NOT(CALENDAR.IS_VALID_TIME(_xlpm._hour, _xlpm._minute, "")), {#VALUE!,#VALUE!,#VALUE!,#VALUE!,#VALUE!}, _xlfn.HSTACK("", "", _xlpm._day, TIME(_xlpm._hour, _xlpm._minute, 0), _xlpm._tz)))), _xlpm._DTG, SUBSTITUTE(_xlpm.DTG, " ", ""), IF(_xlpm.fnInvalidChars(_xlpm._DTG), {#VALUE!,#VALUE!,#VALUE!,#VALUE!,#VALUE!}, _xlfn.LET(_xlpm._len, LEN(_xlpm._DTG), _xlpm._fmt, _xlfn.IFS(_xlpm._len = 14, 1, _xlpm._len = 12, 2, _xlpm._len = 7, 3, TRUE, 0), IF(_xlpm._fmt = 0, {#VALUE!,#VALUE!,#VALUE!,#VALUE!,#VALUE!}, _xlfn.IFS(_xlpm._fmt = 1, _xlpm.fnParseFull(_xlpm._DTG), _xlpm._fmt = 2, _xlpm.fnParseShort(_xlpm._DTG), _xlpm._fmt = 3, _xlpm.fnParsePlan(_xlpm._DTG))))))))</definedName>
    <definedName name="CALENDAR.PARSE_US_DATE">_xlfn.LAMBDA(_xlpm.USDate, IF(_xlpm.USDate = "", {"","","",""}, _xlfn.LET(_xlpm.fnInvalidChars, _xlfn.LAMBDA(_xlpm._text, _xlfn.LET(_xlpm._charSet, " ,-./0123456789:AMPTamp_" &amp; _xlfn.UNICHAR(8722), _xlpm._escapeText, SUBSTITUTE(SUBSTITUTE(_xlpm._text, "&amp;", "&amp;amp;"), "&lt;", "&amp;lt;"), _xlpm._xml, "&lt;t&gt;&lt;s&gt;" &amp; _xlpm._escapeText &amp; "&lt;/s&gt;&lt;/t&gt;", _xlpm._xpath, "//s[translate(.,'" &amp; _xlpm._charSet &amp; "','')='']", ISERROR(_xlfn.FILTERXML(_xlpm._xml, _xlpm._xpath)))), 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_xlpm.fnYearValue, _xlfn.LAMBDA(_xlpm._text, _xlfn.LET(_xlpm._char1, LEFT(_xlpm._text, 1), _xlpm._sign, _xlfn.IFS(_xlpm._char1 = "+", 1, _xlpm._char1 = "-", -1, _xlfn.UNICODE(_xlpm._char1) = 8722, -1, TRUE, ""), IF(_xlpm._sign = "", INT(VALUE(_xlpm._text)), _xlpm._sign * INT(VALUE(RIGHT(_xlpm._text, LEN(_xlpm._text) - 1)))))), IF(_xlpm.fnInvalidChars(_xlpm.USDate), {#VALUE!}, _xlfn.LET(_xlpm._pos1, _xlpm.fnFindNthCharPos(",./-_", _xlpm.USDate, 1), _xlpm._pos2, _xlpm.fnFindNthCharPos(",./-_", _xlpm.USDate, 2), _xlpm._pos3, IF(_xlpm._pos2 = 0, 0, _xlpm.fnFindNthCharPos(",./-_T ", _xlpm.USDate, 1, _xlpm._pos2 + 2)), _xlpm._pos4, IF(_xlpm._pos3 = 0, 0, _xlpm.fnFindNthCharPos("0123456789", _xlpm.USDate, 1, MAX(_xlpm._pos2, _xlpm._pos3) + 1)), _xlpm._month, IF(_xlpm._pos1 = 0, #VALUE!, INT(VALUE(LEFT(_xlpm.USDate, _xlpm._pos1 - 1)))), _xlpm._day, IF(_xlpm._pos2 = 0, #VALUE!, INT(VALUE(MID(_xlpm.USDate, _xlpm._pos1 + 1, _xlpm._pos2 - _xlpm._pos1 - 1)))), _xlpm._year, _xlpm.fnYearValue(IF(_xlpm._pos3 = 0, RIGHT(_xlpm.USDate, LEN(_xlpm.USDate) - _xlpm._pos2), MID(_xlpm.USDate, _xlpm._pos2 + 1, _xlpm._pos3 - _xlpm._pos2 - 1))), _xlpm._time, IF(_xlpm._pos4 = 0, "", _xlfn.LET(_xlpm._timePart, RIGHT(_xlpm.USDate, LEN(_xlpm.USDate) - _xlpm._pos4 + 1), DATEVALUE(_xlpm._timePart) + TIMEVALUE(_xlpm._timePart))), _xlfn.HSTACK(_xlpm._year, _xlpm._month, _xlpm._day, _xlpm._time))))))</definedName>
    <definedName name="CALENDAR.QUARTER_DATE_TO_JDN">_xlfn.LAMBDA(_xlpm.YearCE,_xlpm.Quarter,_xlpm.DayOfQuarter,_xlop.JulianCalendar, IF((_xlpm.YearCE = "") * (_xlpm.Quarter = "") * (_xlpm.DayOfQuarter = ""), "", IF(NOT(ISNUMBER(_xlpm.YearCE)) + NOT(ISNUMBER(_xlpm.Quarter)) + NOT(ISNUMBER(_xlpm.DayOfQuarter)), {#VALUE!}, _xlfn.LET(_xlpm._inValid, _xlfn.IFS(MOD(_xlpm.YearCE, 1) &gt; 0, TRUE, MOD(_xlpm.Quarter, 1) &gt; 0, TRUE, _xlpm.Quarter &lt; 1, TRUE, _xlpm.Quarter &gt; 4, TRUE, _xlpm.DayOfQuarter &lt; 1, TRUE, _xlpm.DayOfQuarter &lt;= 90, FALSE, _xlpm.DayOfQuarter &gt; CALENDAR.DAYS_IN_QUARTER(_xlpm.Quarter, _xlpm.YearCE, _xlpm.JulianCalendar), TRUE, TRUE, FALSE), IF(_xlpm._inValid, {#NUM!}, _xlfn.LET(_xlpm._jdnLastDayPrevQuarter, CALENDAR.JULIAN_DAY_NUMBER(_xlpm.YearCE, ((_xlpm.Quarter - 1) * 3) + 1, 1, _xlpm.JulianCalendar) - 1, _xlpm._jdnLastDayPrevQuarter + _xlpm.DayOfQuarter))))))</definedName>
    <definedName name="CALENDAR.RESOLVE_DATE">_xlfn.LAMBDA(_xlpm.YearCE,_xlpm.Months,_xlpm.Days,_xlpm.Time,_xlop.Precision,_xlop.JulianCalendar, IF((_xlpm.YearCE = "") * (_xlpm.Months = "") * (_xlpm.Days = "") * (_xlpm.Time = ""), {"","","",""}, IF((NOT(ISNUMBER(_xlpm.YearCE)) + NOT(ISNUMBER(_xlpm.Months)) + NOT(ISNUMBER(_xlpm.Days))) &lt;&gt; 0, {#VALUE!,#VALUE!,#VALUE!,#VALUE!}, _xlfn.LET(_xlpm._yearCE, INT(_xlpm.YearCE), _xlpm._addYears, _xlpm.YearCE - _xlpm._yearCE, _xlpm._addMonths, _xlpm.Months - 1, _xlpm._addDays, _xlpm.Days - 1, _xlpm._jDate, CALENDAR.ADD_TIMESPAN(_xlpm._yearCE, 1, 1, 0, _xlpm._addYears, _xlpm._addMonths, _xlpm._addDays, _xlpm.Time, 0, _xlpm.JulianCalendar), CALENDAR.CALENDAR_FROM_JDATE(_xlpm._jDate, 0, _xlpm.Precision, _xlpm.JulianCalendar)))))</definedName>
    <definedName name="CALENDAR.SECULAR_DIFFERENCE">_xlfn.LAMBDA(_xlpm.YearCE,_xlpm.Month,_xlpm.Day,_xlop.FromJulianCalendar, _xlfn.LET(_xlpm._secular, N(_xlpm.FromJulianCalendar) = 0, IF(_xlpm._secular,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USDATE_TO_EDATE">_xlfn.LAMBDA(_xlpm.USDate, IF(_xlpm.USDate = "", "", _xlfn.LET(_xlpm._USDate, CALENDAR.PARSE_US_DATE(_xlpm.USDate), _xlpm._time, INDEX(_xlpm._USDate, 1, 4), _xlpm._year, INDEX(_xlpm._USDate, 1, 1), _xlpm._eDate, IF(_xlpm._year = "", 0, DATE(_xlpm._year, INDEX(_xlpm._USDate, 1, 2), INDEX(_xlpm._USDate, 1, 3))), _xlpm._eDate + _xlpm._time)))</definedName>
    <definedName name="CALENDAR.WEEK_DATE">_xlfn.LAMBDA(_xlpm.JDN,_xlop.JulianCalendar, IF(_xlpm.JDN = "", {"","","",""}, IF(NOT(ISNUMBER(_xlpm.JDN)), {#VALUE!,#VALUE!,#VALUE!,#VALUE!}, _xlfn.LET(_xlpm._jdn, INT(_xlpm.JDN), _xlpm._calDate, CALENDAR.JDN_TO_CALENDAR_DATE(_xlpm._jdn, _xlpm.JulianCalendar), _xlpm._yearCE, INDEX(_xlpm._calDate, 1, 1), _xlpm._dayOfWeek, CALENDAR.DAY_OF_WEEK(_xlpm._jdn), _xlpm._dayOfYear, _xlpm._jdn - CALENDAR.JULIAN_DAY_NUMBER(_xlpm._yearCE, 1, 1, _xlpm.JulianCalendar) + 1, _xlpm._nominalWeek, INT((_xlpm._dayOfYear - _xlpm._dayOfWeek + 10) / 7), _xlfn.IFS(_xlpm._nominalWeek = 0, _xlfn.LET(_xlpm._weeksInYear, CALENDAR.WEEKS_IN_YEAR(_xlpm._yearCE - 1, _xlpm.JulianCalendar), _xlfn.HSTACK(_xlpm._yearCE - 1, _xlpm._weeksInYear, _xlpm._dayOfWeek, _xlpm._weeksInYear)), _xlpm._nominalWeek = 53, IF(CALENDAR.WEEKS_IN_YEAR(_xlpm._yearCE, _xlpm.JulianCalendar) = 53, _xlfn.HSTACK(_xlpm._yearCE, 53, _xlpm._dayOfWeek, 53), _xlfn.LET(_xlpm._weeksInYear, CALENDAR.WEEKS_IN_YEAR(_xlpm._yearCE + 1, _xlpm.JulianCalendar), _xlfn.HSTACK(_xlpm._yearCE + 1, 1, _xlpm._dayOfWeek, _xlpm._weeksInYear))), TRUE, _xlfn.LET(_xlpm._weeksInYear, CALENDAR.WEEKS_IN_YEAR(_xlpm._yearCE, _xlpm.JulianCalendar), _xlfn.HSTACK(_xlpm._yearCE, _xlpm._nominalWeek, _xlpm._dayOfWeek, _xlpm._weeksInYear)))))))</definedName>
    <definedName name="CALENDAR.WEEK_DATE_TO_JDN">_xlfn.LAMBDA(_xlpm.YearCE,_xlpm.ISOWeek,_xlpm.ISOWeekDay,_xlop.JulianCalendar, IF((_xlpm.YearCE = "") * (_xlpm.ISOWeek = "") * (_xlpm.ISOWeekDay = ""), "", IF(NOT(ISNUMBER(_xlpm.YearCE)) + NOT(ISNUMBER(_xlpm.ISOWeek)) + NOT(ISNUMBER(_xlpm.ISOWeekDay)), {#VALUE!}, _xlfn.LET(_xlpm._inValid, _xlfn.IFS(MOD(_xlpm.YearCE, 1) &gt; 0, TRUE, MOD(_xlpm.ISOWeek, 1) &gt; 0, TRUE, _xlpm.ISOWeek &lt; 1, TRUE, _xlpm.ISOWeek &gt; 53, TRUE, _xlpm.ISOWeek = 53, (CALENDAR.WEEKS_IN_YEAR(_xlpm.YearCE, _xlpm.JulianCalendar) &lt; 53), TRUE, FALSE), IF(_xlpm._inValid, {#NUM!}, _xlfn.LET(_xlpm._shiftByWeeks, (_xlpm.ISOWeek - 1) * 7, _xlpm._shiftDayOfWeek, MOD(INT(_xlpm.ISOWeekDay) - 1, 7), _xlpm._jdnFirstDayYear, CALENDAR.JULIAN_DAY_NUMBER(_xlpm.YearCE, 1, 1, _xlpm.JulianCalendar), _xlpm._firstWeekDay, CALENDAR.DAY_OF_WEEK(_xlpm._jdnFirstDayYear), _xlpm._yearCorrection, MOD(4 - _xlpm._firstWeekDay, 7) - 3, _xlpm._jdnFirstDayYear + _xlpm._yearCorrection + _xlpm._shiftByWeeks + _xlpm._shiftDayOfWeek))))))</definedName>
    <definedName name="CALENDAR.WEEK_NUMBER">_xlfn.LAMBDA(_xlpm.JDN,_xlop.JulianCalendar, IF(_xlpm.JDN = "", "", IF(NOT(ISNUMBER(_xlpm.JDN)), {#VALUE!}, _xlfn.LET(_xlpm._weekDate, CALENDAR.WEEK_DATE(_xlpm.JDN, _xlpm.JulianCalendar), _xlfn.CHOOSECOLS(_xlpm._weekDate, 2)))))</definedName>
    <definedName name="CALENDAR.WEEKDAY_OF_MONTH">_xlfn.LAMBDA(_xlpm.YearCE,_xlpm.Month,_xlpm.WeekOfMonth,_xlpm.ISOWeekDay,_xlop.JulianCalendar, IF((_xlpm.YearCE = "") * (_xlpm.Month = "") * (_xlpm.WeekOfMonth = "") * (_xlpm.ISOWeekDay = ""), "", IF(NOT(ISNUMBER(_xlpm.YearCE)) + NOT(ISNUMBER(_xlpm.Month)) + NOT(ISNUMBER(_xlpm.WeekOfMonth)) + NOT(ISNUMBER(_xlpm.ISOWeekDay)), {#VALUE!}, IF((MOD(_xlpm.YearCE, 1) &gt; 0) + (MOD(_xlpm.Month, 1) &gt; 0) + (MOD(_xlpm.WeekOfMonth, 1) &gt; 0), {#NUM!}, _xlfn.LET(_xlpm._month, _xlpm.Month + N(_xlpm.WeekOfMonth &lt; 1), _xlpm._isoDoW, MOD(INT(_xlpm.ISOWeekDay) - 1, 7) + 1, _xlpm._firstOfMonth, CALENDAR.JULIAN_DAY_NUMBER(_xlpm.YearCE, _xlpm._month, 1, _xlpm.JulianCalendar), _xlpm._firstDoW, CALENDAR.DAY_OF_WEEK(_xlpm._firstOfMonth), _xlpm._firstOfMonth + ((_xlpm.WeekOfMonth - 1) * 7) + MOD(_xlpm._isoDoW - _xlpm._firstDoW, 7))))))</definedName>
    <definedName name="CALENDAR.WEEKS_IN_YEAR">_xlfn.LAMBDA(_xlpm.YearCE,_xlop.JulianCalendar, IF(_xlpm.YearCE = "", "", IF(NOT(ISNUMBER(_xlpm.YearCE)), {#VALUE!},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IF(_xlpm.Year = "", "", IF(NOT(ISNUMBER(_xlpm.Year)), #VALUE!, _xlfn.LET(_xlpm._year, INT(_xlpm.Year), IF(_xlpm._year &lt; 1, #NUM!, IF(N(_xlpm.BCE) = 0, _xlpm._year, 1 - _xlpm._year))))))</definedName>
    <definedName name="CountChars">_xlfn.LAMBDA(_xlpm.CharArray,_xlpm.Text, IF(_xlpm.Text = "", 0, _xlfn.LET(_xlpm._removed, _xlfn.REDUCE(_xlpm.Text, _xlpm.CharArray, _xlfn.LAMBDA(_xlpm._acc,_xlpm._curr, SUBSTITUTE(_xlpm._acc, _xlpm._curr, ""))), LEN(_xlpm.Text) - LEN(_xlpm._removed))))</definedName>
    <definedName name="FindNthCharPos">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2" l="1" a="1"/>
  <c r="B25" i="12" s="1"/>
  <c r="C25" i="12" s="1" a="1"/>
  <c r="C25" i="12" s="1"/>
  <c r="F25" i="12" s="1" a="1"/>
  <c r="F25" i="12" s="1"/>
  <c r="B24" i="12" a="1"/>
  <c r="B24" i="12" s="1"/>
  <c r="C24" i="12" s="1" a="1"/>
  <c r="C24" i="12" s="1"/>
  <c r="F24" i="12" s="1" a="1"/>
  <c r="F24" i="12" s="1"/>
  <c r="B23" i="12" a="1"/>
  <c r="B23" i="12" s="1"/>
  <c r="C23" i="12" s="1" a="1"/>
  <c r="C23" i="12" s="1"/>
  <c r="F23" i="12" s="1" a="1"/>
  <c r="F23" i="12" s="1"/>
  <c r="B22" i="12" a="1"/>
  <c r="B22" i="12" s="1"/>
  <c r="C22" i="12" s="1" a="1"/>
  <c r="C22" i="12" s="1"/>
  <c r="F22" i="12" s="1" a="1"/>
  <c r="F22" i="12" s="1"/>
  <c r="B21" i="12" a="1"/>
  <c r="B21" i="12" s="1"/>
  <c r="C21" i="12" s="1" a="1"/>
  <c r="C21" i="12" s="1"/>
  <c r="F21" i="12" s="1" a="1"/>
  <c r="F21" i="12" s="1"/>
  <c r="B20" i="12" a="1"/>
  <c r="B20" i="12" s="1"/>
  <c r="C20" i="12" s="1" a="1"/>
  <c r="C20" i="12" s="1"/>
  <c r="F20" i="12" s="1" a="1"/>
  <c r="F20" i="12" s="1"/>
  <c r="B19" i="12" a="1"/>
  <c r="B19" i="12" s="1"/>
  <c r="C19" i="12" s="1" a="1"/>
  <c r="C19" i="12" s="1"/>
  <c r="F19" i="12" s="1" a="1"/>
  <c r="F19" i="12" s="1"/>
  <c r="C18" i="12" a="1"/>
  <c r="C18" i="12" s="1"/>
  <c r="F18" i="12" s="1" a="1"/>
  <c r="F18" i="12" s="1"/>
  <c r="C17" i="12" a="1"/>
  <c r="C17" i="12" s="1"/>
  <c r="F17" i="12" s="1" a="1"/>
  <c r="F17" i="12" s="1"/>
  <c r="D4" i="12" a="1"/>
  <c r="D4" i="12" s="1"/>
  <c r="D5" i="12" a="1"/>
  <c r="D5" i="12" s="1"/>
  <c r="D6" i="12" a="1"/>
  <c r="D6" i="12" s="1"/>
  <c r="D7" i="12" a="1"/>
  <c r="D7" i="12" s="1"/>
  <c r="D8" i="12" a="1"/>
  <c r="D8" i="12" s="1"/>
  <c r="D9" i="12" a="1"/>
  <c r="D9" i="12" s="1"/>
  <c r="D10" i="12" a="1"/>
  <c r="D10" i="12" s="1"/>
  <c r="D11" i="12" a="1"/>
  <c r="D11" i="12" s="1"/>
  <c r="D83" i="3" a="1"/>
  <c r="D83" i="3" s="1"/>
  <c r="D82" i="3" a="1"/>
  <c r="D82" i="3" s="1"/>
  <c r="D81" i="3" a="1"/>
  <c r="D81" i="3" s="1"/>
  <c r="D80" i="3" a="1"/>
  <c r="D80" i="3" s="1"/>
  <c r="D79" i="3" a="1"/>
  <c r="D79" i="3" s="1"/>
  <c r="D78" i="3" a="1"/>
  <c r="D78" i="3" s="1"/>
  <c r="D77" i="3" a="1"/>
  <c r="D77" i="3" s="1"/>
  <c r="I151" i="16"/>
  <c r="I150" i="16"/>
  <c r="I149" i="16"/>
  <c r="I148" i="16"/>
  <c r="J148" i="16" s="1"/>
  <c r="M148" i="16" s="1"/>
  <c r="I147" i="16"/>
  <c r="I146" i="16"/>
  <c r="I145" i="16"/>
  <c r="I144" i="16"/>
  <c r="I143" i="16"/>
  <c r="J143" i="16" s="1"/>
  <c r="H150" i="16"/>
  <c r="J150" i="16" s="1"/>
  <c r="M150" i="16" s="1"/>
  <c r="H149" i="16"/>
  <c r="H148" i="16"/>
  <c r="H147" i="16"/>
  <c r="J147" i="16" s="1"/>
  <c r="M147" i="16" s="1"/>
  <c r="H146" i="16"/>
  <c r="H145" i="16"/>
  <c r="J145" i="16" s="1"/>
  <c r="H144" i="16"/>
  <c r="H143" i="16"/>
  <c r="H151" i="16"/>
  <c r="E151" i="16"/>
  <c r="K151" i="16"/>
  <c r="K150" i="16"/>
  <c r="K149" i="16"/>
  <c r="K148" i="16"/>
  <c r="K147" i="16"/>
  <c r="J149" i="16"/>
  <c r="M149" i="16" s="1"/>
  <c r="E150" i="16"/>
  <c r="E149" i="16"/>
  <c r="E148" i="16"/>
  <c r="E147" i="16"/>
  <c r="D151" i="16"/>
  <c r="D150" i="16"/>
  <c r="D149" i="16"/>
  <c r="D148" i="16"/>
  <c r="D147" i="16"/>
  <c r="D137" i="16"/>
  <c r="D136" i="16"/>
  <c r="D135" i="16"/>
  <c r="D134" i="16"/>
  <c r="D133" i="16"/>
  <c r="D132" i="16"/>
  <c r="D131" i="16"/>
  <c r="D130" i="16"/>
  <c r="D129" i="16"/>
  <c r="C151" i="16"/>
  <c r="C150" i="16"/>
  <c r="C149" i="16"/>
  <c r="C148" i="16"/>
  <c r="C147" i="16"/>
  <c r="C146" i="16"/>
  <c r="C145" i="16"/>
  <c r="D145" i="16" s="1"/>
  <c r="C144" i="16"/>
  <c r="C143" i="16"/>
  <c r="D143" i="16" s="1"/>
  <c r="E143" i="16" s="1"/>
  <c r="O151" i="16" a="1"/>
  <c r="O151" i="16" s="1"/>
  <c r="N151" i="16" a="1"/>
  <c r="N151" i="16" s="1"/>
  <c r="G151" i="16"/>
  <c r="F151" i="16"/>
  <c r="O150" i="16" a="1"/>
  <c r="O150" i="16" s="1"/>
  <c r="N150" i="16" a="1"/>
  <c r="N150" i="16" s="1"/>
  <c r="F150" i="16"/>
  <c r="G150" i="16" s="1"/>
  <c r="O149" i="16" a="1"/>
  <c r="O149" i="16" s="1"/>
  <c r="N149" i="16" a="1"/>
  <c r="N149" i="16" s="1"/>
  <c r="G149" i="16"/>
  <c r="F149" i="16"/>
  <c r="O148" i="16" a="1"/>
  <c r="O148" i="16" s="1"/>
  <c r="N148" i="16" a="1"/>
  <c r="N148" i="16" s="1"/>
  <c r="F148" i="16"/>
  <c r="G148" i="16" s="1"/>
  <c r="O147" i="16" a="1"/>
  <c r="O147" i="16" s="1"/>
  <c r="N147" i="16" a="1"/>
  <c r="N147" i="16" s="1"/>
  <c r="G147" i="16"/>
  <c r="F147" i="16"/>
  <c r="O146" i="16" a="1"/>
  <c r="O146" i="16" s="1"/>
  <c r="N146" i="16" a="1"/>
  <c r="N146" i="16" s="1"/>
  <c r="F146" i="16"/>
  <c r="G146" i="16" s="1"/>
  <c r="O145" i="16" a="1"/>
  <c r="O145" i="16" s="1"/>
  <c r="N145" i="16" a="1"/>
  <c r="N145" i="16" s="1"/>
  <c r="F145" i="16"/>
  <c r="K145" i="16" s="1"/>
  <c r="O144" i="16" a="1"/>
  <c r="O144" i="16" s="1"/>
  <c r="N144" i="16" a="1"/>
  <c r="N144" i="16" s="1"/>
  <c r="F144" i="16"/>
  <c r="G144" i="16" s="1"/>
  <c r="O143" i="16" a="1"/>
  <c r="O143" i="16" s="1"/>
  <c r="N143" i="16" a="1"/>
  <c r="N143" i="16" s="1"/>
  <c r="G143" i="16"/>
  <c r="F143" i="16"/>
  <c r="K143" i="16" s="1"/>
  <c r="C71" i="3" a="1"/>
  <c r="C71" i="3" s="1"/>
  <c r="C70" i="3" a="1"/>
  <c r="C70" i="3" s="1"/>
  <c r="C69" i="3" a="1"/>
  <c r="C69" i="3" s="1"/>
  <c r="C68" i="3" a="1"/>
  <c r="C68" i="3" s="1"/>
  <c r="C67" i="3" a="1"/>
  <c r="C67" i="3" s="1"/>
  <c r="C66" i="3" a="1"/>
  <c r="C66" i="3" s="1"/>
  <c r="C65" i="3" a="1"/>
  <c r="C65" i="3" s="1"/>
  <c r="K137" i="16" a="1"/>
  <c r="K137" i="16" s="1"/>
  <c r="E137" i="16" s="1"/>
  <c r="K136" i="16" a="1"/>
  <c r="K136" i="16" s="1"/>
  <c r="E136" i="16" s="1"/>
  <c r="K135" i="16" a="1"/>
  <c r="K135" i="16" s="1"/>
  <c r="E135" i="16" s="1"/>
  <c r="K134" i="16" a="1"/>
  <c r="K134" i="16" s="1"/>
  <c r="M134" i="16" s="1"/>
  <c r="K133" i="16" a="1"/>
  <c r="K133" i="16" s="1"/>
  <c r="M133" i="16" s="1"/>
  <c r="K132" i="16" a="1"/>
  <c r="K132" i="16" s="1"/>
  <c r="L132" i="16" s="1" a="1"/>
  <c r="L132" i="16" s="1"/>
  <c r="K131" i="16" a="1"/>
  <c r="K131" i="16" s="1"/>
  <c r="L131" i="16" s="1" a="1"/>
  <c r="L131" i="16" s="1"/>
  <c r="K130" i="16" a="1"/>
  <c r="K130" i="16" s="1"/>
  <c r="K129" i="16" a="1"/>
  <c r="K129" i="16" s="1"/>
  <c r="E129" i="16" s="1"/>
  <c r="I137" i="16"/>
  <c r="J137" i="16" s="1"/>
  <c r="H137" i="16"/>
  <c r="I136" i="16"/>
  <c r="J136" i="16" s="1"/>
  <c r="H136" i="16"/>
  <c r="I135" i="16"/>
  <c r="J135" i="16" s="1"/>
  <c r="H135" i="16"/>
  <c r="I134" i="16"/>
  <c r="J134" i="16" s="1"/>
  <c r="H134" i="16"/>
  <c r="I133" i="16"/>
  <c r="J133" i="16" s="1"/>
  <c r="H133" i="16"/>
  <c r="I132" i="16"/>
  <c r="J132" i="16" s="1"/>
  <c r="H132" i="16"/>
  <c r="I131" i="16"/>
  <c r="H131" i="16"/>
  <c r="J131" i="16" s="1"/>
  <c r="I130" i="16"/>
  <c r="J130" i="16" s="1"/>
  <c r="H130" i="16"/>
  <c r="I129" i="16"/>
  <c r="J129" i="16" s="1"/>
  <c r="H129" i="16"/>
  <c r="O137" i="16" a="1"/>
  <c r="O137" i="16" s="1"/>
  <c r="N137" i="16" a="1"/>
  <c r="N137" i="16" s="1"/>
  <c r="F137" i="16"/>
  <c r="O136" i="16" a="1"/>
  <c r="O136" i="16" s="1"/>
  <c r="N136" i="16" a="1"/>
  <c r="N136" i="16" s="1"/>
  <c r="F136" i="16"/>
  <c r="O135" i="16" a="1"/>
  <c r="O135" i="16" s="1"/>
  <c r="N135" i="16" a="1"/>
  <c r="N135" i="16" s="1"/>
  <c r="F135" i="16"/>
  <c r="O134" i="16" a="1"/>
  <c r="O134" i="16" s="1"/>
  <c r="N134" i="16" a="1"/>
  <c r="N134" i="16" s="1"/>
  <c r="F134" i="16"/>
  <c r="O133" i="16" a="1"/>
  <c r="O133" i="16" s="1"/>
  <c r="N133" i="16" a="1"/>
  <c r="N133" i="16" s="1"/>
  <c r="F133" i="16"/>
  <c r="O132" i="16" a="1"/>
  <c r="O132" i="16" s="1"/>
  <c r="N132" i="16" a="1"/>
  <c r="N132" i="16" s="1"/>
  <c r="F132" i="16"/>
  <c r="O131" i="16" a="1"/>
  <c r="O131" i="16" s="1"/>
  <c r="N131" i="16" a="1"/>
  <c r="N131" i="16" s="1"/>
  <c r="F131" i="16"/>
  <c r="O130" i="16" a="1"/>
  <c r="O130" i="16" s="1"/>
  <c r="N130" i="16" a="1"/>
  <c r="N130" i="16" s="1"/>
  <c r="F130" i="16"/>
  <c r="O129" i="16" a="1"/>
  <c r="O129" i="16" s="1"/>
  <c r="N129" i="16" a="1"/>
  <c r="N129" i="16" s="1"/>
  <c r="F129" i="16"/>
  <c r="C123" i="16"/>
  <c r="C122" i="16"/>
  <c r="C121" i="16"/>
  <c r="C120" i="16"/>
  <c r="C119" i="16"/>
  <c r="C118" i="16"/>
  <c r="C117" i="16"/>
  <c r="C116" i="16"/>
  <c r="C115" i="16"/>
  <c r="J123" i="16" a="1"/>
  <c r="J123" i="16" s="1"/>
  <c r="I123" i="16" a="1"/>
  <c r="I123" i="16" s="1"/>
  <c r="D123" i="16"/>
  <c r="J122" i="16" a="1"/>
  <c r="J122" i="16" s="1"/>
  <c r="I122" i="16" a="1"/>
  <c r="I122" i="16" s="1"/>
  <c r="D122" i="16"/>
  <c r="G122" i="16" s="1"/>
  <c r="J121" i="16" a="1"/>
  <c r="J121" i="16" s="1"/>
  <c r="I121" i="16" a="1"/>
  <c r="I121" i="16" s="1"/>
  <c r="D121" i="16"/>
  <c r="G121" i="16" s="1"/>
  <c r="J120" i="16" a="1"/>
  <c r="J120" i="16" s="1"/>
  <c r="I120" i="16" a="1"/>
  <c r="I120" i="16" s="1"/>
  <c r="D120" i="16"/>
  <c r="G120" i="16" s="1"/>
  <c r="J119" i="16" a="1"/>
  <c r="J119" i="16" s="1"/>
  <c r="I119" i="16" a="1"/>
  <c r="I119" i="16" s="1"/>
  <c r="D119" i="16"/>
  <c r="G119" i="16" s="1"/>
  <c r="J118" i="16" a="1"/>
  <c r="J118" i="16" s="1"/>
  <c r="I118" i="16" a="1"/>
  <c r="I118" i="16" s="1"/>
  <c r="D118" i="16"/>
  <c r="G118" i="16" s="1"/>
  <c r="J117" i="16" a="1"/>
  <c r="J117" i="16" s="1"/>
  <c r="I117" i="16" a="1"/>
  <c r="I117" i="16" s="1"/>
  <c r="D117" i="16"/>
  <c r="H117" i="16" s="1"/>
  <c r="J116" i="16" a="1"/>
  <c r="J116" i="16" s="1"/>
  <c r="I116" i="16" a="1"/>
  <c r="I116" i="16" s="1"/>
  <c r="D116" i="16"/>
  <c r="J115" i="16" a="1"/>
  <c r="J115" i="16" s="1"/>
  <c r="I115" i="16" a="1"/>
  <c r="I115" i="16" s="1"/>
  <c r="D115" i="16"/>
  <c r="C109" i="16"/>
  <c r="C108" i="16"/>
  <c r="C107" i="16"/>
  <c r="C106" i="16"/>
  <c r="C105" i="16"/>
  <c r="C104" i="16"/>
  <c r="C103" i="16"/>
  <c r="C102" i="16"/>
  <c r="C101" i="16"/>
  <c r="G109" i="16" a="1"/>
  <c r="G109" i="16" s="1"/>
  <c r="F109" i="16" a="1"/>
  <c r="F109" i="16" s="1"/>
  <c r="D109" i="16"/>
  <c r="E109" i="16" s="1"/>
  <c r="G108" i="16" a="1"/>
  <c r="G108" i="16" s="1"/>
  <c r="F108" i="16" a="1"/>
  <c r="F108" i="16" s="1"/>
  <c r="D108" i="16"/>
  <c r="E108" i="16" s="1"/>
  <c r="G107" i="16" a="1"/>
  <c r="G107" i="16" s="1"/>
  <c r="F107" i="16" a="1"/>
  <c r="F107" i="16" s="1"/>
  <c r="D107" i="16"/>
  <c r="E107" i="16" s="1"/>
  <c r="G106" i="16" a="1"/>
  <c r="G106" i="16" s="1"/>
  <c r="F106" i="16" a="1"/>
  <c r="F106" i="16" s="1"/>
  <c r="D106" i="16"/>
  <c r="E106" i="16" s="1"/>
  <c r="G105" i="16" a="1"/>
  <c r="G105" i="16" s="1"/>
  <c r="F105" i="16" a="1"/>
  <c r="F105" i="16" s="1"/>
  <c r="D105" i="16"/>
  <c r="E105" i="16" s="1"/>
  <c r="G104" i="16" a="1"/>
  <c r="G104" i="16" s="1"/>
  <c r="F104" i="16" a="1"/>
  <c r="F104" i="16" s="1"/>
  <c r="D104" i="16"/>
  <c r="E104" i="16" s="1"/>
  <c r="G103" i="16" a="1"/>
  <c r="G103" i="16" s="1"/>
  <c r="F103" i="16" a="1"/>
  <c r="F103" i="16" s="1"/>
  <c r="D103" i="16"/>
  <c r="E103" i="16" s="1"/>
  <c r="G102" i="16" a="1"/>
  <c r="G102" i="16" s="1"/>
  <c r="F102" i="16" a="1"/>
  <c r="F102" i="16" s="1"/>
  <c r="D102" i="16"/>
  <c r="E102" i="16" s="1"/>
  <c r="G101" i="16" a="1"/>
  <c r="G101" i="16" s="1"/>
  <c r="F101" i="16" a="1"/>
  <c r="F101" i="16" s="1"/>
  <c r="D101" i="16"/>
  <c r="E101" i="16" s="1"/>
  <c r="C95" i="16"/>
  <c r="C94" i="16"/>
  <c r="C93" i="16"/>
  <c r="C92" i="16"/>
  <c r="C91" i="16"/>
  <c r="C90" i="16"/>
  <c r="C89" i="16"/>
  <c r="C88" i="16"/>
  <c r="C87" i="16"/>
  <c r="G95" i="16" a="1"/>
  <c r="G95" i="16" s="1"/>
  <c r="F95" i="16" a="1"/>
  <c r="F95" i="16" s="1"/>
  <c r="D95" i="16"/>
  <c r="E95" i="16" s="1"/>
  <c r="G94" i="16" a="1"/>
  <c r="G94" i="16" s="1"/>
  <c r="F94" i="16" a="1"/>
  <c r="F94" i="16" s="1"/>
  <c r="D94" i="16"/>
  <c r="E94" i="16" s="1"/>
  <c r="G93" i="16" a="1"/>
  <c r="G93" i="16" s="1"/>
  <c r="F93" i="16" a="1"/>
  <c r="F93" i="16" s="1"/>
  <c r="D93" i="16"/>
  <c r="E93" i="16" s="1"/>
  <c r="G92" i="16" a="1"/>
  <c r="G92" i="16" s="1"/>
  <c r="F92" i="16" a="1"/>
  <c r="F92" i="16" s="1"/>
  <c r="D92" i="16"/>
  <c r="E92" i="16" s="1"/>
  <c r="G91" i="16" a="1"/>
  <c r="G91" i="16" s="1"/>
  <c r="F91" i="16" a="1"/>
  <c r="F91" i="16" s="1"/>
  <c r="D91" i="16"/>
  <c r="E91" i="16" s="1"/>
  <c r="G90" i="16" a="1"/>
  <c r="G90" i="16" s="1"/>
  <c r="F90" i="16" a="1"/>
  <c r="F90" i="16" s="1"/>
  <c r="D90" i="16"/>
  <c r="E90" i="16" s="1"/>
  <c r="G89" i="16" a="1"/>
  <c r="G89" i="16" s="1"/>
  <c r="F89" i="16" a="1"/>
  <c r="F89" i="16" s="1"/>
  <c r="D89" i="16"/>
  <c r="E89" i="16" s="1"/>
  <c r="G88" i="16" a="1"/>
  <c r="G88" i="16" s="1"/>
  <c r="F88" i="16" a="1"/>
  <c r="F88" i="16" s="1"/>
  <c r="D88" i="16"/>
  <c r="E88" i="16" s="1"/>
  <c r="G87" i="16" a="1"/>
  <c r="G87" i="16" s="1"/>
  <c r="F87" i="16" a="1"/>
  <c r="F87" i="16" s="1"/>
  <c r="D87" i="16"/>
  <c r="E87" i="16" s="1"/>
  <c r="C81" i="16"/>
  <c r="C80" i="16"/>
  <c r="C79" i="16"/>
  <c r="C78" i="16"/>
  <c r="C77" i="16"/>
  <c r="C76" i="16"/>
  <c r="C75" i="16"/>
  <c r="C74" i="16"/>
  <c r="C73" i="16"/>
  <c r="G81" i="16" a="1"/>
  <c r="G81" i="16" s="1"/>
  <c r="F81" i="16" a="1"/>
  <c r="F81" i="16" s="1"/>
  <c r="D81" i="16"/>
  <c r="E81" i="16" s="1"/>
  <c r="G80" i="16" a="1"/>
  <c r="G80" i="16" s="1"/>
  <c r="F80" i="16" a="1"/>
  <c r="F80" i="16" s="1"/>
  <c r="D80" i="16"/>
  <c r="E80" i="16" s="1"/>
  <c r="G79" i="16" a="1"/>
  <c r="G79" i="16" s="1"/>
  <c r="F79" i="16" a="1"/>
  <c r="F79" i="16" s="1"/>
  <c r="D79" i="16"/>
  <c r="E79" i="16" s="1"/>
  <c r="G78" i="16" a="1"/>
  <c r="G78" i="16" s="1"/>
  <c r="F78" i="16" a="1"/>
  <c r="F78" i="16" s="1"/>
  <c r="D78" i="16"/>
  <c r="E78" i="16" s="1"/>
  <c r="G77" i="16" a="1"/>
  <c r="G77" i="16" s="1"/>
  <c r="F77" i="16" a="1"/>
  <c r="F77" i="16" s="1"/>
  <c r="D77" i="16"/>
  <c r="E77" i="16" s="1"/>
  <c r="G76" i="16" a="1"/>
  <c r="G76" i="16" s="1"/>
  <c r="F76" i="16" a="1"/>
  <c r="F76" i="16" s="1"/>
  <c r="D76" i="16"/>
  <c r="E76" i="16" s="1"/>
  <c r="G75" i="16" a="1"/>
  <c r="G75" i="16" s="1"/>
  <c r="F75" i="16" a="1"/>
  <c r="F75" i="16" s="1"/>
  <c r="D75" i="16"/>
  <c r="E75" i="16" s="1"/>
  <c r="G74" i="16" a="1"/>
  <c r="G74" i="16" s="1"/>
  <c r="F74" i="16" a="1"/>
  <c r="F74" i="16" s="1"/>
  <c r="D74" i="16"/>
  <c r="E74" i="16" s="1"/>
  <c r="G73" i="16" a="1"/>
  <c r="G73" i="16" s="1"/>
  <c r="F73" i="16" a="1"/>
  <c r="F73" i="16" s="1"/>
  <c r="D73" i="16"/>
  <c r="E73" i="16" s="1"/>
  <c r="C67" i="16"/>
  <c r="C66" i="16"/>
  <c r="C65" i="16"/>
  <c r="C64" i="16"/>
  <c r="C63" i="16"/>
  <c r="C62" i="16"/>
  <c r="C61" i="16"/>
  <c r="C60" i="16"/>
  <c r="C59" i="16"/>
  <c r="G67" i="16" a="1"/>
  <c r="G67" i="16" s="1"/>
  <c r="F67" i="16" a="1"/>
  <c r="F67" i="16" s="1"/>
  <c r="D67" i="16"/>
  <c r="E67" i="16" s="1"/>
  <c r="G66" i="16" a="1"/>
  <c r="G66" i="16" s="1"/>
  <c r="F66" i="16" a="1"/>
  <c r="F66" i="16" s="1"/>
  <c r="D66" i="16"/>
  <c r="E66" i="16" s="1"/>
  <c r="G65" i="16" a="1"/>
  <c r="G65" i="16" s="1"/>
  <c r="F65" i="16" a="1"/>
  <c r="F65" i="16" s="1"/>
  <c r="D65" i="16"/>
  <c r="E65" i="16" s="1"/>
  <c r="G64" i="16" a="1"/>
  <c r="G64" i="16" s="1"/>
  <c r="F64" i="16" a="1"/>
  <c r="F64" i="16" s="1"/>
  <c r="D64" i="16"/>
  <c r="E64" i="16" s="1"/>
  <c r="G63" i="16" a="1"/>
  <c r="G63" i="16" s="1"/>
  <c r="F63" i="16" a="1"/>
  <c r="F63" i="16" s="1"/>
  <c r="D63" i="16"/>
  <c r="E63" i="16" s="1"/>
  <c r="G62" i="16" a="1"/>
  <c r="G62" i="16" s="1"/>
  <c r="F62" i="16" a="1"/>
  <c r="F62" i="16" s="1"/>
  <c r="D62" i="16"/>
  <c r="E62" i="16" s="1"/>
  <c r="G61" i="16" a="1"/>
  <c r="G61" i="16" s="1"/>
  <c r="F61" i="16" a="1"/>
  <c r="F61" i="16" s="1"/>
  <c r="D61" i="16"/>
  <c r="E61" i="16" s="1"/>
  <c r="G60" i="16" a="1"/>
  <c r="G60" i="16" s="1"/>
  <c r="F60" i="16" a="1"/>
  <c r="F60" i="16" s="1"/>
  <c r="D60" i="16"/>
  <c r="E60" i="16" s="1"/>
  <c r="G59" i="16" a="1"/>
  <c r="G59" i="16" s="1"/>
  <c r="F59" i="16" a="1"/>
  <c r="F59" i="16" s="1"/>
  <c r="D59" i="16"/>
  <c r="E59" i="16" s="1"/>
  <c r="C53" i="16"/>
  <c r="C52" i="16"/>
  <c r="C51" i="16"/>
  <c r="C50" i="16"/>
  <c r="C49" i="16"/>
  <c r="C48" i="16"/>
  <c r="C47" i="16"/>
  <c r="C46" i="16"/>
  <c r="C45" i="16"/>
  <c r="I53" i="16" a="1"/>
  <c r="I53" i="16" s="1"/>
  <c r="H53" i="16" a="1"/>
  <c r="H53" i="16" s="1"/>
  <c r="D53" i="16"/>
  <c r="F53" i="16" s="1"/>
  <c r="I52" i="16" a="1"/>
  <c r="I52" i="16" s="1"/>
  <c r="H52" i="16" a="1"/>
  <c r="H52" i="16" s="1"/>
  <c r="D52" i="16"/>
  <c r="F52" i="16" s="1"/>
  <c r="I51" i="16" a="1"/>
  <c r="I51" i="16" s="1"/>
  <c r="H51" i="16" a="1"/>
  <c r="H51" i="16" s="1"/>
  <c r="D51" i="16"/>
  <c r="E51" i="16" s="1"/>
  <c r="I50" i="16" a="1"/>
  <c r="I50" i="16" s="1"/>
  <c r="H50" i="16" a="1"/>
  <c r="H50" i="16" s="1"/>
  <c r="D50" i="16"/>
  <c r="F50" i="16" s="1"/>
  <c r="I49" i="16" a="1"/>
  <c r="I49" i="16" s="1"/>
  <c r="H49" i="16" a="1"/>
  <c r="H49" i="16" s="1"/>
  <c r="D49" i="16"/>
  <c r="E49" i="16" s="1"/>
  <c r="I48" i="16" a="1"/>
  <c r="I48" i="16" s="1"/>
  <c r="H48" i="16" a="1"/>
  <c r="H48" i="16" s="1"/>
  <c r="D48" i="16"/>
  <c r="E48" i="16" s="1"/>
  <c r="I47" i="16" a="1"/>
  <c r="I47" i="16" s="1"/>
  <c r="H47" i="16" a="1"/>
  <c r="H47" i="16" s="1"/>
  <c r="D47" i="16"/>
  <c r="E47" i="16" s="1"/>
  <c r="I46" i="16" a="1"/>
  <c r="I46" i="16" s="1"/>
  <c r="H46" i="16" a="1"/>
  <c r="H46" i="16" s="1"/>
  <c r="D46" i="16"/>
  <c r="F46" i="16" s="1"/>
  <c r="I45" i="16" a="1"/>
  <c r="I45" i="16" s="1"/>
  <c r="H45" i="16" a="1"/>
  <c r="H45" i="16" s="1"/>
  <c r="D45" i="16"/>
  <c r="E45" i="16" s="1"/>
  <c r="C31" i="16"/>
  <c r="D39" i="16"/>
  <c r="F39" i="16" s="1"/>
  <c r="D38" i="16"/>
  <c r="F38" i="16" s="1"/>
  <c r="D37" i="16"/>
  <c r="F37" i="16" s="1"/>
  <c r="D36" i="16"/>
  <c r="F36" i="16" s="1"/>
  <c r="D35" i="16"/>
  <c r="F35" i="16" s="1"/>
  <c r="D34" i="16"/>
  <c r="F34" i="16" s="1"/>
  <c r="D33" i="16"/>
  <c r="E33" i="16" s="1"/>
  <c r="D32" i="16"/>
  <c r="F32" i="16" s="1"/>
  <c r="D31" i="16"/>
  <c r="F31" i="16" s="1"/>
  <c r="C39" i="16"/>
  <c r="C38" i="16"/>
  <c r="C37" i="16"/>
  <c r="C36" i="16"/>
  <c r="C35" i="16"/>
  <c r="C34" i="16"/>
  <c r="C33" i="16"/>
  <c r="C32" i="16"/>
  <c r="I39" i="16" a="1"/>
  <c r="I39" i="16" s="1"/>
  <c r="H39" i="16" a="1"/>
  <c r="H39" i="16" s="1"/>
  <c r="I38" i="16" a="1"/>
  <c r="I38" i="16" s="1"/>
  <c r="H38" i="16" a="1"/>
  <c r="H38" i="16" s="1"/>
  <c r="I37" i="16" a="1"/>
  <c r="I37" i="16" s="1"/>
  <c r="H37" i="16" a="1"/>
  <c r="H37" i="16" s="1"/>
  <c r="I36" i="16" a="1"/>
  <c r="I36" i="16" s="1"/>
  <c r="H36" i="16" a="1"/>
  <c r="H36" i="16" s="1"/>
  <c r="I35" i="16" a="1"/>
  <c r="I35" i="16" s="1"/>
  <c r="H35" i="16" a="1"/>
  <c r="H35" i="16" s="1"/>
  <c r="I34" i="16" a="1"/>
  <c r="I34" i="16" s="1"/>
  <c r="H34" i="16" a="1"/>
  <c r="H34" i="16" s="1"/>
  <c r="I33" i="16" a="1"/>
  <c r="I33" i="16" s="1"/>
  <c r="H33" i="16" a="1"/>
  <c r="H33" i="16" s="1"/>
  <c r="I32" i="16" a="1"/>
  <c r="I32" i="16" s="1"/>
  <c r="H32" i="16" a="1"/>
  <c r="H32" i="16" s="1"/>
  <c r="I31" i="16" a="1"/>
  <c r="I31" i="16" s="1"/>
  <c r="H31" i="16" a="1"/>
  <c r="H31" i="16" s="1"/>
  <c r="D25" i="16"/>
  <c r="F25" i="16" s="1"/>
  <c r="D24" i="16"/>
  <c r="D23" i="16"/>
  <c r="D22" i="16"/>
  <c r="E22" i="16" s="1"/>
  <c r="D21" i="16"/>
  <c r="E21" i="16" s="1"/>
  <c r="D20" i="16"/>
  <c r="F20" i="16" s="1"/>
  <c r="D19" i="16"/>
  <c r="F19" i="16" s="1"/>
  <c r="D18" i="16"/>
  <c r="E18" i="16" s="1"/>
  <c r="D17" i="16"/>
  <c r="F17" i="16" s="1"/>
  <c r="I25" i="16" a="1"/>
  <c r="I25" i="16" s="1"/>
  <c r="H25" i="16" a="1"/>
  <c r="H25" i="16" s="1"/>
  <c r="C25" i="16"/>
  <c r="C24" i="16"/>
  <c r="C23" i="16"/>
  <c r="C22" i="16"/>
  <c r="C21" i="16"/>
  <c r="C20" i="16"/>
  <c r="C19" i="16"/>
  <c r="C18" i="16"/>
  <c r="C17" i="16"/>
  <c r="I24" i="16" a="1"/>
  <c r="I24" i="16" s="1"/>
  <c r="H24" i="16" a="1"/>
  <c r="H24" i="16" s="1"/>
  <c r="I23" i="16" a="1"/>
  <c r="I23" i="16" s="1"/>
  <c r="H23" i="16" a="1"/>
  <c r="H23" i="16" s="1"/>
  <c r="I22" i="16" a="1"/>
  <c r="I22" i="16" s="1"/>
  <c r="H22" i="16" a="1"/>
  <c r="H22" i="16" s="1"/>
  <c r="I21" i="16" a="1"/>
  <c r="I21" i="16" s="1"/>
  <c r="H21" i="16" a="1"/>
  <c r="H21" i="16" s="1"/>
  <c r="I20" i="16" a="1"/>
  <c r="I20" i="16" s="1"/>
  <c r="H20" i="16" a="1"/>
  <c r="H20" i="16" s="1"/>
  <c r="I19" i="16" a="1"/>
  <c r="I19" i="16" s="1"/>
  <c r="H19" i="16" a="1"/>
  <c r="H19" i="16" s="1"/>
  <c r="I18" i="16" a="1"/>
  <c r="I18" i="16" s="1"/>
  <c r="H18" i="16" a="1"/>
  <c r="H18" i="16" s="1"/>
  <c r="I17" i="16" a="1"/>
  <c r="I17" i="16" s="1"/>
  <c r="H17" i="16" a="1"/>
  <c r="H17" i="16" s="1"/>
  <c r="F11" i="16" a="1"/>
  <c r="F11" i="16" s="1"/>
  <c r="D11" i="16"/>
  <c r="D10" i="16"/>
  <c r="D9" i="16"/>
  <c r="D8" i="16"/>
  <c r="D7" i="16"/>
  <c r="D6" i="16"/>
  <c r="D5" i="16"/>
  <c r="D4" i="16"/>
  <c r="F10" i="16" a="1"/>
  <c r="F10" i="16" s="1"/>
  <c r="F9" i="16" a="1"/>
  <c r="F9" i="16" s="1"/>
  <c r="F8" i="16" a="1"/>
  <c r="F8" i="16" s="1"/>
  <c r="F7" i="16" a="1"/>
  <c r="F7" i="16" s="1"/>
  <c r="F6" i="16" a="1"/>
  <c r="F6" i="16" s="1"/>
  <c r="F5" i="16" a="1"/>
  <c r="F5" i="16" s="1"/>
  <c r="F4" i="16" a="1"/>
  <c r="F4" i="16" s="1"/>
  <c r="E11" i="16" a="1"/>
  <c r="E11" i="16" s="1"/>
  <c r="E10" i="16" a="1"/>
  <c r="E10" i="16" s="1"/>
  <c r="E9" i="16" a="1"/>
  <c r="E9" i="16" s="1"/>
  <c r="E8" i="16" a="1"/>
  <c r="E8" i="16" s="1"/>
  <c r="E7" i="16" a="1"/>
  <c r="E7" i="16" s="1"/>
  <c r="I7" i="16" s="1" a="1"/>
  <c r="I7" i="16" s="1"/>
  <c r="E6" i="16" a="1"/>
  <c r="E6" i="16" s="1"/>
  <c r="E5" i="16" a="1"/>
  <c r="E5" i="16" s="1"/>
  <c r="E4" i="16" a="1"/>
  <c r="E4" i="16" s="1"/>
  <c r="C4" i="16"/>
  <c r="C11" i="16"/>
  <c r="C10" i="16"/>
  <c r="C9" i="16"/>
  <c r="C8" i="16"/>
  <c r="C7" i="16"/>
  <c r="C6" i="16"/>
  <c r="C5" i="16"/>
  <c r="B91" i="4" a="1"/>
  <c r="B91" i="4" s="1"/>
  <c r="D91" i="4" s="1" a="1"/>
  <c r="D91" i="4" s="1"/>
  <c r="B90" i="4" a="1"/>
  <c r="B90" i="4" s="1"/>
  <c r="D90" i="4" s="1" a="1"/>
  <c r="D90" i="4" s="1"/>
  <c r="B89" i="4" a="1"/>
  <c r="B89" i="4" s="1"/>
  <c r="D89" i="4" s="1" a="1"/>
  <c r="D89" i="4" s="1"/>
  <c r="B88" i="4" a="1"/>
  <c r="B88" i="4" s="1"/>
  <c r="D88" i="4" s="1" a="1"/>
  <c r="D88" i="4" s="1"/>
  <c r="B87" i="4" a="1"/>
  <c r="B87" i="4" s="1"/>
  <c r="D87" i="4" s="1" a="1"/>
  <c r="D87" i="4" s="1"/>
  <c r="B86" i="4" a="1"/>
  <c r="B86" i="4" s="1"/>
  <c r="D86" i="4" s="1" a="1"/>
  <c r="D86" i="4" s="1"/>
  <c r="B85" i="4" a="1"/>
  <c r="B85" i="4" s="1"/>
  <c r="D85" i="4" s="1" a="1"/>
  <c r="D85" i="4" s="1"/>
  <c r="D84" i="4" a="1"/>
  <c r="D84" i="4" s="1"/>
  <c r="B78" i="4" a="1"/>
  <c r="B78" i="4" s="1"/>
  <c r="D78" i="4" s="1" a="1"/>
  <c r="D78" i="4" s="1"/>
  <c r="I78" i="4" s="1" a="1"/>
  <c r="I78" i="4" s="1"/>
  <c r="B37" i="4" a="1"/>
  <c r="B37" i="4" s="1"/>
  <c r="C37" i="4" s="1" a="1"/>
  <c r="C37" i="4" s="1"/>
  <c r="C29" i="4" a="1"/>
  <c r="C29" i="4" s="1"/>
  <c r="B77" i="4" a="1"/>
  <c r="B77" i="4" s="1"/>
  <c r="D77" i="4" s="1" a="1"/>
  <c r="D77" i="4" s="1"/>
  <c r="I77" i="4" s="1" a="1"/>
  <c r="I77" i="4" s="1"/>
  <c r="B76" i="4" a="1"/>
  <c r="B76" i="4" s="1"/>
  <c r="D76" i="4" s="1" a="1"/>
  <c r="D76" i="4" s="1"/>
  <c r="I76" i="4" s="1" a="1"/>
  <c r="I76" i="4" s="1"/>
  <c r="B75" i="4" a="1"/>
  <c r="B75" i="4" s="1"/>
  <c r="D75" i="4" s="1" a="1"/>
  <c r="D75" i="4" s="1"/>
  <c r="I75" i="4" s="1" a="1"/>
  <c r="I75" i="4" s="1"/>
  <c r="B74" i="4" a="1"/>
  <c r="B74" i="4" s="1"/>
  <c r="D74" i="4" s="1" a="1"/>
  <c r="D74" i="4" s="1"/>
  <c r="I74" i="4" s="1" a="1"/>
  <c r="I74" i="4" s="1"/>
  <c r="B73" i="4" a="1"/>
  <c r="B73" i="4" s="1"/>
  <c r="D73" i="4" s="1" a="1"/>
  <c r="D73" i="4" s="1"/>
  <c r="I73" i="4" s="1" a="1"/>
  <c r="I73" i="4" s="1"/>
  <c r="B72" i="4" a="1"/>
  <c r="B72" i="4" s="1"/>
  <c r="D72" i="4" s="1" a="1"/>
  <c r="D72" i="4" s="1"/>
  <c r="I72" i="4" s="1" a="1"/>
  <c r="I72" i="4" s="1"/>
  <c r="B71" i="4" a="1"/>
  <c r="B71" i="4" s="1"/>
  <c r="D71" i="4" s="1" a="1"/>
  <c r="D71" i="4" s="1"/>
  <c r="I71" i="4" s="1" a="1"/>
  <c r="I71" i="4" s="1"/>
  <c r="F48" i="4" a="1"/>
  <c r="F48" i="4" s="1"/>
  <c r="G48" i="4" s="1" a="1"/>
  <c r="G48" i="4" s="1"/>
  <c r="J48" i="4" s="1"/>
  <c r="F47" i="4" a="1"/>
  <c r="F47" i="4" s="1"/>
  <c r="F46" i="4" a="1"/>
  <c r="F46" i="4" s="1"/>
  <c r="F45" i="4" a="1"/>
  <c r="F45" i="4" s="1"/>
  <c r="F44" i="4" a="1"/>
  <c r="F44" i="4" s="1"/>
  <c r="F43" i="4" a="1"/>
  <c r="F43"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4" i="4" a="1"/>
  <c r="C4" i="4" s="1"/>
  <c r="C5" i="4" a="1"/>
  <c r="C5" i="4" s="1"/>
  <c r="C6" i="4" a="1"/>
  <c r="C6" i="4" s="1"/>
  <c r="C7" i="4" a="1"/>
  <c r="C7" i="4" s="1"/>
  <c r="C8" i="4" a="1"/>
  <c r="C8" i="4" s="1"/>
  <c r="C9" i="4" a="1"/>
  <c r="C9" i="4" s="1"/>
  <c r="C10" i="4" a="1"/>
  <c r="C10" i="4" s="1"/>
  <c r="C11" i="4" a="1"/>
  <c r="C11" i="4" s="1"/>
  <c r="C65" i="4" a="1"/>
  <c r="C65" i="4" s="1"/>
  <c r="C64" i="4" a="1"/>
  <c r="C64" i="4" s="1"/>
  <c r="C63" i="4" a="1"/>
  <c r="C63" i="4" s="1"/>
  <c r="C62" i="4" a="1"/>
  <c r="C62" i="4" s="1"/>
  <c r="C61" i="4" a="1"/>
  <c r="C61" i="4" s="1"/>
  <c r="C60" i="4" a="1"/>
  <c r="C60" i="4" s="1"/>
  <c r="C59" i="4" a="1"/>
  <c r="C59" i="4" s="1"/>
  <c r="C58" i="4" a="1"/>
  <c r="C58" i="4" s="1"/>
  <c r="C57" i="4" a="1"/>
  <c r="C57" i="4" s="1"/>
  <c r="C56" i="4" a="1"/>
  <c r="C56" i="4" s="1"/>
  <c r="C55" i="4" a="1"/>
  <c r="C55" i="4" s="1"/>
  <c r="C54" i="4" a="1"/>
  <c r="C54" i="4" s="1"/>
  <c r="D34" i="3" a="1"/>
  <c r="D34" i="3" s="1"/>
  <c r="D33" i="3" a="1"/>
  <c r="D33" i="3" s="1"/>
  <c r="D32" i="3" a="1"/>
  <c r="D32" i="3" s="1"/>
  <c r="D27" i="3" a="1"/>
  <c r="D27" i="3" s="1"/>
  <c r="D28" i="3" a="1"/>
  <c r="D28" i="3" s="1"/>
  <c r="D29" i="3" a="1"/>
  <c r="D29" i="3" s="1"/>
  <c r="D30" i="3" a="1"/>
  <c r="D30" i="3" s="1"/>
  <c r="D31" i="3" a="1"/>
  <c r="D31" i="3" s="1"/>
  <c r="C17" i="3" a="1"/>
  <c r="C17" i="3" s="1"/>
  <c r="C18" i="3" a="1"/>
  <c r="C18" i="3" s="1"/>
  <c r="C19" i="3" a="1"/>
  <c r="C19" i="3" s="1"/>
  <c r="C20" i="3" a="1"/>
  <c r="C20" i="3" s="1"/>
  <c r="C21" i="3" a="1"/>
  <c r="C21" i="3" s="1"/>
  <c r="B8" i="14" a="1"/>
  <c r="B8" i="14" s="1"/>
  <c r="B7" i="14" a="1"/>
  <c r="B7" i="14" s="1"/>
  <c r="B6" i="14" a="1"/>
  <c r="B6" i="14" s="1"/>
  <c r="B5" i="14" a="1"/>
  <c r="B5" i="14" s="1"/>
  <c r="B4" i="14" a="1"/>
  <c r="B4" i="14" s="1"/>
  <c r="D18" i="14" a="1"/>
  <c r="D18" i="14" s="1"/>
  <c r="D17" i="14" a="1"/>
  <c r="D17" i="14" s="1"/>
  <c r="D16" i="14" a="1"/>
  <c r="D16" i="14" s="1"/>
  <c r="D15" i="14" a="1"/>
  <c r="D15" i="14" s="1"/>
  <c r="D14" i="14" a="1"/>
  <c r="D14" i="14" s="1"/>
  <c r="C48" i="13" a="1"/>
  <c r="C48" i="13" s="1"/>
  <c r="C47" i="13" a="1"/>
  <c r="C47" i="13" s="1"/>
  <c r="C46" i="13" a="1"/>
  <c r="C46" i="13" s="1"/>
  <c r="C45" i="13" a="1"/>
  <c r="C45" i="13" s="1"/>
  <c r="C44" i="13" a="1"/>
  <c r="C44" i="13" s="1"/>
  <c r="C38" i="13" a="1"/>
  <c r="C38" i="13" s="1"/>
  <c r="C37" i="13" a="1"/>
  <c r="C37" i="13" s="1"/>
  <c r="C36" i="13" a="1"/>
  <c r="C36" i="13" s="1"/>
  <c r="C35" i="13" a="1"/>
  <c r="C35" i="13" s="1"/>
  <c r="C34" i="13" a="1"/>
  <c r="C34" i="13" s="1"/>
  <c r="B28" i="13" a="1"/>
  <c r="B28" i="13" s="1"/>
  <c r="B27" i="13" a="1"/>
  <c r="B27" i="13" s="1"/>
  <c r="B26" i="13" a="1"/>
  <c r="B26" i="13" s="1"/>
  <c r="B25" i="13" a="1"/>
  <c r="B25" i="13" s="1"/>
  <c r="B24" i="13" a="1"/>
  <c r="B24" i="13" s="1"/>
  <c r="C18" i="13" a="1"/>
  <c r="C18" i="13" s="1"/>
  <c r="C17" i="13" a="1"/>
  <c r="C17" i="13" s="1"/>
  <c r="C16" i="13" a="1"/>
  <c r="C16" i="13" s="1"/>
  <c r="C15" i="13" a="1"/>
  <c r="C15" i="13" s="1"/>
  <c r="C14" i="13" a="1"/>
  <c r="C14" i="13" s="1"/>
  <c r="F8" i="13" a="1"/>
  <c r="F8" i="13" s="1"/>
  <c r="F7" i="13" a="1"/>
  <c r="F7" i="13" s="1"/>
  <c r="F6" i="13" a="1"/>
  <c r="F6" i="13" s="1"/>
  <c r="F5" i="13" a="1"/>
  <c r="F5" i="13" s="1"/>
  <c r="F4" i="13" a="1"/>
  <c r="F4" i="13" s="1"/>
  <c r="G46" i="8" a="1"/>
  <c r="G46" i="8" s="1"/>
  <c r="F40" i="8" a="1"/>
  <c r="F40" i="8" s="1"/>
  <c r="F39" i="8" a="1"/>
  <c r="F39" i="8" s="1"/>
  <c r="F38" i="8" a="1"/>
  <c r="F38" i="8" s="1"/>
  <c r="F37" i="8" a="1"/>
  <c r="F37" i="8" s="1"/>
  <c r="F36" i="8" a="1"/>
  <c r="F36" i="8" s="1"/>
  <c r="G48" i="8" a="1"/>
  <c r="G48" i="8" s="1"/>
  <c r="H78" i="12" a="1"/>
  <c r="H78" i="12" s="1"/>
  <c r="H77" i="12" a="1"/>
  <c r="H77" i="12" s="1"/>
  <c r="H76" i="12" a="1"/>
  <c r="H76" i="12" s="1"/>
  <c r="H75" i="12" a="1"/>
  <c r="H75" i="12" s="1"/>
  <c r="H74" i="12" a="1"/>
  <c r="H74" i="12" s="1"/>
  <c r="H73" i="12" a="1"/>
  <c r="H73" i="12" s="1"/>
  <c r="H72" i="12" a="1"/>
  <c r="H72" i="12" s="1"/>
  <c r="H71" i="12" a="1"/>
  <c r="H71" i="12" s="1"/>
  <c r="H70" i="12" a="1"/>
  <c r="H70" i="12" s="1"/>
  <c r="B53" i="11" a="1"/>
  <c r="B53" i="11" s="1"/>
  <c r="B52" i="11" a="1"/>
  <c r="B52" i="11" s="1"/>
  <c r="B51" i="11" a="1"/>
  <c r="B51" i="11" s="1"/>
  <c r="B50" i="11" a="1"/>
  <c r="B50" i="11" s="1"/>
  <c r="I64" i="12" a="1"/>
  <c r="I64" i="12" s="1"/>
  <c r="I63" i="12" a="1"/>
  <c r="I63" i="12" s="1"/>
  <c r="I62" i="12" a="1"/>
  <c r="I62" i="12" s="1"/>
  <c r="I61" i="12" a="1"/>
  <c r="I61" i="12" s="1"/>
  <c r="I60" i="12" a="1"/>
  <c r="I60" i="12" s="1"/>
  <c r="I59" i="12" a="1"/>
  <c r="I59" i="12" s="1"/>
  <c r="I58" i="12" a="1"/>
  <c r="I58" i="12" s="1"/>
  <c r="I57" i="12" a="1"/>
  <c r="I57" i="12" s="1"/>
  <c r="I56" i="12" a="1"/>
  <c r="I56" i="12" s="1"/>
  <c r="B85" i="11" a="1"/>
  <c r="B85" i="11" s="1"/>
  <c r="B84" i="11" a="1"/>
  <c r="B84" i="11" s="1"/>
  <c r="B71" i="11" a="1"/>
  <c r="B71" i="11" s="1"/>
  <c r="B70" i="11" a="1"/>
  <c r="B70" i="11" s="1"/>
  <c r="B49" i="11" a="1"/>
  <c r="B49" i="11" s="1"/>
  <c r="B48" i="11" a="1"/>
  <c r="B48" i="11" s="1"/>
  <c r="B47" i="11" a="1"/>
  <c r="B47" i="11" s="1"/>
  <c r="B46" i="11" a="1"/>
  <c r="B46" i="11" s="1"/>
  <c r="B45" i="11" a="1"/>
  <c r="B45" i="11" s="1"/>
  <c r="B44" i="11" a="1"/>
  <c r="B44" i="11" s="1"/>
  <c r="B69" i="11" a="1"/>
  <c r="B69" i="11" s="1"/>
  <c r="G90" i="12" a="1"/>
  <c r="G90" i="12" s="1"/>
  <c r="B83" i="11" a="1"/>
  <c r="B83" i="11" s="1"/>
  <c r="C13" i="11" a="1"/>
  <c r="C13" i="11" s="1"/>
  <c r="G89" i="6" a="1"/>
  <c r="G89" i="6" s="1"/>
  <c r="G88" i="6" a="1"/>
  <c r="G88" i="6" s="1"/>
  <c r="G87" i="6" a="1"/>
  <c r="G87" i="6" s="1"/>
  <c r="G86" i="6" a="1"/>
  <c r="G86" i="6" s="1"/>
  <c r="G85" i="6" a="1"/>
  <c r="G85" i="6" s="1"/>
  <c r="G84" i="6" a="1"/>
  <c r="G84" i="6" s="1"/>
  <c r="E66" i="6" a="1"/>
  <c r="E66" i="6" s="1"/>
  <c r="E68" i="6" a="1"/>
  <c r="E68" i="6" s="1"/>
  <c r="E67" i="6" a="1"/>
  <c r="E67" i="6" s="1"/>
  <c r="E65" i="6" a="1"/>
  <c r="E65" i="6" s="1"/>
  <c r="E64" i="6" a="1"/>
  <c r="E64" i="6" s="1"/>
  <c r="I37" i="12" a="1"/>
  <c r="I37" i="12" s="1"/>
  <c r="G50" i="8" a="1"/>
  <c r="G50" i="8" s="1"/>
  <c r="G49" i="8" a="1"/>
  <c r="G49" i="8" s="1"/>
  <c r="G47" i="8" a="1"/>
  <c r="G47" i="8" s="1"/>
  <c r="D30" i="8" a="1"/>
  <c r="D30" i="8" s="1"/>
  <c r="D29" i="8" a="1"/>
  <c r="D29" i="8" s="1"/>
  <c r="D28" i="8" a="1"/>
  <c r="D28" i="8" s="1"/>
  <c r="D27" i="8" a="1"/>
  <c r="D27" i="8" s="1"/>
  <c r="D26" i="8" a="1"/>
  <c r="D26" i="8" s="1"/>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D101" i="3" a="1"/>
  <c r="D101" i="3" s="1"/>
  <c r="D100" i="3" a="1"/>
  <c r="D100" i="3" s="1"/>
  <c r="D99" i="3" a="1"/>
  <c r="D99" i="3" s="1"/>
  <c r="D98" i="3" a="1"/>
  <c r="D98" i="3" s="1"/>
  <c r="D92" i="3" a="1"/>
  <c r="D92" i="3" s="1"/>
  <c r="D91" i="3" a="1"/>
  <c r="D91" i="3" s="1"/>
  <c r="D90" i="3" a="1"/>
  <c r="D90" i="3" s="1"/>
  <c r="D89" i="3" a="1"/>
  <c r="D89" i="3" s="1"/>
  <c r="C20" i="8" a="1"/>
  <c r="C20" i="8" s="1"/>
  <c r="C19" i="8" a="1"/>
  <c r="C19" i="8" s="1"/>
  <c r="C18" i="8" a="1"/>
  <c r="C18" i="8" s="1"/>
  <c r="C17" i="8" a="1"/>
  <c r="C17" i="8" s="1"/>
  <c r="C16" i="8" a="1"/>
  <c r="C16" i="8" s="1"/>
  <c r="C8" i="1" a="1"/>
  <c r="C8" i="1" s="1"/>
  <c r="C4" i="1" a="1"/>
  <c r="C4" i="1" s="1"/>
  <c r="C5" i="1" a="1"/>
  <c r="C5" i="1" s="1"/>
  <c r="C6" i="1" a="1"/>
  <c r="C6" i="1" s="1"/>
  <c r="C7" i="1" a="1"/>
  <c r="C7" i="1" s="1"/>
  <c r="C9" i="1" a="1"/>
  <c r="C9" i="1" s="1"/>
  <c r="C10" i="1" a="1"/>
  <c r="C10" i="1" s="1"/>
  <c r="C11" i="1" a="1"/>
  <c r="C11" i="1" s="1"/>
  <c r="C12" i="1" a="1"/>
  <c r="C12" i="1" s="1"/>
  <c r="C13" i="1" a="1"/>
  <c r="C13" i="1" s="1"/>
  <c r="C14" i="1" a="1"/>
  <c r="C14" i="1" s="1"/>
  <c r="C10" i="8" a="1"/>
  <c r="C10" i="8" s="1"/>
  <c r="C9" i="8" a="1"/>
  <c r="C9" i="8" s="1"/>
  <c r="C8" i="8" a="1"/>
  <c r="C8" i="8" s="1"/>
  <c r="C7" i="8" a="1"/>
  <c r="C7" i="8" s="1"/>
  <c r="C6" i="8" a="1"/>
  <c r="C6" i="8" s="1"/>
  <c r="C5" i="8" a="1"/>
  <c r="C5" i="8" s="1"/>
  <c r="C4" i="8" a="1"/>
  <c r="C4" i="8" s="1"/>
  <c r="K78" i="6" a="1"/>
  <c r="K78" i="6" s="1"/>
  <c r="L78" i="6" s="1" a="1"/>
  <c r="L78" i="6" s="1"/>
  <c r="K77" i="6" a="1"/>
  <c r="K77" i="6" s="1"/>
  <c r="L77" i="6" s="1" a="1"/>
  <c r="L77" i="6" s="1"/>
  <c r="K76" i="6" a="1"/>
  <c r="K76" i="6" s="1"/>
  <c r="L76" i="6" s="1" a="1"/>
  <c r="L76" i="6" s="1"/>
  <c r="K75" i="6" a="1"/>
  <c r="K75" i="6" s="1"/>
  <c r="L75" i="6" s="1" a="1"/>
  <c r="L75" i="6" s="1"/>
  <c r="K74" i="6" a="1"/>
  <c r="K74" i="6" s="1"/>
  <c r="L74" i="6" s="1" a="1"/>
  <c r="L74" i="6" s="1"/>
  <c r="I36" i="12" a="1"/>
  <c r="I36" i="12" s="1"/>
  <c r="I35" i="12" a="1"/>
  <c r="I35" i="12" s="1"/>
  <c r="I34" i="12" a="1"/>
  <c r="I34" i="12" s="1"/>
  <c r="I33" i="12" a="1"/>
  <c r="I33" i="12" s="1"/>
  <c r="I32" i="12" a="1"/>
  <c r="I32" i="12" s="1"/>
  <c r="I31" i="12" a="1"/>
  <c r="I31" i="12" s="1"/>
  <c r="C12" i="11" a="1"/>
  <c r="C12" i="11" s="1"/>
  <c r="C11" i="11" a="1"/>
  <c r="C11" i="11" s="1"/>
  <c r="C10" i="11" a="1"/>
  <c r="C10" i="11" s="1"/>
  <c r="C9" i="11" a="1"/>
  <c r="C9" i="11" s="1"/>
  <c r="C8" i="11" a="1"/>
  <c r="C8" i="11" s="1"/>
  <c r="C7" i="11" a="1"/>
  <c r="C7" i="11" s="1"/>
  <c r="C6" i="11" a="1"/>
  <c r="C6" i="11" s="1"/>
  <c r="C5" i="11" a="1"/>
  <c r="C5" i="11" s="1"/>
  <c r="C4" i="11" a="1"/>
  <c r="C4" i="11" s="1"/>
  <c r="B97" i="11" a="1"/>
  <c r="B97" i="11" s="1"/>
  <c r="B96" i="11" a="1"/>
  <c r="B96" i="11" s="1"/>
  <c r="B95" i="11" a="1"/>
  <c r="B95" i="11" s="1"/>
  <c r="B94" i="11" a="1"/>
  <c r="B94" i="11" s="1"/>
  <c r="B93" i="11" a="1"/>
  <c r="B93" i="11" s="1"/>
  <c r="B92" i="11" a="1"/>
  <c r="B92" i="11" s="1"/>
  <c r="B91" i="11" a="1"/>
  <c r="B91" i="11" s="1"/>
  <c r="G89" i="12" a="1"/>
  <c r="G89" i="12" s="1"/>
  <c r="G88" i="12" a="1"/>
  <c r="G88" i="12" s="1"/>
  <c r="G87" i="12" a="1"/>
  <c r="G87" i="12" s="1"/>
  <c r="G86" i="12" a="1"/>
  <c r="G86" i="12" s="1"/>
  <c r="G85" i="12" a="1"/>
  <c r="G85" i="12" s="1"/>
  <c r="G84" i="12" a="1"/>
  <c r="G84" i="12" s="1"/>
  <c r="D35" i="1" a="1"/>
  <c r="D35" i="1" s="1"/>
  <c r="D36" i="1" a="1"/>
  <c r="D36" i="1" s="1"/>
  <c r="D37" i="1" a="1"/>
  <c r="D37" i="1" s="1"/>
  <c r="D38" i="1" a="1"/>
  <c r="D38" i="1" s="1"/>
  <c r="D39" i="1" a="1"/>
  <c r="D39" i="1" s="1"/>
  <c r="D40" i="1" a="1"/>
  <c r="D40" i="1" s="1"/>
  <c r="D41" i="1" a="1"/>
  <c r="D41" i="1" s="1"/>
  <c r="D42" i="1" a="1"/>
  <c r="D42" i="1" s="1"/>
  <c r="D43" i="1" a="1"/>
  <c r="D43" i="1" s="1"/>
  <c r="D44" i="1" a="1"/>
  <c r="D44" i="1" s="1"/>
  <c r="C50" i="12" a="1"/>
  <c r="C50" i="12" s="1"/>
  <c r="C49" i="12" a="1"/>
  <c r="C49" i="12" s="1"/>
  <c r="C48" i="12" a="1"/>
  <c r="C48" i="12" s="1"/>
  <c r="C47" i="12" a="1"/>
  <c r="C47" i="12" s="1"/>
  <c r="C46" i="12" a="1"/>
  <c r="C46" i="12" s="1"/>
  <c r="C45" i="12" a="1"/>
  <c r="C45" i="12" s="1"/>
  <c r="C44" i="12" a="1"/>
  <c r="C44" i="12" s="1"/>
  <c r="C43" i="12" a="1"/>
  <c r="C43" i="12" s="1"/>
  <c r="R151" i="16" l="1" a="1"/>
  <c r="R151" i="16" s="1"/>
  <c r="T151" i="16" s="1"/>
  <c r="L143" i="16" a="1"/>
  <c r="L143" i="16" s="1"/>
  <c r="J144" i="16"/>
  <c r="M145" i="16"/>
  <c r="D146" i="16"/>
  <c r="E146" i="16" s="1"/>
  <c r="E145" i="16"/>
  <c r="D144" i="16"/>
  <c r="E144" i="16" s="1"/>
  <c r="J146" i="16"/>
  <c r="M146" i="16" s="1"/>
  <c r="K144" i="16"/>
  <c r="G145" i="16"/>
  <c r="K146" i="16"/>
  <c r="J151" i="16"/>
  <c r="M151" i="16" s="1"/>
  <c r="L150" i="16" a="1"/>
  <c r="L150" i="16" s="1"/>
  <c r="M143" i="16"/>
  <c r="R145" i="16" a="1"/>
  <c r="R145" i="16" s="1"/>
  <c r="T145" i="16" s="1"/>
  <c r="R143" i="16" a="1"/>
  <c r="R143" i="16" s="1"/>
  <c r="T143" i="16" s="1"/>
  <c r="R144" i="16" a="1"/>
  <c r="R144" i="16" s="1"/>
  <c r="T144" i="16" s="1"/>
  <c r="R146" i="16" a="1"/>
  <c r="R146" i="16" s="1"/>
  <c r="T146" i="16" s="1"/>
  <c r="R148" i="16" a="1"/>
  <c r="R148" i="16" s="1"/>
  <c r="T148" i="16" s="1"/>
  <c r="R147" i="16" a="1"/>
  <c r="R147" i="16" s="1"/>
  <c r="T147" i="16" s="1"/>
  <c r="R149" i="16" a="1"/>
  <c r="R149" i="16" s="1"/>
  <c r="T149" i="16" s="1"/>
  <c r="R150" i="16" a="1"/>
  <c r="R150" i="16" s="1"/>
  <c r="T150" i="16" s="1"/>
  <c r="L146" i="16" a="1"/>
  <c r="L146" i="16" s="1"/>
  <c r="L148" i="16" a="1"/>
  <c r="L148" i="16" s="1"/>
  <c r="L144" i="16" a="1"/>
  <c r="L144" i="16" s="1"/>
  <c r="L151" i="16" a="1"/>
  <c r="L151" i="16" s="1"/>
  <c r="R135" i="16" a="1"/>
  <c r="R135" i="16" s="1"/>
  <c r="R133" i="16" a="1"/>
  <c r="R133" i="16" s="1"/>
  <c r="R136" i="16" a="1"/>
  <c r="R136" i="16" s="1"/>
  <c r="R131" i="16" a="1"/>
  <c r="R131" i="16" s="1"/>
  <c r="R132" i="16" a="1"/>
  <c r="R132" i="16" s="1"/>
  <c r="R130" i="16" a="1"/>
  <c r="R130" i="16" s="1"/>
  <c r="R129" i="16" a="1"/>
  <c r="R129" i="16" s="1"/>
  <c r="R137" i="16" a="1"/>
  <c r="R137" i="16" s="1"/>
  <c r="L133" i="16" a="1"/>
  <c r="L133" i="16" s="1"/>
  <c r="L134" i="16" a="1"/>
  <c r="L134" i="16" s="1"/>
  <c r="L135" i="16" a="1"/>
  <c r="L135" i="16" s="1"/>
  <c r="M129" i="16"/>
  <c r="M135" i="16"/>
  <c r="E132" i="16"/>
  <c r="R134" i="16" a="1"/>
  <c r="R134" i="16" s="1"/>
  <c r="M137" i="16"/>
  <c r="E133" i="16"/>
  <c r="E130" i="16"/>
  <c r="M136" i="16"/>
  <c r="E131" i="16"/>
  <c r="M130" i="16"/>
  <c r="M131" i="16"/>
  <c r="L129" i="16" a="1"/>
  <c r="L129" i="16" s="1"/>
  <c r="L136" i="16" a="1"/>
  <c r="L136" i="16" s="1"/>
  <c r="E134" i="16"/>
  <c r="M132" i="16"/>
  <c r="L130" i="16" a="1"/>
  <c r="L130" i="16" s="1"/>
  <c r="L137" i="16" a="1"/>
  <c r="L137" i="16" s="1"/>
  <c r="I10" i="16" a="1"/>
  <c r="I10" i="16" s="1"/>
  <c r="J10" i="16" s="1"/>
  <c r="G130" i="16"/>
  <c r="G131" i="16"/>
  <c r="E117" i="16"/>
  <c r="F117" i="16" s="1"/>
  <c r="G132" i="16"/>
  <c r="G133" i="16"/>
  <c r="C134" i="16"/>
  <c r="G134" i="16"/>
  <c r="E123" i="16"/>
  <c r="F123" i="16" s="1"/>
  <c r="C136" i="16"/>
  <c r="G135" i="16"/>
  <c r="G136" i="16"/>
  <c r="G129" i="16"/>
  <c r="G137" i="16"/>
  <c r="C132" i="16"/>
  <c r="G117" i="16"/>
  <c r="C133" i="16"/>
  <c r="C135" i="16"/>
  <c r="C129" i="16"/>
  <c r="C137" i="16"/>
  <c r="C130" i="16"/>
  <c r="C131" i="16"/>
  <c r="E116" i="16"/>
  <c r="F116" i="16" s="1"/>
  <c r="H123" i="16"/>
  <c r="F33" i="16"/>
  <c r="E115" i="16"/>
  <c r="F115" i="16" s="1"/>
  <c r="G123" i="16"/>
  <c r="H115" i="16"/>
  <c r="G115" i="16"/>
  <c r="H116" i="16"/>
  <c r="G116" i="16"/>
  <c r="E35" i="16"/>
  <c r="E118" i="16"/>
  <c r="F118" i="16" s="1"/>
  <c r="H118" i="16"/>
  <c r="E119" i="16"/>
  <c r="F119" i="16" s="1"/>
  <c r="H119" i="16"/>
  <c r="I8" i="16" a="1"/>
  <c r="I8" i="16" s="1"/>
  <c r="J8" i="16" s="1"/>
  <c r="I9" i="16" a="1"/>
  <c r="I9" i="16" s="1"/>
  <c r="J9" i="16" s="1"/>
  <c r="E120" i="16"/>
  <c r="F120" i="16" s="1"/>
  <c r="H120" i="16"/>
  <c r="H121" i="16"/>
  <c r="H122" i="16"/>
  <c r="I6" i="16" a="1"/>
  <c r="I6" i="16" s="1"/>
  <c r="J6" i="16" s="1"/>
  <c r="J107" i="16" a="1"/>
  <c r="J107" i="16" s="1"/>
  <c r="K107" i="16" s="1"/>
  <c r="J102" i="16" a="1"/>
  <c r="J102" i="16" s="1"/>
  <c r="K102" i="16" s="1"/>
  <c r="M123" i="16" a="1"/>
  <c r="M123" i="16" s="1"/>
  <c r="J80" i="16" a="1"/>
  <c r="J80" i="16" s="1"/>
  <c r="K80" i="16" s="1"/>
  <c r="J89" i="16" a="1"/>
  <c r="J89" i="16" s="1"/>
  <c r="K89" i="16" s="1"/>
  <c r="J101" i="16" a="1"/>
  <c r="J101" i="16" s="1"/>
  <c r="K101" i="16" s="1"/>
  <c r="J109" i="16" a="1"/>
  <c r="J109" i="16" s="1"/>
  <c r="K109" i="16" s="1"/>
  <c r="M118" i="16" a="1"/>
  <c r="M118" i="16" s="1"/>
  <c r="M119" i="16" a="1"/>
  <c r="M119" i="16" s="1"/>
  <c r="O119" i="16" s="1"/>
  <c r="J103" i="16" a="1"/>
  <c r="J103" i="16" s="1"/>
  <c r="K103" i="16" s="1"/>
  <c r="M120" i="16" a="1"/>
  <c r="M120" i="16" s="1"/>
  <c r="J104" i="16" a="1"/>
  <c r="J104" i="16" s="1"/>
  <c r="K104" i="16" s="1"/>
  <c r="J94" i="16" a="1"/>
  <c r="J94" i="16" s="1"/>
  <c r="K94" i="16" s="1"/>
  <c r="M115" i="16" a="1"/>
  <c r="M115" i="16" s="1"/>
  <c r="M122" i="16" a="1"/>
  <c r="M122" i="16" s="1"/>
  <c r="O122" i="16" s="1"/>
  <c r="M117" i="16" a="1"/>
  <c r="M117" i="16" s="1"/>
  <c r="O117" i="16" s="1"/>
  <c r="M121" i="16" a="1"/>
  <c r="M121" i="16" s="1"/>
  <c r="O121" i="16" s="1"/>
  <c r="E121" i="16"/>
  <c r="F121" i="16" s="1"/>
  <c r="E122" i="16"/>
  <c r="F122" i="16" s="1"/>
  <c r="M116" i="16" a="1"/>
  <c r="M116" i="16" s="1"/>
  <c r="J106" i="16" a="1"/>
  <c r="J106" i="16" s="1"/>
  <c r="K106" i="16" s="1"/>
  <c r="I4" i="16" a="1"/>
  <c r="I4" i="16" s="1"/>
  <c r="J4" i="16" s="1"/>
  <c r="J95" i="16" a="1"/>
  <c r="J95" i="16" s="1"/>
  <c r="K95" i="16" s="1"/>
  <c r="J90" i="16" a="1"/>
  <c r="J90" i="16" s="1"/>
  <c r="K90" i="16" s="1"/>
  <c r="J105" i="16" a="1"/>
  <c r="J105" i="16" s="1"/>
  <c r="K105" i="16" s="1"/>
  <c r="F18" i="16"/>
  <c r="G18" i="16" s="1"/>
  <c r="J108" i="16" a="1"/>
  <c r="J108" i="16" s="1"/>
  <c r="K108" i="16" s="1"/>
  <c r="J76" i="16" a="1"/>
  <c r="J76" i="16" s="1"/>
  <c r="K76" i="16" s="1"/>
  <c r="J74" i="16" a="1"/>
  <c r="J74" i="16" s="1"/>
  <c r="K74" i="16" s="1"/>
  <c r="J92" i="16" a="1"/>
  <c r="J92" i="16" s="1"/>
  <c r="K92" i="16" s="1"/>
  <c r="J75" i="16" a="1"/>
  <c r="J75" i="16" s="1"/>
  <c r="K75" i="16" s="1"/>
  <c r="J93" i="16" a="1"/>
  <c r="J93" i="16" s="1"/>
  <c r="K93" i="16" s="1"/>
  <c r="J88" i="16" a="1"/>
  <c r="J88" i="16" s="1"/>
  <c r="K88" i="16" s="1"/>
  <c r="J87" i="16" a="1"/>
  <c r="J87" i="16" s="1"/>
  <c r="K87" i="16" s="1"/>
  <c r="J81" i="16" a="1"/>
  <c r="J81" i="16" s="1"/>
  <c r="K81" i="16" s="1"/>
  <c r="J91" i="16" a="1"/>
  <c r="J91" i="16" s="1"/>
  <c r="K91" i="16" s="1"/>
  <c r="J78" i="16" a="1"/>
  <c r="J78" i="16" s="1"/>
  <c r="K78" i="16" s="1"/>
  <c r="J79" i="16" a="1"/>
  <c r="J79" i="16" s="1"/>
  <c r="K79" i="16" s="1"/>
  <c r="J77" i="16" a="1"/>
  <c r="J77" i="16" s="1"/>
  <c r="K77" i="16" s="1"/>
  <c r="J73" i="16" a="1"/>
  <c r="J73" i="16" s="1"/>
  <c r="K73" i="16" s="1"/>
  <c r="J60" i="16" a="1"/>
  <c r="J60" i="16" s="1"/>
  <c r="K60" i="16" s="1"/>
  <c r="J65" i="16" a="1"/>
  <c r="J65" i="16" s="1"/>
  <c r="K65" i="16" s="1"/>
  <c r="L51" i="16" a="1"/>
  <c r="L51" i="16" s="1"/>
  <c r="J61" i="16" a="1"/>
  <c r="J61" i="16" s="1"/>
  <c r="K61" i="16" s="1"/>
  <c r="J66" i="16" a="1"/>
  <c r="J66" i="16" s="1"/>
  <c r="K66" i="16" s="1"/>
  <c r="E37" i="16"/>
  <c r="G37" i="16" s="1"/>
  <c r="E19" i="16"/>
  <c r="G19" i="16" s="1"/>
  <c r="L34" i="16" a="1"/>
  <c r="L34" i="16" s="1"/>
  <c r="M34" i="16" s="1"/>
  <c r="L37" i="16" a="1"/>
  <c r="L37" i="16" s="1"/>
  <c r="J62" i="16" a="1"/>
  <c r="J62" i="16" s="1"/>
  <c r="K62" i="16" s="1"/>
  <c r="J67" i="16" a="1"/>
  <c r="J67" i="16" s="1"/>
  <c r="K67" i="16" s="1"/>
  <c r="E31" i="16"/>
  <c r="G31" i="16" s="1"/>
  <c r="J59" i="16" a="1"/>
  <c r="J59" i="16" s="1"/>
  <c r="K59" i="16" s="1"/>
  <c r="G35" i="16"/>
  <c r="J64" i="16" a="1"/>
  <c r="J64" i="16" s="1"/>
  <c r="K64" i="16" s="1"/>
  <c r="G33" i="16"/>
  <c r="F21" i="16"/>
  <c r="G21" i="16" s="1"/>
  <c r="F22" i="16"/>
  <c r="G22" i="16" s="1"/>
  <c r="L50" i="16" a="1"/>
  <c r="L50" i="16" s="1"/>
  <c r="J63" i="16" a="1"/>
  <c r="J63" i="16" s="1"/>
  <c r="K63" i="16" s="1"/>
  <c r="F45" i="16"/>
  <c r="G45" i="16" s="1"/>
  <c r="L49" i="16" a="1"/>
  <c r="L49" i="16" s="1"/>
  <c r="F47" i="16"/>
  <c r="G47" i="16" s="1"/>
  <c r="F48" i="16"/>
  <c r="G48" i="16" s="1"/>
  <c r="F49" i="16"/>
  <c r="G49" i="16" s="1"/>
  <c r="L48" i="16" a="1"/>
  <c r="L48" i="16" s="1"/>
  <c r="M48" i="16" s="1"/>
  <c r="L53" i="16" a="1"/>
  <c r="L53" i="16" s="1"/>
  <c r="F51" i="16"/>
  <c r="G51" i="16" s="1"/>
  <c r="L31" i="16" a="1"/>
  <c r="L31" i="16" s="1"/>
  <c r="M31" i="16" s="1"/>
  <c r="L38" i="16" a="1"/>
  <c r="L38" i="16" s="1"/>
  <c r="L47" i="16" a="1"/>
  <c r="L47" i="16" s="1"/>
  <c r="M47" i="16" s="1"/>
  <c r="L45" i="16" a="1"/>
  <c r="L45" i="16" s="1"/>
  <c r="M45" i="16" s="1"/>
  <c r="L46" i="16" a="1"/>
  <c r="L46" i="16" s="1"/>
  <c r="M46" i="16" s="1"/>
  <c r="L52" i="16" a="1"/>
  <c r="L52" i="16" s="1"/>
  <c r="L18" i="16" a="1"/>
  <c r="L18" i="16" s="1"/>
  <c r="M18" i="16" s="1"/>
  <c r="E46" i="16"/>
  <c r="G46" i="16" s="1"/>
  <c r="E50" i="16"/>
  <c r="E52" i="16"/>
  <c r="E53" i="16"/>
  <c r="L32" i="16" a="1"/>
  <c r="L32" i="16" s="1"/>
  <c r="M32" i="16" s="1"/>
  <c r="L36" i="16" a="1"/>
  <c r="L36" i="16" s="1"/>
  <c r="I5" i="16" a="1"/>
  <c r="I5" i="16" s="1"/>
  <c r="J5" i="16" s="1"/>
  <c r="L33" i="16" a="1"/>
  <c r="L33" i="16" s="1"/>
  <c r="M33" i="16" s="1"/>
  <c r="L39" i="16" a="1"/>
  <c r="L39" i="16" s="1"/>
  <c r="L35" i="16" a="1"/>
  <c r="L35" i="16" s="1"/>
  <c r="E23" i="16"/>
  <c r="E24" i="16"/>
  <c r="F23" i="16"/>
  <c r="E17" i="16"/>
  <c r="G17" i="16" s="1"/>
  <c r="E25" i="16"/>
  <c r="G25" i="16" s="1"/>
  <c r="F24" i="16"/>
  <c r="E20" i="16"/>
  <c r="G20" i="16" s="1"/>
  <c r="E32" i="16"/>
  <c r="G32" i="16" s="1"/>
  <c r="E34" i="16"/>
  <c r="G34" i="16" s="1"/>
  <c r="E36" i="16"/>
  <c r="G36" i="16" s="1"/>
  <c r="E38" i="16"/>
  <c r="G38" i="16" s="1"/>
  <c r="E39" i="16"/>
  <c r="G39" i="16" s="1"/>
  <c r="L19" i="16" a="1"/>
  <c r="L19" i="16" s="1"/>
  <c r="M19" i="16" s="1"/>
  <c r="L23" i="16" a="1"/>
  <c r="L23" i="16" s="1"/>
  <c r="L22" i="16" a="1"/>
  <c r="L22" i="16" s="1"/>
  <c r="L25" i="16" a="1"/>
  <c r="L25" i="16" s="1"/>
  <c r="L24" i="16" a="1"/>
  <c r="L24" i="16" s="1"/>
  <c r="L21" i="16" a="1"/>
  <c r="L21" i="16" s="1"/>
  <c r="L17" i="16" a="1"/>
  <c r="L17" i="16" s="1"/>
  <c r="M17" i="16" s="1"/>
  <c r="L20" i="16" a="1"/>
  <c r="L20" i="16" s="1"/>
  <c r="M20" i="16" s="1"/>
  <c r="I11" i="16" a="1"/>
  <c r="I11" i="16" s="1"/>
  <c r="J11" i="16" s="1"/>
  <c r="J7" i="16"/>
  <c r="B82" i="11" a="1"/>
  <c r="B82" i="11" s="1"/>
  <c r="B81" i="11" a="1"/>
  <c r="B81" i="11" s="1"/>
  <c r="B80" i="11" a="1"/>
  <c r="B80" i="11" s="1"/>
  <c r="B79" i="11" a="1"/>
  <c r="B79" i="11" s="1"/>
  <c r="B78" i="11" a="1"/>
  <c r="B78" i="11" s="1"/>
  <c r="B77" i="11" a="1"/>
  <c r="B77" i="11" s="1"/>
  <c r="B68" i="11" a="1"/>
  <c r="B68" i="11" s="1"/>
  <c r="B67" i="11" a="1"/>
  <c r="B67" i="11" s="1"/>
  <c r="B66" i="11" a="1"/>
  <c r="B66" i="11" s="1"/>
  <c r="B65" i="11" a="1"/>
  <c r="B65" i="11" s="1"/>
  <c r="B64" i="11" a="1"/>
  <c r="B64" i="11" s="1"/>
  <c r="B63" i="11" a="1"/>
  <c r="B63" i="11" s="1"/>
  <c r="B62" i="11" a="1"/>
  <c r="B62" i="11" s="1"/>
  <c r="B61" i="11" a="1"/>
  <c r="B61" i="11" s="1"/>
  <c r="B60" i="11" a="1"/>
  <c r="B60" i="11" s="1"/>
  <c r="B59" i="11" a="1"/>
  <c r="B59" i="11" s="1"/>
  <c r="B38" i="11" a="1"/>
  <c r="B38" i="11" s="1"/>
  <c r="B37" i="11" a="1"/>
  <c r="B37" i="11" s="1"/>
  <c r="B36" i="11" a="1"/>
  <c r="B36" i="11" s="1"/>
  <c r="B35" i="11" a="1"/>
  <c r="B35" i="11" s="1"/>
  <c r="B34" i="11" a="1"/>
  <c r="B34" i="11" s="1"/>
  <c r="B33" i="11" a="1"/>
  <c r="B33" i="11" s="1"/>
  <c r="B32" i="11" a="1"/>
  <c r="B32" i="11" s="1"/>
  <c r="C26" i="11" a="1"/>
  <c r="C26" i="11" s="1"/>
  <c r="C25" i="11" a="1"/>
  <c r="C25" i="11" s="1"/>
  <c r="C24" i="11" a="1"/>
  <c r="C24" i="11" s="1"/>
  <c r="C23" i="11" a="1"/>
  <c r="C23" i="11" s="1"/>
  <c r="C22" i="11" a="1"/>
  <c r="C22" i="11" s="1"/>
  <c r="C21" i="11" a="1"/>
  <c r="C21" i="11" s="1"/>
  <c r="C20" i="11" a="1"/>
  <c r="C20" i="11" s="1"/>
  <c r="C19" i="11" a="1"/>
  <c r="C19" i="11" s="1"/>
  <c r="M144" i="16" l="1"/>
  <c r="L149" i="16" a="1"/>
  <c r="L149" i="16" s="1"/>
  <c r="L147" i="16" a="1"/>
  <c r="L147" i="16" s="1"/>
  <c r="L145" i="16" a="1"/>
  <c r="L145" i="16" s="1"/>
  <c r="T133" i="16"/>
  <c r="T129" i="16"/>
  <c r="T132" i="16"/>
  <c r="T135" i="16"/>
  <c r="T130" i="16"/>
  <c r="T134" i="16"/>
  <c r="T137" i="16"/>
  <c r="T136" i="16"/>
  <c r="T131" i="16"/>
  <c r="O115" i="16"/>
  <c r="O116" i="16"/>
  <c r="O118" i="16"/>
  <c r="O120" i="16"/>
  <c r="O123" i="16"/>
  <c r="M37" i="16"/>
  <c r="M39" i="16"/>
  <c r="M51" i="16"/>
  <c r="M35" i="16"/>
  <c r="M22" i="16"/>
  <c r="G24" i="16"/>
  <c r="M38" i="16"/>
  <c r="M49" i="16"/>
  <c r="G50" i="16"/>
  <c r="M50" i="16" s="1"/>
  <c r="M21" i="16"/>
  <c r="M36" i="16"/>
  <c r="G52" i="16"/>
  <c r="M52" i="16" s="1"/>
  <c r="G53" i="16"/>
  <c r="M53" i="16" s="1"/>
  <c r="G23" i="16"/>
  <c r="M23" i="16" s="1"/>
  <c r="M24" i="16"/>
  <c r="M25" i="16"/>
  <c r="G58" i="6" a="1"/>
  <c r="G58" i="6" s="1"/>
  <c r="G57" i="6" a="1"/>
  <c r="G57" i="6" s="1"/>
  <c r="G56" i="6" a="1"/>
  <c r="G56" i="6" s="1"/>
  <c r="G55" i="6" a="1"/>
  <c r="G55" i="6" s="1"/>
  <c r="C49" i="6" a="1"/>
  <c r="C49" i="6" s="1"/>
  <c r="C48" i="6" a="1"/>
  <c r="C48" i="6" s="1"/>
  <c r="C47" i="6" a="1"/>
  <c r="C47" i="6" s="1"/>
  <c r="C46" i="6" a="1"/>
  <c r="C46" i="6" s="1"/>
  <c r="C45" i="6" a="1"/>
  <c r="C45" i="6" s="1"/>
  <c r="C44" i="6" a="1"/>
  <c r="C44" i="6" s="1"/>
  <c r="C43" i="6" a="1"/>
  <c r="C43" i="6" s="1"/>
  <c r="C42" i="6" a="1"/>
  <c r="C42" i="6" s="1"/>
  <c r="B36" i="6" a="1"/>
  <c r="B36" i="6" s="1"/>
  <c r="B35" i="6" a="1"/>
  <c r="B35" i="6" s="1"/>
  <c r="B34" i="6" a="1"/>
  <c r="B34" i="6" s="1"/>
  <c r="B33" i="6" a="1"/>
  <c r="B33" i="6" s="1"/>
  <c r="B32" i="6" a="1"/>
  <c r="B32" i="6" s="1"/>
  <c r="B31" i="6" a="1"/>
  <c r="B31" i="6" s="1"/>
  <c r="B30" i="6" a="1"/>
  <c r="B30" i="6" s="1"/>
  <c r="B29" i="6" a="1"/>
  <c r="B29" i="6" s="1"/>
  <c r="D23" i="6" a="1"/>
  <c r="D23" i="6" s="1"/>
  <c r="D22" i="6" a="1"/>
  <c r="D22" i="6" s="1"/>
  <c r="D21" i="6" a="1"/>
  <c r="D21" i="6" s="1"/>
  <c r="D20" i="6" a="1"/>
  <c r="D20" i="6" s="1"/>
  <c r="D19" i="6" a="1"/>
  <c r="D19" i="6" s="1"/>
  <c r="D18" i="6" a="1"/>
  <c r="D18" i="6" s="1"/>
  <c r="D17" i="6" a="1"/>
  <c r="D17" i="6" s="1"/>
  <c r="C11" i="6" a="1"/>
  <c r="C11" i="6" s="1"/>
  <c r="C10" i="6" a="1"/>
  <c r="C10" i="6" s="1"/>
  <c r="C9" i="6" a="1"/>
  <c r="C9" i="6" s="1"/>
  <c r="C8" i="6" a="1"/>
  <c r="C8" i="6" s="1"/>
  <c r="C7" i="6" a="1"/>
  <c r="C7" i="6" s="1"/>
  <c r="C6" i="6" a="1"/>
  <c r="C6" i="6" s="1"/>
  <c r="C5" i="6" a="1"/>
  <c r="C5" i="6" s="1"/>
  <c r="C4" i="6" a="1"/>
  <c r="C4" i="6" s="1"/>
  <c r="G46" i="4" a="1"/>
  <c r="G46" i="4" s="1"/>
  <c r="J46" i="4" s="1"/>
  <c r="G47" i="4" a="1"/>
  <c r="G47" i="4" s="1"/>
  <c r="J47" i="4" s="1"/>
  <c r="G43" i="4" a="1"/>
  <c r="G43" i="4" s="1"/>
  <c r="J43" i="4" s="1"/>
  <c r="G45" i="4" a="1"/>
  <c r="G45" i="4" s="1"/>
  <c r="G44" i="4" a="1"/>
  <c r="G44" i="4" s="1"/>
  <c r="J44" i="4" s="1"/>
  <c r="B36" i="4" a="1"/>
  <c r="B36" i="4" s="1"/>
  <c r="C36" i="4" s="1" a="1"/>
  <c r="C36" i="4" s="1"/>
  <c r="B35" i="4" a="1"/>
  <c r="B35" i="4" s="1"/>
  <c r="C35" i="4" s="1" a="1"/>
  <c r="C35" i="4" s="1"/>
  <c r="B34" i="4" a="1"/>
  <c r="B34" i="4" s="1"/>
  <c r="C34" i="4" s="1" a="1"/>
  <c r="C34" i="4" s="1"/>
  <c r="B33" i="4" a="1"/>
  <c r="B33" i="4" s="1"/>
  <c r="C33" i="4" s="1" a="1"/>
  <c r="C33" i="4" s="1"/>
  <c r="B32" i="4" a="1"/>
  <c r="B32" i="4" s="1"/>
  <c r="C32" i="4" s="1" a="1"/>
  <c r="C32" i="4" s="1"/>
  <c r="B31" i="4" a="1"/>
  <c r="B31" i="4" s="1"/>
  <c r="C31" i="4" s="1" a="1"/>
  <c r="C31" i="4" s="1"/>
  <c r="C30" i="4" a="1"/>
  <c r="C30" i="4" s="1"/>
  <c r="C53" i="3" a="1"/>
  <c r="C53" i="3" s="1"/>
  <c r="C54" i="3" a="1"/>
  <c r="C54" i="3" s="1"/>
  <c r="C55" i="3" a="1"/>
  <c r="C55" i="3" s="1"/>
  <c r="C56" i="3" a="1"/>
  <c r="C56" i="3" s="1"/>
  <c r="C57" i="3" a="1"/>
  <c r="C57" i="3" s="1"/>
  <c r="C58" i="3" a="1"/>
  <c r="C58" i="3" s="1"/>
  <c r="C59" i="3" a="1"/>
  <c r="C59" i="3" s="1"/>
  <c r="E40" i="3" a="1"/>
  <c r="E40" i="3" s="1"/>
  <c r="E41" i="3" a="1"/>
  <c r="E41" i="3" s="1"/>
  <c r="E42" i="3" a="1"/>
  <c r="E42" i="3" s="1"/>
  <c r="E43" i="3" a="1"/>
  <c r="E43" i="3" s="1"/>
  <c r="E44" i="3" a="1"/>
  <c r="E44" i="3" s="1"/>
  <c r="E45" i="3" a="1"/>
  <c r="E45" i="3" s="1"/>
  <c r="E46" i="3" a="1"/>
  <c r="E46" i="3" s="1"/>
  <c r="E47" i="3" a="1"/>
  <c r="E47" i="3" s="1"/>
  <c r="C4" i="3" a="1"/>
  <c r="C4" i="3" s="1"/>
  <c r="C5" i="3" a="1"/>
  <c r="C5" i="3" s="1"/>
  <c r="C6" i="3" a="1"/>
  <c r="C6" i="3" s="1"/>
  <c r="C7" i="3" a="1"/>
  <c r="C7" i="3" s="1"/>
  <c r="C8" i="3" a="1"/>
  <c r="C8" i="3" s="1"/>
  <c r="C9" i="3" a="1"/>
  <c r="C9" i="3" s="1"/>
  <c r="C10" i="3" a="1"/>
  <c r="C10" i="3" s="1"/>
  <c r="C11" i="3" a="1"/>
  <c r="C11" i="3" s="1"/>
  <c r="E28" i="1" a="1"/>
  <c r="E28" i="1" s="1"/>
  <c r="E29" i="1" a="1"/>
  <c r="E29" i="1" s="1"/>
  <c r="E21" i="1" a="1"/>
  <c r="E21" i="1" s="1"/>
  <c r="E27" i="1" a="1"/>
  <c r="E27" i="1" s="1"/>
  <c r="E26" i="1" a="1"/>
  <c r="E26" i="1" s="1"/>
  <c r="E25" i="1" a="1"/>
  <c r="E25" i="1" s="1"/>
  <c r="E24" i="1" a="1"/>
  <c r="E24" i="1" s="1"/>
  <c r="E23" i="1" a="1"/>
  <c r="E23" i="1" s="1"/>
  <c r="E22" i="1" a="1"/>
  <c r="E22" i="1" s="1"/>
  <c r="E20" i="1" a="1"/>
  <c r="E2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<sst xmlns="http://schemas.openxmlformats.org/spreadsheetml/2006/main" count="600" uniqueCount="245">
  <si>
    <t>IS_LEAP_YEAR(YearCE)</t>
  </si>
  <si>
    <t>YearCE</t>
  </si>
  <si>
    <t>Returns</t>
  </si>
  <si>
    <t>Text</t>
  </si>
  <si>
    <t>IS_VALID_DATE(YearCE, Month, Day, [JulianCalendar]))</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</si>
  <si>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</si>
  <si>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</si>
  <si>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</si>
  <si>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</si>
  <si>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</si>
  <si>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</si>
  <si>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</si>
  <si>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</si>
  <si>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</si>
  <si>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</si>
  <si>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</si>
  <si>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</si>
  <si>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</si>
  <si>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</si>
  <si>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</si>
  <si>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</si>
  <si>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NumberScheme</t>
  </si>
  <si>
    <t>Date</t>
  </si>
  <si>
    <t>Short</t>
  </si>
  <si>
    <t>LocalLanguage</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</si>
  <si>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</si>
  <si>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</si>
  <si>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</si>
  <si>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</si>
  <si>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</si>
  <si>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</si>
  <si>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</si>
  <si>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</si>
  <si>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</si>
  <si>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</si>
  <si>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</si>
  <si>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</si>
  <si>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JDN_UTC_TO_JDATE(JDN, [TimeUTC])</t>
  </si>
  <si>
    <t>TimeUTC</t>
  </si>
  <si>
    <t>JDN_LOCAL_TO_JDATE(LocalJDN, LocalTime, TimeZoneOffset)</t>
  </si>
  <si>
    <t>LocalJDN</t>
  </si>
  <si>
    <t>LocalTime</t>
  </si>
  <si>
    <t>TimeZoneOffset</t>
  </si>
  <si>
    <t>JDATE_TO_JDN_UTC(Jdate)</t>
  </si>
  <si>
    <t>JDate</t>
  </si>
  <si>
    <t>Out: JDN</t>
  </si>
  <si>
    <t>Out: UTC</t>
  </si>
  <si>
    <t>JDATE_TO_JDN_LOCAL(JDate, TimeZoneOffset)</t>
  </si>
  <si>
    <t>Out: LocalJDN</t>
  </si>
  <si>
    <t>Out: LocalTime</t>
  </si>
  <si>
    <t>Out: ToD</t>
  </si>
  <si>
    <t>Out: TZO</t>
  </si>
  <si>
    <t>2023-02-28T08:45</t>
  </si>
  <si>
    <t>Result</t>
  </si>
  <si>
    <t>Precision</t>
  </si>
  <si>
    <t>NoZulu</t>
  </si>
  <si>
    <t>MONTH_NAME(Month)</t>
  </si>
  <si>
    <t>InternationalEnglish</t>
  </si>
  <si>
    <t>January</t>
  </si>
  <si>
    <t>Jan</t>
  </si>
  <si>
    <t>February</t>
  </si>
  <si>
    <t>May</t>
  </si>
  <si>
    <t>Janu</t>
  </si>
  <si>
    <t>DAY_OF_WEEK_FROM_TEXT(DayOfWeek, [NumberScheme])</t>
  </si>
  <si>
    <t>MONTH_FROM_TEXT(MonthName)</t>
  </si>
  <si>
    <t>PARSE_LITERARY_DATE(LiteraryDate)</t>
  </si>
  <si>
    <t>LiteraryDate</t>
  </si>
  <si>
    <t>Out: Year</t>
  </si>
  <si>
    <t>Out: Time</t>
  </si>
  <si>
    <t>January 25, 2000</t>
  </si>
  <si>
    <t>Feb 1, 2020, 10 am</t>
  </si>
  <si>
    <t>Nov 20, 4 pm</t>
  </si>
  <si>
    <t>Mar, 2023</t>
  </si>
  <si>
    <t>Mar 2023</t>
  </si>
  <si>
    <t>Nov, 4</t>
  </si>
  <si>
    <t>Mar, 5 pm</t>
  </si>
  <si>
    <t>PARSE_US_DATE(USDate)</t>
  </si>
  <si>
    <t>USDate</t>
  </si>
  <si>
    <t>1/10/2023</t>
  </si>
  <si>
    <t>1-10-2023</t>
  </si>
  <si>
    <t>1-10-2023 4 pm</t>
  </si>
  <si>
    <t>ISODate</t>
  </si>
  <si>
    <t>PARSE_ISO_DATE(ISODate)</t>
  </si>
  <si>
    <t>−0327-10-01</t>
  </si>
  <si>
    <t>2000-02-29</t>
  </si>
  <si>
    <t>1900-02-29</t>
  </si>
  <si>
    <t>2100-02-29</t>
  </si>
  <si>
    <t>Out: TZ</t>
  </si>
  <si>
    <t>2000-02-29T06</t>
  </si>
  <si>
    <t>2000-02-01T36:30:20+09:30</t>
  </si>
  <si>
    <t>2000-02-29T18Z</t>
  </si>
  <si>
    <t>Time</t>
  </si>
  <si>
    <t>AddMonths</t>
  </si>
  <si>
    <t>AddDays</t>
  </si>
  <si>
    <t>AddTime</t>
  </si>
  <si>
    <t>Out: TimeOfday</t>
  </si>
  <si>
    <t>AddYears</t>
  </si>
  <si>
    <t>JULIAN_DATE(YearCE, Month, Day, Time, [TimeZoneOffset], [JulianCalendar])</t>
  </si>
  <si>
    <t>Out: JDate</t>
  </si>
  <si>
    <t>Months</t>
  </si>
  <si>
    <t>Days</t>
  </si>
  <si>
    <t>IS_VALID_TIME(Hour, Minute, Second)</t>
  </si>
  <si>
    <t>Hour</t>
  </si>
  <si>
    <t>Minute</t>
  </si>
  <si>
    <t>Second</t>
  </si>
  <si>
    <t>12 15 30 45 B MAY 23</t>
  </si>
  <si>
    <t>DTG</t>
  </si>
  <si>
    <t>05064515KJUN00</t>
  </si>
  <si>
    <t>150745IDEC23</t>
  </si>
  <si>
    <t>150600Z</t>
  </si>
  <si>
    <t>150745IDEC84</t>
  </si>
  <si>
    <t>FORMAT_MIL_DTG(Year, Month, Day, Time, [TimeZoneOffset], [Short])</t>
  </si>
  <si>
    <t>PARSE_MIL_DTG(DTG)</t>
  </si>
  <si>
    <t>ADD_TIMESPAN(YearCE, Month, Day, Time, AddYears, AddMonths, AddDays, AddTime, [TimeZoneOffset], [JulianCalendar])</t>
  </si>
  <si>
    <t>2023-10-23T23:59:59.999+09:30</t>
  </si>
  <si>
    <t>2023-10-23T24:00Z</t>
  </si>
  <si>
    <t>2023-10-23T24:00+09:30</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</si>
  <si>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</si>
  <si>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</si>
  <si>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</si>
  <si>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</si>
  <si>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</si>
  <si>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ISODATE_TO_JDN_LOCAL(ISODate, [FromJulianCalendar])</t>
  </si>
  <si>
    <t>ISODATE_TO_JDATE(ISODate, [FromJulianCalendar])</t>
  </si>
  <si>
    <t>IncludeTimeZoneOffset</t>
  </si>
  <si>
    <t>Out: EDate</t>
  </si>
  <si>
    <t>Out: TimeZoneOffset</t>
  </si>
  <si>
    <t>1900-02-29T00:00+09:30</t>
  </si>
  <si>
    <t>JDN_LOCAL_TO_ISODATE(LocalJDN, LocalTime, [TimeZoneOffset], [Precision], [NoZulu], [ToJulianCalendar])</t>
  </si>
  <si>
    <t>ToJulianCalendar</t>
  </si>
  <si>
    <t>FORMAT_ISO_DATE(YearCE, Month, Day, [Time], [TimeZoneOffset], [Precision], [NoZulu], [JulianCalendar])</t>
  </si>
  <si>
    <t>CALENDAR_FROM_JDATE(JDate, [TimeZoneOffset], [Precision], [JulianCalendar])</t>
  </si>
  <si>
    <t>RESOLVE_DATE (YearCE, Months, Days, Time, [Precision], [JulianCalendar])</t>
  </si>
  <si>
    <t>FORMAT_LITERARY_YEAR(YearCE, AlwaysShowEra])</t>
  </si>
  <si>
    <t>AlwaysShowEra</t>
  </si>
  <si>
    <t>2000-02-01T23:59:59.999+09:30</t>
  </si>
  <si>
    <t>Jan 20</t>
  </si>
  <si>
    <t>PARSE_LITERARY_YEAR(LiteraryYear)</t>
  </si>
  <si>
    <t>LiteraryYear</t>
  </si>
  <si>
    <t>1987</t>
  </si>
  <si>
    <t>400 CE</t>
  </si>
  <si>
    <t>354 BCE</t>
  </si>
  <si>
    <t>0 CE</t>
  </si>
  <si>
    <t>0 BCE</t>
  </si>
  <si>
    <t>Mar 20 CE</t>
  </si>
  <si>
    <t>Mar 25, 45 BCE, 12:45:12.567</t>
  </si>
  <si>
    <t>1-10-2023_12:59:59.999 pm</t>
  </si>
  <si>
    <t>12.31.-406 24:00</t>
  </si>
  <si>
    <t>12.31.2023T24:00</t>
  </si>
  <si>
    <t>FORMAT_LITERARY_DATE(YearCE, Month, Day, [Time], [Short], [InternationalEnglish], [AlwaysShowEra], [JulianCalendar])</t>
  </si>
  <si>
    <t>Jul 25, -600</t>
  </si>
  <si>
    <t>+354</t>
  </si>
  <si>
    <t>-354</t>
  </si>
  <si>
    <t>−354</t>
  </si>
  <si>
    <t>1/10/−2023 12:59:59.999 pm</t>
  </si>
  <si>
    <t>FORMAT_US_DATE(YearCE, Month, Day, [Time], [Separator], [Precision], [JulianCalendar])</t>
  </si>
  <si>
    <t>Separator</t>
  </si>
  <si>
    <t>.</t>
  </si>
  <si>
    <t>-</t>
  </si>
  <si>
    <t>ISODATE_TO_EDATE(ISODate, [IncludeTimeZoneOffset], [FromJulianCalendar])</t>
  </si>
  <si>
    <t>JDATE_TO_ISODATE(JDate, [TimeZoneOffset], [Precision], [NoZulu], [ToJulianCalendar])</t>
  </si>
  <si>
    <t>EDATE_TO_ISODATE(EDate, [TimeZoneOffset], [Precision], [NoZulu], [ToJulianCalendar])</t>
  </si>
  <si>
    <t>EDate</t>
  </si>
  <si>
    <t>EDATE_TO_JDATE(EDate, [TimeZoneOffset])</t>
  </si>
  <si>
    <t>EDATE_TO_JDN_LOCAL(EDate)</t>
  </si>
  <si>
    <t>JDN_LOCAL_TO_EDATE(LocalJDN, LocalTime)</t>
  </si>
  <si>
    <t>JDATE_TO_EDATE(JDate, TimeZoneOffset)</t>
  </si>
  <si>
    <t>EDATE_TO_USDATE(EDate, [Separator], [Precision])</t>
  </si>
  <si>
    <t>USDATE_TO_EDATE(USDate)</t>
  </si>
  <si>
    <t>4/23/2023 2:03:15 PM</t>
  </si>
  <si>
    <t>11/28/2023 12:00 AM</t>
  </si>
  <si>
    <t>4.23.2023 2:03 PM</t>
  </si>
  <si>
    <t>3-14-2100 12:00 AM</t>
  </si>
  <si>
    <t>Date1</t>
  </si>
  <si>
    <t>Date2</t>
  </si>
  <si>
    <t>JDate1</t>
  </si>
  <si>
    <t>JDate2</t>
  </si>
  <si>
    <t>DAYS_IN_YEAR(YearCE, [JulianCalendar])</t>
  </si>
  <si>
    <t>DAYS_IN_MONTH(Month, [YearCE], [JulianCalendar])</t>
  </si>
  <si>
    <t>WEEKS_IN_YEAR(YearCE, [JulianCalendar])</t>
  </si>
  <si>
    <t>WEEK_NUMBER(JDN, [JulianCalendar])</t>
  </si>
  <si>
    <t>CONVERT_WEEKDAY_NUMBER(DayOfWeek, [ISOtoTraditional])</t>
  </si>
  <si>
    <t>ISOtoTraditional</t>
  </si>
  <si>
    <t>Last Sunday of June 2023</t>
  </si>
  <si>
    <t>WEEK_DATE(JDN, [JulianCalendar])</t>
  </si>
  <si>
    <t>Out: ISOWeek</t>
  </si>
  <si>
    <t>DAY_OF_WEEK(JDN)</t>
  </si>
  <si>
    <t>DAY_OF_WEEK_NAME(ISOWeekDay, [Short], [LocalLanguage])</t>
  </si>
  <si>
    <t>ISOWeekDay</t>
  </si>
  <si>
    <t>WEEKDAY_OF_MONTH(YearCE, Month, WeekOfMonth, ISOWeekDay, [JulianCalendar])</t>
  </si>
  <si>
    <t>Last Monday of Feb 2023</t>
  </si>
  <si>
    <t>Second to last Friday of Feb 2023</t>
  </si>
  <si>
    <t>In Julian calendar is a Sat</t>
  </si>
  <si>
    <t>In Julian calendar is a Sun</t>
  </si>
  <si>
    <t>In Julian calendar is a Mon</t>
  </si>
  <si>
    <t>In Julian calendar is a Fri</t>
  </si>
  <si>
    <t>Out: ISODayOfWeek</t>
  </si>
  <si>
    <t>WEEK_DATE_TO_JDN(YearCE, ISOWeek, ISOWeekDay, [JulianCalendar])</t>
  </si>
  <si>
    <t>Extent</t>
  </si>
  <si>
    <t>ExcelDiff</t>
  </si>
  <si>
    <t>Check</t>
  </si>
  <si>
    <t>ExcelExtent</t>
  </si>
  <si>
    <t>DELTA_DAYS(JDate1, JDate2, [TimeZoneOffset], [Extent])</t>
  </si>
  <si>
    <t>DELTA_WEEKS(JDate1, JDate2, [TimeZoneOffset], [Extent])</t>
  </si>
  <si>
    <t>YearDiff</t>
  </si>
  <si>
    <t>WeekDiff</t>
  </si>
  <si>
    <t>Sign</t>
  </si>
  <si>
    <t>DELTA_MONTHS(JDate1, JDate2, [TimeZoneOffset], [Extent], [JulianCalendar])</t>
  </si>
  <si>
    <t>MonthDiff</t>
  </si>
  <si>
    <t>DELTA_QUARTERS(JDate1, JDate2, [TimeZoneOffset], [Extent], [JulianCalendar])</t>
  </si>
  <si>
    <t>QuarterDiff</t>
  </si>
  <si>
    <t>DELTA_YEARS(JDate1, JDate2, [TimeZoneOffset], [Extent], [JulianCalendar])</t>
  </si>
  <si>
    <t>DELTA_HOURS(JDate1, JDate2, [TimeZoneOffset], [Extent])</t>
  </si>
  <si>
    <t>DELTA_MINUTES(JDate1, JDate2, [TimeZoneOffset], [Extent])</t>
  </si>
  <si>
    <t>DELTA_SECONDS(JDate1, JDate2, [TimeZoneOffset], [Extent])</t>
  </si>
  <si>
    <t>DELTA_YEAR_MONTHS(JDate1, JDate2, [TimeZoneOffset], [Extent], [JulianCalendar])</t>
  </si>
  <si>
    <t>Out: Months</t>
  </si>
  <si>
    <t>ExcelDiffMonths</t>
  </si>
  <si>
    <t>DeltaYear</t>
  </si>
  <si>
    <t>DeltaMonths</t>
  </si>
  <si>
    <t>ExtentMonth</t>
  </si>
  <si>
    <t>ExtentYear</t>
  </si>
  <si>
    <t>DELTA_YEAR_WEEKS(JDate1, JDate2, [TimeZoneOffset], [Extent], [JulianCalendar])</t>
  </si>
  <si>
    <t>ExcelWeekDiff</t>
  </si>
  <si>
    <t>ExcelYearDelta</t>
  </si>
  <si>
    <t>ISOWeek1</t>
  </si>
  <si>
    <t>ISOWeek2</t>
  </si>
  <si>
    <t>DeltaWeek</t>
  </si>
  <si>
    <t>ExtentWeek</t>
  </si>
  <si>
    <t>StartYearWeeks</t>
  </si>
  <si>
    <t>Out: Weeks</t>
  </si>
  <si>
    <t>JDN_TO_ORDINAL_DATE(JDN, [JulianCalendar])</t>
  </si>
  <si>
    <t>Out: Ordinal Day</t>
  </si>
  <si>
    <t>DELTA_YEAR_DAYS(JDate1, JDate2, [TimeZoneOffset], [Extent], [JulianCalendar])</t>
  </si>
  <si>
    <t>ExcelDayDiff</t>
  </si>
  <si>
    <t>ExcelYear</t>
  </si>
  <si>
    <t>Ordinal1</t>
  </si>
  <si>
    <t>Ordinal2</t>
  </si>
  <si>
    <t>DeltaDay</t>
  </si>
  <si>
    <t>StartYearDays</t>
  </si>
  <si>
    <t>ExtentDAy</t>
  </si>
  <si>
    <t>Out: Days in Year</t>
  </si>
  <si>
    <t>ORDINAL_DATE_TO_JDN(YearCE, OrdinalDay, [JulianCalendar])</t>
  </si>
  <si>
    <t>OrdinalDay</t>
  </si>
  <si>
    <t>Out: ISO Weeks in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</si>
</sst>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s].000"/>
    <numFmt numFmtId="175" formatCode="d/mm/yyyy\ h:mm:ss"/>
    <numFmt numFmtId="176" formatCode="ddd"/>
    <numFmt numFmtId="177" formatCode="ddd\ d/mm/yyyy\ hh:mm:ss"/>
    <numFmt numFmtId="178" formatCode="0.000000000"/>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18">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 fillId="0" borderId="1" applyNumberFormat="0" applyFill="0" applyAlignment="0" applyProtection="0"/>
  </cellStyleXfs>
  <cellXfs count="196">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165" fontId="0" fillId="3" borderId="3" xfId="0" applyNumberFormat="1" applyFill="1" applyBorder="1"/>
    <xf numFmtId="165" fontId="0" fillId="0" borderId="3" xfId="0" applyNumberFormat="1" applyBorder="1"/>
    <xf numFmtId="165" fontId="0" fillId="3" borderId="6" xfId="0" applyNumberFormat="1" applyFill="1" applyBorder="1"/>
    <xf numFmtId="0" fontId="0" fillId="3" borderId="4" xfId="0" applyFill="1" applyBorder="1" applyAlignment="1">
      <alignment wrapText="1"/>
    </xf>
    <xf numFmtId="2" fontId="0" fillId="3" borderId="4" xfId="0" applyNumberFormat="1" applyFill="1" applyBorder="1"/>
    <xf numFmtId="2" fontId="0" fillId="3" borderId="5" xfId="0" applyNumberFormat="1" applyFill="1" applyBorder="1"/>
    <xf numFmtId="164" fontId="0" fillId="3" borderId="5" xfId="0" applyNumberFormat="1" applyFill="1" applyBorder="1"/>
    <xf numFmtId="2" fontId="0" fillId="3" borderId="7" xfId="0" applyNumberFormat="1" applyFill="1" applyBorder="1"/>
    <xf numFmtId="0" fontId="3" fillId="2" borderId="4" xfId="0" applyFont="1" applyFill="1" applyBorder="1" applyAlignment="1">
      <alignment horizontal="center"/>
    </xf>
    <xf numFmtId="164" fontId="0" fillId="0" borderId="10" xfId="0" applyNumberFormat="1" applyBorder="1"/>
    <xf numFmtId="2" fontId="0" fillId="3" borderId="3" xfId="0" applyNumberFormat="1" applyFill="1" applyBorder="1"/>
    <xf numFmtId="1" fontId="0" fillId="0" borderId="9" xfId="0" applyNumberFormat="1" applyBorder="1"/>
    <xf numFmtId="2" fontId="0" fillId="3" borderId="2" xfId="0" applyNumberFormat="1" applyFill="1" applyBorder="1"/>
    <xf numFmtId="2" fontId="0" fillId="0" borderId="2" xfId="0" applyNumberFormat="1" applyBorder="1"/>
    <xf numFmtId="2" fontId="0" fillId="0" borderId="8"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2" fontId="0" fillId="0" borderId="5"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66" fontId="0" fillId="3" borderId="2" xfId="0" applyNumberFormat="1" applyFill="1" applyBorder="1"/>
    <xf numFmtId="166" fontId="0" fillId="0" borderId="5" xfId="0" applyNumberFormat="1" applyBorder="1"/>
    <xf numFmtId="166" fontId="0" fillId="3" borderId="8"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1" fontId="0" fillId="3" borderId="4" xfId="0" applyNumberFormat="1" applyFill="1" applyBorder="1"/>
    <xf numFmtId="1" fontId="0" fillId="0" borderId="4" xfId="0" applyNumberFormat="1" applyBorder="1"/>
    <xf numFmtId="0" fontId="0" fillId="3" borderId="5" xfId="0" quotePrefix="1" applyFill="1" applyBorder="1"/>
    <xf numFmtId="1" fontId="0" fillId="3" borderId="7" xfId="0" applyNumberFormat="1" applyFill="1" applyBorder="1"/>
    <xf numFmtId="0" fontId="0" fillId="0" borderId="8" xfId="0" quotePrefix="1" applyBorder="1"/>
    <xf numFmtId="1" fontId="0" fillId="0" borderId="10" xfId="0" applyNumberFormat="1" applyBorder="1"/>
    <xf numFmtId="166" fontId="0" fillId="3" borderId="7" xfId="0" applyNumberFormat="1" applyFill="1" applyBorder="1"/>
    <xf numFmtId="166" fontId="0" fillId="0" borderId="10" xfId="0" applyNumberFormat="1" applyBorder="1"/>
    <xf numFmtId="14" fontId="0" fillId="3" borderId="3" xfId="0" quotePrefix="1" applyNumberFormat="1" applyFill="1" applyBorder="1"/>
    <xf numFmtId="0" fontId="0" fillId="0" borderId="3" xfId="0" quotePrefix="1" applyBorder="1"/>
    <xf numFmtId="0" fontId="0" fillId="3" borderId="6" xfId="0" quotePrefix="1" applyFill="1" applyBorder="1"/>
    <xf numFmtId="0" fontId="0" fillId="0" borderId="9" xfId="0" quotePrefix="1" applyBorder="1"/>
    <xf numFmtId="167" fontId="0" fillId="0" borderId="0" xfId="0" applyNumberFormat="1"/>
    <xf numFmtId="14" fontId="0" fillId="3" borderId="5" xfId="0" quotePrefix="1" applyNumberFormat="1" applyFill="1" applyBorder="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0" fontId="0" fillId="3" borderId="8" xfId="0" applyFill="1" applyBorder="1"/>
    <xf numFmtId="164" fontId="0" fillId="3" borderId="3" xfId="0" applyNumberFormat="1" applyFill="1" applyBorder="1"/>
    <xf numFmtId="164" fontId="0" fillId="0" borderId="3" xfId="0" applyNumberFormat="1" applyBorder="1"/>
    <xf numFmtId="164" fontId="0" fillId="0" borderId="6" xfId="0" applyNumberFormat="1" applyBorder="1"/>
    <xf numFmtId="164" fontId="0" fillId="3" borderId="9" xfId="0" applyNumberFormat="1" applyFill="1" applyBorder="1"/>
    <xf numFmtId="22" fontId="0" fillId="0" borderId="0" xfId="0" applyNumberFormat="1"/>
    <xf numFmtId="1" fontId="0" fillId="3" borderId="2" xfId="0" applyNumberFormat="1" applyFill="1" applyBorder="1"/>
    <xf numFmtId="2" fontId="0" fillId="0" borderId="3" xfId="0" applyNumberFormat="1" applyBorder="1"/>
    <xf numFmtId="2" fontId="0" fillId="0" borderId="6" xfId="0" applyNumberFormat="1" applyBorder="1"/>
    <xf numFmtId="2" fontId="0" fillId="3" borderId="9" xfId="0" applyNumberFormat="1" applyFill="1" applyBorder="1"/>
    <xf numFmtId="1" fontId="0" fillId="0" borderId="5" xfId="0" applyNumberFormat="1" applyBorder="1"/>
    <xf numFmtId="1" fontId="0" fillId="3" borderId="8" xfId="0" applyNumberFormat="1" applyFill="1" applyBorder="1"/>
    <xf numFmtId="2" fontId="0" fillId="0" borderId="4" xfId="0" applyNumberFormat="1" applyBorder="1"/>
    <xf numFmtId="2" fontId="0" fillId="0" borderId="7" xfId="0" applyNumberFormat="1" applyBorder="1"/>
    <xf numFmtId="2" fontId="0" fillId="3" borderId="10" xfId="0" applyNumberFormat="1" applyFill="1" applyBorder="1"/>
    <xf numFmtId="18" fontId="0" fillId="0" borderId="0" xfId="0" applyNumberFormat="1"/>
    <xf numFmtId="171" fontId="0" fillId="0" borderId="0" xfId="0" applyNumberFormat="1"/>
    <xf numFmtId="168" fontId="0" fillId="0" borderId="9" xfId="0" applyNumberFormat="1" applyBorder="1"/>
    <xf numFmtId="168" fontId="0" fillId="3" borderId="3" xfId="0" applyNumberFormat="1" applyFill="1" applyBorder="1"/>
    <xf numFmtId="168" fontId="0" fillId="0" borderId="3" xfId="0" applyNumberFormat="1" applyBorder="1"/>
    <xf numFmtId="168" fontId="0" fillId="3" borderId="6" xfId="0" applyNumberFormat="1" applyFill="1" applyBorder="1"/>
    <xf numFmtId="173" fontId="0" fillId="3" borderId="3" xfId="0" quotePrefix="1" applyNumberFormat="1" applyFill="1" applyBorder="1"/>
    <xf numFmtId="173" fontId="0" fillId="0" borderId="3" xfId="0" quotePrefix="1" applyNumberFormat="1" applyBorder="1"/>
    <xf numFmtId="173" fontId="0" fillId="3" borderId="6" xfId="0" quotePrefix="1" applyNumberFormat="1" applyFill="1" applyBorder="1"/>
    <xf numFmtId="173" fontId="0" fillId="0" borderId="9" xfId="0" quotePrefix="1" applyNumberFormat="1" applyBorder="1"/>
    <xf numFmtId="0" fontId="0" fillId="3" borderId="3" xfId="0" quotePrefix="1" applyFill="1" applyBorder="1"/>
    <xf numFmtId="174" fontId="0" fillId="0" borderId="0" xfId="0" applyNumberFormat="1"/>
    <xf numFmtId="21" fontId="0" fillId="0" borderId="0" xfId="0" applyNumberFormat="1"/>
    <xf numFmtId="170" fontId="0" fillId="3" borderId="4" xfId="0" applyNumberFormat="1" applyFill="1" applyBorder="1"/>
    <xf numFmtId="170" fontId="0" fillId="0" borderId="4" xfId="0" applyNumberFormat="1" applyBorder="1"/>
    <xf numFmtId="170" fontId="0" fillId="0" borderId="7" xfId="0" applyNumberFormat="1" applyBorder="1"/>
    <xf numFmtId="170" fontId="0" fillId="3" borderId="10" xfId="0" applyNumberFormat="1" applyFill="1" applyBorder="1"/>
    <xf numFmtId="171" fontId="0" fillId="0" borderId="4" xfId="0" applyNumberFormat="1" applyBorder="1"/>
    <xf numFmtId="172" fontId="0" fillId="3" borderId="4" xfId="0" applyNumberFormat="1" applyFill="1" applyBorder="1"/>
    <xf numFmtId="172" fontId="0" fillId="0" borderId="4" xfId="0" applyNumberFormat="1" applyBorder="1"/>
    <xf numFmtId="172" fontId="0" fillId="0" borderId="7" xfId="0" applyNumberFormat="1" applyBorder="1"/>
    <xf numFmtId="172" fontId="0" fillId="3" borderId="10" xfId="0" applyNumberFormat="1" applyFill="1" applyBorder="1"/>
    <xf numFmtId="172" fontId="0" fillId="3" borderId="9" xfId="0" applyNumberFormat="1" applyFill="1" applyBorder="1"/>
    <xf numFmtId="0" fontId="0" fillId="3" borderId="8" xfId="0" quotePrefix="1" applyFill="1" applyBorder="1"/>
    <xf numFmtId="0" fontId="0" fillId="3" borderId="9" xfId="0" quotePrefix="1" applyFill="1" applyBorder="1"/>
    <xf numFmtId="0" fontId="3" fillId="2" borderId="4" xfId="0" applyFont="1" applyFill="1" applyBorder="1" applyAlignment="1">
      <alignment horizontal="left"/>
    </xf>
    <xf numFmtId="171" fontId="0" fillId="3" borderId="5" xfId="0" quotePrefix="1" applyNumberFormat="1" applyFill="1" applyBorder="1"/>
    <xf numFmtId="169" fontId="0" fillId="3" borderId="5" xfId="0" quotePrefix="1" applyNumberFormat="1" applyFill="1" applyBorder="1"/>
    <xf numFmtId="169" fontId="0" fillId="0" borderId="8" xfId="0" quotePrefix="1" applyNumberFormat="1" applyBorder="1"/>
    <xf numFmtId="169" fontId="0" fillId="0" borderId="2" xfId="0" quotePrefix="1" applyNumberFormat="1" applyBorder="1"/>
    <xf numFmtId="173" fontId="0" fillId="3" borderId="2" xfId="0" quotePrefix="1" applyNumberFormat="1" applyFill="1" applyBorder="1"/>
    <xf numFmtId="173" fontId="0" fillId="0" borderId="2" xfId="0" quotePrefix="1" applyNumberFormat="1" applyBorder="1"/>
    <xf numFmtId="173" fontId="0" fillId="3" borderId="5" xfId="0" quotePrefix="1" applyNumberFormat="1" applyFill="1" applyBorder="1"/>
    <xf numFmtId="171" fontId="0" fillId="3" borderId="7" xfId="0" applyNumberFormat="1" applyFill="1" applyBorder="1"/>
    <xf numFmtId="171" fontId="0" fillId="0" borderId="10" xfId="0" applyNumberFormat="1" applyBorder="1"/>
    <xf numFmtId="175" fontId="0" fillId="3" borderId="4" xfId="0" applyNumberFormat="1" applyFill="1" applyBorder="1"/>
    <xf numFmtId="175" fontId="0" fillId="0" borderId="4" xfId="0" applyNumberFormat="1" applyBorder="1"/>
    <xf numFmtId="175" fontId="0" fillId="3" borderId="7" xfId="0" applyNumberFormat="1" applyFill="1" applyBorder="1"/>
    <xf numFmtId="175" fontId="0" fillId="0" borderId="10" xfId="0" applyNumberFormat="1" applyBorder="1"/>
    <xf numFmtId="171" fontId="0" fillId="3" borderId="2" xfId="0" quotePrefix="1" applyNumberFormat="1" applyFill="1" applyBorder="1"/>
    <xf numFmtId="171" fontId="0" fillId="0" borderId="2" xfId="0" quotePrefix="1" applyNumberFormat="1" applyBorder="1"/>
    <xf numFmtId="1" fontId="0" fillId="3" borderId="2" xfId="0" quotePrefix="1" applyNumberFormat="1" applyFill="1" applyBorder="1"/>
    <xf numFmtId="1" fontId="0" fillId="0" borderId="2" xfId="0" quotePrefix="1" applyNumberFormat="1" applyBorder="1"/>
    <xf numFmtId="172" fontId="0" fillId="0" borderId="3" xfId="0" quotePrefix="1" applyNumberFormat="1" applyBorder="1"/>
    <xf numFmtId="172" fontId="0" fillId="3" borderId="6" xfId="0" quotePrefix="1" applyNumberFormat="1" applyFill="1" applyBorder="1"/>
    <xf numFmtId="172" fontId="0" fillId="0" borderId="9" xfId="0" quotePrefix="1" applyNumberFormat="1" applyBorder="1"/>
    <xf numFmtId="164" fontId="0" fillId="3" borderId="3" xfId="0" quotePrefix="1" applyNumberFormat="1" applyFill="1" applyBorder="1"/>
    <xf numFmtId="164" fontId="0" fillId="0" borderId="3" xfId="0" quotePrefix="1" applyNumberFormat="1" applyBorder="1"/>
    <xf numFmtId="1" fontId="0" fillId="3" borderId="6" xfId="0" quotePrefix="1" applyNumberFormat="1" applyFill="1" applyBorder="1"/>
    <xf numFmtId="1" fontId="0" fillId="0" borderId="9" xfId="0" quotePrefix="1" applyNumberFormat="1" applyBorder="1"/>
    <xf numFmtId="176" fontId="0" fillId="0" borderId="0" xfId="0" applyNumberFormat="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165" fontId="0" fillId="0" borderId="9" xfId="0" applyNumberFormat="1"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4" fontId="0" fillId="3" borderId="5" xfId="0" applyNumberFormat="1" applyFill="1" applyBorder="1"/>
    <xf numFmtId="14" fontId="0" fillId="0" borderId="2" xfId="0" applyNumberFormat="1" applyBorder="1"/>
    <xf numFmtId="14" fontId="0" fillId="0" borderId="8" xfId="0" applyNumberFormat="1"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7" fontId="0" fillId="3" borderId="2" xfId="0" applyNumberFormat="1" applyFill="1" applyBorder="1"/>
    <xf numFmtId="177" fontId="0" fillId="3" borderId="3" xfId="0" applyNumberFormat="1" applyFill="1" applyBorder="1"/>
    <xf numFmtId="177" fontId="0" fillId="0" borderId="2" xfId="0" applyNumberFormat="1" applyBorder="1"/>
    <xf numFmtId="177" fontId="0" fillId="0" borderId="3" xfId="0" applyNumberFormat="1" applyBorder="1"/>
    <xf numFmtId="177" fontId="0" fillId="0" borderId="5" xfId="0" applyNumberFormat="1" applyBorder="1"/>
    <xf numFmtId="177" fontId="0" fillId="0" borderId="6" xfId="0" applyNumberFormat="1" applyBorder="1"/>
    <xf numFmtId="177" fontId="0" fillId="3" borderId="8" xfId="0" applyNumberFormat="1" applyFill="1" applyBorder="1"/>
    <xf numFmtId="177"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78" fontId="0" fillId="0" borderId="0" xfId="0" applyNumberFormat="1"/>
    <xf numFmtId="11" fontId="0" fillId="0" borderId="0" xfId="0" applyNumberFormat="1"/>
    <xf numFmtId="0" fontId="4" fillId="0" borderId="0" xfId="0" applyFont="1" applyAlignment="1">
      <alignment vertical="center"/>
    </xf>
  </cellXfs>
  <cellStyles count="2">
    <cellStyle name="Heading 1" xfId="1" builtinId="16"/>
    <cellStyle name="Normal" xfId="0" builtinId="0"/>
  </cellStyles>
  <dxfs count="24">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3:C14" totalsRowShown="0" headerRowDxfId="23">
  <tableColumns count="3">
    <tableColumn id="1" xr3:uid="{9745EE81-4146-418A-9B06-D2B9E74B5E0E}" name="YearCE"/>
    <tableColumn id="3" xr3:uid="{5697268B-3D6C-4C0B-82C9-44AB471AD2E4}" name="JulianCalendar" dataDxfId="22"/>
    <tableColumn id="2" xr3:uid="{067C233E-F63D-4501-B962-1A883DA82915}" name="Returns" dataDxfId="21">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9:E29" totalsRowShown="0" headerRowDxfId="20">
  <tableColumns count="5">
    <tableColumn id="1" xr3:uid="{0F002978-378B-4F51-A8BB-CB28579FC0CB}" name="YearCE"/>
    <tableColumn id="2" xr3:uid="{21A5D259-501A-4A43-A9D6-D8C6DAF9DF6E}" name="Month" dataDxfId="19"/>
    <tableColumn id="3" xr3:uid="{8EED2AAD-208B-45BC-98F6-BC404A2FE7DF}" name="Day"/>
    <tableColumn id="4" xr3:uid="{55A969C0-7925-436B-92BD-6EFBEE6F7FD4}" name="JulianCalendar"/>
    <tableColumn id="5" xr3:uid="{474862FF-2E3E-4391-AD0E-0EECC5B310A2}" name="Returns" dataDxfId="18">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4:D44" totalsRowShown="0" headerRowDxfId="17">
  <tableColumns count="4">
    <tableColumn id="1" xr3:uid="{6E26D0CE-BB0E-4E7A-8B75-C68810886E54}" name="Hour"/>
    <tableColumn id="2" xr3:uid="{02E009F1-55D3-4106-B91D-78625AC21BEC}" name="Minute" dataDxfId="16"/>
    <tableColumn id="3" xr3:uid="{137FE6B1-D573-4A38-81C5-2288EDDA20CB}" name="Second"/>
    <tableColumn id="5" xr3:uid="{0875CDEF-E763-4D98-AA23-F511B648DC9B}" name="Returns" dataDxfId="15">
      <calculatedColumnFormula array="1">CALENDAR.IS_VALID_TIME(Table237[[#This Row],[Hour]],Table237[[#This Row],[Minute]],Table237[[#This Row],[Second]])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14">
  <tableColumns count="3">
    <tableColumn id="1" xr3:uid="{C8845596-4A37-4E34-AE9E-4D67D5719A81}" name="Year"/>
    <tableColumn id="3" xr3:uid="{8BBB058A-2AF7-4747-8356-541A2F3162F5}" name="BCE" dataDxfId="13"/>
    <tableColumn id="2" xr3:uid="{515945D9-309B-49DA-B6F6-902C7C9B73B3}" name="Returns" dataDxfId="12">
      <calculatedColumnFormula array="1">CALENDAR.YEAR_COMMON_ERA(Table24[[#This Row],[Year]],Table24[[#This Row],[BCE]])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39:F47" totalsRowShown="0" headerRowDxfId="11">
  <tableColumns count="6">
    <tableColumn id="1" xr3:uid="{E31D1499-D0EA-4619-A1EA-DE18DB16FAAF}" name="Year"/>
    <tableColumn id="3" xr3:uid="{3D2818D4-27A2-4B24-8773-D44B573B739B}" name="Month" dataDxfId="10"/>
    <tableColumn id="2" xr3:uid="{DC63E276-8E23-46C8-89B1-37141E4E2A20}" name="Day" dataDxfId="9"/>
    <tableColumn id="4" xr3:uid="{5DCE0E62-14F5-468E-BD14-154B5EE1C894}" name="JulianCalendar"/>
    <tableColumn id="5" xr3:uid="{6869B385-3230-42E0-A235-670F3F5BDE8E}" name="Returns" dataDxfId="8">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16:C21" totalsRowShown="0">
  <tableColumns count="3">
    <tableColumn id="1" xr3:uid="{A1930D8F-00F0-4489-91D6-BA0484CEC1B9}" name="YearCE"/>
    <tableColumn id="2" xr3:uid="{212E0AA5-860C-49DF-8803-0E2C266A3C00}" name="JulianCalendar"/>
    <tableColumn id="4" xr3:uid="{253A3CF4-A421-4565-8C24-3910E7B4B4FF}" name="Returns" dataDxfId="7">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26:D34"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Returns" dataDxfId="6">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53:C65" totalsRowShown="0" tableBorderDxfId="5">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4">
  <tableColumns count="3">
    <tableColumn id="1" xr3:uid="{3F96874F-2248-4C44-9416-D0A4465DE228}" name="DayOfWeek"/>
    <tableColumn id="2" xr3:uid="{D294B606-19B8-4A85-A370-67CB8BDDA11A}" name="ISOtoTraditional"/>
    <tableColumn id="3" xr3:uid="{4BFBA4F7-9955-4869-9D33-3BDB57E855A5}" name="Returns" dataDxfId="3">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26AA3B-C831-41DC-BA24-EC4FFF0436B9}" name="Table246" displayName="Table246" ref="A3:D11" totalsRowShown="0" headerRowDxfId="2">
  <tableColumns count="4">
    <tableColumn id="1" xr3:uid="{85779964-616F-4D6F-A5C6-89CC86447E47}" name="Month"/>
    <tableColumn id="2" xr3:uid="{51667C17-2F14-4235-AEB7-E7F52B13D1AE}" name="Short" dataDxfId="1"/>
    <tableColumn id="3" xr3:uid="{4E5E1B37-8584-4618-9308-12EAEB326D87}" name="InternationalEnglish"/>
    <tableColumn id="4" xr3:uid="{103A0B17-7FF5-4AC3-8355-91F41D585574}" name="Returns" dataDxfId="0">
      <calculatedColumnFormula array="1">CALENDAR.MONTH_NAME(Table246[[#This Row],[Month]],Table246[[#This Row],[Short]],Table246[[#This Row],[InternationalEnglish]])</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workbookViewId="0">
      <selection activeCell="E23" sqref="E23"/>
    </sheetView>
  </sheetViews>
  <sheetFormatPr defaultRowHeight="15" x14ac:dyDescent="0.25"/>
  <cols>
    <col min="1" max="1" width="11.7109375" customWidth="1"/>
    <col min="2" max="2" width="12.5703125" customWidth="1"/>
    <col min="5" max="5" width="12.5703125" bestFit="1" customWidth="1"/>
    <col min="8" max="8" width="14.140625" bestFit="1" customWidth="1"/>
  </cols>
  <sheetData>
    <row r="1" spans="1:4" ht="19.5" x14ac:dyDescent="0.3">
      <c r="A1" s="1" t="s">
        <v>0</v>
      </c>
      <c r="B1" s="1"/>
      <c r="C1" s="1"/>
      <c r="D1" s="1"/>
    </row>
    <row r="3" spans="1:4" x14ac:dyDescent="0.25">
      <c r="A3" t="s">
        <v>1</v>
      </c>
      <c r="B3" t="s">
        <v>7</v>
      </c>
      <c r="C3" t="s">
        <v>2</v>
      </c>
    </row>
    <row r="4" spans="1:4" x14ac:dyDescent="0.25">
      <c r="C4" t="str" cm="1">
        <f t="array" ref="C4">CALENDAR.IS_LEAP_YEAR(Table2[[#This Row],[YearCE]],Table2[[#This Row],[JulianCalendar]])</f>
        <v/>
      </c>
    </row>
    <row r="5" spans="1:4" x14ac:dyDescent="0.25">
      <c r="A5" t="s">
        <v>3</v>
      </c>
      <c r="C5" t="e" cm="1">
        <f t="array" ref="C5">CALENDAR.IS_LEAP_YEAR(Table2[[#This Row],[YearCE]],Table2[[#This Row],[JulianCalendar]])</f>
        <v>#VALUE!</v>
      </c>
    </row>
    <row r="6" spans="1:4" x14ac:dyDescent="0.25">
      <c r="A6">
        <v>2023</v>
      </c>
      <c r="C6" t="b" cm="1">
        <f t="array" ref="C6">CALENDAR.IS_LEAP_YEAR(Table2[[#This Row],[YearCE]],Table2[[#This Row],[JulianCalendar]])</f>
        <v>0</v>
      </c>
    </row>
    <row r="7" spans="1:4" x14ac:dyDescent="0.25">
      <c r="A7">
        <v>2000</v>
      </c>
      <c r="C7" t="b" cm="1">
        <f t="array" ref="C7">CALENDAR.IS_LEAP_YEAR(Table2[[#This Row],[YearCE]],Table2[[#This Row],[JulianCalendar]])</f>
        <v>1</v>
      </c>
    </row>
    <row r="8" spans="1:4" x14ac:dyDescent="0.25">
      <c r="A8">
        <v>2100</v>
      </c>
      <c r="B8" s="3"/>
      <c r="C8" t="b" cm="1">
        <f t="array" ref="C8">CALENDAR.IS_LEAP_YEAR(Table2[[#This Row],[YearCE]],Table2[[#This Row],[JulianCalendar]])</f>
        <v>0</v>
      </c>
    </row>
    <row r="9" spans="1:4" x14ac:dyDescent="0.25">
      <c r="A9">
        <v>2100</v>
      </c>
      <c r="B9">
        <v>1</v>
      </c>
      <c r="C9" t="b" cm="1">
        <f t="array" ref="C9">CALENDAR.IS_LEAP_YEAR(Table2[[#This Row],[YearCE]],Table2[[#This Row],[JulianCalendar]])</f>
        <v>1</v>
      </c>
    </row>
    <row r="10" spans="1:4" x14ac:dyDescent="0.25">
      <c r="A10">
        <v>2400</v>
      </c>
      <c r="C10" t="b" cm="1">
        <f t="array" ref="C10">CALENDAR.IS_LEAP_YEAR(Table2[[#This Row],[YearCE]],Table2[[#This Row],[JulianCalendar]])</f>
        <v>1</v>
      </c>
    </row>
    <row r="11" spans="1:4" x14ac:dyDescent="0.25">
      <c r="A11">
        <v>2024</v>
      </c>
      <c r="C11" t="b" cm="1">
        <f t="array" ref="C11">CALENDAR.IS_LEAP_YEAR(Table2[[#This Row],[YearCE]],Table2[[#This Row],[JulianCalendar]])</f>
        <v>1</v>
      </c>
    </row>
    <row r="12" spans="1:4" x14ac:dyDescent="0.25">
      <c r="A12" s="3">
        <v>0</v>
      </c>
      <c r="B12" s="3"/>
      <c r="C12" t="b" cm="1">
        <f t="array" ref="C12">CALENDAR.IS_LEAP_YEAR(Table2[[#This Row],[YearCE]],Table2[[#This Row],[JulianCalendar]])</f>
        <v>1</v>
      </c>
    </row>
    <row r="13" spans="1:4" x14ac:dyDescent="0.25">
      <c r="A13" s="3">
        <v>-1</v>
      </c>
      <c r="B13" s="3"/>
      <c r="C13" t="b" cm="1">
        <f t="array" ref="C13">CALENDAR.IS_LEAP_YEAR(Table2[[#This Row],[YearCE]],Table2[[#This Row],[JulianCalendar]])</f>
        <v>0</v>
      </c>
    </row>
    <row r="14" spans="1:4" x14ac:dyDescent="0.25">
      <c r="A14" s="3">
        <v>-4</v>
      </c>
      <c r="B14" s="3"/>
      <c r="C14" t="b" cm="1">
        <f t="array" ref="C14">CALENDAR.IS_LEAP_YEAR(Table2[[#This Row],[YearCE]],Table2[[#This Row],[JulianCalendar]])</f>
        <v>1</v>
      </c>
    </row>
    <row r="17" spans="1:5" ht="19.5" x14ac:dyDescent="0.3">
      <c r="A17" s="1" t="s">
        <v>4</v>
      </c>
      <c r="B17" s="1"/>
      <c r="C17" s="1"/>
      <c r="D17" s="1"/>
    </row>
    <row r="19" spans="1:5" x14ac:dyDescent="0.25">
      <c r="A19" t="s">
        <v>1</v>
      </c>
      <c r="B19" t="s">
        <v>5</v>
      </c>
      <c r="C19" t="s">
        <v>6</v>
      </c>
      <c r="D19" t="s">
        <v>7</v>
      </c>
      <c r="E19" t="s">
        <v>2</v>
      </c>
    </row>
    <row r="20" spans="1:5" x14ac:dyDescent="0.25">
      <c r="E20" t="b" cm="1">
        <f t="array" ref="E20">CALENDAR.IS_VALID_DATE(Table23[[#This Row],[YearCE]],Table23[[#This Row],[Month]],Table23[[#This Row],[Day]],Table23[[#This Row],[JulianCalendar]])</f>
        <v>0</v>
      </c>
    </row>
    <row r="21" spans="1:5" x14ac:dyDescent="0.25">
      <c r="A21">
        <v>2023</v>
      </c>
      <c r="B21">
        <v>1</v>
      </c>
      <c r="C21">
        <v>1</v>
      </c>
      <c r="E21" t="b" cm="1">
        <f t="array" ref="E21">CALENDAR.IS_VALID_DATE(Table23[[#This Row],[YearCE]],Table23[[#This Row],[Month]],Table23[[#This Row],[Day]],Table23[[#This Row],[JulianCalendar]])</f>
        <v>1</v>
      </c>
    </row>
    <row r="22" spans="1:5" x14ac:dyDescent="0.25">
      <c r="A22">
        <v>2024</v>
      </c>
      <c r="B22">
        <v>2</v>
      </c>
      <c r="C22">
        <v>29</v>
      </c>
      <c r="E22" t="b" cm="1">
        <f t="array" ref="E22">CALENDAR.IS_VALID_DATE(Table23[[#This Row],[YearCE]],Table23[[#This Row],[Month]],Table23[[#This Row],[Day]],Table23[[#This Row],[JulianCalendar]])</f>
        <v>1</v>
      </c>
    </row>
    <row r="23" spans="1:5" x14ac:dyDescent="0.25">
      <c r="A23">
        <v>2100</v>
      </c>
      <c r="B23">
        <v>2</v>
      </c>
      <c r="C23">
        <v>29</v>
      </c>
      <c r="E23" t="b" cm="1">
        <f t="array" ref="E23">CALENDAR.IS_VALID_DATE(Table23[[#This Row],[YearCE]],Table23[[#This Row],[Month]],Table23[[#This Row],[Day]],Table23[[#This Row],[JulianCalendar]])</f>
        <v>0</v>
      </c>
    </row>
    <row r="24" spans="1:5" x14ac:dyDescent="0.25">
      <c r="A24">
        <v>2100</v>
      </c>
      <c r="B24">
        <v>2</v>
      </c>
      <c r="C24">
        <v>29</v>
      </c>
      <c r="D24">
        <v>1</v>
      </c>
      <c r="E24" t="b" cm="1">
        <f t="array" ref="E24">CALENDAR.IS_VALID_DATE(Table23[[#This Row],[YearCE]],Table23[[#This Row],[Month]],Table23[[#This Row],[Day]],Table23[[#This Row],[JulianCalendar]])</f>
        <v>1</v>
      </c>
    </row>
    <row r="25" spans="1:5" x14ac:dyDescent="0.25">
      <c r="A25">
        <v>0</v>
      </c>
      <c r="B25">
        <v>1</v>
      </c>
      <c r="C25">
        <v>31</v>
      </c>
      <c r="E25" t="b" cm="1">
        <f t="array" ref="E25">CALENDAR.IS_VALID_DATE(Table23[[#This Row],[YearCE]],Table23[[#This Row],[Month]],Table23[[#This Row],[Day]],Table23[[#This Row],[JulianCalendar]])</f>
        <v>1</v>
      </c>
    </row>
    <row r="26" spans="1:5" x14ac:dyDescent="0.25">
      <c r="A26">
        <v>-1000000</v>
      </c>
      <c r="B26">
        <v>12</v>
      </c>
      <c r="C26">
        <v>31</v>
      </c>
      <c r="E26" t="b" cm="1">
        <f t="array" ref="E26">CALENDAR.IS_VALID_DATE(Table23[[#This Row],[YearCE]],Table23[[#This Row],[Month]],Table23[[#This Row],[Day]],Table23[[#This Row],[JulianCalendar]])</f>
        <v>1</v>
      </c>
    </row>
    <row r="27" spans="1:5" x14ac:dyDescent="0.25">
      <c r="A27" s="2">
        <v>2023.5</v>
      </c>
      <c r="B27">
        <v>1</v>
      </c>
      <c r="C27">
        <v>1</v>
      </c>
      <c r="E27" t="b" cm="1">
        <f t="array" ref="E27">CALENDAR.IS_VALID_DATE(Table23[[#This Row],[YearCE]],Table23[[#This Row],[Month]],Table23[[#This Row],[Day]],Table23[[#This Row],[JulianCalendar]])</f>
        <v>0</v>
      </c>
    </row>
    <row r="28" spans="1:5" x14ac:dyDescent="0.25">
      <c r="A28">
        <v>2023</v>
      </c>
      <c r="B28">
        <v>1.5</v>
      </c>
      <c r="C28">
        <v>1</v>
      </c>
      <c r="E28" t="b" cm="1">
        <f t="array" ref="E28">CALENDAR.IS_VALID_DATE(Table23[[#This Row],[YearCE]],Table23[[#This Row],[Month]],Table23[[#This Row],[Day]],Table23[[#This Row],[JulianCalendar]])</f>
        <v>0</v>
      </c>
    </row>
    <row r="29" spans="1:5" x14ac:dyDescent="0.25">
      <c r="A29">
        <v>2023</v>
      </c>
      <c r="B29">
        <v>1</v>
      </c>
      <c r="C29">
        <v>1.5</v>
      </c>
      <c r="E29" t="b" cm="1">
        <f t="array" ref="E29">CALENDAR.IS_VALID_DATE(Table23[[#This Row],[YearCE]],Table23[[#This Row],[Month]],Table23[[#This Row],[Day]],Table23[[#This Row],[JulianCalendar]])</f>
        <v>1</v>
      </c>
    </row>
    <row r="32" spans="1:5" ht="19.5" x14ac:dyDescent="0.3">
      <c r="A32" s="1" t="s">
        <v>101</v>
      </c>
      <c r="B32" s="1"/>
      <c r="C32" s="1"/>
      <c r="D32" s="1"/>
    </row>
    <row r="34" spans="1:4" x14ac:dyDescent="0.25">
      <c r="A34" t="s">
        <v>102</v>
      </c>
      <c r="B34" t="s">
        <v>103</v>
      </c>
      <c r="C34" t="s">
        <v>104</v>
      </c>
      <c r="D34" t="s">
        <v>2</v>
      </c>
    </row>
    <row r="35" spans="1:4" x14ac:dyDescent="0.25">
      <c r="D35" t="b" cm="1">
        <f t="array" ref="D35">CALENDAR.IS_VALID_TIME(Table237[[#This Row],[Hour]],Table237[[#This Row],[Minute]],Table237[[#This Row],[Second]])</f>
        <v>0</v>
      </c>
    </row>
    <row r="36" spans="1:4" x14ac:dyDescent="0.25">
      <c r="A36">
        <v>24</v>
      </c>
      <c r="D36" t="b" cm="1">
        <f t="array" ref="D36">CALENDAR.IS_VALID_TIME(Table237[[#This Row],[Hour]],Table237[[#This Row],[Minute]],Table237[[#This Row],[Second]])</f>
        <v>0</v>
      </c>
    </row>
    <row r="37" spans="1:4" x14ac:dyDescent="0.25">
      <c r="A37">
        <v>23</v>
      </c>
      <c r="B37">
        <v>59</v>
      </c>
      <c r="D37" t="b" cm="1">
        <f t="array" ref="D37">CALENDAR.IS_VALID_TIME(Table237[[#This Row],[Hour]],Table237[[#This Row],[Minute]],Table237[[#This Row],[Second]])</f>
        <v>1</v>
      </c>
    </row>
    <row r="38" spans="1:4" x14ac:dyDescent="0.25">
      <c r="B38">
        <v>45</v>
      </c>
      <c r="C38">
        <v>23</v>
      </c>
      <c r="D38" t="b" cm="1">
        <f t="array" ref="D38">CALENDAR.IS_VALID_TIME(Table237[[#This Row],[Hour]],Table237[[#This Row],[Minute]],Table237[[#This Row],[Second]])</f>
        <v>1</v>
      </c>
    </row>
    <row r="39" spans="1:4" x14ac:dyDescent="0.25">
      <c r="C39">
        <v>12.5</v>
      </c>
      <c r="D39" t="b" cm="1">
        <f t="array" ref="D39">CALENDAR.IS_VALID_TIME(Table237[[#This Row],[Hour]],Table237[[#This Row],[Minute]],Table237[[#This Row],[Second]])</f>
        <v>1</v>
      </c>
    </row>
    <row r="40" spans="1:4" x14ac:dyDescent="0.25">
      <c r="B40">
        <v>15</v>
      </c>
      <c r="D40" t="b" cm="1">
        <f t="array" ref="D40">CALENDAR.IS_VALID_TIME(Table237[[#This Row],[Hour]],Table237[[#This Row],[Minute]],Table237[[#This Row],[Second]])</f>
        <v>1</v>
      </c>
    </row>
    <row r="41" spans="1:4" x14ac:dyDescent="0.25">
      <c r="A41">
        <v>22.5</v>
      </c>
      <c r="D41" t="b" cm="1">
        <f t="array" ref="D41">CALENDAR.IS_VALID_TIME(Table237[[#This Row],[Hour]],Table237[[#This Row],[Minute]],Table237[[#This Row],[Second]])</f>
        <v>1</v>
      </c>
    </row>
    <row r="42" spans="1:4" x14ac:dyDescent="0.25">
      <c r="A42" s="2">
        <v>22.5</v>
      </c>
      <c r="B42">
        <v>1</v>
      </c>
      <c r="D42" t="b" cm="1">
        <f t="array" ref="D42">CALENDAR.IS_VALID_TIME(Table237[[#This Row],[Hour]],Table237[[#This Row],[Minute]],Table237[[#This Row],[Second]])</f>
        <v>0</v>
      </c>
    </row>
    <row r="43" spans="1:4" x14ac:dyDescent="0.25">
      <c r="A43">
        <v>1</v>
      </c>
      <c r="B43">
        <v>1</v>
      </c>
      <c r="C43">
        <v>1.5</v>
      </c>
      <c r="D43" t="b" cm="1">
        <f t="array" ref="D43">CALENDAR.IS_VALID_TIME(Table237[[#This Row],[Hour]],Table237[[#This Row],[Minute]],Table237[[#This Row],[Second]])</f>
        <v>1</v>
      </c>
    </row>
    <row r="44" spans="1:4" x14ac:dyDescent="0.25">
      <c r="A44">
        <v>1</v>
      </c>
      <c r="C44">
        <v>1</v>
      </c>
      <c r="D44" t="b" cm="1">
        <f t="array" ref="D44">CALENDAR.IS_VALID_TIME(Table237[[#This Row],[Hour]],Table237[[#This Row],[Minute]],Table237[[#This Row],[Second]])</f>
        <v>0</v>
      </c>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F133"/>
  <sheetViews>
    <sheetView workbookViewId="0"/>
  </sheetViews>
  <sheetFormatPr defaultRowHeight="15" x14ac:dyDescent="0.25"/>
  <cols>
    <col min="1"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3" ht="19.5" x14ac:dyDescent="0.3">
      <c r="A1" s="1" t="s">
        <v>11</v>
      </c>
      <c r="B1" s="1"/>
    </row>
    <row r="3" spans="1:3" x14ac:dyDescent="0.25">
      <c r="A3" t="s">
        <v>8</v>
      </c>
      <c r="B3" t="s">
        <v>9</v>
      </c>
      <c r="C3" t="s">
        <v>2</v>
      </c>
    </row>
    <row r="4" spans="1:3" x14ac:dyDescent="0.25">
      <c r="C4" t="str" cm="1">
        <f t="array" ref="C4">CALENDAR.YEAR_COMMON_ERA(Table24[[#This Row],[Year]],Table24[[#This Row],[BCE]])</f>
        <v/>
      </c>
    </row>
    <row r="5" spans="1:3" x14ac:dyDescent="0.25">
      <c r="A5" t="s">
        <v>3</v>
      </c>
      <c r="C5" t="e" cm="1">
        <f t="array" ref="C5">CALENDAR.YEAR_COMMON_ERA(Table24[[#This Row],[Year]],Table24[[#This Row],[BCE]])</f>
        <v>#VALUE!</v>
      </c>
    </row>
    <row r="6" spans="1:3" x14ac:dyDescent="0.25">
      <c r="A6">
        <v>2023</v>
      </c>
      <c r="C6" cm="1">
        <f t="array" ref="C6">CALENDAR.YEAR_COMMON_ERA(Table24[[#This Row],[Year]],Table24[[#This Row],[BCE]])</f>
        <v>2023</v>
      </c>
    </row>
    <row r="7" spans="1:3" x14ac:dyDescent="0.25">
      <c r="A7">
        <v>2</v>
      </c>
      <c r="C7" cm="1">
        <f t="array" ref="C7">CALENDAR.YEAR_COMMON_ERA(Table24[[#This Row],[Year]],Table24[[#This Row],[BCE]])</f>
        <v>2</v>
      </c>
    </row>
    <row r="8" spans="1:3" x14ac:dyDescent="0.25">
      <c r="A8">
        <v>1</v>
      </c>
      <c r="C8" cm="1">
        <f t="array" ref="C8">CALENDAR.YEAR_COMMON_ERA(Table24[[#This Row],[Year]],Table24[[#This Row],[BCE]])</f>
        <v>1</v>
      </c>
    </row>
    <row r="9" spans="1:3" x14ac:dyDescent="0.25">
      <c r="A9">
        <v>0</v>
      </c>
      <c r="C9" t="e" cm="1">
        <f t="array" ref="C9">CALENDAR.YEAR_COMMON_ERA(Table24[[#This Row],[Year]],Table24[[#This Row],[BCE]])</f>
        <v>#NUM!</v>
      </c>
    </row>
    <row r="10" spans="1:3" x14ac:dyDescent="0.25">
      <c r="A10">
        <v>1</v>
      </c>
      <c r="B10">
        <v>1</v>
      </c>
      <c r="C10" cm="1">
        <f t="array" ref="C10">CALENDAR.YEAR_COMMON_ERA(Table24[[#This Row],[Year]],Table24[[#This Row],[BCE]])</f>
        <v>0</v>
      </c>
    </row>
    <row r="11" spans="1:3" x14ac:dyDescent="0.25">
      <c r="A11" s="3">
        <v>2</v>
      </c>
      <c r="B11" s="3">
        <v>1</v>
      </c>
      <c r="C11" cm="1">
        <f t="array" ref="C11">CALENDAR.YEAR_COMMON_ERA(Table24[[#This Row],[Year]],Table24[[#This Row],[BCE]])</f>
        <v>-1</v>
      </c>
    </row>
    <row r="12" spans="1:3" x14ac:dyDescent="0.25">
      <c r="A12" s="3"/>
      <c r="B12" s="3"/>
    </row>
    <row r="14" spans="1:3" ht="19.5" x14ac:dyDescent="0.3">
      <c r="A14" s="1" t="s">
        <v>177</v>
      </c>
      <c r="B14" s="1"/>
    </row>
    <row r="16" spans="1:3" x14ac:dyDescent="0.25">
      <c r="A16" t="s">
        <v>1</v>
      </c>
      <c r="B16" t="s">
        <v>7</v>
      </c>
      <c r="C16" t="s">
        <v>2</v>
      </c>
    </row>
    <row r="17" spans="1:4" x14ac:dyDescent="0.25">
      <c r="C17" t="str" cm="1">
        <f t="array" ref="C17">CALENDAR.DAYS_IN_YEAR(Table7[[#This Row],[YearCE]],Table7[[#This Row],[JulianCalendar]])</f>
        <v/>
      </c>
    </row>
    <row r="18" spans="1:4" x14ac:dyDescent="0.25">
      <c r="A18" t="s">
        <v>3</v>
      </c>
      <c r="C18" t="e" cm="1">
        <f t="array" ref="C18">CALENDAR.DAYS_IN_YEAR(Table7[[#This Row],[YearCE]],Table7[[#This Row],[JulianCalendar]])</f>
        <v>#VALUE!</v>
      </c>
    </row>
    <row r="19" spans="1:4" x14ac:dyDescent="0.25">
      <c r="A19">
        <v>2000</v>
      </c>
      <c r="C19" cm="1">
        <f t="array" ref="C19">CALENDAR.DAYS_IN_YEAR(Table7[[#This Row],[YearCE]],Table7[[#This Row],[JulianCalendar]])</f>
        <v>366</v>
      </c>
    </row>
    <row r="20" spans="1:4" x14ac:dyDescent="0.25">
      <c r="A20">
        <v>1900</v>
      </c>
      <c r="C20" cm="1">
        <f t="array" ref="C20">CALENDAR.DAYS_IN_YEAR(Table7[[#This Row],[YearCE]],Table7[[#This Row],[JulianCalendar]])</f>
        <v>365</v>
      </c>
    </row>
    <row r="21" spans="1:4" x14ac:dyDescent="0.25">
      <c r="A21">
        <v>1900</v>
      </c>
      <c r="B21">
        <v>1</v>
      </c>
      <c r="C21" cm="1">
        <f t="array" ref="C21">CALENDAR.DAYS_IN_YEAR(Table7[[#This Row],[YearCE]],Table7[[#This Row],[JulianCalendar]])</f>
        <v>366</v>
      </c>
    </row>
    <row r="24" spans="1:4" ht="19.5" x14ac:dyDescent="0.3">
      <c r="A24" s="1" t="s">
        <v>178</v>
      </c>
      <c r="B24" s="1"/>
    </row>
    <row r="26" spans="1:4" x14ac:dyDescent="0.25">
      <c r="A26" t="s">
        <v>5</v>
      </c>
      <c r="B26" t="s">
        <v>1</v>
      </c>
      <c r="C26" t="s">
        <v>7</v>
      </c>
      <c r="D26" t="s">
        <v>2</v>
      </c>
    </row>
    <row r="27" spans="1:4" x14ac:dyDescent="0.25">
      <c r="D27" t="str" cm="1">
        <f t="array" ref="D27">CALENDAR.DAYS_IN_MONTH(Table79[[#This Row],[Month]],Table79[[#This Row],[YearCE]],Table79[[#This Row],[JulianCalendar]])</f>
        <v/>
      </c>
    </row>
    <row r="28" spans="1:4" x14ac:dyDescent="0.25">
      <c r="A28" t="s">
        <v>3</v>
      </c>
      <c r="D28" t="e" cm="1">
        <f t="array" ref="D28">CALENDAR.DAYS_IN_MONTH(Table79[[#This Row],[Month]],Table79[[#This Row],[YearCE]],Table79[[#This Row],[JulianCalendar]])</f>
        <v>#VALUE!</v>
      </c>
    </row>
    <row r="29" spans="1:4" x14ac:dyDescent="0.25">
      <c r="A29">
        <v>2</v>
      </c>
      <c r="D29" cm="1">
        <f t="array" ref="D29">CALENDAR.DAYS_IN_MONTH(Table79[[#This Row],[Month]],Table79[[#This Row],[YearCE]],Table79[[#This Row],[JulianCalendar]])</f>
        <v>28</v>
      </c>
    </row>
    <row r="30" spans="1:4" x14ac:dyDescent="0.25">
      <c r="A30">
        <v>2</v>
      </c>
      <c r="B30">
        <v>1900</v>
      </c>
      <c r="D30" cm="1">
        <f t="array" ref="D30">CALENDAR.DAYS_IN_MONTH(Table79[[#This Row],[Month]],Table79[[#This Row],[YearCE]],Table79[[#This Row],[JulianCalendar]])</f>
        <v>28</v>
      </c>
    </row>
    <row r="31" spans="1:4" x14ac:dyDescent="0.25">
      <c r="A31">
        <v>2</v>
      </c>
      <c r="B31">
        <v>1900</v>
      </c>
      <c r="C31">
        <v>1</v>
      </c>
      <c r="D31" cm="1">
        <f t="array" ref="D31">CALENDAR.DAYS_IN_MONTH(Table79[[#This Row],[Month]],Table79[[#This Row],[YearCE]],Table79[[#This Row],[JulianCalendar]])</f>
        <v>29</v>
      </c>
    </row>
    <row r="32" spans="1:4" x14ac:dyDescent="0.25">
      <c r="A32">
        <v>6</v>
      </c>
      <c r="D32" cm="1">
        <f t="array" ref="D32">CALENDAR.DAYS_IN_MONTH(Table79[[#This Row],[Month]],Table79[[#This Row],[YearCE]],Table79[[#This Row],[JulianCalendar]])</f>
        <v>30</v>
      </c>
    </row>
    <row r="33" spans="1:6" x14ac:dyDescent="0.25">
      <c r="A33">
        <v>7</v>
      </c>
      <c r="D33" cm="1">
        <f t="array" ref="D33">CALENDAR.DAYS_IN_MONTH(Table79[[#This Row],[Month]],Table79[[#This Row],[YearCE]],Table79[[#This Row],[JulianCalendar]])</f>
        <v>31</v>
      </c>
    </row>
    <row r="34" spans="1:6" x14ac:dyDescent="0.25">
      <c r="A34">
        <v>8</v>
      </c>
      <c r="D34" cm="1">
        <f t="array" ref="D34">CALENDAR.DAYS_IN_MONTH(Table79[[#This Row],[Month]],Table79[[#This Row],[YearCE]],Table79[[#This Row],[JulianCalendar]])</f>
        <v>31</v>
      </c>
    </row>
    <row r="37" spans="1:6" ht="19.5" x14ac:dyDescent="0.3">
      <c r="A37" s="1" t="s">
        <v>10</v>
      </c>
    </row>
    <row r="39" spans="1:6" x14ac:dyDescent="0.25">
      <c r="A39" t="s">
        <v>8</v>
      </c>
      <c r="B39" t="s">
        <v>5</v>
      </c>
      <c r="C39" t="s">
        <v>6</v>
      </c>
      <c r="D39" t="s">
        <v>7</v>
      </c>
      <c r="E39" t="s">
        <v>2</v>
      </c>
      <c r="F39" t="s">
        <v>12</v>
      </c>
    </row>
    <row r="40" spans="1:6" x14ac:dyDescent="0.25">
      <c r="E40" t="str" cm="1">
        <f t="array" ref="E40">CALENDAR.JULIAN_DAY_NUMBER(Table245[[#This Row],[Year]],Table245[[#This Row],[Month]],Table245[[#This Row],[Day]],Table245[[#This Row],[JulianCalendar]])</f>
        <v/>
      </c>
    </row>
    <row r="41" spans="1:6" x14ac:dyDescent="0.25">
      <c r="A41">
        <v>2023</v>
      </c>
      <c r="B41">
        <v>1</v>
      </c>
      <c r="E41" t="e" cm="1">
        <f t="array" ref="E41">CALENDAR.JULIAN_DAY_NUMBER(Table245[[#This Row],[Year]],Table245[[#This Row],[Month]],Table245[[#This Row],[Day]],Table245[[#This Row],[JulianCalendar]])</f>
        <v>#VALUE!</v>
      </c>
    </row>
    <row r="42" spans="1:6" x14ac:dyDescent="0.25">
      <c r="A42">
        <v>2023</v>
      </c>
      <c r="B42">
        <v>1</v>
      </c>
      <c r="C42">
        <v>1</v>
      </c>
      <c r="E42" cm="1">
        <f t="array" ref="E42">CALENDAR.JULIAN_DAY_NUMBER(Table245[[#This Row],[Year]],Table245[[#This Row],[Month]],Table245[[#This Row],[Day]],Table245[[#This Row],[JulianCalendar]])</f>
        <v>2459946</v>
      </c>
    </row>
    <row r="43" spans="1:6" x14ac:dyDescent="0.25">
      <c r="A43">
        <v>2023</v>
      </c>
      <c r="B43">
        <v>1</v>
      </c>
      <c r="C43">
        <v>1</v>
      </c>
      <c r="D43">
        <v>1</v>
      </c>
      <c r="E43" cm="1">
        <f t="array" ref="E43">CALENDAR.JULIAN_DAY_NUMBER(Table245[[#This Row],[Year]],Table245[[#This Row],[Month]],Table245[[#This Row],[Day]],Table245[[#This Row],[JulianCalendar]])</f>
        <v>2459959</v>
      </c>
    </row>
    <row r="44" spans="1:6" x14ac:dyDescent="0.25">
      <c r="A44">
        <v>1582</v>
      </c>
      <c r="B44">
        <v>10</v>
      </c>
      <c r="C44">
        <v>4</v>
      </c>
      <c r="D44">
        <v>1</v>
      </c>
      <c r="E44" cm="1">
        <f t="array" ref="E44">CALENDAR.JULIAN_DAY_NUMBER(Table245[[#This Row],[Year]],Table245[[#This Row],[Month]],Table245[[#This Row],[Day]],Table245[[#This Row],[JulianCalendar]])</f>
        <v>2299160</v>
      </c>
    </row>
    <row r="45" spans="1:6" ht="120" x14ac:dyDescent="0.25">
      <c r="A45">
        <v>1582</v>
      </c>
      <c r="B45">
        <v>10</v>
      </c>
      <c r="C45">
        <v>15</v>
      </c>
      <c r="E45" cm="1">
        <f t="array" ref="E45">CALENDAR.JULIAN_DAY_NUMBER(Table245[[#This Row],[Year]],Table245[[#This Row],[Month]],Table245[[#This Row],[Day]],Table245[[#This Row],[JulianCalendar]])</f>
        <v>2299161</v>
      </c>
      <c r="F45" s="4" t="s">
        <v>119</v>
      </c>
    </row>
    <row r="46" spans="1:6" ht="30" x14ac:dyDescent="0.25">
      <c r="A46" s="3">
        <v>-4712</v>
      </c>
      <c r="B46" s="3">
        <v>1</v>
      </c>
      <c r="C46">
        <v>1</v>
      </c>
      <c r="D46">
        <v>1</v>
      </c>
      <c r="E46" cm="1">
        <f t="array" ref="E46">CALENDAR.JULIAN_DAY_NUMBER(Table245[[#This Row],[Year]],Table245[[#This Row],[Month]],Table245[[#This Row],[Day]],Table245[[#This Row],[JulianCalendar]])</f>
        <v>0</v>
      </c>
      <c r="F46" s="4" t="s">
        <v>13</v>
      </c>
    </row>
    <row r="47" spans="1:6" ht="30" x14ac:dyDescent="0.25">
      <c r="A47" s="3">
        <v>-4713</v>
      </c>
      <c r="B47" s="3">
        <v>11</v>
      </c>
      <c r="C47">
        <v>24</v>
      </c>
      <c r="E47" cm="1">
        <f t="array" ref="E47">CALENDAR.JULIAN_DAY_NUMBER(Table245[[#This Row],[Year]],Table245[[#This Row],[Month]],Table245[[#This Row],[Day]],Table245[[#This Row],[JulianCalendar]])</f>
        <v>0</v>
      </c>
      <c r="F47" s="4" t="s">
        <v>14</v>
      </c>
    </row>
    <row r="50" spans="1:5" ht="19.5" x14ac:dyDescent="0.3">
      <c r="A50" s="1" t="s">
        <v>19</v>
      </c>
    </row>
    <row r="52" spans="1:5" x14ac:dyDescent="0.25">
      <c r="A52" s="5" t="s">
        <v>15</v>
      </c>
      <c r="B52" s="6" t="s">
        <v>7</v>
      </c>
      <c r="C52" s="6" t="s">
        <v>16</v>
      </c>
      <c r="D52" s="6" t="s">
        <v>17</v>
      </c>
      <c r="E52" s="7" t="s">
        <v>18</v>
      </c>
    </row>
    <row r="53" spans="1:5" x14ac:dyDescent="0.25">
      <c r="A53" s="8"/>
      <c r="B53" s="9"/>
      <c r="C53" s="9" t="str" cm="1">
        <f t="array" ref="C53:E53">CALENDAR.JDN_TO_CALENDAR_DATE($A53,$B53)</f>
        <v/>
      </c>
      <c r="D53" s="9" t="str">
        <v/>
      </c>
      <c r="E53" s="10" t="str">
        <v/>
      </c>
    </row>
    <row r="54" spans="1:5" x14ac:dyDescent="0.25">
      <c r="A54" s="11">
        <v>2459946</v>
      </c>
      <c r="B54" s="12"/>
      <c r="C54" s="12" cm="1">
        <f t="array" ref="C54:E54">CALENDAR.JDN_TO_CALENDAR_DATE($A54,$B54)</f>
        <v>2023</v>
      </c>
      <c r="D54" s="12">
        <v>1</v>
      </c>
      <c r="E54" s="13">
        <v>1</v>
      </c>
    </row>
    <row r="55" spans="1:5" x14ac:dyDescent="0.25">
      <c r="A55" s="8">
        <v>2459959</v>
      </c>
      <c r="B55" s="9">
        <v>1</v>
      </c>
      <c r="C55" s="9" cm="1">
        <f t="array" ref="C55:E55">CALENDAR.JDN_TO_CALENDAR_DATE($A55,$B55)</f>
        <v>2023</v>
      </c>
      <c r="D55" s="9">
        <v>1</v>
      </c>
      <c r="E55" s="10">
        <v>1</v>
      </c>
    </row>
    <row r="56" spans="1:5" x14ac:dyDescent="0.25">
      <c r="A56" s="11">
        <v>2299160</v>
      </c>
      <c r="B56" s="12">
        <v>1</v>
      </c>
      <c r="C56" s="12" cm="1">
        <f t="array" ref="C56:E56">CALENDAR.JDN_TO_CALENDAR_DATE($A56,$B56)</f>
        <v>1582</v>
      </c>
      <c r="D56" s="12">
        <v>10</v>
      </c>
      <c r="E56" s="13">
        <v>4</v>
      </c>
    </row>
    <row r="57" spans="1:5" x14ac:dyDescent="0.25">
      <c r="A57" s="8">
        <v>2299161</v>
      </c>
      <c r="B57" s="9"/>
      <c r="C57" s="9" cm="1">
        <f t="array" ref="C57:E57">CALENDAR.JDN_TO_CALENDAR_DATE($A57,$B57)</f>
        <v>1582</v>
      </c>
      <c r="D57" s="9">
        <v>10</v>
      </c>
      <c r="E57" s="10">
        <v>15</v>
      </c>
    </row>
    <row r="58" spans="1:5" x14ac:dyDescent="0.25">
      <c r="A58" s="11">
        <v>0</v>
      </c>
      <c r="B58" s="12"/>
      <c r="C58" s="12" cm="1">
        <f t="array" ref="C58:E58">CALENDAR.JDN_TO_CALENDAR_DATE($A58,$B58)</f>
        <v>-4713</v>
      </c>
      <c r="D58" s="12">
        <v>11</v>
      </c>
      <c r="E58" s="13">
        <v>24</v>
      </c>
    </row>
    <row r="59" spans="1:5" x14ac:dyDescent="0.25">
      <c r="A59" s="14">
        <v>0</v>
      </c>
      <c r="B59" s="15">
        <v>1</v>
      </c>
      <c r="C59" s="16" cm="1">
        <f t="array" ref="C59:E59">CALENDAR.JDN_TO_CALENDAR_DATE($A59,$B59)</f>
        <v>-4712</v>
      </c>
      <c r="D59" s="16">
        <v>1</v>
      </c>
      <c r="E59" s="17">
        <v>1</v>
      </c>
    </row>
    <row r="62" spans="1:5" ht="19.5" x14ac:dyDescent="0.3">
      <c r="A62" s="1" t="s">
        <v>231</v>
      </c>
    </row>
    <row r="64" spans="1:5" x14ac:dyDescent="0.25">
      <c r="A64" s="5" t="s">
        <v>15</v>
      </c>
      <c r="B64" s="6" t="s">
        <v>7</v>
      </c>
      <c r="C64" s="6" t="s">
        <v>16</v>
      </c>
      <c r="D64" s="6" t="s">
        <v>232</v>
      </c>
      <c r="E64" s="7" t="s">
        <v>241</v>
      </c>
    </row>
    <row r="65" spans="1:5" x14ac:dyDescent="0.25">
      <c r="A65" s="8">
        <v>2459215</v>
      </c>
      <c r="B65" s="9"/>
      <c r="C65" s="9" cm="1">
        <f t="array" ref="C65:E65">CALENDAR.JDN_TO_ORDINAL_DATE($A65,$B65)</f>
        <v>2020</v>
      </c>
      <c r="D65" s="9">
        <v>366</v>
      </c>
      <c r="E65" s="10">
        <v>366</v>
      </c>
    </row>
    <row r="66" spans="1:5" x14ac:dyDescent="0.25">
      <c r="A66" s="11">
        <v>2459946</v>
      </c>
      <c r="B66" s="12"/>
      <c r="C66" s="12" cm="1">
        <f t="array" ref="C66:E66">CALENDAR.JDN_TO_ORDINAL_DATE($A66,$B66)</f>
        <v>2023</v>
      </c>
      <c r="D66" s="12">
        <v>1</v>
      </c>
      <c r="E66" s="13">
        <v>365</v>
      </c>
    </row>
    <row r="67" spans="1:5" x14ac:dyDescent="0.25">
      <c r="A67" s="8">
        <v>2459959</v>
      </c>
      <c r="B67" s="9">
        <v>1</v>
      </c>
      <c r="C67" s="9" cm="1">
        <f t="array" ref="C67:E67">CALENDAR.JDN_TO_ORDINAL_DATE($A67,$B67)</f>
        <v>2023</v>
      </c>
      <c r="D67" s="9">
        <v>1</v>
      </c>
      <c r="E67" s="10">
        <v>365</v>
      </c>
    </row>
    <row r="68" spans="1:5" x14ac:dyDescent="0.25">
      <c r="A68" s="11">
        <v>2299160</v>
      </c>
      <c r="B68" s="12">
        <v>1</v>
      </c>
      <c r="C68" s="12" cm="1">
        <f t="array" ref="C68:E68">CALENDAR.JDN_TO_ORDINAL_DATE($A68,$B68)</f>
        <v>1582</v>
      </c>
      <c r="D68" s="12">
        <v>277</v>
      </c>
      <c r="E68" s="13">
        <v>365</v>
      </c>
    </row>
    <row r="69" spans="1:5" x14ac:dyDescent="0.25">
      <c r="A69" s="8">
        <v>2299161</v>
      </c>
      <c r="B69" s="9"/>
      <c r="C69" s="9" cm="1">
        <f t="array" ref="C69:E69">CALENDAR.JDN_TO_ORDINAL_DATE($A69,$B69)</f>
        <v>1582</v>
      </c>
      <c r="D69" s="9">
        <v>288</v>
      </c>
      <c r="E69" s="10">
        <v>365</v>
      </c>
    </row>
    <row r="70" spans="1:5" x14ac:dyDescent="0.25">
      <c r="A70" s="11">
        <v>0</v>
      </c>
      <c r="B70" s="12"/>
      <c r="C70" s="12" cm="1">
        <f t="array" ref="C70:E70">CALENDAR.JDN_TO_ORDINAL_DATE($A70,$B70)</f>
        <v>-4713</v>
      </c>
      <c r="D70" s="12">
        <v>328</v>
      </c>
      <c r="E70" s="13">
        <v>365</v>
      </c>
    </row>
    <row r="71" spans="1:5" x14ac:dyDescent="0.25">
      <c r="A71" s="14">
        <v>0</v>
      </c>
      <c r="B71" s="15">
        <v>1</v>
      </c>
      <c r="C71" s="16" cm="1">
        <f t="array" ref="C71:E71">CALENDAR.JDN_TO_ORDINAL_DATE($A71,$B71)</f>
        <v>-4712</v>
      </c>
      <c r="D71" s="16">
        <v>1</v>
      </c>
      <c r="E71" s="17">
        <v>366</v>
      </c>
    </row>
    <row r="74" spans="1:5" ht="19.5" x14ac:dyDescent="0.3">
      <c r="A74" s="1" t="s">
        <v>242</v>
      </c>
    </row>
    <row r="76" spans="1:5" x14ac:dyDescent="0.25">
      <c r="A76" s="5" t="s">
        <v>1</v>
      </c>
      <c r="B76" s="6" t="s">
        <v>243</v>
      </c>
      <c r="C76" s="6" t="s">
        <v>7</v>
      </c>
      <c r="D76" s="7" t="s">
        <v>2</v>
      </c>
    </row>
    <row r="77" spans="1:5" x14ac:dyDescent="0.25">
      <c r="A77" s="8"/>
      <c r="B77" s="9"/>
      <c r="C77" s="9"/>
      <c r="D77" s="10" t="str" cm="1">
        <f t="array" ref="D77">CALENDAR.ORDINAL_DATE_TO_JDN(A77,B77,C77)</f>
        <v/>
      </c>
    </row>
    <row r="78" spans="1:5" x14ac:dyDescent="0.25">
      <c r="A78" s="11">
        <v>2023</v>
      </c>
      <c r="B78" s="12">
        <v>1</v>
      </c>
      <c r="C78" s="12"/>
      <c r="D78" s="13" cm="1">
        <f t="array" ref="D78">CALENDAR.ORDINAL_DATE_TO_JDN(A78,B78,C78)</f>
        <v>2459946</v>
      </c>
    </row>
    <row r="79" spans="1:5" x14ac:dyDescent="0.25">
      <c r="A79" s="8">
        <v>2023</v>
      </c>
      <c r="B79" s="9">
        <v>365</v>
      </c>
      <c r="C79" s="9"/>
      <c r="D79" s="10" cm="1">
        <f t="array" ref="D79">CALENDAR.ORDINAL_DATE_TO_JDN(A79,B79,C79)</f>
        <v>2460310</v>
      </c>
    </row>
    <row r="80" spans="1:5" x14ac:dyDescent="0.25">
      <c r="A80" s="11">
        <v>2023</v>
      </c>
      <c r="B80" s="12">
        <v>366</v>
      </c>
      <c r="C80" s="12"/>
      <c r="D80" s="13" t="e" cm="1">
        <f t="array" ref="D80">CALENDAR.ORDINAL_DATE_TO_JDN(A80,B80,C80)</f>
        <v>#VALUE!</v>
      </c>
    </row>
    <row r="81" spans="1:6" x14ac:dyDescent="0.25">
      <c r="A81" s="8">
        <v>2024</v>
      </c>
      <c r="B81" s="9">
        <v>366</v>
      </c>
      <c r="C81" s="9"/>
      <c r="D81" s="10" cm="1">
        <f t="array" ref="D81">CALENDAR.ORDINAL_DATE_TO_JDN(A81,B81,C81)</f>
        <v>2460676</v>
      </c>
    </row>
    <row r="82" spans="1:6" x14ac:dyDescent="0.25">
      <c r="A82" s="11">
        <v>-456</v>
      </c>
      <c r="B82" s="12">
        <v>85</v>
      </c>
      <c r="C82" s="12"/>
      <c r="D82" s="13" cm="1">
        <f t="array" ref="D82">CALENDAR.ORDINAL_DATE_TO_JDN(A82,B82,C82)</f>
        <v>1554593</v>
      </c>
    </row>
    <row r="83" spans="1:6" x14ac:dyDescent="0.25">
      <c r="A83" s="14">
        <v>-456</v>
      </c>
      <c r="B83" s="15">
        <v>85</v>
      </c>
      <c r="C83" s="16">
        <v>1</v>
      </c>
      <c r="D83" s="17" cm="1">
        <f t="array" ref="D83">CALENDAR.ORDINAL_DATE_TO_JDN(A83,B83,C83)</f>
        <v>1554588</v>
      </c>
    </row>
    <row r="86" spans="1:6" ht="19.5" x14ac:dyDescent="0.3">
      <c r="A86" s="1" t="s">
        <v>117</v>
      </c>
    </row>
    <row r="88" spans="1:6" x14ac:dyDescent="0.25">
      <c r="A88" s="77" t="s">
        <v>8</v>
      </c>
      <c r="B88" s="78" t="s">
        <v>5</v>
      </c>
      <c r="C88" s="78" t="s">
        <v>6</v>
      </c>
      <c r="D88" s="6" t="s">
        <v>16</v>
      </c>
      <c r="E88" s="6" t="s">
        <v>17</v>
      </c>
      <c r="F88" s="7" t="s">
        <v>18</v>
      </c>
    </row>
    <row r="89" spans="1:6" x14ac:dyDescent="0.25">
      <c r="A89" s="8"/>
      <c r="B89" s="9"/>
      <c r="C89" s="9"/>
      <c r="D89" s="9" t="str" cm="1">
        <f t="array" ref="D89:F89">CALENDAR.GREGORIAN_TO_JULIAN(A89,B89,C89)</f>
        <v/>
      </c>
      <c r="E89" s="9" t="str">
        <v/>
      </c>
      <c r="F89" s="10" t="str">
        <v/>
      </c>
    </row>
    <row r="90" spans="1:6" x14ac:dyDescent="0.25">
      <c r="A90" s="11">
        <v>1900</v>
      </c>
      <c r="B90" s="12">
        <v>2</v>
      </c>
      <c r="C90" s="12">
        <v>29</v>
      </c>
      <c r="D90" s="12" t="e" cm="1">
        <f t="array" ref="D90:F90">CALENDAR.GREGORIAN_TO_JULIAN(A90,B90,C90)</f>
        <v>#VALUE!</v>
      </c>
      <c r="E90" s="12" t="e">
        <v>#VALUE!</v>
      </c>
      <c r="F90" s="13" t="e">
        <v>#VALUE!</v>
      </c>
    </row>
    <row r="91" spans="1:6" x14ac:dyDescent="0.25">
      <c r="A91" s="8">
        <v>2023</v>
      </c>
      <c r="B91" s="9">
        <v>1</v>
      </c>
      <c r="C91" s="9">
        <v>1</v>
      </c>
      <c r="D91" s="9" cm="1">
        <f t="array" ref="D91:F91">CALENDAR.GREGORIAN_TO_JULIAN(A91,B91,C91)</f>
        <v>2022</v>
      </c>
      <c r="E91" s="9">
        <v>12</v>
      </c>
      <c r="F91" s="10">
        <v>19</v>
      </c>
    </row>
    <row r="92" spans="1:6" x14ac:dyDescent="0.25">
      <c r="A92" s="87">
        <v>1582</v>
      </c>
      <c r="B92" s="49">
        <v>10</v>
      </c>
      <c r="C92" s="49">
        <v>15</v>
      </c>
      <c r="D92" s="49" cm="1">
        <f t="array" ref="D92:F92">CALENDAR.GREGORIAN_TO_JULIAN(A92,B92,C92)</f>
        <v>1582</v>
      </c>
      <c r="E92" s="49">
        <v>10</v>
      </c>
      <c r="F92" s="84">
        <v>5</v>
      </c>
    </row>
    <row r="95" spans="1:6" ht="19.5" x14ac:dyDescent="0.3">
      <c r="A95" s="1" t="s">
        <v>118</v>
      </c>
    </row>
    <row r="97" spans="1:6" x14ac:dyDescent="0.25">
      <c r="A97" s="77" t="s">
        <v>8</v>
      </c>
      <c r="B97" s="78" t="s">
        <v>5</v>
      </c>
      <c r="C97" s="78" t="s">
        <v>6</v>
      </c>
      <c r="D97" s="6" t="s">
        <v>16</v>
      </c>
      <c r="E97" s="6" t="s">
        <v>17</v>
      </c>
      <c r="F97" s="7" t="s">
        <v>18</v>
      </c>
    </row>
    <row r="98" spans="1:6" x14ac:dyDescent="0.25">
      <c r="A98" s="8"/>
      <c r="B98" s="9"/>
      <c r="C98" s="9"/>
      <c r="D98" s="9" t="str" cm="1">
        <f t="array" ref="D98:F98">CALENDAR.JULIAN_TO_GREGORIAN(A98,B98,C98)</f>
        <v/>
      </c>
      <c r="E98" s="9" t="str">
        <v/>
      </c>
      <c r="F98" s="10" t="str">
        <v/>
      </c>
    </row>
    <row r="99" spans="1:6" x14ac:dyDescent="0.25">
      <c r="A99" s="11">
        <v>1900</v>
      </c>
      <c r="B99" s="12">
        <v>2</v>
      </c>
      <c r="C99" s="12">
        <v>29</v>
      </c>
      <c r="D99" s="12" cm="1">
        <f t="array" ref="D99:F99">CALENDAR.JULIAN_TO_GREGORIAN(A99,B99,C99)</f>
        <v>1900</v>
      </c>
      <c r="E99" s="12">
        <v>3</v>
      </c>
      <c r="F99" s="13">
        <v>13</v>
      </c>
    </row>
    <row r="100" spans="1:6" x14ac:dyDescent="0.25">
      <c r="A100" s="8">
        <v>2023</v>
      </c>
      <c r="B100" s="9">
        <v>1</v>
      </c>
      <c r="C100" s="9">
        <v>1</v>
      </c>
      <c r="D100" s="9" cm="1">
        <f t="array" ref="D100:F100">CALENDAR.JULIAN_TO_GREGORIAN(A100,B100,C100)</f>
        <v>2023</v>
      </c>
      <c r="E100" s="9">
        <v>1</v>
      </c>
      <c r="F100" s="10">
        <v>14</v>
      </c>
    </row>
    <row r="101" spans="1:6" x14ac:dyDescent="0.25">
      <c r="A101" s="87">
        <v>1582</v>
      </c>
      <c r="B101" s="49">
        <v>10</v>
      </c>
      <c r="C101" s="49">
        <v>5</v>
      </c>
      <c r="D101" s="49" cm="1">
        <f t="array" ref="D101:F101">CALENDAR.JULIAN_TO_GREGORIAN(A101,B101,C101)</f>
        <v>1582</v>
      </c>
      <c r="E101" s="49">
        <v>10</v>
      </c>
      <c r="F101" s="84">
        <v>15</v>
      </c>
    </row>
    <row r="104" spans="1:6" ht="19.5" x14ac:dyDescent="0.3">
      <c r="A104" s="1" t="s">
        <v>121</v>
      </c>
    </row>
    <row r="106" spans="1:6" x14ac:dyDescent="0.25">
      <c r="A106" s="77" t="s">
        <v>8</v>
      </c>
      <c r="B106" s="78" t="s">
        <v>5</v>
      </c>
      <c r="C106" s="78" t="s">
        <v>6</v>
      </c>
      <c r="D106" s="6" t="s">
        <v>120</v>
      </c>
      <c r="E106" s="7" t="s">
        <v>53</v>
      </c>
    </row>
    <row r="107" spans="1:6" x14ac:dyDescent="0.25">
      <c r="A107" s="8"/>
      <c r="B107" s="9"/>
      <c r="C107" s="9"/>
      <c r="D107" s="9"/>
      <c r="E107" s="10" t="str" cm="1">
        <f t="array" ref="E107">CALENDAR.SECULAR_DIFFERENCE(A107,B107,C107,D107)</f>
        <v/>
      </c>
    </row>
    <row r="108" spans="1:6" x14ac:dyDescent="0.25">
      <c r="A108" s="11" t="s">
        <v>3</v>
      </c>
      <c r="B108" s="12"/>
      <c r="C108" s="12"/>
      <c r="D108" s="12"/>
      <c r="E108" s="13" t="e" cm="1">
        <f t="array" ref="E108">CALENDAR.SECULAR_DIFFERENCE(A108,B108,C108,D108)</f>
        <v>#VALUE!</v>
      </c>
    </row>
    <row r="109" spans="1:6" x14ac:dyDescent="0.25">
      <c r="A109" s="8">
        <v>2023</v>
      </c>
      <c r="B109" s="9">
        <v>2</v>
      </c>
      <c r="C109" s="9">
        <v>29</v>
      </c>
      <c r="D109" s="9"/>
      <c r="E109" s="10" t="e" cm="1">
        <f t="array" ref="E109">CALENDAR.SECULAR_DIFFERENCE(A109,B109,C109,D109)</f>
        <v>#VALUE!</v>
      </c>
    </row>
    <row r="110" spans="1:6" x14ac:dyDescent="0.25">
      <c r="A110" s="87">
        <v>1582</v>
      </c>
      <c r="B110" s="49">
        <v>10</v>
      </c>
      <c r="C110" s="49">
        <v>15</v>
      </c>
      <c r="D110" s="49"/>
      <c r="E110" s="84" cm="1">
        <f t="array" ref="E110">CALENDAR.SECULAR_DIFFERENCE(A110,B110,C110,D110)</f>
        <v>10</v>
      </c>
    </row>
    <row r="111" spans="1:6" x14ac:dyDescent="0.25">
      <c r="A111" s="8">
        <v>1700</v>
      </c>
      <c r="B111" s="9">
        <v>2</v>
      </c>
      <c r="C111" s="9">
        <v>28</v>
      </c>
      <c r="D111" s="9"/>
      <c r="E111" s="10" cm="1">
        <f t="array" ref="E111">CALENDAR.SECULAR_DIFFERENCE(A111,B111,C111,D111)</f>
        <v>10</v>
      </c>
    </row>
    <row r="112" spans="1:6" x14ac:dyDescent="0.25">
      <c r="A112" s="11">
        <v>1700</v>
      </c>
      <c r="B112" s="12">
        <v>3</v>
      </c>
      <c r="C112" s="12">
        <v>1</v>
      </c>
      <c r="D112" s="12"/>
      <c r="E112" s="13" cm="1">
        <f t="array" ref="E112">CALENDAR.SECULAR_DIFFERENCE(A112,B112,C112,D112)</f>
        <v>11</v>
      </c>
    </row>
    <row r="113" spans="1:5" x14ac:dyDescent="0.25">
      <c r="A113" s="8">
        <v>1800</v>
      </c>
      <c r="B113" s="9">
        <v>2</v>
      </c>
      <c r="C113" s="9">
        <v>28</v>
      </c>
      <c r="D113" s="9"/>
      <c r="E113" s="10" cm="1">
        <f t="array" ref="E113">CALENDAR.SECULAR_DIFFERENCE(A113,B113,C113,D113)</f>
        <v>11</v>
      </c>
    </row>
    <row r="114" spans="1:5" x14ac:dyDescent="0.25">
      <c r="A114" s="87">
        <v>1800</v>
      </c>
      <c r="B114" s="49">
        <v>3</v>
      </c>
      <c r="C114" s="49">
        <v>1</v>
      </c>
      <c r="D114" s="49"/>
      <c r="E114" s="84" cm="1">
        <f t="array" ref="E114">CALENDAR.SECULAR_DIFFERENCE(A114,B114,C114,D114)</f>
        <v>12</v>
      </c>
    </row>
    <row r="115" spans="1:5" x14ac:dyDescent="0.25">
      <c r="A115" s="8">
        <v>1900</v>
      </c>
      <c r="B115" s="9">
        <v>2</v>
      </c>
      <c r="C115" s="9">
        <v>28</v>
      </c>
      <c r="D115" s="9"/>
      <c r="E115" s="10" cm="1">
        <f t="array" ref="E115">CALENDAR.SECULAR_DIFFERENCE(A115,B115,C115,D115)</f>
        <v>12</v>
      </c>
    </row>
    <row r="116" spans="1:5" x14ac:dyDescent="0.25">
      <c r="A116" s="11">
        <v>1900</v>
      </c>
      <c r="B116" s="12">
        <v>3</v>
      </c>
      <c r="C116" s="12">
        <v>1</v>
      </c>
      <c r="D116" s="12"/>
      <c r="E116" s="13" cm="1">
        <f t="array" ref="E116">CALENDAR.SECULAR_DIFFERENCE(A116,B116,C116,D116)</f>
        <v>13</v>
      </c>
    </row>
    <row r="117" spans="1:5" x14ac:dyDescent="0.25">
      <c r="A117" s="8">
        <v>2100</v>
      </c>
      <c r="B117" s="9">
        <v>2</v>
      </c>
      <c r="C117" s="9">
        <v>28</v>
      </c>
      <c r="D117" s="9"/>
      <c r="E117" s="10" cm="1">
        <f t="array" ref="E117">CALENDAR.SECULAR_DIFFERENCE(A117,B117,C117,D117)</f>
        <v>13</v>
      </c>
    </row>
    <row r="118" spans="1:5" x14ac:dyDescent="0.25">
      <c r="A118" s="87">
        <v>2100</v>
      </c>
      <c r="B118" s="49">
        <v>3</v>
      </c>
      <c r="C118" s="49">
        <v>1</v>
      </c>
      <c r="D118" s="49"/>
      <c r="E118" s="84" cm="1">
        <f t="array" ref="E118">CALENDAR.SECULAR_DIFFERENCE(A118,B118,C118,D118)</f>
        <v>14</v>
      </c>
    </row>
    <row r="119" spans="1:5" x14ac:dyDescent="0.25">
      <c r="A119" s="8">
        <v>2200</v>
      </c>
      <c r="B119" s="9">
        <v>2</v>
      </c>
      <c r="C119" s="9">
        <v>28</v>
      </c>
      <c r="D119" s="9"/>
      <c r="E119" s="10" cm="1">
        <f t="array" ref="E119">CALENDAR.SECULAR_DIFFERENCE(A119,B119,C119,D119)</f>
        <v>14</v>
      </c>
    </row>
    <row r="120" spans="1:5" x14ac:dyDescent="0.25">
      <c r="A120" s="87">
        <v>2200</v>
      </c>
      <c r="B120" s="49">
        <v>3</v>
      </c>
      <c r="C120" s="49">
        <v>1</v>
      </c>
      <c r="D120" s="49"/>
      <c r="E120" s="84" cm="1">
        <f t="array" ref="E120">CALENDAR.SECULAR_DIFFERENCE(A120,B120,C120,D120)</f>
        <v>15</v>
      </c>
    </row>
    <row r="121" spans="1:5" x14ac:dyDescent="0.25">
      <c r="A121" s="8">
        <v>2400</v>
      </c>
      <c r="B121" s="9">
        <v>2</v>
      </c>
      <c r="C121" s="9">
        <v>29</v>
      </c>
      <c r="D121" s="9"/>
      <c r="E121" s="10" cm="1">
        <f t="array" ref="E121">CALENDAR.SECULAR_DIFFERENCE(A121,B121,C121,D121)</f>
        <v>16</v>
      </c>
    </row>
    <row r="122" spans="1:5" x14ac:dyDescent="0.25">
      <c r="A122" s="11">
        <v>2400</v>
      </c>
      <c r="B122" s="12">
        <v>3</v>
      </c>
      <c r="C122" s="12">
        <v>1</v>
      </c>
      <c r="D122" s="12"/>
      <c r="E122" s="13" cm="1">
        <f t="array" ref="E122">CALENDAR.SECULAR_DIFFERENCE(A122,B122,C122,D122)</f>
        <v>16</v>
      </c>
    </row>
    <row r="123" spans="1:5" x14ac:dyDescent="0.25">
      <c r="A123" s="8">
        <v>1582</v>
      </c>
      <c r="B123" s="9">
        <v>10</v>
      </c>
      <c r="C123" s="9">
        <v>5</v>
      </c>
      <c r="D123" s="9">
        <v>1</v>
      </c>
      <c r="E123" s="10" cm="1">
        <f t="array" ref="E123">CALENDAR.SECULAR_DIFFERENCE(A123,B123,C123,D123)</f>
        <v>10</v>
      </c>
    </row>
    <row r="124" spans="1:5" x14ac:dyDescent="0.25">
      <c r="A124" s="87">
        <v>1700</v>
      </c>
      <c r="B124" s="49">
        <v>2</v>
      </c>
      <c r="C124" s="49">
        <v>18</v>
      </c>
      <c r="D124" s="49">
        <v>1</v>
      </c>
      <c r="E124" s="84" cm="1">
        <f t="array" ref="E124">CALENDAR.SECULAR_DIFFERENCE(A124,B124,C124,D124)</f>
        <v>10</v>
      </c>
    </row>
    <row r="125" spans="1:5" x14ac:dyDescent="0.25">
      <c r="A125" s="8">
        <v>1700</v>
      </c>
      <c r="B125" s="9">
        <v>2</v>
      </c>
      <c r="C125" s="9">
        <v>19</v>
      </c>
      <c r="D125" s="9">
        <v>1</v>
      </c>
      <c r="E125" s="10" cm="1">
        <f t="array" ref="E125">CALENDAR.SECULAR_DIFFERENCE(A125,B125,C125,D125)</f>
        <v>11</v>
      </c>
    </row>
    <row r="126" spans="1:5" x14ac:dyDescent="0.25">
      <c r="A126" s="11">
        <v>1800</v>
      </c>
      <c r="B126" s="12">
        <v>2</v>
      </c>
      <c r="C126" s="12">
        <v>17</v>
      </c>
      <c r="D126" s="12">
        <v>1</v>
      </c>
      <c r="E126" s="13" cm="1">
        <f t="array" ref="E126">CALENDAR.SECULAR_DIFFERENCE(A126,B126,C126,D126)</f>
        <v>11</v>
      </c>
    </row>
    <row r="127" spans="1:5" x14ac:dyDescent="0.25">
      <c r="A127" s="8">
        <v>1800</v>
      </c>
      <c r="B127" s="9">
        <v>2</v>
      </c>
      <c r="C127" s="9">
        <v>18</v>
      </c>
      <c r="D127" s="9">
        <v>1</v>
      </c>
      <c r="E127" s="10" cm="1">
        <f t="array" ref="E127">CALENDAR.SECULAR_DIFFERENCE(A127,B127,C127,D127)</f>
        <v>12</v>
      </c>
    </row>
    <row r="128" spans="1:5" x14ac:dyDescent="0.25">
      <c r="A128" s="87">
        <v>1900</v>
      </c>
      <c r="B128" s="49">
        <v>2</v>
      </c>
      <c r="C128" s="49">
        <v>16</v>
      </c>
      <c r="D128" s="49">
        <v>1</v>
      </c>
      <c r="E128" s="84" cm="1">
        <f t="array" ref="E128">CALENDAR.SECULAR_DIFFERENCE(A128,B128,C128,D128)</f>
        <v>12</v>
      </c>
    </row>
    <row r="129" spans="1:5" x14ac:dyDescent="0.25">
      <c r="A129" s="8">
        <v>1900</v>
      </c>
      <c r="B129" s="9">
        <v>2</v>
      </c>
      <c r="C129" s="9">
        <v>17</v>
      </c>
      <c r="D129" s="9">
        <v>1</v>
      </c>
      <c r="E129" s="10" cm="1">
        <f t="array" ref="E129">CALENDAR.SECULAR_DIFFERENCE(A129,B129,C129,D129)</f>
        <v>13</v>
      </c>
    </row>
    <row r="130" spans="1:5" x14ac:dyDescent="0.25">
      <c r="A130" s="87">
        <v>2100</v>
      </c>
      <c r="B130" s="49">
        <v>2</v>
      </c>
      <c r="C130" s="49">
        <v>15</v>
      </c>
      <c r="D130" s="49">
        <v>1</v>
      </c>
      <c r="E130" s="84" cm="1">
        <f t="array" ref="E130">CALENDAR.SECULAR_DIFFERENCE(A130,B130,C130,D130)</f>
        <v>13</v>
      </c>
    </row>
    <row r="131" spans="1:5" x14ac:dyDescent="0.25">
      <c r="A131" s="8">
        <v>48902</v>
      </c>
      <c r="B131" s="9">
        <v>1</v>
      </c>
      <c r="C131" s="9">
        <v>1</v>
      </c>
      <c r="D131" s="9"/>
      <c r="E131" s="10" cm="1">
        <f t="array" ref="E131">CALENDAR.SECULAR_DIFFERENCE(A131,B131,C131,D131)</f>
        <v>365</v>
      </c>
    </row>
    <row r="132" spans="1:5" x14ac:dyDescent="0.25">
      <c r="A132" s="87">
        <v>-48401</v>
      </c>
      <c r="B132" s="49">
        <v>1</v>
      </c>
      <c r="C132" s="49">
        <v>1</v>
      </c>
      <c r="D132" s="49"/>
      <c r="E132" s="84" cm="1">
        <f t="array" ref="E132">CALENDAR.SECULAR_DIFFERENCE(A132,B132,C132,D132)</f>
        <v>-365</v>
      </c>
    </row>
    <row r="133" spans="1:5" x14ac:dyDescent="0.25">
      <c r="A133" s="76"/>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91"/>
  <sheetViews>
    <sheetView topLeftCell="A65" workbookViewId="0">
      <selection activeCell="A6" sqref="A6"/>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7109375" customWidth="1"/>
    <col min="10" max="10" width="16" customWidth="1"/>
    <col min="11" max="11" width="42.85546875" customWidth="1"/>
    <col min="12" max="12" width="42.7109375" customWidth="1"/>
  </cols>
  <sheetData>
    <row r="1" spans="1:3" ht="19.5" x14ac:dyDescent="0.3">
      <c r="A1" s="1" t="s">
        <v>181</v>
      </c>
    </row>
    <row r="3" spans="1:3" x14ac:dyDescent="0.25">
      <c r="A3" s="158" t="s">
        <v>20</v>
      </c>
      <c r="B3" s="159" t="s">
        <v>182</v>
      </c>
      <c r="C3" s="160" t="s">
        <v>2</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161">
        <v>5</v>
      </c>
      <c r="B11" s="161"/>
      <c r="C11" s="161"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4" x14ac:dyDescent="0.25">
      <c r="A17">
        <v>2</v>
      </c>
      <c r="B17">
        <v>1</v>
      </c>
      <c r="C17" cm="1">
        <f t="array" ref="C17">CALENDAR.CONVERT_WEEKDAY_NUMBER(Table10[[#This Row],[DayOfWeek]],Table10[[#This Row],[ISOtoTraditional]])</f>
        <v>3</v>
      </c>
    </row>
    <row r="18" spans="1:4" x14ac:dyDescent="0.25">
      <c r="A18">
        <v>3</v>
      </c>
      <c r="B18">
        <v>1</v>
      </c>
      <c r="C18" cm="1">
        <f t="array" ref="C18">CALENDAR.CONVERT_WEEKDAY_NUMBER(Table10[[#This Row],[DayOfWeek]],Table10[[#This Row],[ISOtoTraditional]])</f>
        <v>4</v>
      </c>
    </row>
    <row r="19" spans="1:4" x14ac:dyDescent="0.25">
      <c r="A19">
        <v>4</v>
      </c>
      <c r="B19">
        <v>1</v>
      </c>
      <c r="C19" cm="1">
        <f t="array" ref="C19">CALENDAR.CONVERT_WEEKDAY_NUMBER(Table10[[#This Row],[DayOfWeek]],Table10[[#This Row],[ISOtoTraditional]])</f>
        <v>5</v>
      </c>
    </row>
    <row r="20" spans="1:4" x14ac:dyDescent="0.25">
      <c r="A20">
        <v>5</v>
      </c>
      <c r="B20">
        <v>1</v>
      </c>
      <c r="C20" cm="1">
        <f t="array" ref="C20">CALENDAR.CONVERT_WEEKDAY_NUMBER(Table10[[#This Row],[DayOfWeek]],Table10[[#This Row],[ISOtoTraditional]])</f>
        <v>6</v>
      </c>
    </row>
    <row r="21" spans="1:4" x14ac:dyDescent="0.25">
      <c r="A21">
        <v>6</v>
      </c>
      <c r="B21">
        <v>1</v>
      </c>
      <c r="C21" cm="1">
        <f t="array" ref="C21">CALENDAR.CONVERT_WEEKDAY_NUMBER(Table10[[#This Row],[DayOfWeek]],Table10[[#This Row],[ISOtoTraditional]])</f>
        <v>7</v>
      </c>
    </row>
    <row r="22" spans="1:4" x14ac:dyDescent="0.25">
      <c r="A22">
        <v>7</v>
      </c>
      <c r="B22">
        <v>1</v>
      </c>
      <c r="C22" cm="1">
        <f t="array" ref="C22">CALENDAR.CONVERT_WEEKDAY_NUMBER(Table10[[#This Row],[DayOfWeek]],Table10[[#This Row],[ISOtoTraditional]])</f>
        <v>1</v>
      </c>
    </row>
    <row r="23" spans="1:4" x14ac:dyDescent="0.25">
      <c r="A23">
        <v>8</v>
      </c>
      <c r="B23">
        <v>1</v>
      </c>
      <c r="C23" cm="1">
        <f t="array" ref="C23">CALENDAR.CONVERT_WEEKDAY_NUMBER(Table10[[#This Row],[DayOfWeek]],Table10[[#This Row],[ISOtoTraditional]])</f>
        <v>2</v>
      </c>
    </row>
    <row r="26" spans="1:4" ht="19.5" x14ac:dyDescent="0.3">
      <c r="A26" s="1" t="s">
        <v>186</v>
      </c>
      <c r="D26" s="1"/>
    </row>
    <row r="28" spans="1:4" x14ac:dyDescent="0.25">
      <c r="A28" s="22" t="s">
        <v>22</v>
      </c>
      <c r="B28" s="23" t="s">
        <v>15</v>
      </c>
      <c r="C28" s="7" t="s">
        <v>188</v>
      </c>
    </row>
    <row r="29" spans="1:4" x14ac:dyDescent="0.25">
      <c r="A29" s="21"/>
      <c r="B29" s="9"/>
      <c r="C29" s="10" t="str" cm="1">
        <f t="array" ref="C29">CALENDAR.DAY_OF_WEEK(B29)</f>
        <v/>
      </c>
    </row>
    <row r="30" spans="1:4" x14ac:dyDescent="0.25">
      <c r="A30" s="25"/>
      <c r="B30" s="12" t="s">
        <v>3</v>
      </c>
      <c r="C30" s="13" t="e" cm="1">
        <f t="array" ref="C30">CALENDAR.DAY_OF_WEEK(B30)</f>
        <v>#VALUE!</v>
      </c>
    </row>
    <row r="31" spans="1:4" x14ac:dyDescent="0.25">
      <c r="A31" s="21">
        <v>45060</v>
      </c>
      <c r="B31" s="9" cm="1">
        <f t="array" ref="B31">CALENDAR.JULIAN_DAY_NUMBER(YEAR(A31),MONTH(A31),DAY(A31))</f>
        <v>2460079</v>
      </c>
      <c r="C31" s="10" cm="1">
        <f t="array" ref="C31">CALENDAR.DAY_OF_WEEK(B31)</f>
        <v>7</v>
      </c>
    </row>
    <row r="32" spans="1:4" x14ac:dyDescent="0.25">
      <c r="A32" s="25">
        <v>45065</v>
      </c>
      <c r="B32" s="12" cm="1">
        <f t="array" ref="B32">CALENDAR.JULIAN_DAY_NUMBER(YEAR(A32),MONTH(A32),DAY(A32))</f>
        <v>2460084</v>
      </c>
      <c r="C32" s="13" cm="1">
        <f t="array" ref="C32">CALENDAR.DAY_OF_WEEK(B32)</f>
        <v>5</v>
      </c>
    </row>
    <row r="33" spans="1:11" x14ac:dyDescent="0.25">
      <c r="A33" s="21">
        <v>45066</v>
      </c>
      <c r="B33" s="9" cm="1">
        <f t="array" ref="B33">CALENDAR.JULIAN_DAY_NUMBER(YEAR(A33),MONTH(A33),DAY(A33))</f>
        <v>2460085</v>
      </c>
      <c r="C33" s="10" cm="1">
        <f t="array" ref="C33">CALENDAR.DAY_OF_WEEK(B33)</f>
        <v>6</v>
      </c>
    </row>
    <row r="34" spans="1:11" x14ac:dyDescent="0.25">
      <c r="A34" s="25">
        <v>45067</v>
      </c>
      <c r="B34" s="12" cm="1">
        <f t="array" ref="B34">CALENDAR.JULIAN_DAY_NUMBER(YEAR(A34),MONTH(A34),DAY(A34))</f>
        <v>2460086</v>
      </c>
      <c r="C34" s="13" cm="1">
        <f t="array" ref="C34">CALENDAR.DAY_OF_WEEK(B34)</f>
        <v>7</v>
      </c>
    </row>
    <row r="35" spans="1:11" x14ac:dyDescent="0.25">
      <c r="A35" s="21">
        <v>45060</v>
      </c>
      <c r="B35" s="15" cm="1">
        <f t="array" ref="B35">CALENDAR.JULIAN_DAY_NUMBER(YEAR(A35),MONTH(A35),DAY(A35))</f>
        <v>2460079</v>
      </c>
      <c r="C35" s="17" cm="1">
        <f t="array" ref="C35">CALENDAR.DAY_OF_WEEK(B35)</f>
        <v>7</v>
      </c>
    </row>
    <row r="36" spans="1:11" x14ac:dyDescent="0.25">
      <c r="A36" s="26">
        <v>45065</v>
      </c>
      <c r="B36" s="19" cm="1">
        <f t="array" ref="B36">CALENDAR.JULIAN_DAY_NUMBER(YEAR(A36),MONTH(A36),DAY(A36))</f>
        <v>2460084</v>
      </c>
      <c r="C36" s="20" cm="1">
        <f t="array" ref="C36">CALENDAR.DAY_OF_WEEK(B36)</f>
        <v>5</v>
      </c>
    </row>
    <row r="37" spans="1:11" x14ac:dyDescent="0.25">
      <c r="A37" s="167">
        <v>45066</v>
      </c>
      <c r="B37" s="15" cm="1">
        <f t="array" ref="B37">CALENDAR.JULIAN_DAY_NUMBER(YEAR(A37),MONTH(A37),DAY(A37))</f>
        <v>2460085</v>
      </c>
      <c r="C37" s="17" cm="1">
        <f t="array" ref="C37">CALENDAR.DAY_OF_WEEK(B37)</f>
        <v>6</v>
      </c>
    </row>
    <row r="40" spans="1:11" ht="19.5" x14ac:dyDescent="0.3">
      <c r="A40" s="1" t="s">
        <v>189</v>
      </c>
    </row>
    <row r="42" spans="1:11" x14ac:dyDescent="0.25">
      <c r="A42" s="22" t="s">
        <v>1</v>
      </c>
      <c r="B42" s="6" t="s">
        <v>5</v>
      </c>
      <c r="C42" s="6" t="s">
        <v>31</v>
      </c>
      <c r="D42" s="6" t="s">
        <v>188</v>
      </c>
      <c r="E42" s="6" t="s">
        <v>7</v>
      </c>
      <c r="F42" s="24" t="s">
        <v>2</v>
      </c>
      <c r="G42" s="27" t="s">
        <v>32</v>
      </c>
      <c r="H42" s="6" t="s">
        <v>33</v>
      </c>
      <c r="I42" s="24" t="s">
        <v>34</v>
      </c>
      <c r="J42" s="6" t="s">
        <v>6</v>
      </c>
      <c r="K42" s="7" t="s">
        <v>12</v>
      </c>
    </row>
    <row r="43" spans="1:11" x14ac:dyDescent="0.25">
      <c r="A43" s="8">
        <v>2023</v>
      </c>
      <c r="B43" s="9">
        <v>6</v>
      </c>
      <c r="C43" s="9">
        <v>0</v>
      </c>
      <c r="D43" s="9">
        <v>7</v>
      </c>
      <c r="E43" s="9"/>
      <c r="F43" s="10" cm="1">
        <f t="array" ref="F43">CALENDAR.WEEKDAY_OF_MONTH(A43,B43,C43,D43,E43)</f>
        <v>2460121</v>
      </c>
      <c r="G43" s="8" cm="1">
        <f t="array" ref="G43:I43">CALENDAR.JDN_TO_CALENDAR_DATE(F43,E43)</f>
        <v>2023</v>
      </c>
      <c r="H43" s="9">
        <v>6</v>
      </c>
      <c r="I43" s="10">
        <v>25</v>
      </c>
      <c r="J43" s="29">
        <f>DATE(G43,H43,I43)</f>
        <v>45102</v>
      </c>
      <c r="K43" s="10" t="s">
        <v>183</v>
      </c>
    </row>
    <row r="44" spans="1:11" x14ac:dyDescent="0.25">
      <c r="A44" s="11">
        <v>2023</v>
      </c>
      <c r="B44" s="12">
        <v>1</v>
      </c>
      <c r="C44" s="12">
        <v>2</v>
      </c>
      <c r="D44" s="12">
        <v>2.5</v>
      </c>
      <c r="E44" s="12"/>
      <c r="F44" s="13" cm="1">
        <f t="array" ref="F44">CALENDAR.WEEKDAY_OF_MONTH(A44,B44,C44,D44,E44)</f>
        <v>2459955</v>
      </c>
      <c r="G44" s="11" cm="1">
        <f t="array" ref="G44:I44">CALENDAR.JDN_TO_CALENDAR_DATE(F44,E44)</f>
        <v>2023</v>
      </c>
      <c r="H44" s="12">
        <v>1</v>
      </c>
      <c r="I44" s="13">
        <v>10</v>
      </c>
      <c r="J44" s="30">
        <f>DATE(G44,H44,I44)</f>
        <v>44936</v>
      </c>
      <c r="K44" s="13" t="s">
        <v>35</v>
      </c>
    </row>
    <row r="45" spans="1:11" ht="30" x14ac:dyDescent="0.25">
      <c r="A45" s="8">
        <v>1854</v>
      </c>
      <c r="B45" s="9">
        <v>2</v>
      </c>
      <c r="C45" s="9">
        <v>0</v>
      </c>
      <c r="D45" s="9">
        <v>1</v>
      </c>
      <c r="E45" s="9">
        <v>1</v>
      </c>
      <c r="F45" s="10" cm="1">
        <f t="array" ref="F45">CALENDAR.WEEKDAY_OF_MONTH(A45,B45,C45,D45,E45)</f>
        <v>2398284</v>
      </c>
      <c r="G45" s="8" cm="1">
        <f t="array" ref="G45:I45">CALENDAR.JDN_TO_CALENDAR_DATE(F45,E45)</f>
        <v>1854</v>
      </c>
      <c r="H45" s="9">
        <v>2</v>
      </c>
      <c r="I45" s="10">
        <v>22</v>
      </c>
      <c r="J45" s="29"/>
      <c r="K45" s="32" t="s">
        <v>36</v>
      </c>
    </row>
    <row r="46" spans="1:11" x14ac:dyDescent="0.25">
      <c r="A46" s="11">
        <v>2023</v>
      </c>
      <c r="B46" s="12">
        <v>2.5</v>
      </c>
      <c r="C46" s="12">
        <v>1</v>
      </c>
      <c r="D46" s="12">
        <v>1</v>
      </c>
      <c r="E46" s="12"/>
      <c r="F46" s="13" t="e" cm="1">
        <f t="array" ref="F46">CALENDAR.WEEKDAY_OF_MONTH(A46,B46,C46,D46,E46)</f>
        <v>#NUM!</v>
      </c>
      <c r="G46" s="11" t="e" cm="1">
        <f t="array" ref="G46">CALENDAR.JDN_TO_CALENDAR_DATE(F46,E46)</f>
        <v>#NUM!</v>
      </c>
      <c r="H46" s="12"/>
      <c r="I46" s="13"/>
      <c r="J46" s="30" t="e">
        <f t="shared" ref="J46:J47" si="0">DATE(G46,H46,I46)</f>
        <v>#NUM!</v>
      </c>
      <c r="K46" s="13"/>
    </row>
    <row r="47" spans="1:11" x14ac:dyDescent="0.25">
      <c r="A47" s="28">
        <v>2023</v>
      </c>
      <c r="B47" s="16">
        <v>2</v>
      </c>
      <c r="C47" s="16">
        <v>-1</v>
      </c>
      <c r="D47" s="16">
        <v>5</v>
      </c>
      <c r="E47" s="16"/>
      <c r="F47" s="17" cm="1">
        <f t="array" ref="F47">CALENDAR.WEEKDAY_OF_MONTH(A47,B47,C47,D47,E47)</f>
        <v>2459993</v>
      </c>
      <c r="G47" s="28" cm="1">
        <f t="array" ref="G47:I47">CALENDAR.JDN_TO_CALENDAR_DATE(F47,E47)</f>
        <v>2023</v>
      </c>
      <c r="H47" s="16">
        <v>2</v>
      </c>
      <c r="I47" s="17">
        <v>17</v>
      </c>
      <c r="J47" s="31">
        <f t="shared" si="0"/>
        <v>44974</v>
      </c>
      <c r="K47" s="17" t="s">
        <v>191</v>
      </c>
    </row>
    <row r="48" spans="1:11" x14ac:dyDescent="0.25">
      <c r="A48" s="18">
        <v>2023</v>
      </c>
      <c r="B48" s="19">
        <v>2</v>
      </c>
      <c r="C48" s="19">
        <v>0</v>
      </c>
      <c r="D48" s="19">
        <v>1</v>
      </c>
      <c r="E48" s="19"/>
      <c r="F48" s="20" cm="1">
        <f t="array" ref="F48">CALENDAR.WEEKDAY_OF_MONTH(A48,B48,C48,D48,E48)</f>
        <v>2460003</v>
      </c>
      <c r="G48" s="18" cm="1">
        <f t="array" ref="G48:I48">CALENDAR.JDN_TO_CALENDAR_DATE(F48,E48)</f>
        <v>2023</v>
      </c>
      <c r="H48" s="19">
        <v>2</v>
      </c>
      <c r="I48" s="20">
        <v>27</v>
      </c>
      <c r="J48" s="162">
        <f t="shared" ref="J48" si="1">DATE(G48,H48,I48)</f>
        <v>44984</v>
      </c>
      <c r="K48" s="20" t="s">
        <v>190</v>
      </c>
    </row>
    <row r="51" spans="1:3" ht="19.5" x14ac:dyDescent="0.3">
      <c r="A51" s="1" t="s">
        <v>179</v>
      </c>
    </row>
    <row r="53" spans="1:3" x14ac:dyDescent="0.25">
      <c r="A53" s="158" t="s">
        <v>1</v>
      </c>
      <c r="B53" s="159" t="s">
        <v>7</v>
      </c>
      <c r="C53" s="159" t="s">
        <v>2</v>
      </c>
    </row>
    <row r="54" spans="1:3" x14ac:dyDescent="0.25">
      <c r="C54" t="str" cm="1">
        <f t="array" ref="C54">CALENDAR.WEEKS_IN_YEAR(Table9[[#This Row],[YearCE]],Table9[[#This Row],[JulianCalendar]])</f>
        <v/>
      </c>
    </row>
    <row r="55" spans="1:3" x14ac:dyDescent="0.25">
      <c r="A55" t="s">
        <v>3</v>
      </c>
      <c r="C55" t="e" cm="1">
        <f t="array" ref="C55">CALENDAR.WEEKS_IN_YEAR(Table9[[#This Row],[YearCE]],Table9[[#This Row],[JulianCalendar]])</f>
        <v>#VALUE!</v>
      </c>
    </row>
    <row r="56" spans="1:3" x14ac:dyDescent="0.25">
      <c r="A56">
        <v>2020</v>
      </c>
      <c r="C56" cm="1">
        <f t="array" ref="C56">CALENDAR.WEEKS_IN_YEAR(Table9[[#This Row],[YearCE]],Table9[[#This Row],[JulianCalendar]])</f>
        <v>53</v>
      </c>
    </row>
    <row r="57" spans="1:3" x14ac:dyDescent="0.25">
      <c r="A57">
        <v>2021</v>
      </c>
      <c r="C57" cm="1">
        <f t="array" ref="C57">CALENDAR.WEEKS_IN_YEAR(Table9[[#This Row],[YearCE]],Table9[[#This Row],[JulianCalendar]])</f>
        <v>52</v>
      </c>
    </row>
    <row r="58" spans="1:3" x14ac:dyDescent="0.25">
      <c r="A58">
        <v>2026</v>
      </c>
      <c r="C58" cm="1">
        <f t="array" ref="C58">CALENDAR.WEEKS_IN_YEAR(Table9[[#This Row],[YearCE]],Table9[[#This Row],[JulianCalendar]])</f>
        <v>53</v>
      </c>
    </row>
    <row r="59" spans="1:3" x14ac:dyDescent="0.25">
      <c r="A59">
        <v>1998</v>
      </c>
      <c r="C59" cm="1">
        <f t="array" ref="C59">CALENDAR.WEEKS_IN_YEAR(Table9[[#This Row],[YearCE]],Table9[[#This Row],[JulianCalendar]])</f>
        <v>53</v>
      </c>
    </row>
    <row r="60" spans="1:3" x14ac:dyDescent="0.25">
      <c r="A60">
        <v>1903</v>
      </c>
      <c r="C60" cm="1">
        <f t="array" ref="C60">CALENDAR.WEEKS_IN_YEAR(Table9[[#This Row],[YearCE]],Table9[[#This Row],[JulianCalendar]])</f>
        <v>53</v>
      </c>
    </row>
    <row r="61" spans="1:3" x14ac:dyDescent="0.25">
      <c r="A61">
        <v>1904</v>
      </c>
      <c r="C61" cm="1">
        <f t="array" ref="C61">CALENDAR.WEEKS_IN_YEAR(Table9[[#This Row],[YearCE]],Table9[[#This Row],[JulianCalendar]])</f>
        <v>52</v>
      </c>
    </row>
    <row r="62" spans="1:3" x14ac:dyDescent="0.25">
      <c r="A62">
        <v>1902</v>
      </c>
      <c r="B62">
        <v>1</v>
      </c>
      <c r="C62" cm="1">
        <f t="array" ref="C62">CALENDAR.WEEKS_IN_YEAR(Table9[[#This Row],[YearCE]],Table9[[#This Row],[JulianCalendar]])</f>
        <v>52</v>
      </c>
    </row>
    <row r="63" spans="1:3" x14ac:dyDescent="0.25">
      <c r="A63">
        <v>1903</v>
      </c>
      <c r="B63">
        <v>1</v>
      </c>
      <c r="C63" cm="1">
        <f t="array" ref="C63">CALENDAR.WEEKS_IN_YEAR(Table9[[#This Row],[YearCE]],Table9[[#This Row],[JulianCalendar]])</f>
        <v>52</v>
      </c>
    </row>
    <row r="64" spans="1:3" x14ac:dyDescent="0.25">
      <c r="A64">
        <v>1904</v>
      </c>
      <c r="B64">
        <v>1</v>
      </c>
      <c r="C64" cm="1">
        <f t="array" ref="C64">CALENDAR.WEEKS_IN_YEAR(Table9[[#This Row],[YearCE]],Table9[[#This Row],[JulianCalendar]])</f>
        <v>53</v>
      </c>
    </row>
    <row r="65" spans="1:9" x14ac:dyDescent="0.25">
      <c r="A65">
        <v>1905</v>
      </c>
      <c r="B65">
        <v>1</v>
      </c>
      <c r="C65" cm="1">
        <f t="array" ref="C65">CALENDAR.WEEKS_IN_YEAR(Table9[[#This Row],[YearCE]],Table9[[#This Row],[JulianCalendar]])</f>
        <v>52</v>
      </c>
    </row>
    <row r="68" spans="1:9" ht="19.5" x14ac:dyDescent="0.3">
      <c r="A68" s="1" t="s">
        <v>184</v>
      </c>
      <c r="H68" s="1" t="s">
        <v>197</v>
      </c>
    </row>
    <row r="70" spans="1:9" x14ac:dyDescent="0.25">
      <c r="A70" s="22" t="s">
        <v>22</v>
      </c>
      <c r="B70" s="6" t="s">
        <v>15</v>
      </c>
      <c r="C70" s="6" t="s">
        <v>7</v>
      </c>
      <c r="D70" s="6" t="s">
        <v>16</v>
      </c>
      <c r="E70" s="6" t="s">
        <v>185</v>
      </c>
      <c r="F70" s="163" t="s">
        <v>196</v>
      </c>
      <c r="G70" s="163" t="s">
        <v>244</v>
      </c>
      <c r="H70" s="159" t="s">
        <v>12</v>
      </c>
      <c r="I70" s="159" t="s">
        <v>15</v>
      </c>
    </row>
    <row r="71" spans="1:9" x14ac:dyDescent="0.25">
      <c r="A71" s="21">
        <v>44192</v>
      </c>
      <c r="B71" s="9" cm="1">
        <f t="array" ref="B71">CALENDAR.JULIAN_DAY_NUMBER(YEAR(A71),MONTH(A71),DAY(A71),C71)</f>
        <v>2459211</v>
      </c>
      <c r="C71" s="9"/>
      <c r="D71" s="9" cm="1">
        <f t="array" ref="D71:G71">CALENDAR.WEEK_DATE(B71,C71)</f>
        <v>2020</v>
      </c>
      <c r="E71" s="9">
        <v>52</v>
      </c>
      <c r="F71" s="9">
        <v>7</v>
      </c>
      <c r="G71" s="164">
        <v>53</v>
      </c>
      <c r="H71" s="164"/>
      <c r="I71" s="164" cm="1">
        <f t="array" ref="I71">CALENDAR.WEEK_DATE_TO_JDN(D71,E71,G71,C71)</f>
        <v>2459208</v>
      </c>
    </row>
    <row r="72" spans="1:9" x14ac:dyDescent="0.25">
      <c r="A72" s="25">
        <v>44197</v>
      </c>
      <c r="B72" s="12" cm="1">
        <f t="array" ref="B72">CALENDAR.JULIAN_DAY_NUMBER(YEAR(A72),MONTH(A72),DAY(A72),C72)</f>
        <v>2459216</v>
      </c>
      <c r="C72" s="12"/>
      <c r="D72" s="12" cm="1">
        <f t="array" ref="D72:G72">CALENDAR.WEEK_DATE(B72,C72)</f>
        <v>2020</v>
      </c>
      <c r="E72" s="12">
        <v>53</v>
      </c>
      <c r="F72" s="12">
        <v>5</v>
      </c>
      <c r="G72" s="165">
        <v>53</v>
      </c>
      <c r="H72" s="165"/>
      <c r="I72" s="165" cm="1">
        <f t="array" ref="I72">CALENDAR.WEEK_DATE_TO_JDN(D72,E72,G72,C72)</f>
        <v>2459215</v>
      </c>
    </row>
    <row r="73" spans="1:9" x14ac:dyDescent="0.25">
      <c r="A73" s="21">
        <v>44199</v>
      </c>
      <c r="B73" s="9" cm="1">
        <f t="array" ref="B73">CALENDAR.JULIAN_DAY_NUMBER(YEAR(A73),MONTH(A73),DAY(A73),C73)</f>
        <v>2459218</v>
      </c>
      <c r="C73" s="9"/>
      <c r="D73" s="9" cm="1">
        <f t="array" ref="D73:G73">CALENDAR.WEEK_DATE(B73,C73)</f>
        <v>2020</v>
      </c>
      <c r="E73" s="9">
        <v>53</v>
      </c>
      <c r="F73" s="9">
        <v>7</v>
      </c>
      <c r="G73" s="164">
        <v>53</v>
      </c>
      <c r="H73" s="164"/>
      <c r="I73" s="164" cm="1">
        <f t="array" ref="I73">CALENDAR.WEEK_DATE_TO_JDN(D73,E73,G73,C73)</f>
        <v>2459215</v>
      </c>
    </row>
    <row r="74" spans="1:9" x14ac:dyDescent="0.25">
      <c r="A74" s="25">
        <v>44200</v>
      </c>
      <c r="B74" s="12" cm="1">
        <f t="array" ref="B74">CALENDAR.JULIAN_DAY_NUMBER(YEAR(A74),MONTH(A74),DAY(A74),C74)</f>
        <v>2459219</v>
      </c>
      <c r="C74" s="12"/>
      <c r="D74" s="12" cm="1">
        <f t="array" ref="D74:G74">CALENDAR.WEEK_DATE(B74,C74)</f>
        <v>2021</v>
      </c>
      <c r="E74" s="12">
        <v>1</v>
      </c>
      <c r="F74" s="12">
        <v>1</v>
      </c>
      <c r="G74" s="165">
        <v>52</v>
      </c>
      <c r="H74" s="165"/>
      <c r="I74" s="165" cm="1">
        <f t="array" ref="I74">CALENDAR.WEEK_DATE_TO_JDN(D74,E74,G74,C74)</f>
        <v>2459221</v>
      </c>
    </row>
    <row r="75" spans="1:9" x14ac:dyDescent="0.25">
      <c r="A75" s="169">
        <v>1827</v>
      </c>
      <c r="B75" s="16" cm="1">
        <f t="array" ref="B75">CALENDAR.JULIAN_DAY_NUMBER(YEAR(A75),MONTH(A75),DAY(A75),C75)</f>
        <v>2416859</v>
      </c>
      <c r="C75" s="16">
        <v>1</v>
      </c>
      <c r="D75" s="16" cm="1">
        <f t="array" ref="D75:G75">CALENDAR.WEEK_DATE(B75,C75)</f>
        <v>1904</v>
      </c>
      <c r="E75" s="16">
        <v>53</v>
      </c>
      <c r="F75" s="16">
        <v>5</v>
      </c>
      <c r="G75" s="166">
        <v>53</v>
      </c>
      <c r="H75" s="166" t="s">
        <v>195</v>
      </c>
      <c r="I75" s="166" cm="1">
        <f t="array" ref="I75">CALENDAR.WEEK_DATE_TO_JDN(D75,E75,G75,C75)</f>
        <v>2416858</v>
      </c>
    </row>
    <row r="76" spans="1:9" x14ac:dyDescent="0.25">
      <c r="A76" s="170">
        <v>1828</v>
      </c>
      <c r="B76" s="12" cm="1">
        <f t="array" ref="B76">CALENDAR.JULIAN_DAY_NUMBER(YEAR(A76),MONTH(A76),DAY(A76),C76)</f>
        <v>2416860</v>
      </c>
      <c r="C76" s="12">
        <v>1</v>
      </c>
      <c r="D76" s="12" cm="1">
        <f t="array" ref="D76:G76">CALENDAR.WEEK_DATE(B76,C76)</f>
        <v>1904</v>
      </c>
      <c r="E76" s="12">
        <v>53</v>
      </c>
      <c r="F76" s="12">
        <v>6</v>
      </c>
      <c r="G76" s="165">
        <v>53</v>
      </c>
      <c r="H76" s="165" t="s">
        <v>192</v>
      </c>
      <c r="I76" s="165" cm="1">
        <f t="array" ref="I76">CALENDAR.WEEK_DATE_TO_JDN(D76,E76,G76,C76)</f>
        <v>2416858</v>
      </c>
    </row>
    <row r="77" spans="1:9" x14ac:dyDescent="0.25">
      <c r="A77" s="169">
        <v>1829</v>
      </c>
      <c r="B77" s="16" cm="1">
        <f t="array" ref="B77">CALENDAR.JULIAN_DAY_NUMBER(YEAR(A77),MONTH(A77),DAY(A77),C77)</f>
        <v>2416861</v>
      </c>
      <c r="C77" s="16">
        <v>1</v>
      </c>
      <c r="D77" s="16" cm="1">
        <f t="array" ref="D77:G77">CALENDAR.WEEK_DATE(B77,C77)</f>
        <v>1904</v>
      </c>
      <c r="E77" s="16">
        <v>53</v>
      </c>
      <c r="F77" s="16">
        <v>7</v>
      </c>
      <c r="G77" s="166">
        <v>53</v>
      </c>
      <c r="H77" s="166" t="s">
        <v>193</v>
      </c>
      <c r="I77" s="166" cm="1">
        <f t="array" ref="I77">CALENDAR.WEEK_DATE_TO_JDN(D77,E77,G77,C77)</f>
        <v>2416858</v>
      </c>
    </row>
    <row r="78" spans="1:9" x14ac:dyDescent="0.25">
      <c r="A78" s="171">
        <v>1830</v>
      </c>
      <c r="B78" s="19" cm="1">
        <f t="array" ref="B78">CALENDAR.JULIAN_DAY_NUMBER(YEAR(A78),MONTH(A78),DAY(A78),C78)</f>
        <v>2416862</v>
      </c>
      <c r="C78" s="19">
        <v>1</v>
      </c>
      <c r="D78" s="19" cm="1">
        <f t="array" ref="D78:G78">CALENDAR.WEEK_DATE(B78,C78)</f>
        <v>1905</v>
      </c>
      <c r="E78" s="19">
        <v>1</v>
      </c>
      <c r="F78" s="19">
        <v>1</v>
      </c>
      <c r="G78" s="168">
        <v>52</v>
      </c>
      <c r="H78" s="168" t="s">
        <v>194</v>
      </c>
      <c r="I78" s="168" cm="1">
        <f t="array" ref="I78">CALENDAR.WEEK_DATE_TO_JDN(D78,E78,G78,C78)</f>
        <v>2416864</v>
      </c>
    </row>
    <row r="81" spans="1:4" ht="19.5" x14ac:dyDescent="0.3">
      <c r="A81" s="1" t="s">
        <v>180</v>
      </c>
    </row>
    <row r="83" spans="1:4" x14ac:dyDescent="0.25">
      <c r="A83" s="22" t="s">
        <v>22</v>
      </c>
      <c r="B83" s="6" t="s">
        <v>15</v>
      </c>
      <c r="C83" s="6" t="s">
        <v>7</v>
      </c>
      <c r="D83" s="163" t="s">
        <v>2</v>
      </c>
    </row>
    <row r="84" spans="1:4" x14ac:dyDescent="0.25">
      <c r="A84" s="21"/>
      <c r="B84" s="9"/>
      <c r="C84" s="9"/>
      <c r="D84" s="164" t="str" cm="1">
        <f t="array" ref="D84">CALENDAR.WEEK_NUMBER(B84,C84)</f>
        <v/>
      </c>
    </row>
    <row r="85" spans="1:4" x14ac:dyDescent="0.25">
      <c r="A85" s="25">
        <v>44193</v>
      </c>
      <c r="B85" s="12" cm="1">
        <f t="array" ref="B85">CALENDAR.JULIAN_DAY_NUMBER(YEAR(A85),MONTH(A85),DAY(A85),C85)</f>
        <v>2459212</v>
      </c>
      <c r="C85" s="12"/>
      <c r="D85" s="165" cm="1">
        <f t="array" ref="D85">CALENDAR.WEEK_NUMBER(B85,C85)</f>
        <v>53</v>
      </c>
    </row>
    <row r="86" spans="1:4" x14ac:dyDescent="0.25">
      <c r="A86" s="21">
        <v>44199</v>
      </c>
      <c r="B86" s="9" cm="1">
        <f t="array" ref="B86">CALENDAR.JULIAN_DAY_NUMBER(YEAR(A86),MONTH(A86),DAY(A86),C86)</f>
        <v>2459218</v>
      </c>
      <c r="C86" s="9"/>
      <c r="D86" s="164" cm="1">
        <f t="array" ref="D86">CALENDAR.WEEK_NUMBER(B86,C86)</f>
        <v>53</v>
      </c>
    </row>
    <row r="87" spans="1:4" x14ac:dyDescent="0.25">
      <c r="A87" s="25">
        <v>44200</v>
      </c>
      <c r="B87" s="12" cm="1">
        <f t="array" ref="B87">CALENDAR.JULIAN_DAY_NUMBER(YEAR(A87),MONTH(A87),DAY(A87),C87)</f>
        <v>2459219</v>
      </c>
      <c r="C87" s="12"/>
      <c r="D87" s="165" cm="1">
        <f t="array" ref="D87">CALENDAR.WEEK_NUMBER(B87,C87)</f>
        <v>1</v>
      </c>
    </row>
    <row r="88" spans="1:4" x14ac:dyDescent="0.25">
      <c r="A88" s="169">
        <v>1827</v>
      </c>
      <c r="B88" s="16" cm="1">
        <f t="array" ref="B88">CALENDAR.JULIAN_DAY_NUMBER(YEAR(A88),MONTH(A88),DAY(A88),C88)</f>
        <v>2416859</v>
      </c>
      <c r="C88" s="16">
        <v>1</v>
      </c>
      <c r="D88" s="166" cm="1">
        <f t="array" ref="D88">CALENDAR.WEEK_NUMBER(B88,C88)</f>
        <v>53</v>
      </c>
    </row>
    <row r="89" spans="1:4" x14ac:dyDescent="0.25">
      <c r="A89" s="170">
        <v>1828</v>
      </c>
      <c r="B89" s="12" cm="1">
        <f t="array" ref="B89">CALENDAR.JULIAN_DAY_NUMBER(YEAR(A89),MONTH(A89),DAY(A89),C89)</f>
        <v>2416860</v>
      </c>
      <c r="C89" s="12">
        <v>1</v>
      </c>
      <c r="D89" s="165" cm="1">
        <f t="array" ref="D89">CALENDAR.WEEK_NUMBER(B89,C89)</f>
        <v>53</v>
      </c>
    </row>
    <row r="90" spans="1:4" x14ac:dyDescent="0.25">
      <c r="A90" s="169">
        <v>1829</v>
      </c>
      <c r="B90" s="16" cm="1">
        <f t="array" ref="B90">CALENDAR.JULIAN_DAY_NUMBER(YEAR(A90),MONTH(A90),DAY(A90),C90)</f>
        <v>2416861</v>
      </c>
      <c r="C90" s="16">
        <v>1</v>
      </c>
      <c r="D90" s="166" cm="1">
        <f t="array" ref="D90">CALENDAR.WEEK_NUMBER(B90,C90)</f>
        <v>53</v>
      </c>
    </row>
    <row r="91" spans="1:4" x14ac:dyDescent="0.25">
      <c r="A91" s="171">
        <v>1830</v>
      </c>
      <c r="B91" s="19" cm="1">
        <f t="array" ref="B91">CALENDAR.JULIAN_DAY_NUMBER(YEAR(A91),MONTH(A91),DAY(A91),C91)</f>
        <v>2416862</v>
      </c>
      <c r="C91" s="19">
        <v>1</v>
      </c>
      <c r="D91" s="168" cm="1">
        <f t="array" ref="D91">CALENDAR.WEEK_NUMBER(B91,C91)</f>
        <v>1</v>
      </c>
    </row>
  </sheetData>
  <pageMargins left="0.7" right="0.7" top="0.75" bottom="0.75" header="0.3" footer="0.3"/>
  <pageSetup paperSize="9" orientation="portrait" copies="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89"/>
  <sheetViews>
    <sheetView workbookViewId="0"/>
  </sheetViews>
  <sheetFormatPr defaultRowHeight="15" x14ac:dyDescent="0.25"/>
  <cols>
    <col min="1" max="1" width="22.5703125" customWidth="1"/>
    <col min="2" max="2" width="27" customWidth="1"/>
    <col min="3" max="3" width="15.5703125" bestFit="1" customWidth="1"/>
    <col min="4" max="4" width="14.28515625" bestFit="1" customWidth="1"/>
    <col min="5" max="5" width="15.85546875" bestFit="1" customWidth="1"/>
    <col min="6" max="6" width="14.140625" bestFit="1" customWidth="1"/>
    <col min="7" max="7" width="15.42578125" customWidth="1"/>
    <col min="9" max="9" width="19" customWidth="1"/>
    <col min="10" max="10" width="13.5703125" customWidth="1"/>
    <col min="11" max="12" width="18.5703125" bestFit="1" customWidth="1"/>
    <col min="13" max="13" width="15.5703125" customWidth="1"/>
    <col min="14" max="14" width="12.7109375" customWidth="1"/>
    <col min="17" max="17" width="9.5703125" bestFit="1" customWidth="1"/>
    <col min="19" max="19" width="18.5703125" bestFit="1" customWidth="1"/>
  </cols>
  <sheetData>
    <row r="1" spans="1:4" ht="19.5" x14ac:dyDescent="0.3">
      <c r="A1" s="1" t="s">
        <v>37</v>
      </c>
    </row>
    <row r="3" spans="1:4" x14ac:dyDescent="0.25">
      <c r="A3" s="22" t="s">
        <v>15</v>
      </c>
      <c r="B3" s="6" t="s">
        <v>38</v>
      </c>
      <c r="C3" s="24" t="s">
        <v>2</v>
      </c>
    </row>
    <row r="4" spans="1:4" x14ac:dyDescent="0.25">
      <c r="A4" s="8"/>
      <c r="B4" s="9"/>
      <c r="C4" s="33" t="str" cm="1">
        <f t="array" ref="C4">CALENDAR.JDN_UTC_TO_JDATE(A4,B4)</f>
        <v/>
      </c>
    </row>
    <row r="5" spans="1:4" x14ac:dyDescent="0.25">
      <c r="A5" s="11"/>
      <c r="B5" s="12">
        <v>0.6</v>
      </c>
      <c r="C5" s="13" t="e" cm="1">
        <f t="array" ref="C5">CALENDAR.JDN_UTC_TO_JDATE(A5,B5)</f>
        <v>#VALUE!</v>
      </c>
    </row>
    <row r="6" spans="1:4" x14ac:dyDescent="0.25">
      <c r="A6" s="8" t="s">
        <v>3</v>
      </c>
      <c r="B6" s="9"/>
      <c r="C6" s="10" t="e" cm="1">
        <f t="array" ref="C6">CALENDAR.JDN_UTC_TO_JDATE(A6,B6)</f>
        <v>#VALUE!</v>
      </c>
    </row>
    <row r="7" spans="1:4" x14ac:dyDescent="0.25">
      <c r="A7" s="11"/>
      <c r="B7" s="12" t="s">
        <v>3</v>
      </c>
      <c r="C7" s="13" t="e" cm="1">
        <f t="array" ref="C7">CALENDAR.JDN_UTC_TO_JDATE(A7,B7)</f>
        <v>#VALUE!</v>
      </c>
    </row>
    <row r="8" spans="1:4" x14ac:dyDescent="0.25">
      <c r="A8" s="14">
        <v>2460084</v>
      </c>
      <c r="B8" s="16"/>
      <c r="C8" s="17" cm="1">
        <f t="array" ref="C8">CALENDAR.JDN_UTC_TO_JDATE(A8,B8)</f>
        <v>2460083.5</v>
      </c>
    </row>
    <row r="9" spans="1:4" x14ac:dyDescent="0.25">
      <c r="A9" s="18">
        <v>2460084.1</v>
      </c>
      <c r="B9" s="19"/>
      <c r="C9" s="20" t="e" cm="1">
        <f t="array" ref="C9">CALENDAR.JDN_UTC_TO_JDATE(A9,B9)</f>
        <v>#NUM!</v>
      </c>
    </row>
    <row r="10" spans="1:4" x14ac:dyDescent="0.25">
      <c r="A10" s="28">
        <v>2460084</v>
      </c>
      <c r="B10" s="16">
        <v>0.6</v>
      </c>
      <c r="C10" s="17" cm="1">
        <f t="array" ref="C10">CALENDAR.JDN_UTC_TO_JDATE(A10,B10)</f>
        <v>2460084.1</v>
      </c>
    </row>
    <row r="11" spans="1:4" x14ac:dyDescent="0.25">
      <c r="A11" s="18">
        <v>2460084</v>
      </c>
      <c r="B11" s="19">
        <v>-0.3</v>
      </c>
      <c r="C11" s="20" cm="1">
        <f t="array" ref="C11">CALENDAR.JDN_UTC_TO_JDATE(A11,B11)</f>
        <v>2460083.2000000002</v>
      </c>
    </row>
    <row r="14" spans="1:4" ht="19.5" x14ac:dyDescent="0.3">
      <c r="A14" s="1" t="s">
        <v>39</v>
      </c>
    </row>
    <row r="16" spans="1:4" x14ac:dyDescent="0.25">
      <c r="A16" s="22" t="s">
        <v>40</v>
      </c>
      <c r="B16" s="6" t="s">
        <v>41</v>
      </c>
      <c r="C16" s="6" t="s">
        <v>42</v>
      </c>
      <c r="D16" s="24" t="s">
        <v>2</v>
      </c>
    </row>
    <row r="17" spans="1:4" x14ac:dyDescent="0.25">
      <c r="A17" s="8"/>
      <c r="B17" s="9"/>
      <c r="C17" s="9"/>
      <c r="D17" s="33" t="str" cm="1">
        <f t="array" ref="D17">CALENDAR.JDN_LOCAL_TO_JDATE(A17,B17,C17)</f>
        <v/>
      </c>
    </row>
    <row r="18" spans="1:4" x14ac:dyDescent="0.25">
      <c r="A18" s="11"/>
      <c r="B18" s="12">
        <v>0.6</v>
      </c>
      <c r="C18" s="12">
        <v>570</v>
      </c>
      <c r="D18" s="13" t="e" cm="1">
        <f t="array" ref="D18">CALENDAR.JDN_LOCAL_TO_JDATE(A18,B18,C18)</f>
        <v>#VALUE!</v>
      </c>
    </row>
    <row r="19" spans="1:4" x14ac:dyDescent="0.25">
      <c r="A19" s="8" t="s">
        <v>3</v>
      </c>
      <c r="B19" s="9"/>
      <c r="C19" s="9">
        <v>570</v>
      </c>
      <c r="D19" s="10" t="e" cm="1">
        <f t="array" ref="D19">CALENDAR.JDN_LOCAL_TO_JDATE(A19,B19,C19)</f>
        <v>#VALUE!</v>
      </c>
    </row>
    <row r="20" spans="1:4" x14ac:dyDescent="0.25">
      <c r="A20" s="11">
        <v>2460084</v>
      </c>
      <c r="B20" s="12" t="s">
        <v>3</v>
      </c>
      <c r="C20" s="12">
        <v>570</v>
      </c>
      <c r="D20" s="13" t="e" cm="1">
        <f t="array" ref="D20">CALENDAR.JDN_LOCAL_TO_JDATE(A20,B20,C20)</f>
        <v>#VALUE!</v>
      </c>
    </row>
    <row r="21" spans="1:4" x14ac:dyDescent="0.25">
      <c r="A21" s="14">
        <v>2460084</v>
      </c>
      <c r="B21" s="16">
        <v>0.6</v>
      </c>
      <c r="C21" s="16">
        <v>570</v>
      </c>
      <c r="D21" s="36" cm="1">
        <f t="array" ref="D21">CALENDAR.JDN_LOCAL_TO_JDATE(A21,B21,C21)</f>
        <v>2460083.7041666666</v>
      </c>
    </row>
    <row r="22" spans="1:4" x14ac:dyDescent="0.25">
      <c r="A22" s="18">
        <v>2460084.1</v>
      </c>
      <c r="B22" s="19">
        <v>0.6</v>
      </c>
      <c r="C22" s="19">
        <v>570</v>
      </c>
      <c r="D22" s="20" t="e" cm="1">
        <f t="array" ref="D22">CALENDAR.JDN_LOCAL_TO_JDATE(A22,B22,C22)</f>
        <v>#NUM!</v>
      </c>
    </row>
    <row r="23" spans="1:4" x14ac:dyDescent="0.25">
      <c r="A23" s="28">
        <v>2460084</v>
      </c>
      <c r="B23" s="16">
        <v>1.5</v>
      </c>
      <c r="C23" s="16">
        <v>570</v>
      </c>
      <c r="D23" s="17" cm="1">
        <f t="array" ref="D23">CALENDAR.JDN_LOCAL_TO_JDATE(A23,B23,C23)</f>
        <v>2460084.6041666665</v>
      </c>
    </row>
    <row r="26" spans="1:4" ht="19.5" x14ac:dyDescent="0.3">
      <c r="A26" s="1" t="s">
        <v>43</v>
      </c>
    </row>
    <row r="28" spans="1:4" x14ac:dyDescent="0.25">
      <c r="A28" s="22" t="s">
        <v>44</v>
      </c>
      <c r="B28" s="23" t="s">
        <v>45</v>
      </c>
      <c r="C28" s="37" t="s">
        <v>46</v>
      </c>
    </row>
    <row r="29" spans="1:4" x14ac:dyDescent="0.25">
      <c r="A29" s="8"/>
      <c r="B29" s="9" t="str" cm="1">
        <f t="array" ref="B29:C29">CALENDAR.JDATE_TO_JDN_UTC(A29)</f>
        <v/>
      </c>
      <c r="C29" s="33" t="str">
        <v/>
      </c>
    </row>
    <row r="30" spans="1:4" x14ac:dyDescent="0.25">
      <c r="A30" s="11" t="s">
        <v>3</v>
      </c>
      <c r="B30" s="12" t="e" cm="1">
        <f t="array" ref="B30:C30">CALENDAR.JDATE_TO_JDN_UTC(A30)</f>
        <v>#VALUE!</v>
      </c>
      <c r="C30" s="13" t="e">
        <v>#VALUE!</v>
      </c>
    </row>
    <row r="31" spans="1:4" x14ac:dyDescent="0.25">
      <c r="A31" s="8">
        <v>2460084</v>
      </c>
      <c r="B31" s="9" cm="1">
        <f t="array" ref="B31:C31">CALENDAR.JDATE_TO_JDN_UTC(A31)</f>
        <v>2460084</v>
      </c>
      <c r="C31" s="10">
        <v>0.5</v>
      </c>
    </row>
    <row r="32" spans="1:4" x14ac:dyDescent="0.25">
      <c r="A32" s="11">
        <v>2460084.2000000002</v>
      </c>
      <c r="B32" s="12" cm="1">
        <f t="array" ref="B32:C32">CALENDAR.JDATE_TO_JDN_UTC(A32)</f>
        <v>2460084</v>
      </c>
      <c r="C32" s="13">
        <v>0.70000000018626451</v>
      </c>
    </row>
    <row r="33" spans="1:4" x14ac:dyDescent="0.25">
      <c r="A33" s="35">
        <v>2460084.4</v>
      </c>
      <c r="B33" s="16" cm="1">
        <f t="array" ref="B33:C33">CALENDAR.JDATE_TO_JDN_UTC(A33)</f>
        <v>2460084</v>
      </c>
      <c r="C33" s="17">
        <v>0.89999999990686774</v>
      </c>
    </row>
    <row r="34" spans="1:4" x14ac:dyDescent="0.25">
      <c r="A34" s="18">
        <v>2460084.5</v>
      </c>
      <c r="B34" s="19" cm="1">
        <f t="array" ref="B34:C34">CALENDAR.JDATE_TO_JDN_UTC(A34)</f>
        <v>2460085</v>
      </c>
      <c r="C34" s="38">
        <v>0</v>
      </c>
    </row>
    <row r="35" spans="1:4" x14ac:dyDescent="0.25">
      <c r="A35" s="28">
        <v>2460084.6</v>
      </c>
      <c r="B35" s="16" cm="1">
        <f t="array" ref="B35:C35">CALENDAR.JDATE_TO_JDN_UTC(A35)</f>
        <v>2460085</v>
      </c>
      <c r="C35" s="17">
        <v>0.10000000009313226</v>
      </c>
    </row>
    <row r="36" spans="1:4" x14ac:dyDescent="0.25">
      <c r="A36" s="18">
        <v>2460084.7999999998</v>
      </c>
      <c r="B36" s="19" cm="1">
        <f t="array" ref="B36:C36">CALENDAR.JDATE_TO_JDN_UTC(A36)</f>
        <v>2460085</v>
      </c>
      <c r="C36" s="20">
        <v>0.29999999981373549</v>
      </c>
    </row>
    <row r="39" spans="1:4" ht="19.5" x14ac:dyDescent="0.3">
      <c r="A39" s="1" t="s">
        <v>47</v>
      </c>
    </row>
    <row r="41" spans="1:4" x14ac:dyDescent="0.25">
      <c r="A41" s="22" t="s">
        <v>44</v>
      </c>
      <c r="B41" s="23" t="s">
        <v>42</v>
      </c>
      <c r="C41" s="23" t="s">
        <v>48</v>
      </c>
      <c r="D41" s="37" t="s">
        <v>49</v>
      </c>
    </row>
    <row r="42" spans="1:4" x14ac:dyDescent="0.25">
      <c r="A42" s="8"/>
      <c r="B42" s="9"/>
      <c r="C42" s="39" t="str" cm="1">
        <f t="array" ref="C42:D42">CALENDAR.JDATE_TO_JDN_LOCAL(A42,B42)</f>
        <v/>
      </c>
      <c r="D42" s="33" t="str">
        <v/>
      </c>
    </row>
    <row r="43" spans="1:4" x14ac:dyDescent="0.25">
      <c r="A43" s="11" t="s">
        <v>3</v>
      </c>
      <c r="B43" s="12"/>
      <c r="C43" s="12" t="e" cm="1">
        <f t="array" ref="C43:D43">CALENDAR.JDATE_TO_JDN_LOCAL(A43,B43)</f>
        <v>#VALUE!</v>
      </c>
      <c r="D43" s="13" t="e">
        <v>#VALUE!</v>
      </c>
    </row>
    <row r="44" spans="1:4" x14ac:dyDescent="0.25">
      <c r="A44" s="41">
        <v>2460084</v>
      </c>
      <c r="B44" s="9"/>
      <c r="C44" s="9" cm="1">
        <f t="array" ref="C44:D44">CALENDAR.JDATE_TO_JDN_LOCAL(A44,B44)</f>
        <v>2460084</v>
      </c>
      <c r="D44" s="10">
        <v>0.5</v>
      </c>
    </row>
    <row r="45" spans="1:4" x14ac:dyDescent="0.25">
      <c r="A45" s="42">
        <v>2460084.25</v>
      </c>
      <c r="B45" s="12">
        <v>540</v>
      </c>
      <c r="C45" s="12" cm="1">
        <f t="array" ref="C45:D45">CALENDAR.JDATE_TO_JDN_LOCAL(A45,B45)</f>
        <v>2460085</v>
      </c>
      <c r="D45" s="13">
        <v>0.125</v>
      </c>
    </row>
    <row r="46" spans="1:4" x14ac:dyDescent="0.25">
      <c r="A46" s="34">
        <v>2460084.4</v>
      </c>
      <c r="B46" s="16">
        <v>540</v>
      </c>
      <c r="C46" s="16" cm="1">
        <f t="array" ref="C46:D46">CALENDAR.JDATE_TO_JDN_LOCAL(A46,B46)</f>
        <v>2460085</v>
      </c>
      <c r="D46" s="17">
        <v>0.27499999990686774</v>
      </c>
    </row>
    <row r="47" spans="1:4" x14ac:dyDescent="0.25">
      <c r="A47" s="43">
        <v>2460084.5</v>
      </c>
      <c r="B47" s="19">
        <v>540</v>
      </c>
      <c r="C47" s="40" cm="1">
        <f t="array" ref="C47:D47">CALENDAR.JDATE_TO_JDN_LOCAL(A47,B47)</f>
        <v>2460085</v>
      </c>
      <c r="D47" s="38">
        <v>0.375</v>
      </c>
    </row>
    <row r="48" spans="1:4" x14ac:dyDescent="0.25">
      <c r="A48" s="34">
        <v>2460084.6</v>
      </c>
      <c r="B48" s="16">
        <v>540</v>
      </c>
      <c r="C48" s="16" cm="1">
        <f t="array" ref="C48:D48">CALENDAR.JDATE_TO_JDN_LOCAL(A48,B48)</f>
        <v>2460085</v>
      </c>
      <c r="D48" s="17">
        <v>0.47500000009313226</v>
      </c>
    </row>
    <row r="49" spans="1:8" x14ac:dyDescent="0.25">
      <c r="A49" s="43">
        <v>2460084.7999999998</v>
      </c>
      <c r="B49" s="19">
        <v>540</v>
      </c>
      <c r="C49" s="19" cm="1">
        <f t="array" ref="C49:D49">CALENDAR.JDATE_TO_JDN_LOCAL(A49,B49)</f>
        <v>2460085</v>
      </c>
      <c r="D49" s="20">
        <v>0.67499999981373549</v>
      </c>
    </row>
    <row r="52" spans="1:8" ht="19.5" x14ac:dyDescent="0.3">
      <c r="A52" s="1" t="s">
        <v>97</v>
      </c>
    </row>
    <row r="54" spans="1:8" x14ac:dyDescent="0.25">
      <c r="A54" s="22" t="s">
        <v>1</v>
      </c>
      <c r="B54" s="23" t="s">
        <v>5</v>
      </c>
      <c r="C54" s="23" t="s">
        <v>6</v>
      </c>
      <c r="D54" s="23" t="s">
        <v>91</v>
      </c>
      <c r="E54" s="23" t="s">
        <v>42</v>
      </c>
      <c r="F54" s="23" t="s">
        <v>7</v>
      </c>
      <c r="G54" s="37" t="s">
        <v>2</v>
      </c>
    </row>
    <row r="55" spans="1:8" x14ac:dyDescent="0.25">
      <c r="A55" s="8"/>
      <c r="B55" s="9"/>
      <c r="C55" s="44"/>
      <c r="D55" s="39"/>
      <c r="E55" s="39"/>
      <c r="F55" s="39"/>
      <c r="G55" s="46" t="e" cm="1">
        <f t="array" ref="G55">CALENDAR.JULIAN_DATE(A55,B55,C55,D55,E55,F55)</f>
        <v>#VALUE!</v>
      </c>
    </row>
    <row r="56" spans="1:8" x14ac:dyDescent="0.25">
      <c r="A56" s="11">
        <v>2023</v>
      </c>
      <c r="B56" s="12">
        <v>2</v>
      </c>
      <c r="C56" s="45">
        <v>24</v>
      </c>
      <c r="D56" s="12">
        <v>1.5</v>
      </c>
      <c r="E56" s="12">
        <v>0</v>
      </c>
      <c r="F56" s="12"/>
      <c r="G56" s="47" cm="1">
        <f t="array" ref="G56">CALENDAR.JULIAN_DATE(A56,B56,C56,D56,E56,F56)</f>
        <v>2460001</v>
      </c>
    </row>
    <row r="57" spans="1:8" x14ac:dyDescent="0.25">
      <c r="A57" s="41">
        <v>2020</v>
      </c>
      <c r="B57" s="9">
        <v>2</v>
      </c>
      <c r="C57" s="44">
        <v>29</v>
      </c>
      <c r="D57" s="9">
        <v>0</v>
      </c>
      <c r="E57" s="9">
        <v>540</v>
      </c>
      <c r="F57" s="9"/>
      <c r="G57" s="46" cm="1">
        <f t="array" ref="G57">CALENDAR.JULIAN_DATE(A57,B57,C57,D57,E57,F57)</f>
        <v>2458908.125</v>
      </c>
    </row>
    <row r="58" spans="1:8" x14ac:dyDescent="0.25">
      <c r="A58" s="48">
        <v>1453</v>
      </c>
      <c r="B58" s="49">
        <v>1</v>
      </c>
      <c r="C58" s="50">
        <v>1</v>
      </c>
      <c r="D58" s="49">
        <v>0.5</v>
      </c>
      <c r="E58" s="49">
        <v>900</v>
      </c>
      <c r="F58" s="49">
        <v>1</v>
      </c>
      <c r="G58" s="51" cm="1">
        <f t="array" ref="G58">CALENDAR.JULIAN_DATE(A58,B58,C58,D58,E58,F58)</f>
        <v>2251766.375</v>
      </c>
    </row>
    <row r="61" spans="1:8" ht="19.5" x14ac:dyDescent="0.3">
      <c r="A61" s="1" t="s">
        <v>131</v>
      </c>
    </row>
    <row r="63" spans="1:8" x14ac:dyDescent="0.25">
      <c r="A63" s="22" t="s">
        <v>44</v>
      </c>
      <c r="B63" s="23" t="s">
        <v>42</v>
      </c>
      <c r="C63" s="23" t="s">
        <v>54</v>
      </c>
      <c r="D63" s="23" t="s">
        <v>7</v>
      </c>
      <c r="E63" s="23" t="s">
        <v>16</v>
      </c>
      <c r="F63" s="23" t="s">
        <v>17</v>
      </c>
      <c r="G63" s="23" t="s">
        <v>18</v>
      </c>
      <c r="H63" s="37" t="s">
        <v>68</v>
      </c>
    </row>
    <row r="64" spans="1:8" x14ac:dyDescent="0.25">
      <c r="A64" s="8"/>
      <c r="B64" s="9"/>
      <c r="C64" s="9"/>
      <c r="D64" s="44"/>
      <c r="E64" s="39" t="str" cm="1">
        <f t="array" ref="E64:H64">CALENDAR.CALENDAR_FROM_JDATE(A64,B64,C64,D64)</f>
        <v/>
      </c>
      <c r="F64" s="39" t="str">
        <v/>
      </c>
      <c r="G64" s="39" t="str">
        <v/>
      </c>
      <c r="H64" s="116" t="str">
        <v/>
      </c>
    </row>
    <row r="65" spans="1:15" x14ac:dyDescent="0.25">
      <c r="A65" s="11" t="s">
        <v>3</v>
      </c>
      <c r="B65" s="12">
        <v>0</v>
      </c>
      <c r="C65" s="12"/>
      <c r="D65" s="45">
        <v>0</v>
      </c>
      <c r="E65" s="12" t="e" cm="1">
        <f t="array" ref="E65:H65">CALENDAR.CALENDAR_FROM_JDATE(A65,B65,C65,D65)</f>
        <v>#VALUE!</v>
      </c>
      <c r="F65" s="12" t="e">
        <v>#VALUE!</v>
      </c>
      <c r="G65" s="12" t="e">
        <v>#VALUE!</v>
      </c>
      <c r="H65" s="117" t="e">
        <v>#VALUE!</v>
      </c>
    </row>
    <row r="66" spans="1:15" x14ac:dyDescent="0.25">
      <c r="A66" s="54">
        <v>2460000</v>
      </c>
      <c r="B66" s="9">
        <v>0</v>
      </c>
      <c r="C66" s="9"/>
      <c r="D66" s="44">
        <v>0</v>
      </c>
      <c r="E66" s="9" cm="1">
        <f t="array" ref="E66:H66">CALENDAR.CALENDAR_FROM_JDATE(A66,B66,C66,D66)</f>
        <v>2023</v>
      </c>
      <c r="F66" s="9">
        <v>2</v>
      </c>
      <c r="G66" s="9">
        <v>24</v>
      </c>
      <c r="H66" s="116">
        <v>0.5</v>
      </c>
    </row>
    <row r="67" spans="1:15" x14ac:dyDescent="0.25">
      <c r="A67" s="55">
        <v>2458908.125</v>
      </c>
      <c r="B67" s="49">
        <v>540</v>
      </c>
      <c r="C67" s="49"/>
      <c r="D67" s="50">
        <v>0</v>
      </c>
      <c r="E67" s="49" cm="1">
        <f t="array" ref="E67:H67">CALENDAR.CALENDAR_FROM_JDATE(A67,B67,C67,D67)</f>
        <v>2020</v>
      </c>
      <c r="F67" s="49">
        <v>2</v>
      </c>
      <c r="G67" s="49">
        <v>29</v>
      </c>
      <c r="H67" s="118">
        <v>0</v>
      </c>
    </row>
    <row r="68" spans="1:15" x14ac:dyDescent="0.25">
      <c r="A68" s="56">
        <v>2251766.3665999998</v>
      </c>
      <c r="B68" s="52">
        <v>900</v>
      </c>
      <c r="C68" s="52">
        <v>1</v>
      </c>
      <c r="D68" s="53">
        <v>1</v>
      </c>
      <c r="E68" s="52" cm="1">
        <f t="array" ref="E68:H68">CALENDAR.CALENDAR_FROM_JDATE(A68,B68,C68,D68)</f>
        <v>1453</v>
      </c>
      <c r="F68" s="52">
        <v>1</v>
      </c>
      <c r="G68" s="52">
        <v>1</v>
      </c>
      <c r="H68" s="119">
        <v>0</v>
      </c>
    </row>
    <row r="71" spans="1:15" ht="19.5" x14ac:dyDescent="0.3">
      <c r="A71" s="1" t="s">
        <v>113</v>
      </c>
    </row>
    <row r="73" spans="1:15" x14ac:dyDescent="0.25">
      <c r="A73" s="22" t="s">
        <v>1</v>
      </c>
      <c r="B73" s="23" t="s">
        <v>5</v>
      </c>
      <c r="C73" s="23" t="s">
        <v>6</v>
      </c>
      <c r="D73" s="23" t="s">
        <v>91</v>
      </c>
      <c r="E73" s="23" t="s">
        <v>96</v>
      </c>
      <c r="F73" s="23" t="s">
        <v>92</v>
      </c>
      <c r="G73" s="23" t="s">
        <v>93</v>
      </c>
      <c r="H73" s="23" t="s">
        <v>94</v>
      </c>
      <c r="I73" s="23" t="s">
        <v>42</v>
      </c>
      <c r="J73" s="23" t="s">
        <v>7</v>
      </c>
      <c r="K73" s="23" t="s">
        <v>98</v>
      </c>
      <c r="L73" s="23" t="s">
        <v>16</v>
      </c>
      <c r="M73" s="23" t="s">
        <v>17</v>
      </c>
      <c r="N73" s="23" t="s">
        <v>18</v>
      </c>
      <c r="O73" s="37" t="s">
        <v>95</v>
      </c>
    </row>
    <row r="74" spans="1:15" x14ac:dyDescent="0.25">
      <c r="A74" s="8"/>
      <c r="B74" s="9"/>
      <c r="C74" s="44"/>
      <c r="D74" s="39"/>
      <c r="E74" s="39"/>
      <c r="F74" s="39"/>
      <c r="G74" s="39"/>
      <c r="H74" s="39"/>
      <c r="I74" s="89"/>
      <c r="J74" s="89"/>
      <c r="K74" s="39" t="str" cm="1">
        <f t="array" ref="K74">CALENDAR.ADD_TIMESPAN(A74,B74,C74,D74,E74,F74,G74,H74,I74,J74)</f>
        <v/>
      </c>
      <c r="L74" s="44" t="str" cm="1">
        <f t="array" ref="L74:O74">CALENDAR.CALENDAR_FROM_JDATE(K74,I74,J74)</f>
        <v/>
      </c>
      <c r="M74" s="44" t="str">
        <v/>
      </c>
      <c r="N74" s="44" t="str">
        <v/>
      </c>
      <c r="O74" s="33" t="str">
        <v/>
      </c>
    </row>
    <row r="75" spans="1:15" x14ac:dyDescent="0.25">
      <c r="A75" s="11" t="s">
        <v>3</v>
      </c>
      <c r="B75" s="12"/>
      <c r="C75" s="45"/>
      <c r="D75" s="95"/>
      <c r="E75" s="95"/>
      <c r="F75" s="95"/>
      <c r="G75" s="95"/>
      <c r="H75" s="95"/>
      <c r="I75" s="90"/>
      <c r="J75" s="90"/>
      <c r="K75" s="95" t="e" cm="1">
        <f t="array" ref="K75">CALENDAR.ADD_TIMESPAN(A75,B75,C75,D75,E75,F75,G75,H75,I75,J75)</f>
        <v>#VALUE!</v>
      </c>
      <c r="L75" s="45" t="e" cm="1">
        <f t="array" ref="L75">CALENDAR.CALENDAR_FROM_JDATE(K75,I75,J75)</f>
        <v>#VALUE!</v>
      </c>
      <c r="M75" s="45"/>
      <c r="N75" s="45"/>
      <c r="O75" s="100"/>
    </row>
    <row r="76" spans="1:15" x14ac:dyDescent="0.25">
      <c r="A76" s="94">
        <v>2023</v>
      </c>
      <c r="B76" s="9">
        <v>12</v>
      </c>
      <c r="C76" s="44">
        <v>1</v>
      </c>
      <c r="D76" s="39">
        <v>1.25</v>
      </c>
      <c r="E76" s="39">
        <v>-1.5</v>
      </c>
      <c r="F76" s="39">
        <v>2.75</v>
      </c>
      <c r="G76" s="39">
        <v>30.5</v>
      </c>
      <c r="H76" s="39">
        <v>0.25</v>
      </c>
      <c r="I76" s="89">
        <v>570</v>
      </c>
      <c r="J76" s="89"/>
      <c r="K76" s="39" cm="1">
        <f t="array" ref="K76">CALENDAR.ADD_TIMESPAN(A76,B76,C76,D76,E76,F76,G76,H76,I76,J76)</f>
        <v>2459847.1041666665</v>
      </c>
      <c r="L76" s="44" cm="1">
        <f t="array" ref="L76:O76">CALENDAR.CALENDAR_FROM_JDATE(K76,I76,J76)</f>
        <v>2022</v>
      </c>
      <c r="M76" s="44">
        <v>9</v>
      </c>
      <c r="N76" s="44">
        <v>25</v>
      </c>
      <c r="O76" s="33">
        <v>0</v>
      </c>
    </row>
    <row r="77" spans="1:15" x14ac:dyDescent="0.25">
      <c r="A77" s="98">
        <v>2023</v>
      </c>
      <c r="B77" s="49">
        <v>1</v>
      </c>
      <c r="C77" s="50">
        <v>1</v>
      </c>
      <c r="D77" s="96"/>
      <c r="E77" s="96">
        <v>1.9999</v>
      </c>
      <c r="F77" s="96"/>
      <c r="G77" s="96"/>
      <c r="H77" s="96"/>
      <c r="I77" s="91"/>
      <c r="J77" s="91"/>
      <c r="K77" s="96" cm="1">
        <f t="array" ref="K77">CALENDAR.ADD_TIMESPAN(A77,B77,C77,D77,E77,F77,G77,H77,I77,J77)</f>
        <v>2460675.5</v>
      </c>
      <c r="L77" s="50" cm="1">
        <f t="array" ref="L77:O77">CALENDAR.CALENDAR_FROM_JDATE(K77,I77,J77)</f>
        <v>2024</v>
      </c>
      <c r="M77" s="50">
        <v>12</v>
      </c>
      <c r="N77" s="50">
        <v>31</v>
      </c>
      <c r="O77" s="101">
        <v>0</v>
      </c>
    </row>
    <row r="78" spans="1:15" x14ac:dyDescent="0.25">
      <c r="A78" s="99">
        <v>2023</v>
      </c>
      <c r="B78" s="52">
        <v>12</v>
      </c>
      <c r="C78" s="53">
        <v>31</v>
      </c>
      <c r="D78" s="97">
        <v>1</v>
      </c>
      <c r="E78" s="97"/>
      <c r="F78" s="97"/>
      <c r="G78" s="97"/>
      <c r="H78" s="97">
        <v>12.2</v>
      </c>
      <c r="I78" s="92"/>
      <c r="J78" s="92"/>
      <c r="K78" s="97" cm="1">
        <f t="array" ref="K78">CALENDAR.ADD_TIMESPAN(A78,B78,C78,D78,E78,F78,G78,H78,I78,J78)</f>
        <v>2460322.7000000002</v>
      </c>
      <c r="L78" s="53" cm="1">
        <f t="array" ref="L78:O78">CALENDAR.CALENDAR_FROM_JDATE(K78,I78,J78)</f>
        <v>2024</v>
      </c>
      <c r="M78" s="53">
        <v>1</v>
      </c>
      <c r="N78" s="53">
        <v>13</v>
      </c>
      <c r="O78" s="102">
        <v>0.20000000018626451</v>
      </c>
    </row>
    <row r="81" spans="1:10" ht="19.5" x14ac:dyDescent="0.3">
      <c r="A81" s="1" t="s">
        <v>132</v>
      </c>
      <c r="D81" s="93"/>
      <c r="E81" s="93"/>
    </row>
    <row r="82" spans="1:10" x14ac:dyDescent="0.25">
      <c r="E82" s="93"/>
    </row>
    <row r="83" spans="1:10" x14ac:dyDescent="0.25">
      <c r="A83" s="22" t="s">
        <v>1</v>
      </c>
      <c r="B83" s="23" t="s">
        <v>99</v>
      </c>
      <c r="C83" s="23" t="s">
        <v>100</v>
      </c>
      <c r="D83" s="23" t="s">
        <v>91</v>
      </c>
      <c r="E83" s="23" t="s">
        <v>54</v>
      </c>
      <c r="F83" s="23" t="s">
        <v>7</v>
      </c>
      <c r="G83" s="23" t="s">
        <v>16</v>
      </c>
      <c r="H83" s="23" t="s">
        <v>17</v>
      </c>
      <c r="I83" s="23" t="s">
        <v>18</v>
      </c>
      <c r="J83" s="37" t="s">
        <v>95</v>
      </c>
    </row>
    <row r="84" spans="1:10" x14ac:dyDescent="0.25">
      <c r="A84" s="8"/>
      <c r="B84" s="9"/>
      <c r="C84" s="44"/>
      <c r="D84" s="39"/>
      <c r="E84" s="9"/>
      <c r="F84" s="9"/>
      <c r="G84" s="44" t="str" cm="1">
        <f t="array" ref="G84:J84">CALENDAR.RESOLVE_DATE(A84,B84,C84,D84,E84,F84)</f>
        <v/>
      </c>
      <c r="H84" s="44" t="str">
        <v/>
      </c>
      <c r="I84" s="44" t="str">
        <v/>
      </c>
      <c r="J84" s="121" t="str">
        <v/>
      </c>
    </row>
    <row r="85" spans="1:10" x14ac:dyDescent="0.25">
      <c r="A85" s="11" t="s">
        <v>3</v>
      </c>
      <c r="B85" s="12"/>
      <c r="C85" s="45"/>
      <c r="D85" s="95"/>
      <c r="E85" s="12"/>
      <c r="F85" s="12"/>
      <c r="G85" s="45" t="e" cm="1">
        <f t="array" ref="G85:J85">CALENDAR.RESOLVE_DATE(A85,B85,C85,D85,E85,F85)</f>
        <v>#VALUE!</v>
      </c>
      <c r="H85" s="45" t="e">
        <v>#VALUE!</v>
      </c>
      <c r="I85" s="45" t="e">
        <v>#VALUE!</v>
      </c>
      <c r="J85" s="122" t="e">
        <v>#VALUE!</v>
      </c>
    </row>
    <row r="86" spans="1:10" x14ac:dyDescent="0.25">
      <c r="A86" s="94">
        <v>2023</v>
      </c>
      <c r="B86" s="39">
        <v>-12</v>
      </c>
      <c r="C86" s="39">
        <v>150</v>
      </c>
      <c r="D86" s="39">
        <v>25.65</v>
      </c>
      <c r="E86" s="9">
        <v>1</v>
      </c>
      <c r="F86" s="9"/>
      <c r="G86" s="44" cm="1">
        <f t="array" ref="G86:J86">CALENDAR.RESOLVE_DATE(A86,B86,C86,D86,E86,F86)</f>
        <v>2022</v>
      </c>
      <c r="H86" s="44">
        <v>5</v>
      </c>
      <c r="I86" s="44">
        <v>25</v>
      </c>
      <c r="J86" s="121">
        <v>0</v>
      </c>
    </row>
    <row r="87" spans="1:10" x14ac:dyDescent="0.25">
      <c r="A87" s="98">
        <v>2023</v>
      </c>
      <c r="B87" s="96">
        <v>1</v>
      </c>
      <c r="C87" s="96">
        <v>0</v>
      </c>
      <c r="D87" s="96">
        <v>0.5</v>
      </c>
      <c r="E87" s="49"/>
      <c r="F87" s="49"/>
      <c r="G87" s="50" cm="1">
        <f t="array" ref="G87:J87">CALENDAR.RESOLVE_DATE(A87,B87,C87,D87,E87,F87)</f>
        <v>2022</v>
      </c>
      <c r="H87" s="50">
        <v>12</v>
      </c>
      <c r="I87" s="50">
        <v>31</v>
      </c>
      <c r="J87" s="123">
        <v>0.5</v>
      </c>
    </row>
    <row r="88" spans="1:10" x14ac:dyDescent="0.25">
      <c r="A88" s="99">
        <v>2023</v>
      </c>
      <c r="B88" s="97">
        <v>25</v>
      </c>
      <c r="C88" s="97">
        <v>33.5</v>
      </c>
      <c r="D88" s="97">
        <v>-1.5</v>
      </c>
      <c r="E88" s="52"/>
      <c r="F88" s="52"/>
      <c r="G88" s="53" cm="1">
        <f t="array" ref="G88:J88">CALENDAR.RESOLVE_DATE(A88,B88,C88,D88,E88,F88)</f>
        <v>2025</v>
      </c>
      <c r="H88" s="53">
        <v>2</v>
      </c>
      <c r="I88" s="53">
        <v>1</v>
      </c>
      <c r="J88" s="124">
        <v>0</v>
      </c>
    </row>
    <row r="89" spans="1:10" x14ac:dyDescent="0.25">
      <c r="A89" s="98">
        <v>2100</v>
      </c>
      <c r="B89" s="96">
        <v>2</v>
      </c>
      <c r="C89" s="96">
        <v>28</v>
      </c>
      <c r="D89" s="96">
        <v>1.5</v>
      </c>
      <c r="E89" s="49"/>
      <c r="F89" s="49">
        <v>1</v>
      </c>
      <c r="G89" s="50" cm="1">
        <f t="array" ref="G89:J89">CALENDAR.RESOLVE_DATE(A89,B89,C89,D89,E89,F89)</f>
        <v>2100</v>
      </c>
      <c r="H89" s="50">
        <v>2</v>
      </c>
      <c r="I89" s="50">
        <v>29</v>
      </c>
      <c r="J89" s="123">
        <v>0.5</v>
      </c>
    </row>
  </sheetData>
  <pageMargins left="0.7" right="0.7" top="0.75" bottom="0.75" header="0.3" footer="0.3"/>
  <pageSetup paperSize="9" orientation="portrait"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T163"/>
  <sheetViews>
    <sheetView tabSelected="1" topLeftCell="A102" workbookViewId="0">
      <selection activeCell="A111" sqref="A111"/>
    </sheetView>
  </sheetViews>
  <sheetFormatPr defaultRowHeight="15" x14ac:dyDescent="0.25"/>
  <cols>
    <col min="1" max="1" width="22.5703125" customWidth="1"/>
    <col min="2" max="2" width="27" customWidth="1"/>
    <col min="3" max="3" width="13.42578125" customWidth="1"/>
    <col min="4" max="4" width="14.28515625" bestFit="1" customWidth="1"/>
    <col min="5" max="5" width="15.85546875" bestFit="1" customWidth="1"/>
    <col min="6" max="6" width="14.140625" bestFit="1" customWidth="1"/>
    <col min="7" max="7" width="15.42578125" customWidth="1"/>
    <col min="8" max="8" width="15.5703125" bestFit="1" customWidth="1"/>
    <col min="9" max="9" width="13.5703125" customWidth="1"/>
    <col min="10" max="10" width="18.5703125" bestFit="1" customWidth="1"/>
    <col min="11" max="11" width="12.5703125" bestFit="1" customWidth="1"/>
    <col min="12" max="12" width="12.28515625" bestFit="1" customWidth="1"/>
    <col min="13" max="13" width="11.28515625" bestFit="1" customWidth="1"/>
    <col min="14" max="14" width="18.5703125" bestFit="1" customWidth="1"/>
    <col min="15" max="15" width="16" customWidth="1"/>
    <col min="16" max="16" width="12.5703125" customWidth="1"/>
    <col min="17" max="17" width="12.5703125" bestFit="1" customWidth="1"/>
    <col min="18" max="18" width="11.28515625" bestFit="1" customWidth="1"/>
    <col min="19" max="19" width="13.42578125" bestFit="1" customWidth="1"/>
  </cols>
  <sheetData>
    <row r="1" spans="1:13" ht="19.5" x14ac:dyDescent="0.3">
      <c r="A1" s="1" t="s">
        <v>202</v>
      </c>
    </row>
    <row r="3" spans="1:13" x14ac:dyDescent="0.25">
      <c r="A3" s="22" t="s">
        <v>173</v>
      </c>
      <c r="B3" s="23" t="s">
        <v>174</v>
      </c>
      <c r="C3" s="23" t="s">
        <v>199</v>
      </c>
      <c r="D3" s="23" t="s">
        <v>201</v>
      </c>
      <c r="E3" s="23" t="s">
        <v>175</v>
      </c>
      <c r="F3" s="23" t="s">
        <v>176</v>
      </c>
      <c r="G3" s="23" t="s">
        <v>42</v>
      </c>
      <c r="H3" s="23" t="s">
        <v>198</v>
      </c>
      <c r="I3" s="37" t="s">
        <v>2</v>
      </c>
      <c r="J3" s="175" t="s">
        <v>200</v>
      </c>
    </row>
    <row r="4" spans="1:13" x14ac:dyDescent="0.25">
      <c r="A4" s="180">
        <v>45077.25</v>
      </c>
      <c r="B4" s="181">
        <v>45413.75</v>
      </c>
      <c r="C4" s="188">
        <f>B4-A4</f>
        <v>336.5</v>
      </c>
      <c r="D4" s="44">
        <f>_xlfn.LET(_xlpm._ex,INT(B4)-INT(A4),IF(_xlpm._ex&lt;0,_xlpm._ex-1,_xlpm._ex+1))</f>
        <v>337</v>
      </c>
      <c r="E4" s="154" cm="1">
        <f t="array" ref="E4">CALENDAR.EDATE_TO_JDATE(A4,G4)</f>
        <v>2460095.75</v>
      </c>
      <c r="F4" s="154" cm="1">
        <f t="array" ref="F4">CALENDAR.EDATE_TO_JDATE(B4,G4)</f>
        <v>2460432.25</v>
      </c>
      <c r="G4" s="9"/>
      <c r="H4" s="9"/>
      <c r="I4" s="172" cm="1">
        <f t="array" ref="I4">CALENDAR.DELTA_DAYS(E4,F4,G4,H4)</f>
        <v>336.5</v>
      </c>
      <c r="J4" s="176" t="b">
        <f t="shared" ref="J4:J11" si="0">IF(H4,D4=I4,C4=I4)</f>
        <v>1</v>
      </c>
    </row>
    <row r="5" spans="1:13" x14ac:dyDescent="0.25">
      <c r="A5" s="182">
        <v>45077.25</v>
      </c>
      <c r="B5" s="183">
        <v>45047.75</v>
      </c>
      <c r="C5" s="189">
        <f t="shared" ref="C5:C11" si="1">B5-A5</f>
        <v>-29.5</v>
      </c>
      <c r="D5" s="45">
        <f t="shared" ref="D5:D11" si="2">_xlfn.LET(_xlpm._ex,INT(B5)-INT(A5),IF(_xlpm._ex&lt;0,_xlpm._ex-1,_xlpm._ex+1))</f>
        <v>-31</v>
      </c>
      <c r="E5" s="155" cm="1">
        <f t="array" ref="E5">CALENDAR.EDATE_TO_JDATE(A5,G5)</f>
        <v>2460095.75</v>
      </c>
      <c r="F5" s="155" cm="1">
        <f t="array" ref="F5">CALENDAR.EDATE_TO_JDATE(B5,G5)</f>
        <v>2460066.25</v>
      </c>
      <c r="G5" s="12"/>
      <c r="H5" s="12"/>
      <c r="I5" s="173" cm="1">
        <f t="array" ref="I5">CALENDAR.DELTA_DAYS(E5,F5,G5,H5)</f>
        <v>-29.5</v>
      </c>
      <c r="J5" s="177" t="b">
        <f t="shared" si="0"/>
        <v>1</v>
      </c>
    </row>
    <row r="6" spans="1:13" x14ac:dyDescent="0.25">
      <c r="A6" s="180">
        <v>45047.75</v>
      </c>
      <c r="B6" s="181">
        <v>45077.25</v>
      </c>
      <c r="C6" s="188">
        <f t="shared" si="1"/>
        <v>29.5</v>
      </c>
      <c r="D6" s="44">
        <f t="shared" si="2"/>
        <v>31</v>
      </c>
      <c r="E6" s="154" cm="1">
        <f t="array" ref="E6">CALENDAR.EDATE_TO_JDATE(A6,G6)</f>
        <v>2460066.6666666665</v>
      </c>
      <c r="F6" s="154" cm="1">
        <f t="array" ref="F6">CALENDAR.EDATE_TO_JDATE(B6,G6)</f>
        <v>2460096.1666666665</v>
      </c>
      <c r="G6" s="9">
        <v>-600</v>
      </c>
      <c r="H6" s="9"/>
      <c r="I6" s="172" cm="1">
        <f t="array" ref="I6">CALENDAR.DELTA_DAYS(E6,F6,G6,H6)</f>
        <v>29.5</v>
      </c>
      <c r="J6" s="176" t="b">
        <f t="shared" si="0"/>
        <v>1</v>
      </c>
    </row>
    <row r="7" spans="1:13" x14ac:dyDescent="0.25">
      <c r="A7" s="184">
        <v>45047.75</v>
      </c>
      <c r="B7" s="185">
        <v>45077.25</v>
      </c>
      <c r="C7" s="190">
        <f t="shared" si="1"/>
        <v>29.5</v>
      </c>
      <c r="D7" s="50">
        <f t="shared" si="2"/>
        <v>31</v>
      </c>
      <c r="E7" s="156" cm="1">
        <f t="array" ref="E7">CALENDAR.EDATE_TO_JDATE(A7,G7)</f>
        <v>2460065.8541666665</v>
      </c>
      <c r="F7" s="156" cm="1">
        <f t="array" ref="F7">CALENDAR.EDATE_TO_JDATE(B7,G7)</f>
        <v>2460095.3541666665</v>
      </c>
      <c r="G7" s="49">
        <v>570</v>
      </c>
      <c r="H7" s="49"/>
      <c r="I7" s="174" cm="1">
        <f t="array" ref="I7">CALENDAR.DELTA_DAYS(E7,F7,G7,H7)</f>
        <v>29.5</v>
      </c>
      <c r="J7" s="178" t="b">
        <f t="shared" si="0"/>
        <v>1</v>
      </c>
    </row>
    <row r="8" spans="1:13" x14ac:dyDescent="0.25">
      <c r="A8" s="186">
        <v>45047.75</v>
      </c>
      <c r="B8" s="187">
        <v>45077.25</v>
      </c>
      <c r="C8" s="191">
        <f t="shared" si="1"/>
        <v>29.5</v>
      </c>
      <c r="D8" s="53">
        <f t="shared" si="2"/>
        <v>31</v>
      </c>
      <c r="E8" s="157" cm="1">
        <f t="array" ref="E8">CALENDAR.EDATE_TO_JDATE(A8,G8)</f>
        <v>2460066.25</v>
      </c>
      <c r="F8" s="157" cm="1">
        <f t="array" ref="F8">CALENDAR.EDATE_TO_JDATE(B8,G8)</f>
        <v>2460095.75</v>
      </c>
      <c r="G8" s="52"/>
      <c r="H8" s="52">
        <v>1</v>
      </c>
      <c r="I8" s="125" cm="1">
        <f t="array" ref="I8">CALENDAR.DELTA_DAYS(E8,F8,G8,H8)</f>
        <v>31</v>
      </c>
      <c r="J8" s="179" t="b">
        <f t="shared" si="0"/>
        <v>1</v>
      </c>
    </row>
    <row r="9" spans="1:13" x14ac:dyDescent="0.25">
      <c r="A9" s="182">
        <v>45077.25</v>
      </c>
      <c r="B9" s="183">
        <v>45047.75</v>
      </c>
      <c r="C9" s="189">
        <f t="shared" si="1"/>
        <v>-29.5</v>
      </c>
      <c r="D9" s="45">
        <f t="shared" si="2"/>
        <v>-31</v>
      </c>
      <c r="E9" s="155" cm="1">
        <f t="array" ref="E9">CALENDAR.EDATE_TO_JDATE(A9,G9)</f>
        <v>2460095.75</v>
      </c>
      <c r="F9" s="155" cm="1">
        <f t="array" ref="F9">CALENDAR.EDATE_TO_JDATE(B9,G9)</f>
        <v>2460066.25</v>
      </c>
      <c r="G9" s="12"/>
      <c r="H9" s="12">
        <v>1</v>
      </c>
      <c r="I9" s="173" cm="1">
        <f t="array" ref="I9">CALENDAR.DELTA_DAYS(E9,F9,G9,H9)</f>
        <v>-31</v>
      </c>
      <c r="J9" s="177" t="b">
        <f t="shared" si="0"/>
        <v>1</v>
      </c>
    </row>
    <row r="10" spans="1:13" x14ac:dyDescent="0.25">
      <c r="A10" s="180">
        <v>45077.25</v>
      </c>
      <c r="B10" s="181">
        <v>45047.75</v>
      </c>
      <c r="C10" s="188">
        <f t="shared" si="1"/>
        <v>-29.5</v>
      </c>
      <c r="D10" s="44">
        <f t="shared" si="2"/>
        <v>-31</v>
      </c>
      <c r="E10" s="154" cm="1">
        <f t="array" ref="E10">CALENDAR.EDATE_TO_JDATE(A10,G10)</f>
        <v>2460096.1666666665</v>
      </c>
      <c r="F10" s="154" cm="1">
        <f t="array" ref="F10">CALENDAR.EDATE_TO_JDATE(B10,G10)</f>
        <v>2460066.6666666665</v>
      </c>
      <c r="G10" s="9">
        <v>-600</v>
      </c>
      <c r="H10" s="9">
        <v>1</v>
      </c>
      <c r="I10" s="172" cm="1">
        <f t="array" ref="I10">CALENDAR.DELTA_DAYS(E10,F10,G10,H10)</f>
        <v>-31</v>
      </c>
      <c r="J10" s="176" t="b">
        <f t="shared" si="0"/>
        <v>1</v>
      </c>
    </row>
    <row r="11" spans="1:13" x14ac:dyDescent="0.25">
      <c r="A11" s="184">
        <v>42856.75</v>
      </c>
      <c r="B11" s="185">
        <v>44927.25</v>
      </c>
      <c r="C11" s="190">
        <f t="shared" si="1"/>
        <v>2070.5</v>
      </c>
      <c r="D11" s="50">
        <f t="shared" si="2"/>
        <v>2072</v>
      </c>
      <c r="E11" s="156" cm="1">
        <f t="array" ref="E11">CALENDAR.EDATE_TO_JDATE(A11,G11)</f>
        <v>2457874.8541666665</v>
      </c>
      <c r="F11" s="156" cm="1">
        <f t="array" ref="F11">CALENDAR.EDATE_TO_JDATE(B11,G11)</f>
        <v>2459945.3541666665</v>
      </c>
      <c r="G11" s="49">
        <v>570</v>
      </c>
      <c r="H11" s="49">
        <v>1</v>
      </c>
      <c r="I11" s="174" cm="1">
        <f t="array" ref="I11">CALENDAR.DELTA_DAYS(E11,F11,G11,H11)</f>
        <v>2072</v>
      </c>
      <c r="J11" s="178" t="b">
        <f t="shared" si="0"/>
        <v>1</v>
      </c>
    </row>
    <row r="14" spans="1:13" ht="19.5" x14ac:dyDescent="0.3">
      <c r="A14" s="1" t="s">
        <v>203</v>
      </c>
    </row>
    <row r="16" spans="1:13" x14ac:dyDescent="0.25">
      <c r="A16" s="22" t="s">
        <v>173</v>
      </c>
      <c r="B16" s="23" t="s">
        <v>174</v>
      </c>
      <c r="C16" s="23" t="s">
        <v>199</v>
      </c>
      <c r="D16" s="23" t="s">
        <v>206</v>
      </c>
      <c r="E16" s="23" t="s">
        <v>204</v>
      </c>
      <c r="F16" s="23" t="s">
        <v>205</v>
      </c>
      <c r="G16" s="23" t="s">
        <v>201</v>
      </c>
      <c r="H16" s="23" t="s">
        <v>175</v>
      </c>
      <c r="I16" s="23" t="s">
        <v>176</v>
      </c>
      <c r="J16" s="23" t="s">
        <v>42</v>
      </c>
      <c r="K16" s="23" t="s">
        <v>198</v>
      </c>
      <c r="L16" s="37" t="s">
        <v>2</v>
      </c>
      <c r="M16" s="175" t="s">
        <v>200</v>
      </c>
    </row>
    <row r="17" spans="1:17" x14ac:dyDescent="0.25">
      <c r="A17" s="180">
        <v>45077.25</v>
      </c>
      <c r="B17" s="181">
        <v>45413.75</v>
      </c>
      <c r="C17" s="188">
        <f>(B17-A17)/7</f>
        <v>48.071428571428569</v>
      </c>
      <c r="D17" s="188">
        <f>IF(B17&gt;A17,1,-1)</f>
        <v>1</v>
      </c>
      <c r="E17" s="188">
        <f>D17*(YEAR(B17)-YEAR(A17))</f>
        <v>1</v>
      </c>
      <c r="F17" s="188">
        <f>D17*(_xlfn.ISOWEEKNUM(B17)-_xlfn.ISOWEEKNUM(A17))</f>
        <v>-4</v>
      </c>
      <c r="G17" s="44">
        <f>D17*(IF(F17&lt;0,(E17-1)*52+MOD(F17,52),E17*52+F17)+1)</f>
        <v>49</v>
      </c>
      <c r="H17" s="154" cm="1">
        <f t="array" ref="H17">CALENDAR.EDATE_TO_JDATE(A17,J17)</f>
        <v>2460095.75</v>
      </c>
      <c r="I17" s="154" cm="1">
        <f t="array" ref="I17">CALENDAR.EDATE_TO_JDATE(B17,J17)</f>
        <v>2460432.25</v>
      </c>
      <c r="J17" s="9"/>
      <c r="K17" s="9"/>
      <c r="L17" s="172" cm="1">
        <f t="array" ref="L17">CALENDAR.DELTA_WEEKS(H17,I17,J17,K17)</f>
        <v>48.071428571428569</v>
      </c>
      <c r="M17" s="176" t="b">
        <f t="shared" ref="M17:M25" si="3">IF(K17,G17=L17,C17=L17)</f>
        <v>1</v>
      </c>
      <c r="Q17" s="194"/>
    </row>
    <row r="18" spans="1:17" x14ac:dyDescent="0.25">
      <c r="A18" s="182">
        <v>45077.25</v>
      </c>
      <c r="B18" s="183">
        <v>45047.75</v>
      </c>
      <c r="C18" s="189">
        <f t="shared" ref="C18:C24" si="4">(B18-A18)/7</f>
        <v>-4.2142857142857144</v>
      </c>
      <c r="D18" s="189">
        <f t="shared" ref="D18:D25" si="5">IF(B18&gt;A18,1,-1)</f>
        <v>-1</v>
      </c>
      <c r="E18" s="189">
        <f t="shared" ref="E18:E25" si="6">D18*(YEAR(B18)-YEAR(A18))</f>
        <v>0</v>
      </c>
      <c r="F18" s="189">
        <f t="shared" ref="F18:F25" si="7">D18*(_xlfn.ISOWEEKNUM(B18)-_xlfn.ISOWEEKNUM(A18))</f>
        <v>4</v>
      </c>
      <c r="G18" s="45">
        <f t="shared" ref="G18:G25" si="8">D18*(IF(F18&lt;0,(E18-1)*52+MOD(F18,52),E18*52+F18)+1)</f>
        <v>-5</v>
      </c>
      <c r="H18" s="155" cm="1">
        <f t="array" ref="H18">CALENDAR.EDATE_TO_JDATE(A18,J18)</f>
        <v>2460095.75</v>
      </c>
      <c r="I18" s="155" cm="1">
        <f t="array" ref="I18">CALENDAR.EDATE_TO_JDATE(B18,J18)</f>
        <v>2460066.25</v>
      </c>
      <c r="J18" s="12"/>
      <c r="K18" s="12"/>
      <c r="L18" s="173" cm="1">
        <f t="array" ref="L18">CALENDAR.DELTA_WEEKS(H18,I18,J18,K18)</f>
        <v>-4.2142857142857144</v>
      </c>
      <c r="M18" s="177" t="b">
        <f t="shared" si="3"/>
        <v>1</v>
      </c>
    </row>
    <row r="19" spans="1:17" x14ac:dyDescent="0.25">
      <c r="A19" s="180">
        <v>45047.75</v>
      </c>
      <c r="B19" s="181">
        <v>45077.25</v>
      </c>
      <c r="C19" s="188">
        <f t="shared" si="4"/>
        <v>4.2142857142857144</v>
      </c>
      <c r="D19" s="188">
        <f t="shared" si="5"/>
        <v>1</v>
      </c>
      <c r="E19" s="188">
        <f t="shared" si="6"/>
        <v>0</v>
      </c>
      <c r="F19" s="188">
        <f t="shared" si="7"/>
        <v>4</v>
      </c>
      <c r="G19" s="44">
        <f t="shared" si="8"/>
        <v>5</v>
      </c>
      <c r="H19" s="154" cm="1">
        <f t="array" ref="H19">CALENDAR.EDATE_TO_JDATE(A19,J19)</f>
        <v>2460066.6666666665</v>
      </c>
      <c r="I19" s="154" cm="1">
        <f t="array" ref="I19">CALENDAR.EDATE_TO_JDATE(B19,J19)</f>
        <v>2460096.1666666665</v>
      </c>
      <c r="J19" s="9">
        <v>-600</v>
      </c>
      <c r="K19" s="9"/>
      <c r="L19" s="172" cm="1">
        <f t="array" ref="L19">CALENDAR.DELTA_WEEKS(H19,I19,J19,K19)</f>
        <v>4.2142857142857144</v>
      </c>
      <c r="M19" s="176" t="b">
        <f t="shared" si="3"/>
        <v>1</v>
      </c>
    </row>
    <row r="20" spans="1:17" x14ac:dyDescent="0.25">
      <c r="A20" s="184">
        <v>45047.75</v>
      </c>
      <c r="B20" s="185">
        <v>45077.25</v>
      </c>
      <c r="C20" s="190">
        <f t="shared" si="4"/>
        <v>4.2142857142857144</v>
      </c>
      <c r="D20" s="190">
        <f t="shared" si="5"/>
        <v>1</v>
      </c>
      <c r="E20" s="190">
        <f t="shared" si="6"/>
        <v>0</v>
      </c>
      <c r="F20" s="190">
        <f t="shared" si="7"/>
        <v>4</v>
      </c>
      <c r="G20" s="50">
        <f t="shared" si="8"/>
        <v>5</v>
      </c>
      <c r="H20" s="156" cm="1">
        <f t="array" ref="H20">CALENDAR.EDATE_TO_JDATE(A20,J20)</f>
        <v>2460065.8541666665</v>
      </c>
      <c r="I20" s="156" cm="1">
        <f t="array" ref="I20">CALENDAR.EDATE_TO_JDATE(B20,J20)</f>
        <v>2460095.3541666665</v>
      </c>
      <c r="J20" s="49">
        <v>570</v>
      </c>
      <c r="K20" s="49"/>
      <c r="L20" s="174" cm="1">
        <f t="array" ref="L20">CALENDAR.DELTA_WEEKS(H20,I20,J20,K20)</f>
        <v>4.2142857142857144</v>
      </c>
      <c r="M20" s="178" t="b">
        <f t="shared" si="3"/>
        <v>1</v>
      </c>
    </row>
    <row r="21" spans="1:17" x14ac:dyDescent="0.25">
      <c r="A21" s="186">
        <v>45077.25</v>
      </c>
      <c r="B21" s="187">
        <v>45413.75</v>
      </c>
      <c r="C21" s="191">
        <f t="shared" si="4"/>
        <v>48.071428571428569</v>
      </c>
      <c r="D21" s="191">
        <f t="shared" si="5"/>
        <v>1</v>
      </c>
      <c r="E21" s="191">
        <f t="shared" si="6"/>
        <v>1</v>
      </c>
      <c r="F21" s="191">
        <f t="shared" si="7"/>
        <v>-4</v>
      </c>
      <c r="G21" s="53">
        <f t="shared" si="8"/>
        <v>49</v>
      </c>
      <c r="H21" s="157" cm="1">
        <f t="array" ref="H21">CALENDAR.EDATE_TO_JDATE(A21,J21)</f>
        <v>2460095.75</v>
      </c>
      <c r="I21" s="157" cm="1">
        <f t="array" ref="I21">CALENDAR.EDATE_TO_JDATE(B21,J21)</f>
        <v>2460432.25</v>
      </c>
      <c r="J21" s="52"/>
      <c r="K21" s="52">
        <v>1</v>
      </c>
      <c r="L21" s="125" cm="1">
        <f t="array" ref="L21">CALENDAR.DELTA_WEEKS(H21,I21,J21,K21)</f>
        <v>49</v>
      </c>
      <c r="M21" s="179" t="b">
        <f t="shared" si="3"/>
        <v>1</v>
      </c>
    </row>
    <row r="22" spans="1:17" x14ac:dyDescent="0.25">
      <c r="A22" s="182">
        <v>45077.25</v>
      </c>
      <c r="B22" s="183">
        <v>45047.75</v>
      </c>
      <c r="C22" s="189">
        <f t="shared" si="4"/>
        <v>-4.2142857142857144</v>
      </c>
      <c r="D22" s="189">
        <f t="shared" si="5"/>
        <v>-1</v>
      </c>
      <c r="E22" s="189">
        <f t="shared" si="6"/>
        <v>0</v>
      </c>
      <c r="F22" s="189">
        <f t="shared" si="7"/>
        <v>4</v>
      </c>
      <c r="G22" s="45">
        <f t="shared" si="8"/>
        <v>-5</v>
      </c>
      <c r="H22" s="155" cm="1">
        <f t="array" ref="H22">CALENDAR.EDATE_TO_JDATE(A22,J22)</f>
        <v>2460095.75</v>
      </c>
      <c r="I22" s="155" cm="1">
        <f t="array" ref="I22">CALENDAR.EDATE_TO_JDATE(B22,J22)</f>
        <v>2460066.25</v>
      </c>
      <c r="J22" s="12"/>
      <c r="K22" s="12">
        <v>1</v>
      </c>
      <c r="L22" s="173" cm="1">
        <f t="array" ref="L22">CALENDAR.DELTA_WEEKS(H22,I22,J22,K22)</f>
        <v>-5</v>
      </c>
      <c r="M22" s="177" t="b">
        <f t="shared" si="3"/>
        <v>1</v>
      </c>
    </row>
    <row r="23" spans="1:17" x14ac:dyDescent="0.25">
      <c r="A23" s="180">
        <v>45047.75</v>
      </c>
      <c r="B23" s="181">
        <v>45077.25</v>
      </c>
      <c r="C23" s="188">
        <f t="shared" si="4"/>
        <v>4.2142857142857144</v>
      </c>
      <c r="D23" s="188">
        <f t="shared" si="5"/>
        <v>1</v>
      </c>
      <c r="E23" s="188">
        <f t="shared" si="6"/>
        <v>0</v>
      </c>
      <c r="F23" s="188">
        <f t="shared" si="7"/>
        <v>4</v>
      </c>
      <c r="G23" s="44">
        <f t="shared" si="8"/>
        <v>5</v>
      </c>
      <c r="H23" s="154" cm="1">
        <f t="array" ref="H23">CALENDAR.EDATE_TO_JDATE(A23,J23)</f>
        <v>2460066.6666666665</v>
      </c>
      <c r="I23" s="154" cm="1">
        <f t="array" ref="I23">CALENDAR.EDATE_TO_JDATE(B23,J23)</f>
        <v>2460096.1666666665</v>
      </c>
      <c r="J23" s="9">
        <v>-600</v>
      </c>
      <c r="K23" s="9">
        <v>1</v>
      </c>
      <c r="L23" s="172" cm="1">
        <f t="array" ref="L23">CALENDAR.DELTA_WEEKS(H23,I23,J23,K23)</f>
        <v>5</v>
      </c>
      <c r="M23" s="176" t="b">
        <f t="shared" si="3"/>
        <v>1</v>
      </c>
    </row>
    <row r="24" spans="1:17" x14ac:dyDescent="0.25">
      <c r="A24" s="184">
        <v>45047.75</v>
      </c>
      <c r="B24" s="185">
        <v>45077.25</v>
      </c>
      <c r="C24" s="190">
        <f t="shared" si="4"/>
        <v>4.2142857142857144</v>
      </c>
      <c r="D24" s="190">
        <f t="shared" si="5"/>
        <v>1</v>
      </c>
      <c r="E24" s="190">
        <f t="shared" si="6"/>
        <v>0</v>
      </c>
      <c r="F24" s="190">
        <f t="shared" si="7"/>
        <v>4</v>
      </c>
      <c r="G24" s="50">
        <f t="shared" si="8"/>
        <v>5</v>
      </c>
      <c r="H24" s="156" cm="1">
        <f t="array" ref="H24">CALENDAR.EDATE_TO_JDATE(A24,J24)</f>
        <v>2460065.8541666665</v>
      </c>
      <c r="I24" s="156" cm="1">
        <f t="array" ref="I24">CALENDAR.EDATE_TO_JDATE(B24,J24)</f>
        <v>2460095.3541666665</v>
      </c>
      <c r="J24" s="49">
        <v>570</v>
      </c>
      <c r="K24" s="49">
        <v>1</v>
      </c>
      <c r="L24" s="174" cm="1">
        <f t="array" ref="L24">CALENDAR.DELTA_WEEKS(H24,I24,J24,K24)</f>
        <v>5</v>
      </c>
      <c r="M24" s="178" t="b">
        <f t="shared" si="3"/>
        <v>1</v>
      </c>
    </row>
    <row r="25" spans="1:17" x14ac:dyDescent="0.25">
      <c r="A25" s="186">
        <v>45443.25</v>
      </c>
      <c r="B25" s="187">
        <v>45047.75</v>
      </c>
      <c r="C25" s="191">
        <f t="shared" ref="C25" si="9">(B25-A25)/7</f>
        <v>-56.5</v>
      </c>
      <c r="D25" s="191">
        <f t="shared" si="5"/>
        <v>-1</v>
      </c>
      <c r="E25" s="191">
        <f t="shared" si="6"/>
        <v>1</v>
      </c>
      <c r="F25" s="191">
        <f t="shared" si="7"/>
        <v>4</v>
      </c>
      <c r="G25" s="53">
        <f t="shared" si="8"/>
        <v>-57</v>
      </c>
      <c r="H25" s="157" cm="1">
        <f t="array" ref="H25">CALENDAR.EDATE_TO_JDATE(A25,J25)</f>
        <v>2460462.1666666665</v>
      </c>
      <c r="I25" s="157" cm="1">
        <f t="array" ref="I25">CALENDAR.EDATE_TO_JDATE(B25,J25)</f>
        <v>2460066.6666666665</v>
      </c>
      <c r="J25" s="52">
        <v>-600</v>
      </c>
      <c r="K25" s="52">
        <v>1</v>
      </c>
      <c r="L25" s="125" cm="1">
        <f t="array" ref="L25">CALENDAR.DELTA_WEEKS(H25,I25,J25,K25)</f>
        <v>-57</v>
      </c>
      <c r="M25" s="179" t="b">
        <f t="shared" si="3"/>
        <v>1</v>
      </c>
    </row>
    <row r="28" spans="1:17" ht="19.5" x14ac:dyDescent="0.3">
      <c r="A28" s="1" t="s">
        <v>207</v>
      </c>
    </row>
    <row r="30" spans="1:17" x14ac:dyDescent="0.25">
      <c r="A30" s="22" t="s">
        <v>173</v>
      </c>
      <c r="B30" s="23" t="s">
        <v>174</v>
      </c>
      <c r="C30" s="23" t="s">
        <v>199</v>
      </c>
      <c r="D30" s="23" t="s">
        <v>206</v>
      </c>
      <c r="E30" s="23" t="s">
        <v>204</v>
      </c>
      <c r="F30" s="23" t="s">
        <v>208</v>
      </c>
      <c r="G30" s="23" t="s">
        <v>201</v>
      </c>
      <c r="H30" s="23" t="s">
        <v>175</v>
      </c>
      <c r="I30" s="23" t="s">
        <v>176</v>
      </c>
      <c r="J30" s="23" t="s">
        <v>42</v>
      </c>
      <c r="K30" s="23" t="s">
        <v>198</v>
      </c>
      <c r="L30" s="37" t="s">
        <v>2</v>
      </c>
      <c r="M30" s="175" t="s">
        <v>200</v>
      </c>
    </row>
    <row r="31" spans="1:17" x14ac:dyDescent="0.25">
      <c r="A31" s="180">
        <v>45016.25</v>
      </c>
      <c r="B31" s="181">
        <v>45413.75</v>
      </c>
      <c r="C31" s="188">
        <f>(B31-A31)/365.2425*12</f>
        <v>13.059816423335182</v>
      </c>
      <c r="D31" s="188">
        <f t="shared" ref="D31:D39" si="10">IF(B31&gt;A31,1,-1)</f>
        <v>1</v>
      </c>
      <c r="E31" s="188">
        <f>D31*(YEAR(B31)-YEAR(A31))</f>
        <v>1</v>
      </c>
      <c r="F31" s="188">
        <f>D31*(MONTH(B31)-MONTH(A31))</f>
        <v>2</v>
      </c>
      <c r="G31" s="44">
        <f>((E31*12)+F31+1)*D31</f>
        <v>15</v>
      </c>
      <c r="H31" s="154" cm="1">
        <f t="array" ref="H31">CALENDAR.EDATE_TO_JDATE(A31,J31)</f>
        <v>2460034.75</v>
      </c>
      <c r="I31" s="154" cm="1">
        <f t="array" ref="I31">CALENDAR.EDATE_TO_JDATE(B31,J31)</f>
        <v>2460432.25</v>
      </c>
      <c r="J31" s="9"/>
      <c r="K31" s="9"/>
      <c r="L31" s="172" cm="1">
        <f t="array" ref="L31">CALENDAR.DELTA_MONTHS(H31,I31,J31,K31)</f>
        <v>13.030780919526068</v>
      </c>
      <c r="M31" s="176" t="b">
        <f>IF(K31,G31=L31,MROUND(C31,0.05)=MROUND(L31,0.05))</f>
        <v>1</v>
      </c>
    </row>
    <row r="32" spans="1:17" x14ac:dyDescent="0.25">
      <c r="A32" s="182">
        <v>45016.25</v>
      </c>
      <c r="B32" s="183">
        <v>45047.75</v>
      </c>
      <c r="C32" s="189">
        <f t="shared" ref="C32:C39" si="11">(B32-A32)/365.2425*12</f>
        <v>1.0349288486416559</v>
      </c>
      <c r="D32" s="189">
        <f t="shared" si="10"/>
        <v>1</v>
      </c>
      <c r="E32" s="189">
        <f t="shared" ref="E32:E39" si="12">D32*(YEAR(B32)-YEAR(A32))</f>
        <v>0</v>
      </c>
      <c r="F32" s="189">
        <f t="shared" ref="F32:F39" si="13">D32*(MONTH(B32)-MONTH(A32))</f>
        <v>2</v>
      </c>
      <c r="G32" s="45">
        <f t="shared" ref="G32:G39" si="14">((E32*12)+F32+1)*D32</f>
        <v>3</v>
      </c>
      <c r="H32" s="155" cm="1">
        <f t="array" ref="H32">CALENDAR.EDATE_TO_JDATE(A32,J32)</f>
        <v>2460034.75</v>
      </c>
      <c r="I32" s="155" cm="1">
        <f t="array" ref="I32">CALENDAR.EDATE_TO_JDATE(B32,J32)</f>
        <v>2460066.25</v>
      </c>
      <c r="J32" s="12"/>
      <c r="K32" s="12"/>
      <c r="L32" s="173" cm="1">
        <f t="array" ref="L32">CALENDAR.DELTA_MONTHS(H32,I32,J32,K32)</f>
        <v>1.0307809195260682</v>
      </c>
      <c r="M32" s="177" t="b">
        <f t="shared" ref="M32:M39" si="15">IF(K32,G32=L32,MROUND(C32,0.05)=MROUND(L32,0.05))</f>
        <v>1</v>
      </c>
    </row>
    <row r="33" spans="1:13" x14ac:dyDescent="0.25">
      <c r="A33" s="180">
        <v>45047.75</v>
      </c>
      <c r="B33" s="181">
        <v>45077.25</v>
      </c>
      <c r="C33" s="188">
        <f t="shared" si="11"/>
        <v>0.96921908047393168</v>
      </c>
      <c r="D33" s="188">
        <f t="shared" si="10"/>
        <v>1</v>
      </c>
      <c r="E33" s="188">
        <f t="shared" si="12"/>
        <v>0</v>
      </c>
      <c r="F33" s="188">
        <f t="shared" si="13"/>
        <v>0</v>
      </c>
      <c r="G33" s="44">
        <f t="shared" si="14"/>
        <v>1</v>
      </c>
      <c r="H33" s="154" cm="1">
        <f t="array" ref="H33">CALENDAR.EDATE_TO_JDATE(A33,J33)</f>
        <v>2460066.6666666665</v>
      </c>
      <c r="I33" s="154" cm="1">
        <f t="array" ref="I33">CALENDAR.EDATE_TO_JDATE(B33,J33)</f>
        <v>2460096.1666666665</v>
      </c>
      <c r="J33" s="9">
        <v>-600</v>
      </c>
      <c r="K33" s="9"/>
      <c r="L33" s="172" cm="1">
        <f t="array" ref="L33">CALENDAR.DELTA_MONTHS(H33,I33,J33,K33)</f>
        <v>0.96921908047393168</v>
      </c>
      <c r="M33" s="176" t="b">
        <f t="shared" si="15"/>
        <v>1</v>
      </c>
    </row>
    <row r="34" spans="1:13" x14ac:dyDescent="0.25">
      <c r="A34" s="184">
        <v>45047.75</v>
      </c>
      <c r="B34" s="185">
        <v>45077.25</v>
      </c>
      <c r="C34" s="190">
        <f t="shared" si="11"/>
        <v>0.96921908047393168</v>
      </c>
      <c r="D34" s="190">
        <f t="shared" si="10"/>
        <v>1</v>
      </c>
      <c r="E34" s="190">
        <f t="shared" si="12"/>
        <v>0</v>
      </c>
      <c r="F34" s="190">
        <f t="shared" si="13"/>
        <v>0</v>
      </c>
      <c r="G34" s="50">
        <f t="shared" si="14"/>
        <v>1</v>
      </c>
      <c r="H34" s="156" cm="1">
        <f t="array" ref="H34">CALENDAR.EDATE_TO_JDATE(A34,J34)</f>
        <v>2460065.8541666665</v>
      </c>
      <c r="I34" s="156" cm="1">
        <f t="array" ref="I34">CALENDAR.EDATE_TO_JDATE(B34,J34)</f>
        <v>2460095.3541666665</v>
      </c>
      <c r="J34" s="49">
        <v>570</v>
      </c>
      <c r="K34" s="49"/>
      <c r="L34" s="174" cm="1">
        <f t="array" ref="L34">CALENDAR.DELTA_MONTHS(H34,I34,J34,K34)</f>
        <v>0.96921908047393168</v>
      </c>
      <c r="M34" s="178" t="b">
        <f t="shared" si="15"/>
        <v>1</v>
      </c>
    </row>
    <row r="35" spans="1:13" x14ac:dyDescent="0.25">
      <c r="A35" s="186">
        <v>45077.25</v>
      </c>
      <c r="B35" s="187">
        <v>45413.75</v>
      </c>
      <c r="C35" s="191">
        <f t="shared" si="11"/>
        <v>11.055668494219594</v>
      </c>
      <c r="D35" s="191">
        <f t="shared" si="10"/>
        <v>1</v>
      </c>
      <c r="E35" s="191">
        <f t="shared" si="12"/>
        <v>1</v>
      </c>
      <c r="F35" s="191">
        <f t="shared" si="13"/>
        <v>0</v>
      </c>
      <c r="G35" s="53">
        <f t="shared" si="14"/>
        <v>13</v>
      </c>
      <c r="H35" s="157" cm="1">
        <f t="array" ref="H35">CALENDAR.EDATE_TO_JDATE(A35,J35)</f>
        <v>2460095.75</v>
      </c>
      <c r="I35" s="157" cm="1">
        <f t="array" ref="I35">CALENDAR.EDATE_TO_JDATE(B35,J35)</f>
        <v>2460432.25</v>
      </c>
      <c r="J35" s="52"/>
      <c r="K35" s="52">
        <v>1</v>
      </c>
      <c r="L35" s="125" cm="1">
        <f t="array" ref="L35">CALENDAR.DELTA_MONTHS(H35,I35,J35,K35)</f>
        <v>13</v>
      </c>
      <c r="M35" s="179" t="b">
        <f t="shared" si="15"/>
        <v>1</v>
      </c>
    </row>
    <row r="36" spans="1:13" x14ac:dyDescent="0.25">
      <c r="A36" s="182">
        <v>45077.25</v>
      </c>
      <c r="B36" s="183">
        <v>45047.75</v>
      </c>
      <c r="C36" s="189">
        <f t="shared" si="11"/>
        <v>-0.96921908047393168</v>
      </c>
      <c r="D36" s="189">
        <f t="shared" si="10"/>
        <v>-1</v>
      </c>
      <c r="E36" s="189">
        <f t="shared" si="12"/>
        <v>0</v>
      </c>
      <c r="F36" s="189">
        <f t="shared" si="13"/>
        <v>0</v>
      </c>
      <c r="G36" s="45">
        <f t="shared" si="14"/>
        <v>-1</v>
      </c>
      <c r="H36" s="155" cm="1">
        <f t="array" ref="H36">CALENDAR.EDATE_TO_JDATE(A36,J36)</f>
        <v>2460095.75</v>
      </c>
      <c r="I36" s="155" cm="1">
        <f t="array" ref="I36">CALENDAR.EDATE_TO_JDATE(B36,J36)</f>
        <v>2460066.25</v>
      </c>
      <c r="J36" s="12"/>
      <c r="K36" s="12">
        <v>1</v>
      </c>
      <c r="L36" s="173" cm="1">
        <f t="array" ref="L36">CALENDAR.DELTA_MONTHS(H36,I36,J36,K36)</f>
        <v>-1</v>
      </c>
      <c r="M36" s="177" t="b">
        <f t="shared" si="15"/>
        <v>1</v>
      </c>
    </row>
    <row r="37" spans="1:13" x14ac:dyDescent="0.25">
      <c r="A37" s="180">
        <v>45047.75</v>
      </c>
      <c r="B37" s="181">
        <v>45077.25</v>
      </c>
      <c r="C37" s="188">
        <f t="shared" si="11"/>
        <v>0.96921908047393168</v>
      </c>
      <c r="D37" s="188">
        <f t="shared" si="10"/>
        <v>1</v>
      </c>
      <c r="E37" s="188">
        <f t="shared" si="12"/>
        <v>0</v>
      </c>
      <c r="F37" s="188">
        <f t="shared" si="13"/>
        <v>0</v>
      </c>
      <c r="G37" s="44">
        <f t="shared" si="14"/>
        <v>1</v>
      </c>
      <c r="H37" s="154" cm="1">
        <f t="array" ref="H37">CALENDAR.EDATE_TO_JDATE(A37,J37)</f>
        <v>2460066.6666666665</v>
      </c>
      <c r="I37" s="154" cm="1">
        <f t="array" ref="I37">CALENDAR.EDATE_TO_JDATE(B37,J37)</f>
        <v>2460096.1666666665</v>
      </c>
      <c r="J37" s="9">
        <v>-600</v>
      </c>
      <c r="K37" s="9">
        <v>1</v>
      </c>
      <c r="L37" s="172" cm="1">
        <f t="array" ref="L37">CALENDAR.DELTA_MONTHS(H37,I37,J37,K37)</f>
        <v>1</v>
      </c>
      <c r="M37" s="176" t="b">
        <f t="shared" si="15"/>
        <v>1</v>
      </c>
    </row>
    <row r="38" spans="1:13" x14ac:dyDescent="0.25">
      <c r="A38" s="184">
        <v>45047.75</v>
      </c>
      <c r="B38" s="185">
        <v>45077.25</v>
      </c>
      <c r="C38" s="190">
        <f t="shared" si="11"/>
        <v>0.96921908047393168</v>
      </c>
      <c r="D38" s="190">
        <f t="shared" si="10"/>
        <v>1</v>
      </c>
      <c r="E38" s="190">
        <f t="shared" si="12"/>
        <v>0</v>
      </c>
      <c r="F38" s="190">
        <f t="shared" si="13"/>
        <v>0</v>
      </c>
      <c r="G38" s="50">
        <f t="shared" si="14"/>
        <v>1</v>
      </c>
      <c r="H38" s="156" cm="1">
        <f t="array" ref="H38">CALENDAR.EDATE_TO_JDATE(A38,J38)</f>
        <v>2460065.8541666665</v>
      </c>
      <c r="I38" s="156" cm="1">
        <f t="array" ref="I38">CALENDAR.EDATE_TO_JDATE(B38,J38)</f>
        <v>2460095.3541666665</v>
      </c>
      <c r="J38" s="49">
        <v>570</v>
      </c>
      <c r="K38" s="49">
        <v>1</v>
      </c>
      <c r="L38" s="174" cm="1">
        <f t="array" ref="L38">CALENDAR.DELTA_MONTHS(H38,I38,J38,K38)</f>
        <v>1</v>
      </c>
      <c r="M38" s="178" t="b">
        <f t="shared" si="15"/>
        <v>1</v>
      </c>
    </row>
    <row r="39" spans="1:13" x14ac:dyDescent="0.25">
      <c r="A39" s="186">
        <v>45869.25</v>
      </c>
      <c r="B39" s="187">
        <v>45170.75</v>
      </c>
      <c r="C39" s="191">
        <f t="shared" si="11"/>
        <v>-22.949136532577668</v>
      </c>
      <c r="D39" s="191">
        <f t="shared" si="10"/>
        <v>-1</v>
      </c>
      <c r="E39" s="191">
        <f t="shared" si="12"/>
        <v>2</v>
      </c>
      <c r="F39" s="191">
        <f t="shared" si="13"/>
        <v>-2</v>
      </c>
      <c r="G39" s="53">
        <f t="shared" si="14"/>
        <v>-23</v>
      </c>
      <c r="H39" s="157" cm="1">
        <f t="array" ref="H39">CALENDAR.EDATE_TO_JDATE(A39,J39)</f>
        <v>2460888.1666666665</v>
      </c>
      <c r="I39" s="157" cm="1">
        <f t="array" ref="I39">CALENDAR.EDATE_TO_JDATE(B39,J39)</f>
        <v>2460189.6666666665</v>
      </c>
      <c r="J39" s="52">
        <v>-600</v>
      </c>
      <c r="K39" s="52">
        <v>1</v>
      </c>
      <c r="L39" s="125" cm="1">
        <f t="array" ref="L39">CALENDAR.DELTA_MONTHS(H39,I39,J39,K39)</f>
        <v>-23</v>
      </c>
      <c r="M39" s="179" t="b">
        <f t="shared" si="15"/>
        <v>1</v>
      </c>
    </row>
    <row r="42" spans="1:13" ht="19.5" x14ac:dyDescent="0.3">
      <c r="A42" s="1" t="s">
        <v>209</v>
      </c>
    </row>
    <row r="44" spans="1:13" x14ac:dyDescent="0.25">
      <c r="A44" s="22" t="s">
        <v>173</v>
      </c>
      <c r="B44" s="23" t="s">
        <v>174</v>
      </c>
      <c r="C44" s="23" t="s">
        <v>199</v>
      </c>
      <c r="D44" s="23" t="s">
        <v>206</v>
      </c>
      <c r="E44" s="23" t="s">
        <v>204</v>
      </c>
      <c r="F44" s="23" t="s">
        <v>210</v>
      </c>
      <c r="G44" s="23" t="s">
        <v>201</v>
      </c>
      <c r="H44" s="23" t="s">
        <v>175</v>
      </c>
      <c r="I44" s="23" t="s">
        <v>176</v>
      </c>
      <c r="J44" s="23" t="s">
        <v>42</v>
      </c>
      <c r="K44" s="23" t="s">
        <v>198</v>
      </c>
      <c r="L44" s="37" t="s">
        <v>2</v>
      </c>
      <c r="M44" s="175" t="s">
        <v>200</v>
      </c>
    </row>
    <row r="45" spans="1:13" x14ac:dyDescent="0.25">
      <c r="A45" s="180">
        <v>45016.25</v>
      </c>
      <c r="B45" s="181">
        <v>45413.75</v>
      </c>
      <c r="C45" s="188">
        <f>(B45-A45)/365.2425*4</f>
        <v>4.3532721411117272</v>
      </c>
      <c r="D45" s="188">
        <f t="shared" ref="D45:D53" si="16">IF(B45&gt;A45,1,-1)</f>
        <v>1</v>
      </c>
      <c r="E45" s="188">
        <f>D45*(YEAR(B45)-YEAR(A45))</f>
        <v>1</v>
      </c>
      <c r="F45" s="188">
        <f t="shared" ref="F45:F52" si="17">D45*(INT((MONTH(B45)-1)/3)-INT((MONTH(A45)-1)/3))</f>
        <v>1</v>
      </c>
      <c r="G45" s="44">
        <f>((E45*4)+F45+1)*D45</f>
        <v>6</v>
      </c>
      <c r="H45" s="154" cm="1">
        <f t="array" ref="H45">CALENDAR.EDATE_TO_JDATE(A45,J45)</f>
        <v>2460034.75</v>
      </c>
      <c r="I45" s="154" cm="1">
        <f t="array" ref="I45">CALENDAR.EDATE_TO_JDATE(B45,J45)</f>
        <v>2460432.25</v>
      </c>
      <c r="J45" s="9"/>
      <c r="K45" s="9"/>
      <c r="L45" s="172" cm="1">
        <f t="array" ref="L45">CALENDAR.DELTA_QUARTERS(H45,I45,J45,K45)</f>
        <v>4.3593297603646892</v>
      </c>
      <c r="M45" s="176" t="b">
        <f>IF(K45,G45=L45,MROUND(C45,0.05)=MROUND(L45,0.05))</f>
        <v>1</v>
      </c>
    </row>
    <row r="46" spans="1:13" x14ac:dyDescent="0.25">
      <c r="A46" s="182">
        <v>45016.25</v>
      </c>
      <c r="B46" s="183">
        <v>45047.75</v>
      </c>
      <c r="C46" s="189">
        <f t="shared" ref="C46:C53" si="18">(B46-A46)/365.2425*4</f>
        <v>0.34497628288055193</v>
      </c>
      <c r="D46" s="189">
        <f t="shared" si="16"/>
        <v>1</v>
      </c>
      <c r="E46" s="189">
        <f t="shared" ref="E46:E53" si="19">D46*(YEAR(B46)-YEAR(A46))</f>
        <v>0</v>
      </c>
      <c r="F46" s="189">
        <f t="shared" si="17"/>
        <v>1</v>
      </c>
      <c r="G46" s="45">
        <f t="shared" ref="G46:G52" si="20">((E46*4)+F46+1)*D46</f>
        <v>2</v>
      </c>
      <c r="H46" s="155" cm="1">
        <f t="array" ref="H46">CALENDAR.EDATE_TO_JDATE(A46,J46)</f>
        <v>2460034.75</v>
      </c>
      <c r="I46" s="155" cm="1">
        <f t="array" ref="I46">CALENDAR.EDATE_TO_JDATE(B46,J46)</f>
        <v>2460066.25</v>
      </c>
      <c r="J46" s="12"/>
      <c r="K46" s="12"/>
      <c r="L46" s="173" cm="1">
        <f t="array" ref="L46">CALENDAR.DELTA_QUARTERS(H46,I46,J46,K46)</f>
        <v>0.35932976036468922</v>
      </c>
      <c r="M46" s="177" t="b">
        <f t="shared" ref="M46:M53" si="21">IF(K46,G46=L46,MROUND(C46,0.05)=MROUND(L46,0.05))</f>
        <v>1</v>
      </c>
    </row>
    <row r="47" spans="1:13" x14ac:dyDescent="0.25">
      <c r="A47" s="180">
        <v>45047.75</v>
      </c>
      <c r="B47" s="181">
        <v>45077.25</v>
      </c>
      <c r="C47" s="188">
        <f t="shared" si="18"/>
        <v>0.32307302682464389</v>
      </c>
      <c r="D47" s="188">
        <f t="shared" si="16"/>
        <v>1</v>
      </c>
      <c r="E47" s="188">
        <f t="shared" si="19"/>
        <v>0</v>
      </c>
      <c r="F47" s="188">
        <f t="shared" si="17"/>
        <v>0</v>
      </c>
      <c r="G47" s="44">
        <f t="shared" si="20"/>
        <v>1</v>
      </c>
      <c r="H47" s="154" cm="1">
        <f t="array" ref="H47">CALENDAR.EDATE_TO_JDATE(A47,J47)</f>
        <v>2460066.6666666665</v>
      </c>
      <c r="I47" s="154" cm="1">
        <f t="array" ref="I47">CALENDAR.EDATE_TO_JDATE(B47,J47)</f>
        <v>2460096.1666666665</v>
      </c>
      <c r="J47" s="9">
        <v>-600</v>
      </c>
      <c r="K47" s="9"/>
      <c r="L47" s="172" cm="1">
        <f t="array" ref="L47">CALENDAR.DELTA_QUARTERS(H47,I47,J47,K47)</f>
        <v>0.32307302682464389</v>
      </c>
      <c r="M47" s="176" t="b">
        <f t="shared" si="21"/>
        <v>1</v>
      </c>
    </row>
    <row r="48" spans="1:13" x14ac:dyDescent="0.25">
      <c r="A48" s="184">
        <v>45047.75</v>
      </c>
      <c r="B48" s="185">
        <v>45077.25</v>
      </c>
      <c r="C48" s="190">
        <f t="shared" si="18"/>
        <v>0.32307302682464389</v>
      </c>
      <c r="D48" s="190">
        <f t="shared" si="16"/>
        <v>1</v>
      </c>
      <c r="E48" s="190">
        <f t="shared" si="19"/>
        <v>0</v>
      </c>
      <c r="F48" s="190">
        <f t="shared" si="17"/>
        <v>0</v>
      </c>
      <c r="G48" s="50">
        <f t="shared" si="20"/>
        <v>1</v>
      </c>
      <c r="H48" s="156" cm="1">
        <f t="array" ref="H48">CALENDAR.EDATE_TO_JDATE(A48,J48)</f>
        <v>2460065.8541666665</v>
      </c>
      <c r="I48" s="156" cm="1">
        <f t="array" ref="I48">CALENDAR.EDATE_TO_JDATE(B48,J48)</f>
        <v>2460095.3541666665</v>
      </c>
      <c r="J48" s="49">
        <v>570</v>
      </c>
      <c r="K48" s="49"/>
      <c r="L48" s="174" cm="1">
        <f t="array" ref="L48">CALENDAR.DELTA_QUARTERS(H48,I48,J48,K48)</f>
        <v>0.32307302682464389</v>
      </c>
      <c r="M48" s="178" t="b">
        <f t="shared" si="21"/>
        <v>1</v>
      </c>
    </row>
    <row r="49" spans="1:13" x14ac:dyDescent="0.25">
      <c r="A49" s="186">
        <v>45077.25</v>
      </c>
      <c r="B49" s="187">
        <v>45413.75</v>
      </c>
      <c r="C49" s="191">
        <f t="shared" si="18"/>
        <v>3.6852228314065312</v>
      </c>
      <c r="D49" s="191">
        <f t="shared" si="16"/>
        <v>1</v>
      </c>
      <c r="E49" s="191">
        <f t="shared" si="19"/>
        <v>1</v>
      </c>
      <c r="F49" s="191">
        <f t="shared" si="17"/>
        <v>0</v>
      </c>
      <c r="G49" s="53">
        <f t="shared" si="20"/>
        <v>5</v>
      </c>
      <c r="H49" s="157" cm="1">
        <f t="array" ref="H49">CALENDAR.EDATE_TO_JDATE(A49,J49)</f>
        <v>2460095.75</v>
      </c>
      <c r="I49" s="157" cm="1">
        <f t="array" ref="I49">CALENDAR.EDATE_TO_JDATE(B49,J49)</f>
        <v>2460432.25</v>
      </c>
      <c r="J49" s="52"/>
      <c r="K49" s="52">
        <v>1</v>
      </c>
      <c r="L49" s="125" cm="1">
        <f t="array" ref="L49">CALENDAR.DELTA_QUARTERS(H49,I49,J49,K49)</f>
        <v>5</v>
      </c>
      <c r="M49" s="179" t="b">
        <f t="shared" si="21"/>
        <v>1</v>
      </c>
    </row>
    <row r="50" spans="1:13" x14ac:dyDescent="0.25">
      <c r="A50" s="182">
        <v>45077.25</v>
      </c>
      <c r="B50" s="183">
        <v>45047.75</v>
      </c>
      <c r="C50" s="189">
        <f t="shared" si="18"/>
        <v>-0.32307302682464389</v>
      </c>
      <c r="D50" s="189">
        <f t="shared" si="16"/>
        <v>-1</v>
      </c>
      <c r="E50" s="189">
        <f t="shared" si="19"/>
        <v>0</v>
      </c>
      <c r="F50" s="189">
        <f t="shared" si="17"/>
        <v>0</v>
      </c>
      <c r="G50" s="45">
        <f t="shared" si="20"/>
        <v>-1</v>
      </c>
      <c r="H50" s="155" cm="1">
        <f t="array" ref="H50">CALENDAR.EDATE_TO_JDATE(A50,J50)</f>
        <v>2460095.75</v>
      </c>
      <c r="I50" s="155" cm="1">
        <f t="array" ref="I50">CALENDAR.EDATE_TO_JDATE(B50,J50)</f>
        <v>2460066.25</v>
      </c>
      <c r="J50" s="12"/>
      <c r="K50" s="12">
        <v>1</v>
      </c>
      <c r="L50" s="173" cm="1">
        <f t="array" ref="L50">CALENDAR.DELTA_QUARTERS(H50,I50,J50,K50)</f>
        <v>-1</v>
      </c>
      <c r="M50" s="177" t="b">
        <f t="shared" si="21"/>
        <v>1</v>
      </c>
    </row>
    <row r="51" spans="1:13" x14ac:dyDescent="0.25">
      <c r="A51" s="180">
        <v>45047.75</v>
      </c>
      <c r="B51" s="181">
        <v>45077.25</v>
      </c>
      <c r="C51" s="188">
        <f t="shared" si="18"/>
        <v>0.32307302682464389</v>
      </c>
      <c r="D51" s="188">
        <f t="shared" si="16"/>
        <v>1</v>
      </c>
      <c r="E51" s="188">
        <f t="shared" si="19"/>
        <v>0</v>
      </c>
      <c r="F51" s="188">
        <f t="shared" si="17"/>
        <v>0</v>
      </c>
      <c r="G51" s="44">
        <f t="shared" si="20"/>
        <v>1</v>
      </c>
      <c r="H51" s="154" cm="1">
        <f t="array" ref="H51">CALENDAR.EDATE_TO_JDATE(A51,J51)</f>
        <v>2460066.6666666665</v>
      </c>
      <c r="I51" s="154" cm="1">
        <f t="array" ref="I51">CALENDAR.EDATE_TO_JDATE(B51,J51)</f>
        <v>2460096.1666666665</v>
      </c>
      <c r="J51" s="9">
        <v>-600</v>
      </c>
      <c r="K51" s="9">
        <v>1</v>
      </c>
      <c r="L51" s="172" cm="1">
        <f t="array" ref="L51">CALENDAR.DELTA_QUARTERS(H51,I51,J51,K51)</f>
        <v>1</v>
      </c>
      <c r="M51" s="176" t="b">
        <f t="shared" si="21"/>
        <v>1</v>
      </c>
    </row>
    <row r="52" spans="1:13" x14ac:dyDescent="0.25">
      <c r="A52" s="184">
        <v>45047.75</v>
      </c>
      <c r="B52" s="185">
        <v>45077.25</v>
      </c>
      <c r="C52" s="190">
        <f t="shared" si="18"/>
        <v>0.32307302682464389</v>
      </c>
      <c r="D52" s="190">
        <f t="shared" si="16"/>
        <v>1</v>
      </c>
      <c r="E52" s="190">
        <f t="shared" si="19"/>
        <v>0</v>
      </c>
      <c r="F52" s="190">
        <f t="shared" si="17"/>
        <v>0</v>
      </c>
      <c r="G52" s="50">
        <f t="shared" si="20"/>
        <v>1</v>
      </c>
      <c r="H52" s="156" cm="1">
        <f t="array" ref="H52">CALENDAR.EDATE_TO_JDATE(A52,J52)</f>
        <v>2460065.8541666665</v>
      </c>
      <c r="I52" s="156" cm="1">
        <f t="array" ref="I52">CALENDAR.EDATE_TO_JDATE(B52,J52)</f>
        <v>2460095.3541666665</v>
      </c>
      <c r="J52" s="49">
        <v>570</v>
      </c>
      <c r="K52" s="49">
        <v>1</v>
      </c>
      <c r="L52" s="174" cm="1">
        <f t="array" ref="L52">CALENDAR.DELTA_QUARTERS(H52,I52,J52,K52)</f>
        <v>1</v>
      </c>
      <c r="M52" s="178" t="b">
        <f t="shared" si="21"/>
        <v>1</v>
      </c>
    </row>
    <row r="53" spans="1:13" x14ac:dyDescent="0.25">
      <c r="A53" s="186">
        <v>45869.25</v>
      </c>
      <c r="B53" s="187">
        <v>45170.75</v>
      </c>
      <c r="C53" s="191">
        <f t="shared" si="18"/>
        <v>-7.6497121775258901</v>
      </c>
      <c r="D53" s="191">
        <f t="shared" si="16"/>
        <v>-1</v>
      </c>
      <c r="E53" s="191">
        <f t="shared" si="19"/>
        <v>2</v>
      </c>
      <c r="F53" s="191">
        <f>D53*(INT((MONTH(B53)-1)/3)-INT((MONTH(A53)-1)/3))</f>
        <v>0</v>
      </c>
      <c r="G53" s="53">
        <f>((E53*4)+F53+1)*D53</f>
        <v>-9</v>
      </c>
      <c r="H53" s="157" cm="1">
        <f t="array" ref="H53">CALENDAR.EDATE_TO_JDATE(A53,J53)</f>
        <v>2460888.1666666665</v>
      </c>
      <c r="I53" s="157" cm="1">
        <f t="array" ref="I53">CALENDAR.EDATE_TO_JDATE(B53,J53)</f>
        <v>2460189.6666666665</v>
      </c>
      <c r="J53" s="52">
        <v>-600</v>
      </c>
      <c r="K53" s="52">
        <v>1</v>
      </c>
      <c r="L53" s="125" cm="1">
        <f t="array" ref="L53">CALENDAR.DELTA_QUARTERS(H53,I53,J53,K53)</f>
        <v>-9</v>
      </c>
      <c r="M53" s="179" t="b">
        <f t="shared" si="21"/>
        <v>1</v>
      </c>
    </row>
    <row r="56" spans="1:13" ht="19.5" x14ac:dyDescent="0.3">
      <c r="A56" s="1" t="s">
        <v>211</v>
      </c>
    </row>
    <row r="58" spans="1:13" x14ac:dyDescent="0.25">
      <c r="A58" s="22" t="s">
        <v>173</v>
      </c>
      <c r="B58" s="23" t="s">
        <v>174</v>
      </c>
      <c r="C58" s="23" t="s">
        <v>199</v>
      </c>
      <c r="D58" s="23" t="s">
        <v>206</v>
      </c>
      <c r="E58" s="23" t="s">
        <v>201</v>
      </c>
      <c r="F58" s="23" t="s">
        <v>175</v>
      </c>
      <c r="G58" s="23" t="s">
        <v>176</v>
      </c>
      <c r="H58" s="23" t="s">
        <v>42</v>
      </c>
      <c r="I58" s="23" t="s">
        <v>198</v>
      </c>
      <c r="J58" s="37" t="s">
        <v>2</v>
      </c>
      <c r="K58" s="175" t="s">
        <v>200</v>
      </c>
    </row>
    <row r="59" spans="1:13" x14ac:dyDescent="0.25">
      <c r="A59" s="180">
        <v>45016.25</v>
      </c>
      <c r="B59" s="181">
        <v>45413.75</v>
      </c>
      <c r="C59" s="188">
        <f>(B59-A59)/365.2425</f>
        <v>1.0883180352779318</v>
      </c>
      <c r="D59" s="188">
        <f t="shared" ref="D59:D67" si="22">IF(B59&gt;A59,1,-1)</f>
        <v>1</v>
      </c>
      <c r="E59" s="44">
        <f t="shared" ref="E59:E67" si="23">(D59*(YEAR(B59)-YEAR(A59))+1)*D59</f>
        <v>2</v>
      </c>
      <c r="F59" s="154" cm="1">
        <f t="array" ref="F59">CALENDAR.EDATE_TO_JDATE(A59,H59)</f>
        <v>2460034.75</v>
      </c>
      <c r="G59" s="154" cm="1">
        <f t="array" ref="G59">CALENDAR.EDATE_TO_JDATE(B59,H59)</f>
        <v>2460432.25</v>
      </c>
      <c r="H59" s="9"/>
      <c r="I59" s="9"/>
      <c r="J59" s="172" cm="1">
        <f t="array" ref="J59">CALENDAR.DELTA_YEARS(F59,G59,H59,I59)</f>
        <v>1.0881297252788382</v>
      </c>
      <c r="K59" s="176" t="b">
        <f t="shared" ref="K59:K67" si="24">IF(I59,E59=J59,MROUND(C59,0.05)=MROUND(J59,0.05))</f>
        <v>1</v>
      </c>
    </row>
    <row r="60" spans="1:13" x14ac:dyDescent="0.25">
      <c r="A60" s="182">
        <v>45016.25</v>
      </c>
      <c r="B60" s="183">
        <v>45047.75</v>
      </c>
      <c r="C60" s="189">
        <f t="shared" ref="C60:C67" si="25">(B60-A60)/365.2425</f>
        <v>8.6244070720137983E-2</v>
      </c>
      <c r="D60" s="189">
        <f t="shared" si="22"/>
        <v>1</v>
      </c>
      <c r="E60" s="45">
        <f t="shared" si="23"/>
        <v>1</v>
      </c>
      <c r="F60" s="155" cm="1">
        <f t="array" ref="F60">CALENDAR.EDATE_TO_JDATE(A60,H60)</f>
        <v>2460034.75</v>
      </c>
      <c r="G60" s="155" cm="1">
        <f t="array" ref="G60">CALENDAR.EDATE_TO_JDATE(B60,H60)</f>
        <v>2460066.25</v>
      </c>
      <c r="H60" s="12"/>
      <c r="I60" s="12"/>
      <c r="J60" s="173" cm="1">
        <f t="array" ref="J60">CALENDAR.DELTA_YEARS(F60,G60,H60,I60)</f>
        <v>8.6301369863013733E-2</v>
      </c>
      <c r="K60" s="177" t="b">
        <f t="shared" si="24"/>
        <v>1</v>
      </c>
    </row>
    <row r="61" spans="1:13" x14ac:dyDescent="0.25">
      <c r="A61" s="180">
        <v>45047.75</v>
      </c>
      <c r="B61" s="181">
        <v>45077.25</v>
      </c>
      <c r="C61" s="188">
        <f t="shared" si="25"/>
        <v>8.0768256706160974E-2</v>
      </c>
      <c r="D61" s="188">
        <f t="shared" si="22"/>
        <v>1</v>
      </c>
      <c r="E61" s="44">
        <f t="shared" si="23"/>
        <v>1</v>
      </c>
      <c r="F61" s="154" cm="1">
        <f t="array" ref="F61">CALENDAR.EDATE_TO_JDATE(A61,H61)</f>
        <v>2460066.6666666665</v>
      </c>
      <c r="G61" s="154" cm="1">
        <f t="array" ref="G61">CALENDAR.EDATE_TO_JDATE(B61,H61)</f>
        <v>2460096.1666666665</v>
      </c>
      <c r="H61" s="9">
        <v>-600</v>
      </c>
      <c r="I61" s="9"/>
      <c r="J61" s="172" cm="1">
        <f t="array" ref="J61">CALENDAR.DELTA_YEARS(F61,G61,H61,I61)</f>
        <v>8.0821917808219235E-2</v>
      </c>
      <c r="K61" s="176" t="b">
        <f t="shared" si="24"/>
        <v>1</v>
      </c>
    </row>
    <row r="62" spans="1:13" x14ac:dyDescent="0.25">
      <c r="A62" s="184">
        <v>45047.75</v>
      </c>
      <c r="B62" s="185">
        <v>45077.25</v>
      </c>
      <c r="C62" s="190">
        <f t="shared" si="25"/>
        <v>8.0768256706160974E-2</v>
      </c>
      <c r="D62" s="190">
        <f t="shared" si="22"/>
        <v>1</v>
      </c>
      <c r="E62" s="50">
        <f t="shared" si="23"/>
        <v>1</v>
      </c>
      <c r="F62" s="156" cm="1">
        <f t="array" ref="F62">CALENDAR.EDATE_TO_JDATE(A62,H62)</f>
        <v>2460065.8541666665</v>
      </c>
      <c r="G62" s="156" cm="1">
        <f t="array" ref="G62">CALENDAR.EDATE_TO_JDATE(B62,H62)</f>
        <v>2460095.3541666665</v>
      </c>
      <c r="H62" s="49">
        <v>570</v>
      </c>
      <c r="I62" s="49"/>
      <c r="J62" s="174" cm="1">
        <f t="array" ref="J62">CALENDAR.DELTA_YEARS(F62,G62,H62,I62)</f>
        <v>8.0821917808219235E-2</v>
      </c>
      <c r="K62" s="178" t="b">
        <f t="shared" si="24"/>
        <v>1</v>
      </c>
    </row>
    <row r="63" spans="1:13" x14ac:dyDescent="0.25">
      <c r="A63" s="186">
        <v>45077.25</v>
      </c>
      <c r="B63" s="187">
        <v>45413.75</v>
      </c>
      <c r="C63" s="191">
        <f t="shared" si="25"/>
        <v>0.92130570785163279</v>
      </c>
      <c r="D63" s="191">
        <f t="shared" si="22"/>
        <v>1</v>
      </c>
      <c r="E63" s="53">
        <f t="shared" si="23"/>
        <v>2</v>
      </c>
      <c r="F63" s="157" cm="1">
        <f t="array" ref="F63">CALENDAR.EDATE_TO_JDATE(A63,H63)</f>
        <v>2460095.75</v>
      </c>
      <c r="G63" s="157" cm="1">
        <f t="array" ref="G63">CALENDAR.EDATE_TO_JDATE(B63,H63)</f>
        <v>2460432.25</v>
      </c>
      <c r="H63" s="52"/>
      <c r="I63" s="52">
        <v>1</v>
      </c>
      <c r="J63" s="125" cm="1">
        <f t="array" ref="J63">CALENDAR.DELTA_YEARS(F63,G63,H63,I63)</f>
        <v>2</v>
      </c>
      <c r="K63" s="179" t="b">
        <f t="shared" si="24"/>
        <v>1</v>
      </c>
    </row>
    <row r="64" spans="1:13" x14ac:dyDescent="0.25">
      <c r="A64" s="182">
        <v>45077.25</v>
      </c>
      <c r="B64" s="183">
        <v>45047.75</v>
      </c>
      <c r="C64" s="189">
        <f t="shared" si="25"/>
        <v>-8.0768256706160974E-2</v>
      </c>
      <c r="D64" s="189">
        <f t="shared" si="22"/>
        <v>-1</v>
      </c>
      <c r="E64" s="45">
        <f t="shared" si="23"/>
        <v>-1</v>
      </c>
      <c r="F64" s="155" cm="1">
        <f t="array" ref="F64">CALENDAR.EDATE_TO_JDATE(A64,H64)</f>
        <v>2460095.75</v>
      </c>
      <c r="G64" s="155" cm="1">
        <f t="array" ref="G64">CALENDAR.EDATE_TO_JDATE(B64,H64)</f>
        <v>2460066.25</v>
      </c>
      <c r="H64" s="12"/>
      <c r="I64" s="12">
        <v>1</v>
      </c>
      <c r="J64" s="173" cm="1">
        <f t="array" ref="J64">CALENDAR.DELTA_YEARS(F64,G64,H64,I64)</f>
        <v>-1</v>
      </c>
      <c r="K64" s="177" t="b">
        <f t="shared" si="24"/>
        <v>1</v>
      </c>
    </row>
    <row r="65" spans="1:11" x14ac:dyDescent="0.25">
      <c r="A65" s="180">
        <v>45047.75</v>
      </c>
      <c r="B65" s="181">
        <v>45077.25</v>
      </c>
      <c r="C65" s="188">
        <f t="shared" si="25"/>
        <v>8.0768256706160974E-2</v>
      </c>
      <c r="D65" s="188">
        <f t="shared" si="22"/>
        <v>1</v>
      </c>
      <c r="E65" s="44">
        <f t="shared" si="23"/>
        <v>1</v>
      </c>
      <c r="F65" s="154" cm="1">
        <f t="array" ref="F65">CALENDAR.EDATE_TO_JDATE(A65,H65)</f>
        <v>2460066.6666666665</v>
      </c>
      <c r="G65" s="154" cm="1">
        <f t="array" ref="G65">CALENDAR.EDATE_TO_JDATE(B65,H65)</f>
        <v>2460096.1666666665</v>
      </c>
      <c r="H65" s="9">
        <v>-600</v>
      </c>
      <c r="I65" s="9">
        <v>1</v>
      </c>
      <c r="J65" s="172" cm="1">
        <f t="array" ref="J65">CALENDAR.DELTA_YEARS(F65,G65,H65,I65)</f>
        <v>1</v>
      </c>
      <c r="K65" s="176" t="b">
        <f t="shared" si="24"/>
        <v>1</v>
      </c>
    </row>
    <row r="66" spans="1:11" x14ac:dyDescent="0.25">
      <c r="A66" s="184">
        <v>45047.75</v>
      </c>
      <c r="B66" s="185">
        <v>45077.25</v>
      </c>
      <c r="C66" s="190">
        <f t="shared" si="25"/>
        <v>8.0768256706160974E-2</v>
      </c>
      <c r="D66" s="190">
        <f t="shared" si="22"/>
        <v>1</v>
      </c>
      <c r="E66" s="50">
        <f t="shared" si="23"/>
        <v>1</v>
      </c>
      <c r="F66" s="156" cm="1">
        <f t="array" ref="F66">CALENDAR.EDATE_TO_JDATE(A66,H66)</f>
        <v>2460065.8541666665</v>
      </c>
      <c r="G66" s="156" cm="1">
        <f t="array" ref="G66">CALENDAR.EDATE_TO_JDATE(B66,H66)</f>
        <v>2460095.3541666665</v>
      </c>
      <c r="H66" s="49">
        <v>570</v>
      </c>
      <c r="I66" s="49">
        <v>1</v>
      </c>
      <c r="J66" s="174" cm="1">
        <f t="array" ref="J66">CALENDAR.DELTA_YEARS(F66,G66,H66,I66)</f>
        <v>1</v>
      </c>
      <c r="K66" s="178" t="b">
        <f t="shared" si="24"/>
        <v>1</v>
      </c>
    </row>
    <row r="67" spans="1:11" x14ac:dyDescent="0.25">
      <c r="A67" s="186">
        <v>45869.25</v>
      </c>
      <c r="B67" s="187">
        <v>45170.75</v>
      </c>
      <c r="C67" s="191">
        <f t="shared" si="25"/>
        <v>-1.9124280443814725</v>
      </c>
      <c r="D67" s="191">
        <f t="shared" si="22"/>
        <v>-1</v>
      </c>
      <c r="E67" s="53">
        <f t="shared" si="23"/>
        <v>-3</v>
      </c>
      <c r="F67" s="157" cm="1">
        <f t="array" ref="F67">CALENDAR.EDATE_TO_JDATE(A67,H67)</f>
        <v>2460888.1666666665</v>
      </c>
      <c r="G67" s="157" cm="1">
        <f t="array" ref="G67">CALENDAR.EDATE_TO_JDATE(B67,H67)</f>
        <v>2460189.6666666665</v>
      </c>
      <c r="H67" s="52">
        <v>-600</v>
      </c>
      <c r="I67" s="52">
        <v>1</v>
      </c>
      <c r="J67" s="125" cm="1">
        <f t="array" ref="J67">CALENDAR.DELTA_YEARS(F67,G67,H67,I67)</f>
        <v>-3</v>
      </c>
      <c r="K67" s="179" t="b">
        <f t="shared" si="24"/>
        <v>1</v>
      </c>
    </row>
    <row r="70" spans="1:11" ht="19.5" x14ac:dyDescent="0.3">
      <c r="A70" s="1" t="s">
        <v>212</v>
      </c>
    </row>
    <row r="72" spans="1:11" x14ac:dyDescent="0.25">
      <c r="A72" s="22" t="s">
        <v>173</v>
      </c>
      <c r="B72" s="23" t="s">
        <v>174</v>
      </c>
      <c r="C72" s="23" t="s">
        <v>199</v>
      </c>
      <c r="D72" s="23" t="s">
        <v>206</v>
      </c>
      <c r="E72" s="23" t="s">
        <v>201</v>
      </c>
      <c r="F72" s="23" t="s">
        <v>175</v>
      </c>
      <c r="G72" s="23" t="s">
        <v>176</v>
      </c>
      <c r="H72" s="23" t="s">
        <v>42</v>
      </c>
      <c r="I72" s="23" t="s">
        <v>198</v>
      </c>
      <c r="J72" s="37" t="s">
        <v>2</v>
      </c>
      <c r="K72" s="175" t="s">
        <v>200</v>
      </c>
    </row>
    <row r="73" spans="1:11" x14ac:dyDescent="0.25">
      <c r="A73" s="180">
        <v>45016.270949074074</v>
      </c>
      <c r="B73" s="181">
        <v>45413.739583333336</v>
      </c>
      <c r="C73" s="188">
        <f>(B73-A73)*24</f>
        <v>9539.2472222222714</v>
      </c>
      <c r="D73" s="188">
        <f t="shared" ref="D73:D81" si="26">IF(B73&gt;A73,1,-1)</f>
        <v>1</v>
      </c>
      <c r="E73" s="44">
        <f>D73*((D73*(INT(B73*24)-INT(A73*24)))+1)</f>
        <v>9540</v>
      </c>
      <c r="F73" s="154" cm="1">
        <f t="array" ref="F73">CALENDAR.EDATE_TO_JDATE(A73,H73)</f>
        <v>2460034.7709490741</v>
      </c>
      <c r="G73" s="154" cm="1">
        <f t="array" ref="G73">CALENDAR.EDATE_TO_JDATE(B73,H73)</f>
        <v>2460432.2395833335</v>
      </c>
      <c r="H73" s="9"/>
      <c r="I73" s="9"/>
      <c r="J73" s="172" cm="1">
        <f t="array" ref="J73">CALENDAR.DELTA_HOURS(F73,G73,H73,I73)</f>
        <v>9539.2472222222223</v>
      </c>
      <c r="K73" s="176" t="b">
        <f t="shared" ref="K73:K81" si="27">IF(I73,E73=J73,MROUND(C73,0.05)=MROUND(J73,0.05))</f>
        <v>1</v>
      </c>
    </row>
    <row r="74" spans="1:11" x14ac:dyDescent="0.25">
      <c r="A74" s="182">
        <v>45016.25</v>
      </c>
      <c r="B74" s="183">
        <v>45047.75</v>
      </c>
      <c r="C74" s="189">
        <f t="shared" ref="C74:C81" si="28">(B74-A74)*24</f>
        <v>756</v>
      </c>
      <c r="D74" s="189">
        <f t="shared" si="26"/>
        <v>1</v>
      </c>
      <c r="E74" s="45">
        <f t="shared" ref="E74:E81" si="29">D74*((D74*(INT(B74*24)-INT(A74*24)))+1)</f>
        <v>757</v>
      </c>
      <c r="F74" s="155" cm="1">
        <f t="array" ref="F74">CALENDAR.EDATE_TO_JDATE(A74,H74)</f>
        <v>2460034.75</v>
      </c>
      <c r="G74" s="155" cm="1">
        <f t="array" ref="G74">CALENDAR.EDATE_TO_JDATE(B74,H74)</f>
        <v>2460066.25</v>
      </c>
      <c r="H74" s="12"/>
      <c r="I74" s="12"/>
      <c r="J74" s="173" cm="1">
        <f t="array" ref="J74">CALENDAR.DELTA_HOURS(F74,G74,H74,I74)</f>
        <v>756</v>
      </c>
      <c r="K74" s="177" t="b">
        <f t="shared" si="27"/>
        <v>1</v>
      </c>
    </row>
    <row r="75" spans="1:11" x14ac:dyDescent="0.25">
      <c r="A75" s="180">
        <v>45047.75</v>
      </c>
      <c r="B75" s="181">
        <v>45077.25</v>
      </c>
      <c r="C75" s="188">
        <f t="shared" si="28"/>
        <v>708</v>
      </c>
      <c r="D75" s="188">
        <f t="shared" si="26"/>
        <v>1</v>
      </c>
      <c r="E75" s="44">
        <f t="shared" si="29"/>
        <v>709</v>
      </c>
      <c r="F75" s="154" cm="1">
        <f t="array" ref="F75">CALENDAR.EDATE_TO_JDATE(A75,H75)</f>
        <v>2460066.6666666665</v>
      </c>
      <c r="G75" s="154" cm="1">
        <f t="array" ref="G75">CALENDAR.EDATE_TO_JDATE(B75,H75)</f>
        <v>2460096.1666666665</v>
      </c>
      <c r="H75" s="9">
        <v>-600</v>
      </c>
      <c r="I75" s="9"/>
      <c r="J75" s="172" cm="1">
        <f t="array" ref="J75">CALENDAR.DELTA_HOURS(F75,G75,H75,I75)</f>
        <v>708</v>
      </c>
      <c r="K75" s="176" t="b">
        <f t="shared" si="27"/>
        <v>1</v>
      </c>
    </row>
    <row r="76" spans="1:11" x14ac:dyDescent="0.25">
      <c r="A76" s="184">
        <v>45047.75</v>
      </c>
      <c r="B76" s="185">
        <v>45077.25</v>
      </c>
      <c r="C76" s="190">
        <f t="shared" si="28"/>
        <v>708</v>
      </c>
      <c r="D76" s="190">
        <f t="shared" si="26"/>
        <v>1</v>
      </c>
      <c r="E76" s="50">
        <f t="shared" si="29"/>
        <v>709</v>
      </c>
      <c r="F76" s="156" cm="1">
        <f t="array" ref="F76">CALENDAR.EDATE_TO_JDATE(A76,H76)</f>
        <v>2460065.8541666665</v>
      </c>
      <c r="G76" s="156" cm="1">
        <f t="array" ref="G76">CALENDAR.EDATE_TO_JDATE(B76,H76)</f>
        <v>2460095.3541666665</v>
      </c>
      <c r="H76" s="49">
        <v>570</v>
      </c>
      <c r="I76" s="49"/>
      <c r="J76" s="174" cm="1">
        <f t="array" ref="J76">CALENDAR.DELTA_HOURS(F76,G76,H76,I76)</f>
        <v>708</v>
      </c>
      <c r="K76" s="178" t="b">
        <f t="shared" si="27"/>
        <v>1</v>
      </c>
    </row>
    <row r="77" spans="1:11" x14ac:dyDescent="0.25">
      <c r="A77" s="186">
        <v>45077.25</v>
      </c>
      <c r="B77" s="187">
        <v>45413.75</v>
      </c>
      <c r="C77" s="191">
        <f t="shared" si="28"/>
        <v>8076</v>
      </c>
      <c r="D77" s="191">
        <f t="shared" si="26"/>
        <v>1</v>
      </c>
      <c r="E77" s="53">
        <f t="shared" si="29"/>
        <v>8077</v>
      </c>
      <c r="F77" s="157" cm="1">
        <f t="array" ref="F77">CALENDAR.EDATE_TO_JDATE(A77,H77)</f>
        <v>2460095.75</v>
      </c>
      <c r="G77" s="157" cm="1">
        <f t="array" ref="G77">CALENDAR.EDATE_TO_JDATE(B77,H77)</f>
        <v>2460432.25</v>
      </c>
      <c r="H77" s="52"/>
      <c r="I77" s="52">
        <v>1</v>
      </c>
      <c r="J77" s="125" cm="1">
        <f t="array" ref="J77">CALENDAR.DELTA_HOURS(F77,G77,H77,I77)</f>
        <v>8077</v>
      </c>
      <c r="K77" s="179" t="b">
        <f t="shared" si="27"/>
        <v>1</v>
      </c>
    </row>
    <row r="78" spans="1:11" x14ac:dyDescent="0.25">
      <c r="A78" s="182">
        <v>45077.25</v>
      </c>
      <c r="B78" s="183">
        <v>45047.75</v>
      </c>
      <c r="C78" s="189">
        <f t="shared" si="28"/>
        <v>-708</v>
      </c>
      <c r="D78" s="189">
        <f t="shared" si="26"/>
        <v>-1</v>
      </c>
      <c r="E78" s="45">
        <f t="shared" si="29"/>
        <v>-709</v>
      </c>
      <c r="F78" s="155" cm="1">
        <f t="array" ref="F78">CALENDAR.EDATE_TO_JDATE(A78,H78)</f>
        <v>2460095.75</v>
      </c>
      <c r="G78" s="155" cm="1">
        <f t="array" ref="G78">CALENDAR.EDATE_TO_JDATE(B78,H78)</f>
        <v>2460066.25</v>
      </c>
      <c r="H78" s="12"/>
      <c r="I78" s="12">
        <v>1</v>
      </c>
      <c r="J78" s="173" cm="1">
        <f t="array" ref="J78">CALENDAR.DELTA_HOURS(F78,G78,H78,I78)</f>
        <v>-709</v>
      </c>
      <c r="K78" s="177" t="b">
        <f t="shared" si="27"/>
        <v>1</v>
      </c>
    </row>
    <row r="79" spans="1:11" x14ac:dyDescent="0.25">
      <c r="A79" s="180">
        <v>45047.75</v>
      </c>
      <c r="B79" s="181">
        <v>45077.25</v>
      </c>
      <c r="C79" s="188">
        <f t="shared" si="28"/>
        <v>708</v>
      </c>
      <c r="D79" s="188">
        <f t="shared" si="26"/>
        <v>1</v>
      </c>
      <c r="E79" s="44">
        <f t="shared" si="29"/>
        <v>709</v>
      </c>
      <c r="F79" s="154" cm="1">
        <f t="array" ref="F79">CALENDAR.EDATE_TO_JDATE(A79,H79)</f>
        <v>2460066.6666666665</v>
      </c>
      <c r="G79" s="154" cm="1">
        <f t="array" ref="G79">CALENDAR.EDATE_TO_JDATE(B79,H79)</f>
        <v>2460096.1666666665</v>
      </c>
      <c r="H79" s="9">
        <v>-600</v>
      </c>
      <c r="I79" s="9">
        <v>1</v>
      </c>
      <c r="J79" s="172" cm="1">
        <f t="array" ref="J79">CALENDAR.DELTA_HOURS(F79,G79,H79,I79)</f>
        <v>709</v>
      </c>
      <c r="K79" s="176" t="b">
        <f t="shared" si="27"/>
        <v>1</v>
      </c>
    </row>
    <row r="80" spans="1:11" x14ac:dyDescent="0.25">
      <c r="A80" s="184">
        <v>45047.75</v>
      </c>
      <c r="B80" s="185">
        <v>45077.25</v>
      </c>
      <c r="C80" s="190">
        <f t="shared" si="28"/>
        <v>708</v>
      </c>
      <c r="D80" s="190">
        <f t="shared" si="26"/>
        <v>1</v>
      </c>
      <c r="E80" s="50">
        <f t="shared" si="29"/>
        <v>709</v>
      </c>
      <c r="F80" s="156" cm="1">
        <f t="array" ref="F80">CALENDAR.EDATE_TO_JDATE(A80,H80)</f>
        <v>2460065.8541666665</v>
      </c>
      <c r="G80" s="156" cm="1">
        <f t="array" ref="G80">CALENDAR.EDATE_TO_JDATE(B80,H80)</f>
        <v>2460095.3541666665</v>
      </c>
      <c r="H80" s="49">
        <v>570</v>
      </c>
      <c r="I80" s="49">
        <v>1</v>
      </c>
      <c r="J80" s="174" cm="1">
        <f t="array" ref="J80">CALENDAR.DELTA_HOURS(F80,G80,H80,I80)</f>
        <v>709</v>
      </c>
      <c r="K80" s="178" t="b">
        <f t="shared" si="27"/>
        <v>1</v>
      </c>
    </row>
    <row r="81" spans="1:11" x14ac:dyDescent="0.25">
      <c r="A81" s="186">
        <v>45869.25</v>
      </c>
      <c r="B81" s="187">
        <v>45170.75</v>
      </c>
      <c r="C81" s="191">
        <f t="shared" si="28"/>
        <v>-16764</v>
      </c>
      <c r="D81" s="191">
        <f t="shared" si="26"/>
        <v>-1</v>
      </c>
      <c r="E81" s="53">
        <f t="shared" si="29"/>
        <v>-16765</v>
      </c>
      <c r="F81" s="157" cm="1">
        <f t="array" ref="F81">CALENDAR.EDATE_TO_JDATE(A81,H81)</f>
        <v>2460888.1666666665</v>
      </c>
      <c r="G81" s="157" cm="1">
        <f t="array" ref="G81">CALENDAR.EDATE_TO_JDATE(B81,H81)</f>
        <v>2460189.6666666665</v>
      </c>
      <c r="H81" s="52">
        <v>-600</v>
      </c>
      <c r="I81" s="52">
        <v>1</v>
      </c>
      <c r="J81" s="125" cm="1">
        <f t="array" ref="J81">CALENDAR.DELTA_HOURS(F81,G81,H81,I81)</f>
        <v>-16765</v>
      </c>
      <c r="K81" s="179" t="b">
        <f t="shared" si="27"/>
        <v>1</v>
      </c>
    </row>
    <row r="84" spans="1:11" ht="19.5" x14ac:dyDescent="0.3">
      <c r="A84" s="1" t="s">
        <v>213</v>
      </c>
    </row>
    <row r="86" spans="1:11" x14ac:dyDescent="0.25">
      <c r="A86" s="22" t="s">
        <v>173</v>
      </c>
      <c r="B86" s="23" t="s">
        <v>174</v>
      </c>
      <c r="C86" s="23" t="s">
        <v>199</v>
      </c>
      <c r="D86" s="23" t="s">
        <v>206</v>
      </c>
      <c r="E86" s="23" t="s">
        <v>201</v>
      </c>
      <c r="F86" s="23" t="s">
        <v>175</v>
      </c>
      <c r="G86" s="23" t="s">
        <v>176</v>
      </c>
      <c r="H86" s="23" t="s">
        <v>42</v>
      </c>
      <c r="I86" s="23" t="s">
        <v>198</v>
      </c>
      <c r="J86" s="37" t="s">
        <v>2</v>
      </c>
      <c r="K86" s="175" t="s">
        <v>200</v>
      </c>
    </row>
    <row r="87" spans="1:11" x14ac:dyDescent="0.25">
      <c r="A87" s="180">
        <v>45016.270949074074</v>
      </c>
      <c r="B87" s="181">
        <v>45413.739583333336</v>
      </c>
      <c r="C87" s="188">
        <f>(B87-A87)*24*60</f>
        <v>572354.83333333628</v>
      </c>
      <c r="D87" s="188">
        <f t="shared" ref="D87:D95" si="30">IF(B87&gt;A87,1,-1)</f>
        <v>1</v>
      </c>
      <c r="E87" s="44">
        <f>D87*((D87*(INT(B87*24*60)-INT(A87*24*60)))+1)</f>
        <v>572356</v>
      </c>
      <c r="F87" s="154" cm="1">
        <f t="array" ref="F87">CALENDAR.EDATE_TO_JDATE(A87,H87)</f>
        <v>2460034.7709490741</v>
      </c>
      <c r="G87" s="154" cm="1">
        <f t="array" ref="G87">CALENDAR.EDATE_TO_JDATE(B87,H87)</f>
        <v>2460432.2395833335</v>
      </c>
      <c r="H87" s="9"/>
      <c r="I87" s="9"/>
      <c r="J87" s="172" cm="1">
        <f t="array" ref="J87">CALENDAR.DELTA_MINUTES(F87,G87,H87,I87)</f>
        <v>572354.83333333337</v>
      </c>
      <c r="K87" s="176" t="b">
        <f t="shared" ref="K87:K95" si="31">IF(I87,E87=J87,MROUND(C87,0.05)=MROUND(J87,0.05))</f>
        <v>1</v>
      </c>
    </row>
    <row r="88" spans="1:11" x14ac:dyDescent="0.25">
      <c r="A88" s="182">
        <v>45016.25</v>
      </c>
      <c r="B88" s="183">
        <v>45047.75</v>
      </c>
      <c r="C88" s="189">
        <f t="shared" ref="C88:C95" si="32">(B88-A88)*24*60</f>
        <v>45360</v>
      </c>
      <c r="D88" s="189">
        <f t="shared" si="30"/>
        <v>1</v>
      </c>
      <c r="E88" s="45">
        <f t="shared" ref="E88:E95" si="33">D88*((D88*(INT(B88*24*60)-INT(A88*24*60)))+1)</f>
        <v>45361</v>
      </c>
      <c r="F88" s="155" cm="1">
        <f t="array" ref="F88">CALENDAR.EDATE_TO_JDATE(A88,H88)</f>
        <v>2460034.75</v>
      </c>
      <c r="G88" s="155" cm="1">
        <f t="array" ref="G88">CALENDAR.EDATE_TO_JDATE(B88,H88)</f>
        <v>2460066.25</v>
      </c>
      <c r="H88" s="12"/>
      <c r="I88" s="12"/>
      <c r="J88" s="173" cm="1">
        <f t="array" ref="J88">CALENDAR.DELTA_MINUTES(F88,G88,H88,I88)</f>
        <v>45360</v>
      </c>
      <c r="K88" s="177" t="b">
        <f t="shared" si="31"/>
        <v>1</v>
      </c>
    </row>
    <row r="89" spans="1:11" x14ac:dyDescent="0.25">
      <c r="A89" s="180">
        <v>45047.75</v>
      </c>
      <c r="B89" s="181">
        <v>45077.25</v>
      </c>
      <c r="C89" s="188">
        <f t="shared" si="32"/>
        <v>42480</v>
      </c>
      <c r="D89" s="188">
        <f t="shared" si="30"/>
        <v>1</v>
      </c>
      <c r="E89" s="44">
        <f t="shared" si="33"/>
        <v>42481</v>
      </c>
      <c r="F89" s="154" cm="1">
        <f t="array" ref="F89">CALENDAR.EDATE_TO_JDATE(A89,H89)</f>
        <v>2460066.6666666665</v>
      </c>
      <c r="G89" s="154" cm="1">
        <f t="array" ref="G89">CALENDAR.EDATE_TO_JDATE(B89,H89)</f>
        <v>2460096.1666666665</v>
      </c>
      <c r="H89" s="9">
        <v>-600</v>
      </c>
      <c r="I89" s="9"/>
      <c r="J89" s="172" cm="1">
        <f t="array" ref="J89">CALENDAR.DELTA_MINUTES(F89,G89,H89,I89)</f>
        <v>42480</v>
      </c>
      <c r="K89" s="176" t="b">
        <f t="shared" si="31"/>
        <v>1</v>
      </c>
    </row>
    <row r="90" spans="1:11" x14ac:dyDescent="0.25">
      <c r="A90" s="184">
        <v>45047.75</v>
      </c>
      <c r="B90" s="185">
        <v>45077.25</v>
      </c>
      <c r="C90" s="190">
        <f t="shared" si="32"/>
        <v>42480</v>
      </c>
      <c r="D90" s="190">
        <f t="shared" si="30"/>
        <v>1</v>
      </c>
      <c r="E90" s="50">
        <f t="shared" si="33"/>
        <v>42481</v>
      </c>
      <c r="F90" s="156" cm="1">
        <f t="array" ref="F90">CALENDAR.EDATE_TO_JDATE(A90,H90)</f>
        <v>2460065.8541666665</v>
      </c>
      <c r="G90" s="156" cm="1">
        <f t="array" ref="G90">CALENDAR.EDATE_TO_JDATE(B90,H90)</f>
        <v>2460095.3541666665</v>
      </c>
      <c r="H90" s="49">
        <v>570</v>
      </c>
      <c r="I90" s="49"/>
      <c r="J90" s="174" cm="1">
        <f t="array" ref="J90">CALENDAR.DELTA_MINUTES(F90,G90,H90,I90)</f>
        <v>42480</v>
      </c>
      <c r="K90" s="178" t="b">
        <f t="shared" si="31"/>
        <v>1</v>
      </c>
    </row>
    <row r="91" spans="1:11" x14ac:dyDescent="0.25">
      <c r="A91" s="186">
        <v>45077.25</v>
      </c>
      <c r="B91" s="187">
        <v>45413.75</v>
      </c>
      <c r="C91" s="191">
        <f t="shared" si="32"/>
        <v>484560</v>
      </c>
      <c r="D91" s="191">
        <f t="shared" si="30"/>
        <v>1</v>
      </c>
      <c r="E91" s="53">
        <f t="shared" si="33"/>
        <v>484561</v>
      </c>
      <c r="F91" s="157" cm="1">
        <f t="array" ref="F91">CALENDAR.EDATE_TO_JDATE(A91,H91)</f>
        <v>2460095.75</v>
      </c>
      <c r="G91" s="157" cm="1">
        <f t="array" ref="G91">CALENDAR.EDATE_TO_JDATE(B91,H91)</f>
        <v>2460432.25</v>
      </c>
      <c r="H91" s="52"/>
      <c r="I91" s="52">
        <v>1</v>
      </c>
      <c r="J91" s="125" cm="1">
        <f t="array" ref="J91">CALENDAR.DELTA_MINUTES(F91,G91,H91,I91)</f>
        <v>484561</v>
      </c>
      <c r="K91" s="179" t="b">
        <f t="shared" si="31"/>
        <v>1</v>
      </c>
    </row>
    <row r="92" spans="1:11" x14ac:dyDescent="0.25">
      <c r="A92" s="182">
        <v>45077.25</v>
      </c>
      <c r="B92" s="183">
        <v>45047.75</v>
      </c>
      <c r="C92" s="189">
        <f t="shared" si="32"/>
        <v>-42480</v>
      </c>
      <c r="D92" s="189">
        <f t="shared" si="30"/>
        <v>-1</v>
      </c>
      <c r="E92" s="45">
        <f t="shared" si="33"/>
        <v>-42481</v>
      </c>
      <c r="F92" s="155" cm="1">
        <f t="array" ref="F92">CALENDAR.EDATE_TO_JDATE(A92,H92)</f>
        <v>2460095.75</v>
      </c>
      <c r="G92" s="155" cm="1">
        <f t="array" ref="G92">CALENDAR.EDATE_TO_JDATE(B92,H92)</f>
        <v>2460066.25</v>
      </c>
      <c r="H92" s="12"/>
      <c r="I92" s="12">
        <v>1</v>
      </c>
      <c r="J92" s="173" cm="1">
        <f t="array" ref="J92">CALENDAR.DELTA_MINUTES(F92,G92,H92,I92)</f>
        <v>-42481</v>
      </c>
      <c r="K92" s="177" t="b">
        <f t="shared" si="31"/>
        <v>1</v>
      </c>
    </row>
    <row r="93" spans="1:11" x14ac:dyDescent="0.25">
      <c r="A93" s="180">
        <v>45047.75</v>
      </c>
      <c r="B93" s="181">
        <v>45077.25</v>
      </c>
      <c r="C93" s="188">
        <f t="shared" si="32"/>
        <v>42480</v>
      </c>
      <c r="D93" s="188">
        <f t="shared" si="30"/>
        <v>1</v>
      </c>
      <c r="E93" s="44">
        <f t="shared" si="33"/>
        <v>42481</v>
      </c>
      <c r="F93" s="154" cm="1">
        <f t="array" ref="F93">CALENDAR.EDATE_TO_JDATE(A93,H93)</f>
        <v>2460066.6666666665</v>
      </c>
      <c r="G93" s="154" cm="1">
        <f t="array" ref="G93">CALENDAR.EDATE_TO_JDATE(B93,H93)</f>
        <v>2460096.1666666665</v>
      </c>
      <c r="H93" s="9">
        <v>-600</v>
      </c>
      <c r="I93" s="9">
        <v>1</v>
      </c>
      <c r="J93" s="172" cm="1">
        <f t="array" ref="J93">CALENDAR.DELTA_MINUTES(F93,G93,H93,I93)</f>
        <v>42481</v>
      </c>
      <c r="K93" s="176" t="b">
        <f t="shared" si="31"/>
        <v>1</v>
      </c>
    </row>
    <row r="94" spans="1:11" x14ac:dyDescent="0.25">
      <c r="A94" s="184">
        <v>45047.75</v>
      </c>
      <c r="B94" s="185">
        <v>45077.25</v>
      </c>
      <c r="C94" s="190">
        <f t="shared" si="32"/>
        <v>42480</v>
      </c>
      <c r="D94" s="190">
        <f t="shared" si="30"/>
        <v>1</v>
      </c>
      <c r="E94" s="50">
        <f t="shared" si="33"/>
        <v>42481</v>
      </c>
      <c r="F94" s="156" cm="1">
        <f t="array" ref="F94">CALENDAR.EDATE_TO_JDATE(A94,H94)</f>
        <v>2460065.8541666665</v>
      </c>
      <c r="G94" s="156" cm="1">
        <f t="array" ref="G94">CALENDAR.EDATE_TO_JDATE(B94,H94)</f>
        <v>2460095.3541666665</v>
      </c>
      <c r="H94" s="49">
        <v>570</v>
      </c>
      <c r="I94" s="49">
        <v>1</v>
      </c>
      <c r="J94" s="174" cm="1">
        <f t="array" ref="J94">CALENDAR.DELTA_MINUTES(F94,G94,H94,I94)</f>
        <v>42481</v>
      </c>
      <c r="K94" s="178" t="b">
        <f t="shared" si="31"/>
        <v>1</v>
      </c>
    </row>
    <row r="95" spans="1:11" x14ac:dyDescent="0.25">
      <c r="A95" s="186">
        <v>45869.25</v>
      </c>
      <c r="B95" s="187">
        <v>45170.75</v>
      </c>
      <c r="C95" s="191">
        <f t="shared" si="32"/>
        <v>-1005840</v>
      </c>
      <c r="D95" s="191">
        <f t="shared" si="30"/>
        <v>-1</v>
      </c>
      <c r="E95" s="53">
        <f t="shared" si="33"/>
        <v>-1005841</v>
      </c>
      <c r="F95" s="157" cm="1">
        <f t="array" ref="F95">CALENDAR.EDATE_TO_JDATE(A95,H95)</f>
        <v>2460888.1666666665</v>
      </c>
      <c r="G95" s="157" cm="1">
        <f t="array" ref="G95">CALENDAR.EDATE_TO_JDATE(B95,H95)</f>
        <v>2460189.6666666665</v>
      </c>
      <c r="H95" s="52">
        <v>-600</v>
      </c>
      <c r="I95" s="52">
        <v>1</v>
      </c>
      <c r="J95" s="125" cm="1">
        <f t="array" ref="J95">CALENDAR.DELTA_MINUTES(F95,G95,H95,I95)</f>
        <v>-1005841</v>
      </c>
      <c r="K95" s="179" t="b">
        <f t="shared" si="31"/>
        <v>1</v>
      </c>
    </row>
    <row r="98" spans="1:11" ht="19.5" x14ac:dyDescent="0.3">
      <c r="A98" s="1" t="s">
        <v>214</v>
      </c>
    </row>
    <row r="100" spans="1:11" x14ac:dyDescent="0.25">
      <c r="A100" s="22" t="s">
        <v>173</v>
      </c>
      <c r="B100" s="23" t="s">
        <v>174</v>
      </c>
      <c r="C100" s="23" t="s">
        <v>199</v>
      </c>
      <c r="D100" s="23" t="s">
        <v>206</v>
      </c>
      <c r="E100" s="23" t="s">
        <v>201</v>
      </c>
      <c r="F100" s="23" t="s">
        <v>175</v>
      </c>
      <c r="G100" s="23" t="s">
        <v>176</v>
      </c>
      <c r="H100" s="23" t="s">
        <v>42</v>
      </c>
      <c r="I100" s="23" t="s">
        <v>198</v>
      </c>
      <c r="J100" s="37" t="s">
        <v>2</v>
      </c>
      <c r="K100" s="175" t="s">
        <v>200</v>
      </c>
    </row>
    <row r="101" spans="1:11" x14ac:dyDescent="0.25">
      <c r="A101" s="180">
        <v>45016.270949074074</v>
      </c>
      <c r="B101" s="181">
        <v>45413.739583333336</v>
      </c>
      <c r="C101" s="188">
        <f>(B101-A101)*24*60*60</f>
        <v>34341290.000000179</v>
      </c>
      <c r="D101" s="188">
        <f t="shared" ref="D101:D109" si="34">IF(B101&gt;A101,1,-1)</f>
        <v>1</v>
      </c>
      <c r="E101" s="44">
        <f>D101*((D101*(INT(B101*24*60*60)-INT(A101*24*60*60)))+1)</f>
        <v>34341291</v>
      </c>
      <c r="F101" s="154" cm="1">
        <f t="array" ref="F101">CALENDAR.EDATE_TO_JDATE(A101,H101)</f>
        <v>2460034.7709490741</v>
      </c>
      <c r="G101" s="154" cm="1">
        <f t="array" ref="G101">CALENDAR.EDATE_TO_JDATE(B101,H101)</f>
        <v>2460432.2395833335</v>
      </c>
      <c r="H101" s="9"/>
      <c r="I101" s="9"/>
      <c r="J101" s="172" cm="1">
        <f t="array" ref="J101">CALENDAR.DELTA_SECONDS(F101,G101,H101,I101)</f>
        <v>34341290</v>
      </c>
      <c r="K101" s="176" t="b">
        <f t="shared" ref="K101:K109" si="35">IF(I101,E101=J101,MROUND(C101,0.05)=MROUND(J101,0.05))</f>
        <v>1</v>
      </c>
    </row>
    <row r="102" spans="1:11" x14ac:dyDescent="0.25">
      <c r="A102" s="182">
        <v>45016.25</v>
      </c>
      <c r="B102" s="183">
        <v>45047.75</v>
      </c>
      <c r="C102" s="189">
        <f t="shared" ref="C102:C109" si="36">(B102-A102)*24*60*60</f>
        <v>2721600</v>
      </c>
      <c r="D102" s="189">
        <f t="shared" si="34"/>
        <v>1</v>
      </c>
      <c r="E102" s="45">
        <f t="shared" ref="E102:E109" si="37">D102*((D102*(INT(B102*24*60*60)-INT(A102*24*60*60)))+1)</f>
        <v>2721601</v>
      </c>
      <c r="F102" s="155" cm="1">
        <f t="array" ref="F102">CALENDAR.EDATE_TO_JDATE(A102,H102)</f>
        <v>2460034.75</v>
      </c>
      <c r="G102" s="155" cm="1">
        <f t="array" ref="G102">CALENDAR.EDATE_TO_JDATE(B102,H102)</f>
        <v>2460066.25</v>
      </c>
      <c r="H102" s="12"/>
      <c r="I102" s="12"/>
      <c r="J102" s="173" cm="1">
        <f t="array" ref="J102">CALENDAR.DELTA_SECONDS(F102,G102,H102,I102)</f>
        <v>2721600</v>
      </c>
      <c r="K102" s="177" t="b">
        <f t="shared" si="35"/>
        <v>1</v>
      </c>
    </row>
    <row r="103" spans="1:11" x14ac:dyDescent="0.25">
      <c r="A103" s="180">
        <v>45047.75</v>
      </c>
      <c r="B103" s="181">
        <v>45077.25</v>
      </c>
      <c r="C103" s="188">
        <f t="shared" si="36"/>
        <v>2548800</v>
      </c>
      <c r="D103" s="188">
        <f t="shared" si="34"/>
        <v>1</v>
      </c>
      <c r="E103" s="44">
        <f t="shared" si="37"/>
        <v>2548801</v>
      </c>
      <c r="F103" s="154" cm="1">
        <f t="array" ref="F103">CALENDAR.EDATE_TO_JDATE(A103,H103)</f>
        <v>2460066.6666666665</v>
      </c>
      <c r="G103" s="154" cm="1">
        <f t="array" ref="G103">CALENDAR.EDATE_TO_JDATE(B103,H103)</f>
        <v>2460096.1666666665</v>
      </c>
      <c r="H103" s="9">
        <v>-600</v>
      </c>
      <c r="I103" s="9"/>
      <c r="J103" s="172" cm="1">
        <f t="array" ref="J103">CALENDAR.DELTA_SECONDS(F103,G103,H103,I103)</f>
        <v>2548800</v>
      </c>
      <c r="K103" s="176" t="b">
        <f t="shared" si="35"/>
        <v>1</v>
      </c>
    </row>
    <row r="104" spans="1:11" x14ac:dyDescent="0.25">
      <c r="A104" s="184">
        <v>45047.75</v>
      </c>
      <c r="B104" s="185">
        <v>45077.25</v>
      </c>
      <c r="C104" s="190">
        <f t="shared" si="36"/>
        <v>2548800</v>
      </c>
      <c r="D104" s="190">
        <f t="shared" si="34"/>
        <v>1</v>
      </c>
      <c r="E104" s="50">
        <f t="shared" si="37"/>
        <v>2548801</v>
      </c>
      <c r="F104" s="156" cm="1">
        <f t="array" ref="F104">CALENDAR.EDATE_TO_JDATE(A104,H104)</f>
        <v>2460065.8541666665</v>
      </c>
      <c r="G104" s="156" cm="1">
        <f t="array" ref="G104">CALENDAR.EDATE_TO_JDATE(B104,H104)</f>
        <v>2460095.3541666665</v>
      </c>
      <c r="H104" s="49">
        <v>570</v>
      </c>
      <c r="I104" s="49"/>
      <c r="J104" s="174" cm="1">
        <f t="array" ref="J104">CALENDAR.DELTA_SECONDS(F104,G104,H104,I104)</f>
        <v>2548800</v>
      </c>
      <c r="K104" s="178" t="b">
        <f t="shared" si="35"/>
        <v>1</v>
      </c>
    </row>
    <row r="105" spans="1:11" x14ac:dyDescent="0.25">
      <c r="A105" s="186">
        <v>45077.25</v>
      </c>
      <c r="B105" s="187">
        <v>45413.75</v>
      </c>
      <c r="C105" s="191">
        <f t="shared" si="36"/>
        <v>29073600</v>
      </c>
      <c r="D105" s="191">
        <f t="shared" si="34"/>
        <v>1</v>
      </c>
      <c r="E105" s="53">
        <f t="shared" si="37"/>
        <v>29073601</v>
      </c>
      <c r="F105" s="157" cm="1">
        <f t="array" ref="F105">CALENDAR.EDATE_TO_JDATE(A105,H105)</f>
        <v>2460095.75</v>
      </c>
      <c r="G105" s="157" cm="1">
        <f t="array" ref="G105">CALENDAR.EDATE_TO_JDATE(B105,H105)</f>
        <v>2460432.25</v>
      </c>
      <c r="H105" s="52"/>
      <c r="I105" s="52">
        <v>1</v>
      </c>
      <c r="J105" s="125" cm="1">
        <f t="array" ref="J105">CALENDAR.DELTA_SECONDS(F105,G105,H105,I105)</f>
        <v>29073601</v>
      </c>
      <c r="K105" s="179" t="b">
        <f t="shared" si="35"/>
        <v>1</v>
      </c>
    </row>
    <row r="106" spans="1:11" x14ac:dyDescent="0.25">
      <c r="A106" s="182">
        <v>45077.25</v>
      </c>
      <c r="B106" s="183">
        <v>45047.75</v>
      </c>
      <c r="C106" s="189">
        <f t="shared" si="36"/>
        <v>-2548800</v>
      </c>
      <c r="D106" s="189">
        <f t="shared" si="34"/>
        <v>-1</v>
      </c>
      <c r="E106" s="45">
        <f t="shared" si="37"/>
        <v>-2548801</v>
      </c>
      <c r="F106" s="155" cm="1">
        <f t="array" ref="F106">CALENDAR.EDATE_TO_JDATE(A106,H106)</f>
        <v>2460095.75</v>
      </c>
      <c r="G106" s="155" cm="1">
        <f t="array" ref="G106">CALENDAR.EDATE_TO_JDATE(B106,H106)</f>
        <v>2460066.25</v>
      </c>
      <c r="H106" s="12"/>
      <c r="I106" s="12">
        <v>1</v>
      </c>
      <c r="J106" s="173" cm="1">
        <f t="array" ref="J106">CALENDAR.DELTA_SECONDS(F106,G106,H106,I106)</f>
        <v>-2548801</v>
      </c>
      <c r="K106" s="177" t="b">
        <f t="shared" si="35"/>
        <v>1</v>
      </c>
    </row>
    <row r="107" spans="1:11" x14ac:dyDescent="0.25">
      <c r="A107" s="180">
        <v>45047.75</v>
      </c>
      <c r="B107" s="181">
        <v>45077.25</v>
      </c>
      <c r="C107" s="188">
        <f t="shared" si="36"/>
        <v>2548800</v>
      </c>
      <c r="D107" s="188">
        <f t="shared" si="34"/>
        <v>1</v>
      </c>
      <c r="E107" s="44">
        <f t="shared" si="37"/>
        <v>2548801</v>
      </c>
      <c r="F107" s="154" cm="1">
        <f t="array" ref="F107">CALENDAR.EDATE_TO_JDATE(A107,H107)</f>
        <v>2460066.6666666665</v>
      </c>
      <c r="G107" s="154" cm="1">
        <f t="array" ref="G107">CALENDAR.EDATE_TO_JDATE(B107,H107)</f>
        <v>2460096.1666666665</v>
      </c>
      <c r="H107" s="9">
        <v>-600</v>
      </c>
      <c r="I107" s="9">
        <v>1</v>
      </c>
      <c r="J107" s="172" cm="1">
        <f t="array" ref="J107">CALENDAR.DELTA_SECONDS(F107,G107,H107,I107)</f>
        <v>2548801</v>
      </c>
      <c r="K107" s="176" t="b">
        <f t="shared" si="35"/>
        <v>1</v>
      </c>
    </row>
    <row r="108" spans="1:11" x14ac:dyDescent="0.25">
      <c r="A108" s="184">
        <v>45047.75</v>
      </c>
      <c r="B108" s="185">
        <v>45077.25</v>
      </c>
      <c r="C108" s="190">
        <f t="shared" si="36"/>
        <v>2548800</v>
      </c>
      <c r="D108" s="190">
        <f t="shared" si="34"/>
        <v>1</v>
      </c>
      <c r="E108" s="50">
        <f t="shared" si="37"/>
        <v>2548801</v>
      </c>
      <c r="F108" s="156" cm="1">
        <f t="array" ref="F108">CALENDAR.EDATE_TO_JDATE(A108,H108)</f>
        <v>2460065.8541666665</v>
      </c>
      <c r="G108" s="156" cm="1">
        <f t="array" ref="G108">CALENDAR.EDATE_TO_JDATE(B108,H108)</f>
        <v>2460095.3541666665</v>
      </c>
      <c r="H108" s="49">
        <v>570</v>
      </c>
      <c r="I108" s="49">
        <v>1</v>
      </c>
      <c r="J108" s="174" cm="1">
        <f t="array" ref="J108">CALENDAR.DELTA_SECONDS(F108,G108,H108,I108)</f>
        <v>2548801</v>
      </c>
      <c r="K108" s="178" t="b">
        <f t="shared" si="35"/>
        <v>1</v>
      </c>
    </row>
    <row r="109" spans="1:11" x14ac:dyDescent="0.25">
      <c r="A109" s="186">
        <v>45869.25</v>
      </c>
      <c r="B109" s="187">
        <v>45170.75</v>
      </c>
      <c r="C109" s="191">
        <f t="shared" si="36"/>
        <v>-60350400</v>
      </c>
      <c r="D109" s="191">
        <f t="shared" si="34"/>
        <v>-1</v>
      </c>
      <c r="E109" s="53">
        <f t="shared" si="37"/>
        <v>-60350401</v>
      </c>
      <c r="F109" s="157" cm="1">
        <f t="array" ref="F109">CALENDAR.EDATE_TO_JDATE(A109,H109)</f>
        <v>2460888.1666666665</v>
      </c>
      <c r="G109" s="157" cm="1">
        <f t="array" ref="G109">CALENDAR.EDATE_TO_JDATE(B109,H109)</f>
        <v>2460189.6666666665</v>
      </c>
      <c r="H109" s="52">
        <v>-600</v>
      </c>
      <c r="I109" s="52">
        <v>1</v>
      </c>
      <c r="J109" s="125" cm="1">
        <f t="array" ref="J109">CALENDAR.DELTA_SECONDS(F109,G109,H109,I109)</f>
        <v>-60350401</v>
      </c>
      <c r="K109" s="179" t="b">
        <f t="shared" si="35"/>
        <v>1</v>
      </c>
    </row>
    <row r="112" spans="1:11" ht="19.5" x14ac:dyDescent="0.3">
      <c r="A112" s="1" t="s">
        <v>215</v>
      </c>
    </row>
    <row r="114" spans="1:20" x14ac:dyDescent="0.25">
      <c r="A114" s="22" t="s">
        <v>173</v>
      </c>
      <c r="B114" s="23" t="s">
        <v>174</v>
      </c>
      <c r="C114" s="23" t="s">
        <v>217</v>
      </c>
      <c r="D114" s="23" t="s">
        <v>206</v>
      </c>
      <c r="E114" s="23" t="s">
        <v>218</v>
      </c>
      <c r="F114" s="23" t="s">
        <v>219</v>
      </c>
      <c r="G114" s="23" t="s">
        <v>221</v>
      </c>
      <c r="H114" s="23" t="s">
        <v>220</v>
      </c>
      <c r="I114" s="23" t="s">
        <v>175</v>
      </c>
      <c r="J114" s="23" t="s">
        <v>176</v>
      </c>
      <c r="K114" s="23" t="s">
        <v>42</v>
      </c>
      <c r="L114" s="23" t="s">
        <v>198</v>
      </c>
      <c r="M114" s="37" t="s">
        <v>67</v>
      </c>
      <c r="N114" s="175" t="s">
        <v>216</v>
      </c>
      <c r="O114" s="175" t="s">
        <v>200</v>
      </c>
    </row>
    <row r="115" spans="1:20" x14ac:dyDescent="0.25">
      <c r="A115" s="180">
        <v>45016.270949074074</v>
      </c>
      <c r="B115" s="181">
        <v>45413.739583333336</v>
      </c>
      <c r="C115" s="188">
        <f>(B115-A115)/365.2425*12</f>
        <v>13.058785905559008</v>
      </c>
      <c r="D115" s="188">
        <f t="shared" ref="D115:D123" si="38">IF(B115&gt;A115,1,-1)</f>
        <v>1</v>
      </c>
      <c r="E115" s="188">
        <f t="shared" ref="E115:E123" si="39">INT(D115*C115/12)*D115</f>
        <v>1</v>
      </c>
      <c r="F115" s="188">
        <f t="shared" ref="F115:F123" si="40">C115-12*E115</f>
        <v>1.0587859055590076</v>
      </c>
      <c r="G115" s="188">
        <f>_xlfn.LET(_xlpm._yd,D115*(YEAR(B115)-YEAR(A115)),_xlpm._md,(D115*(MONTH(B115)-MONTH(A115)))+1,IF(_xlpm._md&lt;0,_xlpm._yd-1,_xlpm._yd)*D115)</f>
        <v>1</v>
      </c>
      <c r="H115" s="44">
        <f t="shared" ref="H115:H122" si="41">_xlfn.LET(_xlpm._dm,(D115*(MONTH(B115)-MONTH(A115)))+1,D115*MOD(_xlpm._dm,12))</f>
        <v>3</v>
      </c>
      <c r="I115" s="154" cm="1">
        <f t="array" ref="I115">CALENDAR.EDATE_TO_JDATE(A115,K115)</f>
        <v>2460034.7709490741</v>
      </c>
      <c r="J115" s="154" cm="1">
        <f t="array" ref="J115">CALENDAR.EDATE_TO_JDATE(B115,K115)</f>
        <v>2460432.2395833335</v>
      </c>
      <c r="K115" s="9"/>
      <c r="L115" s="9"/>
      <c r="M115" s="172" cm="1">
        <f t="array" ref="M115:N115">CALENDAR.DELTA_YEAR_MONTHS(I115,J115,K115,L115)</f>
        <v>1</v>
      </c>
      <c r="N115" s="172">
        <v>1.0297504017551535</v>
      </c>
      <c r="O115" s="176" t="b">
        <f>IF(L115,AND(G115=M115,H115=N115),AND(E115=M115,MROUND(F115,0.05)=MROUND(N115,0.05)))</f>
        <v>1</v>
      </c>
    </row>
    <row r="116" spans="1:20" x14ac:dyDescent="0.25">
      <c r="A116" s="182">
        <v>45169.25</v>
      </c>
      <c r="B116" s="183">
        <v>45413.75</v>
      </c>
      <c r="C116" s="189">
        <f t="shared" ref="C116:C123" si="42">(B116-A116)/365.2425*12</f>
        <v>8.0330191585042812</v>
      </c>
      <c r="D116" s="189">
        <f t="shared" si="38"/>
        <v>1</v>
      </c>
      <c r="E116" s="189">
        <f t="shared" si="39"/>
        <v>0</v>
      </c>
      <c r="F116" s="189">
        <f t="shared" si="40"/>
        <v>8.0330191585042812</v>
      </c>
      <c r="G116" s="189">
        <f t="shared" ref="G116:G123" si="43">_xlfn.LET(_xlpm._yd,D116*(YEAR(B116)-YEAR(A116)),_xlpm._md,(D116*(MONTH(B116)-MONTH(A116)))+1,IF(_xlpm._md&lt;0,_xlpm._yd-1,_xlpm._yd)*D116)</f>
        <v>0</v>
      </c>
      <c r="H116" s="45">
        <f t="shared" si="41"/>
        <v>10</v>
      </c>
      <c r="I116" s="155" cm="1">
        <f t="array" ref="I116">CALENDAR.EDATE_TO_JDATE(A116,K116)</f>
        <v>2460187.75</v>
      </c>
      <c r="J116" s="155" cm="1">
        <f t="array" ref="J116">CALENDAR.EDATE_TO_JDATE(B116,K116)</f>
        <v>2460432.25</v>
      </c>
      <c r="K116" s="12"/>
      <c r="L116" s="12"/>
      <c r="M116" s="173" cm="1">
        <f t="array" ref="M116:N116">CALENDAR.DELTA_YEAR_MONTHS(I116,J116,K116,L116)</f>
        <v>0</v>
      </c>
      <c r="N116" s="173">
        <v>8.0307809195260678</v>
      </c>
      <c r="O116" s="177" t="b">
        <f t="shared" ref="O116:O123" si="44">IF(L116,AND(G116=M116,H116=N116),AND(E116=M116,MROUND(F116,0.05)=MROUND(N116,0.05)))</f>
        <v>1</v>
      </c>
    </row>
    <row r="117" spans="1:20" x14ac:dyDescent="0.25">
      <c r="A117" s="180">
        <v>45047.75</v>
      </c>
      <c r="B117" s="181">
        <v>45077.25</v>
      </c>
      <c r="C117" s="188">
        <f t="shared" si="42"/>
        <v>0.96921908047393168</v>
      </c>
      <c r="D117" s="188">
        <f t="shared" si="38"/>
        <v>1</v>
      </c>
      <c r="E117" s="188">
        <f t="shared" si="39"/>
        <v>0</v>
      </c>
      <c r="F117" s="188">
        <f t="shared" si="40"/>
        <v>0.96921908047393168</v>
      </c>
      <c r="G117" s="188">
        <f t="shared" si="43"/>
        <v>0</v>
      </c>
      <c r="H117" s="44">
        <f t="shared" si="41"/>
        <v>1</v>
      </c>
      <c r="I117" s="154" cm="1">
        <f t="array" ref="I117">CALENDAR.EDATE_TO_JDATE(A117,K117)</f>
        <v>2460066.6666666665</v>
      </c>
      <c r="J117" s="154" cm="1">
        <f t="array" ref="J117">CALENDAR.EDATE_TO_JDATE(B117,K117)</f>
        <v>2460096.1666666665</v>
      </c>
      <c r="K117" s="9">
        <v>-600</v>
      </c>
      <c r="L117" s="9"/>
      <c r="M117" s="172" cm="1">
        <f t="array" ref="M117:N117">CALENDAR.DELTA_YEAR_MONTHS(I117,J117,K117,L117)</f>
        <v>0</v>
      </c>
      <c r="N117" s="172">
        <v>0.96921908047393168</v>
      </c>
      <c r="O117" s="176" t="b">
        <f t="shared" si="44"/>
        <v>1</v>
      </c>
    </row>
    <row r="118" spans="1:20" x14ac:dyDescent="0.25">
      <c r="A118" s="184">
        <v>45047.75</v>
      </c>
      <c r="B118" s="185">
        <v>45077.25</v>
      </c>
      <c r="C118" s="190">
        <f t="shared" si="42"/>
        <v>0.96921908047393168</v>
      </c>
      <c r="D118" s="190">
        <f t="shared" si="38"/>
        <v>1</v>
      </c>
      <c r="E118" s="190">
        <f t="shared" si="39"/>
        <v>0</v>
      </c>
      <c r="F118" s="190">
        <f t="shared" si="40"/>
        <v>0.96921908047393168</v>
      </c>
      <c r="G118" s="190">
        <f t="shared" si="43"/>
        <v>0</v>
      </c>
      <c r="H118" s="50">
        <f t="shared" si="41"/>
        <v>1</v>
      </c>
      <c r="I118" s="156" cm="1">
        <f t="array" ref="I118">CALENDAR.EDATE_TO_JDATE(A118,K118)</f>
        <v>2460065.8541666665</v>
      </c>
      <c r="J118" s="156" cm="1">
        <f t="array" ref="J118">CALENDAR.EDATE_TO_JDATE(B118,K118)</f>
        <v>2460095.3541666665</v>
      </c>
      <c r="K118" s="49">
        <v>570</v>
      </c>
      <c r="L118" s="49"/>
      <c r="M118" s="174" cm="1">
        <f t="array" ref="M118:N118">CALENDAR.DELTA_YEAR_MONTHS(I118,J118,K118,L118)</f>
        <v>0</v>
      </c>
      <c r="N118" s="174">
        <v>0.96921908047393168</v>
      </c>
      <c r="O118" s="178" t="b">
        <f t="shared" si="44"/>
        <v>1</v>
      </c>
    </row>
    <row r="119" spans="1:20" x14ac:dyDescent="0.25">
      <c r="A119" s="186">
        <v>45077.25</v>
      </c>
      <c r="B119" s="187">
        <v>45413.75</v>
      </c>
      <c r="C119" s="191">
        <f t="shared" si="42"/>
        <v>11.055668494219594</v>
      </c>
      <c r="D119" s="191">
        <f t="shared" si="38"/>
        <v>1</v>
      </c>
      <c r="E119" s="191">
        <f t="shared" si="39"/>
        <v>0</v>
      </c>
      <c r="F119" s="191">
        <f t="shared" si="40"/>
        <v>11.055668494219594</v>
      </c>
      <c r="G119" s="191">
        <f t="shared" si="43"/>
        <v>1</v>
      </c>
      <c r="H119" s="53">
        <f t="shared" si="41"/>
        <v>1</v>
      </c>
      <c r="I119" s="157" cm="1">
        <f t="array" ref="I119">CALENDAR.EDATE_TO_JDATE(A119,K119)</f>
        <v>2460095.75</v>
      </c>
      <c r="J119" s="157" cm="1">
        <f t="array" ref="J119">CALENDAR.EDATE_TO_JDATE(B119,K119)</f>
        <v>2460432.25</v>
      </c>
      <c r="K119" s="52"/>
      <c r="L119" s="52">
        <v>1</v>
      </c>
      <c r="M119" s="125" cm="1">
        <f t="array" ref="M119:N119">CALENDAR.DELTA_YEAR_MONTHS(I119,J119,K119,L119)</f>
        <v>1</v>
      </c>
      <c r="N119" s="125">
        <v>1</v>
      </c>
      <c r="O119" s="179" t="b">
        <f t="shared" si="44"/>
        <v>1</v>
      </c>
    </row>
    <row r="120" spans="1:20" x14ac:dyDescent="0.25">
      <c r="A120" s="182">
        <v>45077.25</v>
      </c>
      <c r="B120" s="183">
        <v>45047.75</v>
      </c>
      <c r="C120" s="189">
        <f t="shared" si="42"/>
        <v>-0.96921908047393168</v>
      </c>
      <c r="D120" s="189">
        <f t="shared" si="38"/>
        <v>-1</v>
      </c>
      <c r="E120" s="189">
        <f t="shared" si="39"/>
        <v>0</v>
      </c>
      <c r="F120" s="189">
        <f t="shared" si="40"/>
        <v>-0.96921908047393168</v>
      </c>
      <c r="G120" s="189">
        <f t="shared" si="43"/>
        <v>0</v>
      </c>
      <c r="H120" s="45">
        <f t="shared" si="41"/>
        <v>-1</v>
      </c>
      <c r="I120" s="155" cm="1">
        <f t="array" ref="I120">CALENDAR.EDATE_TO_JDATE(A120,K120)</f>
        <v>2460095.75</v>
      </c>
      <c r="J120" s="155" cm="1">
        <f t="array" ref="J120">CALENDAR.EDATE_TO_JDATE(B120,K120)</f>
        <v>2460066.25</v>
      </c>
      <c r="K120" s="12"/>
      <c r="L120" s="12">
        <v>1</v>
      </c>
      <c r="M120" s="173" cm="1">
        <f t="array" ref="M120:N120">CALENDAR.DELTA_YEAR_MONTHS(I120,J120,K120,L120)</f>
        <v>0</v>
      </c>
      <c r="N120" s="173">
        <v>-1</v>
      </c>
      <c r="O120" s="177" t="b">
        <f t="shared" si="44"/>
        <v>1</v>
      </c>
    </row>
    <row r="121" spans="1:20" x14ac:dyDescent="0.25">
      <c r="A121" s="180">
        <v>44652.75</v>
      </c>
      <c r="B121" s="181">
        <v>45016.25</v>
      </c>
      <c r="C121" s="188">
        <f t="shared" si="42"/>
        <v>11.942750364483871</v>
      </c>
      <c r="D121" s="188">
        <f t="shared" si="38"/>
        <v>1</v>
      </c>
      <c r="E121" s="188">
        <f t="shared" si="39"/>
        <v>0</v>
      </c>
      <c r="F121" s="188">
        <f t="shared" si="40"/>
        <v>11.942750364483871</v>
      </c>
      <c r="G121" s="188">
        <f t="shared" si="43"/>
        <v>1</v>
      </c>
      <c r="H121" s="44">
        <f t="shared" si="41"/>
        <v>0</v>
      </c>
      <c r="I121" s="154" cm="1">
        <f t="array" ref="I121">CALENDAR.EDATE_TO_JDATE(A121,K121)</f>
        <v>2459671.6666666665</v>
      </c>
      <c r="J121" s="154" cm="1">
        <f t="array" ref="J121">CALENDAR.EDATE_TO_JDATE(B121,K121)</f>
        <v>2460035.1666666665</v>
      </c>
      <c r="K121" s="9">
        <v>-600</v>
      </c>
      <c r="L121" s="9">
        <v>1</v>
      </c>
      <c r="M121" s="172" cm="1">
        <f t="array" ref="M121:N121">CALENDAR.DELTA_YEAR_MONTHS(I121,J121,K121,L121)</f>
        <v>1</v>
      </c>
      <c r="N121" s="172">
        <v>0</v>
      </c>
      <c r="O121" s="176" t="b">
        <f t="shared" si="44"/>
        <v>1</v>
      </c>
    </row>
    <row r="122" spans="1:20" x14ac:dyDescent="0.25">
      <c r="A122" s="184">
        <v>45078.75</v>
      </c>
      <c r="B122" s="185">
        <v>45077.25</v>
      </c>
      <c r="C122" s="190">
        <f t="shared" si="42"/>
        <v>-4.9282326125793141E-2</v>
      </c>
      <c r="D122" s="190">
        <f t="shared" si="38"/>
        <v>-1</v>
      </c>
      <c r="E122" s="190">
        <f t="shared" si="39"/>
        <v>0</v>
      </c>
      <c r="F122" s="190">
        <f t="shared" si="40"/>
        <v>-4.9282326125793141E-2</v>
      </c>
      <c r="G122" s="190">
        <f t="shared" si="43"/>
        <v>0</v>
      </c>
      <c r="H122" s="50">
        <f t="shared" si="41"/>
        <v>-2</v>
      </c>
      <c r="I122" s="156" cm="1">
        <f t="array" ref="I122">CALENDAR.EDATE_TO_JDATE(A122,K122)</f>
        <v>2460096.8541666665</v>
      </c>
      <c r="J122" s="156" cm="1">
        <f t="array" ref="J122">CALENDAR.EDATE_TO_JDATE(B122,K122)</f>
        <v>2460095.3541666665</v>
      </c>
      <c r="K122" s="49">
        <v>570</v>
      </c>
      <c r="L122" s="49">
        <v>1</v>
      </c>
      <c r="M122" s="174" cm="1">
        <f t="array" ref="M122:N122">CALENDAR.DELTA_YEAR_MONTHS(I122,J122,K122,L122)</f>
        <v>0</v>
      </c>
      <c r="N122" s="174">
        <v>-2</v>
      </c>
      <c r="O122" s="178" t="b">
        <f t="shared" si="44"/>
        <v>1</v>
      </c>
    </row>
    <row r="123" spans="1:20" x14ac:dyDescent="0.25">
      <c r="A123" s="186">
        <v>45869.25</v>
      </c>
      <c r="B123" s="187">
        <v>45170.75</v>
      </c>
      <c r="C123" s="191">
        <f t="shared" si="42"/>
        <v>-22.949136532577668</v>
      </c>
      <c r="D123" s="191">
        <f t="shared" si="38"/>
        <v>-1</v>
      </c>
      <c r="E123" s="191">
        <f t="shared" si="39"/>
        <v>-1</v>
      </c>
      <c r="F123" s="191">
        <f t="shared" si="40"/>
        <v>-10.949136532577668</v>
      </c>
      <c r="G123" s="191">
        <f t="shared" si="43"/>
        <v>-1</v>
      </c>
      <c r="H123" s="53">
        <f>_xlfn.LET(_xlpm._dm,(D123*(MONTH(B123)-MONTH(A123)))+1,D123*MOD(_xlpm._dm,12))</f>
        <v>-11</v>
      </c>
      <c r="I123" s="157" cm="1">
        <f t="array" ref="I123">CALENDAR.EDATE_TO_JDATE(A123,K123)</f>
        <v>2460888.1666666665</v>
      </c>
      <c r="J123" s="157" cm="1">
        <f t="array" ref="J123">CALENDAR.EDATE_TO_JDATE(B123,K123)</f>
        <v>2460189.6666666665</v>
      </c>
      <c r="K123" s="52">
        <v>-600</v>
      </c>
      <c r="L123" s="52">
        <v>1</v>
      </c>
      <c r="M123" s="125" cm="1">
        <f t="array" ref="M123:N123">CALENDAR.DELTA_YEAR_MONTHS(I123,J123,K123,L123)</f>
        <v>-1</v>
      </c>
      <c r="N123" s="125">
        <v>-11</v>
      </c>
      <c r="O123" s="179" t="b">
        <f t="shared" si="44"/>
        <v>1</v>
      </c>
    </row>
    <row r="126" spans="1:20" ht="19.5" x14ac:dyDescent="0.3">
      <c r="A126" s="1" t="s">
        <v>222</v>
      </c>
    </row>
    <row r="128" spans="1:20" x14ac:dyDescent="0.25">
      <c r="A128" s="22" t="s">
        <v>173</v>
      </c>
      <c r="B128" s="23" t="s">
        <v>174</v>
      </c>
      <c r="C128" s="23" t="s">
        <v>223</v>
      </c>
      <c r="D128" s="23" t="s">
        <v>224</v>
      </c>
      <c r="E128" s="23" t="s">
        <v>223</v>
      </c>
      <c r="F128" s="23" t="s">
        <v>206</v>
      </c>
      <c r="G128" s="23" t="s">
        <v>218</v>
      </c>
      <c r="H128" s="23" t="s">
        <v>225</v>
      </c>
      <c r="I128" s="23" t="s">
        <v>226</v>
      </c>
      <c r="J128" s="23" t="s">
        <v>227</v>
      </c>
      <c r="K128" s="23" t="s">
        <v>229</v>
      </c>
      <c r="L128" s="23" t="s">
        <v>221</v>
      </c>
      <c r="M128" s="23" t="s">
        <v>228</v>
      </c>
      <c r="N128" s="23" t="s">
        <v>175</v>
      </c>
      <c r="O128" s="23" t="s">
        <v>176</v>
      </c>
      <c r="P128" s="23" t="s">
        <v>42</v>
      </c>
      <c r="Q128" s="23" t="s">
        <v>198</v>
      </c>
      <c r="R128" s="37" t="s">
        <v>67</v>
      </c>
      <c r="S128" s="175" t="s">
        <v>230</v>
      </c>
      <c r="T128" s="175" t="s">
        <v>200</v>
      </c>
    </row>
    <row r="129" spans="1:20" x14ac:dyDescent="0.25">
      <c r="A129" s="180">
        <v>45016.270949074074</v>
      </c>
      <c r="B129" s="181">
        <v>45413.739583333336</v>
      </c>
      <c r="C129" s="9">
        <f t="shared" ref="C129:C137" si="45">F129*((B129-A129)/7)</f>
        <v>56.781233465608757</v>
      </c>
      <c r="D129" s="9">
        <f>INT(C129/52)*F129</f>
        <v>1</v>
      </c>
      <c r="E129" s="188">
        <f>MOD(C129, K129)*F129</f>
        <v>4.7812334656087572</v>
      </c>
      <c r="F129" s="188">
        <f t="shared" ref="F129:F137" si="46">IF(B129&gt;A129,1,-1)</f>
        <v>1</v>
      </c>
      <c r="G129" s="188">
        <f>(YEAR(B129)-YEAR(A129))*F129</f>
        <v>1</v>
      </c>
      <c r="H129" s="44">
        <f>_xlfn.ISOWEEKNUM(A129)</f>
        <v>13</v>
      </c>
      <c r="I129" s="44">
        <f>_xlfn.ISOWEEKNUM(B129)</f>
        <v>18</v>
      </c>
      <c r="J129" s="44">
        <f>(I129-H129)*F129</f>
        <v>5</v>
      </c>
      <c r="K129" s="44" cm="1">
        <f t="array" ref="K129">CALENDAR.WEEKS_IN_YEAR(IF(F129,YEAR(A129),YEAR(B129)))</f>
        <v>52</v>
      </c>
      <c r="L129" s="188" cm="1">
        <f t="array" ref="L129">F129*(G129+_xlfn.IFS(J129+1&lt;0,-1,J129+1&gt;=K129,1,TRUE,0))</f>
        <v>1</v>
      </c>
      <c r="M129" s="44">
        <f>MOD(J129+1,K129)*F129</f>
        <v>6</v>
      </c>
      <c r="N129" s="154" cm="1">
        <f t="array" ref="N129">CALENDAR.EDATE_TO_JDATE(A129,P129)</f>
        <v>2460034.7709490741</v>
      </c>
      <c r="O129" s="154" cm="1">
        <f t="array" ref="O129">CALENDAR.EDATE_TO_JDATE(B129,P129)</f>
        <v>2460432.2395833335</v>
      </c>
      <c r="P129" s="9"/>
      <c r="Q129" s="9"/>
      <c r="R129" s="172" cm="1">
        <f t="array" ref="R129:S129">CALENDAR.DELTA_YEAR_WEEKS(N129,O129,P129,Q129)</f>
        <v>1</v>
      </c>
      <c r="S129" s="172">
        <v>4.7812334656316251</v>
      </c>
      <c r="T129" s="176" t="b">
        <f>IF(Q129,AND(L129=R129,M129=S129),AND(D129=R129,MROUND(E129,0.05)=MROUND(S129,0.05)))</f>
        <v>1</v>
      </c>
    </row>
    <row r="130" spans="1:20" x14ac:dyDescent="0.25">
      <c r="A130" s="182">
        <v>45169.25</v>
      </c>
      <c r="B130" s="183">
        <v>45413.75</v>
      </c>
      <c r="C130" s="12">
        <f t="shared" si="45"/>
        <v>34.928571428571431</v>
      </c>
      <c r="D130" s="12">
        <f t="shared" ref="D130:D137" si="47">INT(C130/52)*F130</f>
        <v>0</v>
      </c>
      <c r="E130" s="189">
        <f t="shared" ref="E130:E137" si="48">MOD(C130, K130)*F130</f>
        <v>34.928571428571431</v>
      </c>
      <c r="F130" s="189">
        <f t="shared" si="46"/>
        <v>1</v>
      </c>
      <c r="G130" s="189">
        <f t="shared" ref="G130:G137" si="49">(YEAR(B130)-YEAR(A130))*F130</f>
        <v>1</v>
      </c>
      <c r="H130" s="45">
        <f t="shared" ref="H130:H137" si="50">_xlfn.ISOWEEKNUM(A130)</f>
        <v>35</v>
      </c>
      <c r="I130" s="45">
        <f t="shared" ref="I130:I137" si="51">_xlfn.ISOWEEKNUM(B130)</f>
        <v>18</v>
      </c>
      <c r="J130" s="45">
        <f t="shared" ref="J130:J137" si="52">(I130-H130)*F130</f>
        <v>-17</v>
      </c>
      <c r="K130" s="45" cm="1">
        <f t="array" ref="K130">CALENDAR.WEEKS_IN_YEAR(IF(F130,YEAR(A130),YEAR(B130)))</f>
        <v>52</v>
      </c>
      <c r="L130" s="189" cm="1">
        <f t="array" ref="L130">F130*(G130+_xlfn.IFS(J130+1&lt;0,-1,J130+1&gt;=K130,1,TRUE,0))</f>
        <v>0</v>
      </c>
      <c r="M130" s="45">
        <f t="shared" ref="M130:M137" si="53">MOD(J130+1,K130)*F130</f>
        <v>36</v>
      </c>
      <c r="N130" s="155" cm="1">
        <f t="array" ref="N130">CALENDAR.EDATE_TO_JDATE(A130,P130)</f>
        <v>2460187.75</v>
      </c>
      <c r="O130" s="155" cm="1">
        <f t="array" ref="O130">CALENDAR.EDATE_TO_JDATE(B130,P130)</f>
        <v>2460432.25</v>
      </c>
      <c r="P130" s="12"/>
      <c r="Q130" s="12"/>
      <c r="R130" s="173" cm="1">
        <f t="array" ref="R130:S130">CALENDAR.DELTA_YEAR_WEEKS(N130,O130,P130,Q130)</f>
        <v>0</v>
      </c>
      <c r="S130" s="173">
        <v>34.928571428571431</v>
      </c>
      <c r="T130" s="177" t="b">
        <f t="shared" ref="T130:T137" si="54">IF(Q130,AND(L130=R130,M130=S130),AND(D130=R130,MROUND(E130,0.05)=MROUND(S130,0.05)))</f>
        <v>1</v>
      </c>
    </row>
    <row r="131" spans="1:20" x14ac:dyDescent="0.25">
      <c r="A131" s="180">
        <v>45047.75</v>
      </c>
      <c r="B131" s="181">
        <v>45077.25</v>
      </c>
      <c r="C131" s="9">
        <f t="shared" si="45"/>
        <v>4.2142857142857144</v>
      </c>
      <c r="D131" s="9">
        <f t="shared" si="47"/>
        <v>0</v>
      </c>
      <c r="E131" s="188">
        <f t="shared" si="48"/>
        <v>4.2142857142857144</v>
      </c>
      <c r="F131" s="188">
        <f t="shared" si="46"/>
        <v>1</v>
      </c>
      <c r="G131" s="188">
        <f t="shared" si="49"/>
        <v>0</v>
      </c>
      <c r="H131" s="44">
        <f t="shared" si="50"/>
        <v>18</v>
      </c>
      <c r="I131" s="44">
        <f t="shared" si="51"/>
        <v>22</v>
      </c>
      <c r="J131" s="44">
        <f t="shared" si="52"/>
        <v>4</v>
      </c>
      <c r="K131" s="44" cm="1">
        <f t="array" ref="K131">CALENDAR.WEEKS_IN_YEAR(IF(F131,YEAR(A131),YEAR(B131)))</f>
        <v>52</v>
      </c>
      <c r="L131" s="188" cm="1">
        <f t="array" ref="L131">F131*(G131+_xlfn.IFS(J131+1&lt;0,-1,J131+1&gt;=K131,1,TRUE,0))</f>
        <v>0</v>
      </c>
      <c r="M131" s="44">
        <f t="shared" si="53"/>
        <v>5</v>
      </c>
      <c r="N131" s="154" cm="1">
        <f t="array" ref="N131">CALENDAR.EDATE_TO_JDATE(A131,P131)</f>
        <v>2460066.6666666665</v>
      </c>
      <c r="O131" s="154" cm="1">
        <f t="array" ref="O131">CALENDAR.EDATE_TO_JDATE(B131,P131)</f>
        <v>2460096.1666666665</v>
      </c>
      <c r="P131" s="9">
        <v>-600</v>
      </c>
      <c r="Q131" s="9"/>
      <c r="R131" s="172" cm="1">
        <f t="array" ref="R131:S131">CALENDAR.DELTA_YEAR_WEEKS(N131,O131,P131,Q131)</f>
        <v>0</v>
      </c>
      <c r="S131" s="172">
        <v>4.2142857142857144</v>
      </c>
      <c r="T131" s="176" t="b">
        <f t="shared" si="54"/>
        <v>1</v>
      </c>
    </row>
    <row r="132" spans="1:20" x14ac:dyDescent="0.25">
      <c r="A132" s="184">
        <v>45047.75</v>
      </c>
      <c r="B132" s="185">
        <v>45077.25</v>
      </c>
      <c r="C132" s="49">
        <f t="shared" si="45"/>
        <v>4.2142857142857144</v>
      </c>
      <c r="D132" s="49">
        <f t="shared" si="47"/>
        <v>0</v>
      </c>
      <c r="E132" s="190">
        <f t="shared" si="48"/>
        <v>4.2142857142857144</v>
      </c>
      <c r="F132" s="190">
        <f t="shared" si="46"/>
        <v>1</v>
      </c>
      <c r="G132" s="190">
        <f t="shared" si="49"/>
        <v>0</v>
      </c>
      <c r="H132" s="50">
        <f t="shared" si="50"/>
        <v>18</v>
      </c>
      <c r="I132" s="50">
        <f t="shared" si="51"/>
        <v>22</v>
      </c>
      <c r="J132" s="50">
        <f t="shared" si="52"/>
        <v>4</v>
      </c>
      <c r="K132" s="50" cm="1">
        <f t="array" ref="K132">CALENDAR.WEEKS_IN_YEAR(IF(F132,YEAR(A132),YEAR(B132)))</f>
        <v>52</v>
      </c>
      <c r="L132" s="190" cm="1">
        <f t="array" ref="L132">F132*(G132+_xlfn.IFS(J132+1&lt;0,-1,J132+1&gt;=K132,1,TRUE,0))</f>
        <v>0</v>
      </c>
      <c r="M132" s="50">
        <f t="shared" si="53"/>
        <v>5</v>
      </c>
      <c r="N132" s="156" cm="1">
        <f t="array" ref="N132">CALENDAR.EDATE_TO_JDATE(A132,P132)</f>
        <v>2460065.8541666665</v>
      </c>
      <c r="O132" s="156" cm="1">
        <f t="array" ref="O132">CALENDAR.EDATE_TO_JDATE(B132,P132)</f>
        <v>2460095.3541666665</v>
      </c>
      <c r="P132" s="49">
        <v>570</v>
      </c>
      <c r="Q132" s="49"/>
      <c r="R132" s="174" cm="1">
        <f t="array" ref="R132:S132">CALENDAR.DELTA_YEAR_WEEKS(N132,O132,P132,Q132)</f>
        <v>0</v>
      </c>
      <c r="S132" s="174">
        <v>4.2142857142857144</v>
      </c>
      <c r="T132" s="178" t="b">
        <f t="shared" si="54"/>
        <v>1</v>
      </c>
    </row>
    <row r="133" spans="1:20" x14ac:dyDescent="0.25">
      <c r="A133" s="186">
        <v>45077.25</v>
      </c>
      <c r="B133" s="187">
        <v>45413.75</v>
      </c>
      <c r="C133" s="52">
        <f t="shared" si="45"/>
        <v>48.071428571428569</v>
      </c>
      <c r="D133" s="52">
        <f t="shared" si="47"/>
        <v>0</v>
      </c>
      <c r="E133" s="191">
        <f t="shared" si="48"/>
        <v>48.071428571428569</v>
      </c>
      <c r="F133" s="191">
        <f t="shared" si="46"/>
        <v>1</v>
      </c>
      <c r="G133" s="191">
        <f t="shared" si="49"/>
        <v>1</v>
      </c>
      <c r="H133" s="53">
        <f t="shared" si="50"/>
        <v>22</v>
      </c>
      <c r="I133" s="53">
        <f t="shared" si="51"/>
        <v>18</v>
      </c>
      <c r="J133" s="53">
        <f t="shared" si="52"/>
        <v>-4</v>
      </c>
      <c r="K133" s="53" cm="1">
        <f t="array" ref="K133">CALENDAR.WEEKS_IN_YEAR(IF(F133,YEAR(A133),YEAR(B133)))</f>
        <v>52</v>
      </c>
      <c r="L133" s="191" cm="1">
        <f t="array" ref="L133">F133*(G133+_xlfn.IFS(J133+1&lt;0,-1,J133+1&gt;=K133,1,TRUE,0))</f>
        <v>0</v>
      </c>
      <c r="M133" s="53">
        <f t="shared" si="53"/>
        <v>49</v>
      </c>
      <c r="N133" s="157" cm="1">
        <f t="array" ref="N133">CALENDAR.EDATE_TO_JDATE(A133,P133)</f>
        <v>2460095.75</v>
      </c>
      <c r="O133" s="157" cm="1">
        <f t="array" ref="O133">CALENDAR.EDATE_TO_JDATE(B133,P133)</f>
        <v>2460432.25</v>
      </c>
      <c r="P133" s="52"/>
      <c r="Q133" s="52">
        <v>1</v>
      </c>
      <c r="R133" s="125" cm="1">
        <f t="array" ref="R133:S133">CALENDAR.DELTA_YEAR_WEEKS(N133,O133,P133,Q133)</f>
        <v>0</v>
      </c>
      <c r="S133" s="125">
        <v>49</v>
      </c>
      <c r="T133" s="179" t="b">
        <f t="shared" si="54"/>
        <v>1</v>
      </c>
    </row>
    <row r="134" spans="1:20" x14ac:dyDescent="0.25">
      <c r="A134" s="182">
        <v>45077.25</v>
      </c>
      <c r="B134" s="183">
        <v>45047.75</v>
      </c>
      <c r="C134" s="12">
        <f t="shared" si="45"/>
        <v>4.2142857142857144</v>
      </c>
      <c r="D134" s="12">
        <f t="shared" si="47"/>
        <v>0</v>
      </c>
      <c r="E134" s="189">
        <f t="shared" si="48"/>
        <v>-4.2142857142857144</v>
      </c>
      <c r="F134" s="189">
        <f t="shared" si="46"/>
        <v>-1</v>
      </c>
      <c r="G134" s="189">
        <f t="shared" si="49"/>
        <v>0</v>
      </c>
      <c r="H134" s="45">
        <f t="shared" si="50"/>
        <v>22</v>
      </c>
      <c r="I134" s="45">
        <f t="shared" si="51"/>
        <v>18</v>
      </c>
      <c r="J134" s="45">
        <f t="shared" si="52"/>
        <v>4</v>
      </c>
      <c r="K134" s="45" cm="1">
        <f t="array" ref="K134">CALENDAR.WEEKS_IN_YEAR(IF(F134,YEAR(A134),YEAR(B134)))</f>
        <v>52</v>
      </c>
      <c r="L134" s="189" cm="1">
        <f t="array" ref="L134">F134*(G134+_xlfn.IFS(J134+1&lt;0,-1,J134+1&gt;=K134,1,TRUE,0))</f>
        <v>0</v>
      </c>
      <c r="M134" s="45">
        <f t="shared" si="53"/>
        <v>-5</v>
      </c>
      <c r="N134" s="155" cm="1">
        <f t="array" ref="N134">CALENDAR.EDATE_TO_JDATE(A134,P134)</f>
        <v>2460095.75</v>
      </c>
      <c r="O134" s="155" cm="1">
        <f t="array" ref="O134">CALENDAR.EDATE_TO_JDATE(B134,P134)</f>
        <v>2460066.25</v>
      </c>
      <c r="P134" s="12"/>
      <c r="Q134" s="12">
        <v>1</v>
      </c>
      <c r="R134" s="173" cm="1">
        <f t="array" ref="R134:S134">CALENDAR.DELTA_YEAR_WEEKS(N134,O134,P134,Q134)</f>
        <v>0</v>
      </c>
      <c r="S134" s="173">
        <v>-5</v>
      </c>
      <c r="T134" s="177" t="b">
        <f t="shared" si="54"/>
        <v>1</v>
      </c>
    </row>
    <row r="135" spans="1:20" x14ac:dyDescent="0.25">
      <c r="A135" s="180">
        <v>44652.75</v>
      </c>
      <c r="B135" s="181">
        <v>45016.25</v>
      </c>
      <c r="C135" s="9">
        <f t="shared" si="45"/>
        <v>51.928571428571431</v>
      </c>
      <c r="D135" s="9">
        <f t="shared" si="47"/>
        <v>0</v>
      </c>
      <c r="E135" s="188">
        <f t="shared" si="48"/>
        <v>51.928571428571431</v>
      </c>
      <c r="F135" s="188">
        <f t="shared" si="46"/>
        <v>1</v>
      </c>
      <c r="G135" s="188">
        <f t="shared" si="49"/>
        <v>1</v>
      </c>
      <c r="H135" s="44">
        <f t="shared" si="50"/>
        <v>13</v>
      </c>
      <c r="I135" s="44">
        <f t="shared" si="51"/>
        <v>13</v>
      </c>
      <c r="J135" s="44">
        <f t="shared" si="52"/>
        <v>0</v>
      </c>
      <c r="K135" s="44" cm="1">
        <f t="array" ref="K135">CALENDAR.WEEKS_IN_YEAR(IF(F135,YEAR(A135),YEAR(B135)))</f>
        <v>52</v>
      </c>
      <c r="L135" s="188" cm="1">
        <f t="array" ref="L135">F135*(G135+_xlfn.IFS(J135+1&lt;0,-1,J135+1&gt;=K135,1,TRUE,0))</f>
        <v>1</v>
      </c>
      <c r="M135" s="44">
        <f t="shared" si="53"/>
        <v>1</v>
      </c>
      <c r="N135" s="154" cm="1">
        <f t="array" ref="N135">CALENDAR.EDATE_TO_JDATE(A135,P135)</f>
        <v>2459671.6666666665</v>
      </c>
      <c r="O135" s="154" cm="1">
        <f t="array" ref="O135">CALENDAR.EDATE_TO_JDATE(B135,P135)</f>
        <v>2460035.1666666665</v>
      </c>
      <c r="P135" s="9">
        <v>-600</v>
      </c>
      <c r="Q135" s="9">
        <v>1</v>
      </c>
      <c r="R135" s="172" cm="1">
        <f t="array" ref="R135:S135">CALENDAR.DELTA_YEAR_WEEKS(N135,O135,P135,Q135)</f>
        <v>1</v>
      </c>
      <c r="S135" s="172">
        <v>1</v>
      </c>
      <c r="T135" s="176" t="b">
        <f t="shared" si="54"/>
        <v>1</v>
      </c>
    </row>
    <row r="136" spans="1:20" x14ac:dyDescent="0.25">
      <c r="A136" s="184">
        <v>45078.75</v>
      </c>
      <c r="B136" s="185">
        <v>45077.25</v>
      </c>
      <c r="C136" s="49">
        <f t="shared" si="45"/>
        <v>0.21428571428571427</v>
      </c>
      <c r="D136" s="49">
        <f t="shared" si="47"/>
        <v>0</v>
      </c>
      <c r="E136" s="190">
        <f t="shared" si="48"/>
        <v>-0.21428571428571427</v>
      </c>
      <c r="F136" s="190">
        <f t="shared" si="46"/>
        <v>-1</v>
      </c>
      <c r="G136" s="190">
        <f t="shared" si="49"/>
        <v>0</v>
      </c>
      <c r="H136" s="50">
        <f t="shared" si="50"/>
        <v>22</v>
      </c>
      <c r="I136" s="50">
        <f t="shared" si="51"/>
        <v>22</v>
      </c>
      <c r="J136" s="50">
        <f t="shared" si="52"/>
        <v>0</v>
      </c>
      <c r="K136" s="50" cm="1">
        <f t="array" ref="K136">CALENDAR.WEEKS_IN_YEAR(IF(F136,YEAR(A136),YEAR(B136)))</f>
        <v>52</v>
      </c>
      <c r="L136" s="190" cm="1">
        <f t="array" ref="L136">F136*(G136+_xlfn.IFS(J136+1&lt;0,-1,J136+1&gt;=K136,1,TRUE,0))</f>
        <v>0</v>
      </c>
      <c r="M136" s="50">
        <f t="shared" si="53"/>
        <v>-1</v>
      </c>
      <c r="N136" s="156" cm="1">
        <f t="array" ref="N136">CALENDAR.EDATE_TO_JDATE(A136,P136)</f>
        <v>2460096.8541666665</v>
      </c>
      <c r="O136" s="156" cm="1">
        <f t="array" ref="O136">CALENDAR.EDATE_TO_JDATE(B136,P136)</f>
        <v>2460095.3541666665</v>
      </c>
      <c r="P136" s="49">
        <v>570</v>
      </c>
      <c r="Q136" s="49">
        <v>1</v>
      </c>
      <c r="R136" s="174" cm="1">
        <f t="array" ref="R136:S136">CALENDAR.DELTA_YEAR_WEEKS(N136,O136,P136,Q136)</f>
        <v>0</v>
      </c>
      <c r="S136" s="174">
        <v>-1</v>
      </c>
      <c r="T136" s="178" t="b">
        <f t="shared" si="54"/>
        <v>1</v>
      </c>
    </row>
    <row r="137" spans="1:20" x14ac:dyDescent="0.25">
      <c r="A137" s="186">
        <v>45869.25</v>
      </c>
      <c r="B137" s="187">
        <v>45170.75</v>
      </c>
      <c r="C137" s="52">
        <f t="shared" si="45"/>
        <v>99.785714285714292</v>
      </c>
      <c r="D137" s="52">
        <f t="shared" si="47"/>
        <v>-1</v>
      </c>
      <c r="E137" s="191">
        <f t="shared" si="48"/>
        <v>-47.785714285714292</v>
      </c>
      <c r="F137" s="191">
        <f t="shared" si="46"/>
        <v>-1</v>
      </c>
      <c r="G137" s="191">
        <f t="shared" si="49"/>
        <v>2</v>
      </c>
      <c r="H137" s="53">
        <f t="shared" si="50"/>
        <v>31</v>
      </c>
      <c r="I137" s="53">
        <f t="shared" si="51"/>
        <v>35</v>
      </c>
      <c r="J137" s="53">
        <f t="shared" si="52"/>
        <v>-4</v>
      </c>
      <c r="K137" s="53" cm="1">
        <f t="array" ref="K137">CALENDAR.WEEKS_IN_YEAR(IF(F137,YEAR(A137),YEAR(B137)))</f>
        <v>52</v>
      </c>
      <c r="L137" s="191" cm="1">
        <f t="array" ref="L137">F137*(G137+_xlfn.IFS(J137+1&lt;0,-1,J137+1&gt;=K137,1,TRUE,0))</f>
        <v>-1</v>
      </c>
      <c r="M137" s="53">
        <f t="shared" si="53"/>
        <v>-49</v>
      </c>
      <c r="N137" s="157" cm="1">
        <f t="array" ref="N137">CALENDAR.EDATE_TO_JDATE(A137,P137)</f>
        <v>2460888.1666666665</v>
      </c>
      <c r="O137" s="157" cm="1">
        <f t="array" ref="O137">CALENDAR.EDATE_TO_JDATE(B137,P137)</f>
        <v>2460189.6666666665</v>
      </c>
      <c r="P137" s="52">
        <v>-600</v>
      </c>
      <c r="Q137" s="52">
        <v>1</v>
      </c>
      <c r="R137" s="125" cm="1">
        <f t="array" ref="R137:S137">CALENDAR.DELTA_YEAR_WEEKS(N137,O137,P137,Q137)</f>
        <v>-1</v>
      </c>
      <c r="S137" s="125">
        <v>-49</v>
      </c>
      <c r="T137" s="179" t="b">
        <f t="shared" si="54"/>
        <v>1</v>
      </c>
    </row>
    <row r="140" spans="1:20" ht="19.5" x14ac:dyDescent="0.3">
      <c r="A140" s="1" t="s">
        <v>233</v>
      </c>
    </row>
    <row r="142" spans="1:20" x14ac:dyDescent="0.25">
      <c r="A142" s="22" t="s">
        <v>173</v>
      </c>
      <c r="B142" s="23" t="s">
        <v>174</v>
      </c>
      <c r="C142" s="23" t="s">
        <v>234</v>
      </c>
      <c r="D142" s="23" t="s">
        <v>235</v>
      </c>
      <c r="E142" s="23" t="s">
        <v>234</v>
      </c>
      <c r="F142" s="23" t="s">
        <v>206</v>
      </c>
      <c r="G142" s="23" t="s">
        <v>218</v>
      </c>
      <c r="H142" s="23" t="s">
        <v>236</v>
      </c>
      <c r="I142" s="23" t="s">
        <v>237</v>
      </c>
      <c r="J142" s="23" t="s">
        <v>238</v>
      </c>
      <c r="K142" s="23" t="s">
        <v>239</v>
      </c>
      <c r="L142" s="23" t="s">
        <v>221</v>
      </c>
      <c r="M142" s="23" t="s">
        <v>240</v>
      </c>
      <c r="N142" s="23" t="s">
        <v>175</v>
      </c>
      <c r="O142" s="23" t="s">
        <v>176</v>
      </c>
      <c r="P142" s="23" t="s">
        <v>42</v>
      </c>
      <c r="Q142" s="23" t="s">
        <v>198</v>
      </c>
      <c r="R142" s="37" t="s">
        <v>67</v>
      </c>
      <c r="S142" s="175" t="s">
        <v>230</v>
      </c>
      <c r="T142" s="175" t="s">
        <v>200</v>
      </c>
    </row>
    <row r="143" spans="1:20" x14ac:dyDescent="0.25">
      <c r="A143" s="180">
        <v>45077.25</v>
      </c>
      <c r="B143" s="181">
        <v>45413.75</v>
      </c>
      <c r="C143" s="188">
        <f>F143*(B143-A143)</f>
        <v>336.5</v>
      </c>
      <c r="D143" s="9">
        <f>F143*INT(C143/365.2425)</f>
        <v>0</v>
      </c>
      <c r="E143" s="188">
        <f>F143*(C143-(F143*D143*365.2425))</f>
        <v>336.5</v>
      </c>
      <c r="F143" s="188">
        <f t="shared" ref="F143:F151" si="55">IF(B143&gt;A143,1,-1)</f>
        <v>1</v>
      </c>
      <c r="G143" s="188">
        <f>(YEAR(B143)-YEAR(A143))*F143</f>
        <v>1</v>
      </c>
      <c r="H143" s="44">
        <f t="shared" ref="H143:H150" si="56">INT(A143)-DATE(YEAR(A143),1,0)</f>
        <v>151</v>
      </c>
      <c r="I143" s="44">
        <f>INT(B143)-DATE(YEAR(B143),1,0)</f>
        <v>122</v>
      </c>
      <c r="J143" s="44">
        <f>(I143-H143)*F143</f>
        <v>-29</v>
      </c>
      <c r="K143" s="44">
        <f>_xlfn.LET(_xlpm._startY, IF(F143,YEAR(A143),YEAR(B143)), DATE(_xlpm._startY,12,31)-DATE(_xlpm._startY,1,0))</f>
        <v>365</v>
      </c>
      <c r="L143" s="44" cm="1">
        <f t="array" ref="L143">F143*(G143+_xlfn.IFS(J143+1&lt;0,-1,J143+1&gt;=K143,1,TRUE,0))</f>
        <v>0</v>
      </c>
      <c r="M143" s="44">
        <f>INT(MOD(J143+1,K143))*F143</f>
        <v>337</v>
      </c>
      <c r="N143" s="154" cm="1">
        <f t="array" ref="N143">CALENDAR.EDATE_TO_JDATE(A143,P143)</f>
        <v>2460095.75</v>
      </c>
      <c r="O143" s="154" cm="1">
        <f t="array" ref="O143">CALENDAR.EDATE_TO_JDATE(B143,P143)</f>
        <v>2460432.25</v>
      </c>
      <c r="P143" s="9"/>
      <c r="Q143" s="9"/>
      <c r="R143" s="172" cm="1">
        <f t="array" ref="R143:S143">CALENDAR.DELTA_YEAR_DAYS(N143,O143,P143,Q143)</f>
        <v>0</v>
      </c>
      <c r="S143" s="172">
        <v>336.5</v>
      </c>
      <c r="T143" s="176" t="b">
        <f t="shared" ref="T143" si="57">IF(Q143,AND(L143=R143,M143=S143),AND(D143=R143,MROUND(E143,F143*0.05)=MROUND(S143,F143*0.05)))</f>
        <v>1</v>
      </c>
    </row>
    <row r="144" spans="1:20" x14ac:dyDescent="0.25">
      <c r="A144" s="182">
        <v>45077.25</v>
      </c>
      <c r="B144" s="183">
        <v>45047.75</v>
      </c>
      <c r="C144" s="189">
        <f t="shared" ref="C144:C151" si="58">F144*(B144-A144)</f>
        <v>29.5</v>
      </c>
      <c r="D144" s="12">
        <f t="shared" ref="D144:D151" si="59">F144*INT(C144/365.2425)</f>
        <v>0</v>
      </c>
      <c r="E144" s="189">
        <f t="shared" ref="E144:E150" si="60">F144*(C144-(F144*D144*365.2425))</f>
        <v>-29.5</v>
      </c>
      <c r="F144" s="189">
        <f t="shared" si="55"/>
        <v>-1</v>
      </c>
      <c r="G144" s="189">
        <f t="shared" ref="G144:G151" si="61">(YEAR(B144)-YEAR(A144))*F144</f>
        <v>0</v>
      </c>
      <c r="H144" s="45">
        <f t="shared" si="56"/>
        <v>151</v>
      </c>
      <c r="I144" s="45">
        <f t="shared" ref="I144:I151" si="62">INT(B144)-DATE(YEAR(B144),1,0)</f>
        <v>121</v>
      </c>
      <c r="J144" s="45">
        <f t="shared" ref="J144:J150" si="63">(I144-H144)*F144</f>
        <v>30</v>
      </c>
      <c r="K144" s="45">
        <f t="shared" ref="K144:K151" si="64">_xlfn.LET(_xlpm._startY, IF(F144,YEAR(A144),YEAR(B144)), DATE(_xlpm._startY,12,31)-DATE(_xlpm._startY,1,0))</f>
        <v>365</v>
      </c>
      <c r="L144" s="45" cm="1">
        <f t="array" ref="L144">F144*(G144+_xlfn.IFS(J144+1&lt;0,-1,J144+1&gt;=K144,1,TRUE,0))</f>
        <v>0</v>
      </c>
      <c r="M144" s="45">
        <f t="shared" ref="M144:M150" si="65">INT(MOD(J144+1,K144))*F144</f>
        <v>-31</v>
      </c>
      <c r="N144" s="155" cm="1">
        <f t="array" ref="N144">CALENDAR.EDATE_TO_JDATE(A144,P144)</f>
        <v>2460095.75</v>
      </c>
      <c r="O144" s="155" cm="1">
        <f t="array" ref="O144">CALENDAR.EDATE_TO_JDATE(B144,P144)</f>
        <v>2460066.25</v>
      </c>
      <c r="P144" s="12"/>
      <c r="Q144" s="12"/>
      <c r="R144" s="173" cm="1">
        <f t="array" ref="R144:S144">CALENDAR.DELTA_YEAR_DAYS(N144,O144,P144,Q144)</f>
        <v>0</v>
      </c>
      <c r="S144" s="173">
        <v>-29.5</v>
      </c>
      <c r="T144" s="177" t="b">
        <f>IF(Q144,AND(L144=R144,M144=S144),AND(D144=R144,MROUND(E144,F144*0.05)=MROUND(S144,F144*0.05)))</f>
        <v>1</v>
      </c>
    </row>
    <row r="145" spans="1:20" x14ac:dyDescent="0.25">
      <c r="A145" s="180">
        <v>44652.75</v>
      </c>
      <c r="B145" s="181">
        <v>45016.25</v>
      </c>
      <c r="C145" s="188">
        <f t="shared" si="58"/>
        <v>363.5</v>
      </c>
      <c r="D145" s="9">
        <f t="shared" si="59"/>
        <v>0</v>
      </c>
      <c r="E145" s="188">
        <f t="shared" si="60"/>
        <v>363.5</v>
      </c>
      <c r="F145" s="188">
        <f t="shared" si="55"/>
        <v>1</v>
      </c>
      <c r="G145" s="188">
        <f t="shared" si="61"/>
        <v>1</v>
      </c>
      <c r="H145" s="44">
        <f t="shared" si="56"/>
        <v>91</v>
      </c>
      <c r="I145" s="44">
        <f t="shared" si="62"/>
        <v>90</v>
      </c>
      <c r="J145" s="44">
        <f t="shared" si="63"/>
        <v>-1</v>
      </c>
      <c r="K145" s="44">
        <f t="shared" si="64"/>
        <v>365</v>
      </c>
      <c r="L145" s="44" cm="1">
        <f t="array" ref="L145">F145*(G145+_xlfn.IFS(J145+1&lt;0,-1,J145+1&gt;=K145,1,TRUE,0))</f>
        <v>1</v>
      </c>
      <c r="M145" s="44">
        <f t="shared" si="65"/>
        <v>0</v>
      </c>
      <c r="N145" s="154" cm="1">
        <f t="array" ref="N145">CALENDAR.EDATE_TO_JDATE(A145,P145)</f>
        <v>2459671.6666666665</v>
      </c>
      <c r="O145" s="154" cm="1">
        <f t="array" ref="O145">CALENDAR.EDATE_TO_JDATE(B145,P145)</f>
        <v>2460035.1666666665</v>
      </c>
      <c r="P145" s="9">
        <v>-600</v>
      </c>
      <c r="Q145" s="9"/>
      <c r="R145" s="172" cm="1">
        <f t="array" ref="R145:S145">CALENDAR.DELTA_YEAR_DAYS(N145,O145,P145,Q145)</f>
        <v>0</v>
      </c>
      <c r="S145" s="172">
        <v>363.5</v>
      </c>
      <c r="T145" s="176" t="b">
        <f t="shared" ref="T145:T151" si="66">IF(Q145,AND(L145=R145,M145=S145),AND(D145=R145,MROUND(E145,F145*0.05)=MROUND(S145,F145*0.05)))</f>
        <v>1</v>
      </c>
    </row>
    <row r="146" spans="1:20" x14ac:dyDescent="0.25">
      <c r="A146" s="184">
        <v>45078.75</v>
      </c>
      <c r="B146" s="185">
        <v>45077.25</v>
      </c>
      <c r="C146" s="190">
        <f t="shared" si="58"/>
        <v>1.5</v>
      </c>
      <c r="D146" s="49">
        <f t="shared" si="59"/>
        <v>0</v>
      </c>
      <c r="E146" s="190">
        <f t="shared" si="60"/>
        <v>-1.5</v>
      </c>
      <c r="F146" s="190">
        <f t="shared" si="55"/>
        <v>-1</v>
      </c>
      <c r="G146" s="190">
        <f t="shared" si="61"/>
        <v>0</v>
      </c>
      <c r="H146" s="50">
        <f t="shared" si="56"/>
        <v>152</v>
      </c>
      <c r="I146" s="50">
        <f t="shared" si="62"/>
        <v>151</v>
      </c>
      <c r="J146" s="50">
        <f t="shared" si="63"/>
        <v>1</v>
      </c>
      <c r="K146" s="50">
        <f t="shared" si="64"/>
        <v>365</v>
      </c>
      <c r="L146" s="50" cm="1">
        <f t="array" ref="L146">F146*(G146+_xlfn.IFS(J146+1&lt;0,-1,J146+1&gt;=K146,1,TRUE,0))</f>
        <v>0</v>
      </c>
      <c r="M146" s="50">
        <f t="shared" si="65"/>
        <v>-2</v>
      </c>
      <c r="N146" s="156" cm="1">
        <f t="array" ref="N146">CALENDAR.EDATE_TO_JDATE(A146,P146)</f>
        <v>2460096.8541666665</v>
      </c>
      <c r="O146" s="156" cm="1">
        <f t="array" ref="O146">CALENDAR.EDATE_TO_JDATE(B146,P146)</f>
        <v>2460095.3541666665</v>
      </c>
      <c r="P146" s="49">
        <v>570</v>
      </c>
      <c r="Q146" s="49"/>
      <c r="R146" s="174" cm="1">
        <f t="array" ref="R146:S146">CALENDAR.DELTA_YEAR_DAYS(N146,O146,P146,Q146)</f>
        <v>0</v>
      </c>
      <c r="S146" s="174">
        <v>-1.5</v>
      </c>
      <c r="T146" s="178" t="b">
        <f t="shared" si="66"/>
        <v>1</v>
      </c>
    </row>
    <row r="147" spans="1:20" x14ac:dyDescent="0.25">
      <c r="A147" s="186">
        <v>45077.25</v>
      </c>
      <c r="B147" s="187">
        <v>45413.75</v>
      </c>
      <c r="C147" s="191">
        <f t="shared" si="58"/>
        <v>336.5</v>
      </c>
      <c r="D147" s="52">
        <f t="shared" si="59"/>
        <v>0</v>
      </c>
      <c r="E147" s="191">
        <f t="shared" si="60"/>
        <v>336.5</v>
      </c>
      <c r="F147" s="191">
        <f t="shared" si="55"/>
        <v>1</v>
      </c>
      <c r="G147" s="191">
        <f t="shared" si="61"/>
        <v>1</v>
      </c>
      <c r="H147" s="53">
        <f t="shared" si="56"/>
        <v>151</v>
      </c>
      <c r="I147" s="53">
        <f t="shared" si="62"/>
        <v>122</v>
      </c>
      <c r="J147" s="53">
        <f t="shared" si="63"/>
        <v>-29</v>
      </c>
      <c r="K147" s="53">
        <f t="shared" si="64"/>
        <v>365</v>
      </c>
      <c r="L147" s="53" cm="1">
        <f t="array" ref="L147">F147*(G147+_xlfn.IFS(J147+1&lt;0,-1,J147+1&gt;=K147,1,TRUE,0))</f>
        <v>0</v>
      </c>
      <c r="M147" s="53">
        <f t="shared" si="65"/>
        <v>337</v>
      </c>
      <c r="N147" s="157" cm="1">
        <f t="array" ref="N147">CALENDAR.EDATE_TO_JDATE(A147,P147)</f>
        <v>2460095.75</v>
      </c>
      <c r="O147" s="157" cm="1">
        <f t="array" ref="O147">CALENDAR.EDATE_TO_JDATE(B147,P147)</f>
        <v>2460432.25</v>
      </c>
      <c r="P147" s="52"/>
      <c r="Q147" s="52">
        <v>1</v>
      </c>
      <c r="R147" s="125" cm="1">
        <f t="array" ref="R147:S147">CALENDAR.DELTA_YEAR_DAYS(N147,O147,P147,Q147)</f>
        <v>0</v>
      </c>
      <c r="S147" s="125">
        <v>337</v>
      </c>
      <c r="T147" s="179" t="b">
        <f t="shared" si="66"/>
        <v>1</v>
      </c>
    </row>
    <row r="148" spans="1:20" x14ac:dyDescent="0.25">
      <c r="A148" s="182">
        <v>45077.25</v>
      </c>
      <c r="B148" s="183">
        <v>45047.75</v>
      </c>
      <c r="C148" s="189">
        <f t="shared" si="58"/>
        <v>29.5</v>
      </c>
      <c r="D148" s="12">
        <f t="shared" si="59"/>
        <v>0</v>
      </c>
      <c r="E148" s="189">
        <f t="shared" si="60"/>
        <v>-29.5</v>
      </c>
      <c r="F148" s="189">
        <f t="shared" si="55"/>
        <v>-1</v>
      </c>
      <c r="G148" s="189">
        <f t="shared" si="61"/>
        <v>0</v>
      </c>
      <c r="H148" s="45">
        <f t="shared" si="56"/>
        <v>151</v>
      </c>
      <c r="I148" s="45">
        <f t="shared" si="62"/>
        <v>121</v>
      </c>
      <c r="J148" s="45">
        <f t="shared" si="63"/>
        <v>30</v>
      </c>
      <c r="K148" s="45">
        <f t="shared" si="64"/>
        <v>365</v>
      </c>
      <c r="L148" s="45" cm="1">
        <f t="array" ref="L148">F148*(G148+_xlfn.IFS(J148+1&lt;0,-1,J148+1&gt;=K148,1,TRUE,0))</f>
        <v>0</v>
      </c>
      <c r="M148" s="45">
        <f t="shared" si="65"/>
        <v>-31</v>
      </c>
      <c r="N148" s="155" cm="1">
        <f t="array" ref="N148">CALENDAR.EDATE_TO_JDATE(A148,P148)</f>
        <v>2460095.75</v>
      </c>
      <c r="O148" s="155" cm="1">
        <f t="array" ref="O148">CALENDAR.EDATE_TO_JDATE(B148,P148)</f>
        <v>2460066.25</v>
      </c>
      <c r="P148" s="12"/>
      <c r="Q148" s="12">
        <v>1</v>
      </c>
      <c r="R148" s="173" cm="1">
        <f t="array" ref="R148:S148">CALENDAR.DELTA_YEAR_DAYS(N148,O148,P148,Q148)</f>
        <v>0</v>
      </c>
      <c r="S148" s="173">
        <v>-31</v>
      </c>
      <c r="T148" s="177" t="b">
        <f t="shared" si="66"/>
        <v>1</v>
      </c>
    </row>
    <row r="149" spans="1:20" x14ac:dyDescent="0.25">
      <c r="A149" s="180">
        <v>44652.75</v>
      </c>
      <c r="B149" s="181">
        <v>45016.25</v>
      </c>
      <c r="C149" s="188">
        <f t="shared" si="58"/>
        <v>363.5</v>
      </c>
      <c r="D149" s="9">
        <f t="shared" si="59"/>
        <v>0</v>
      </c>
      <c r="E149" s="188">
        <f t="shared" si="60"/>
        <v>363.5</v>
      </c>
      <c r="F149" s="188">
        <f t="shared" si="55"/>
        <v>1</v>
      </c>
      <c r="G149" s="188">
        <f t="shared" si="61"/>
        <v>1</v>
      </c>
      <c r="H149" s="44">
        <f t="shared" si="56"/>
        <v>91</v>
      </c>
      <c r="I149" s="44">
        <f t="shared" si="62"/>
        <v>90</v>
      </c>
      <c r="J149" s="44">
        <f t="shared" si="63"/>
        <v>-1</v>
      </c>
      <c r="K149" s="44">
        <f t="shared" si="64"/>
        <v>365</v>
      </c>
      <c r="L149" s="44" cm="1">
        <f t="array" ref="L149">F149*(G149+_xlfn.IFS(J149+1&lt;0,-1,J149+1&gt;=K149,1,TRUE,0))</f>
        <v>1</v>
      </c>
      <c r="M149" s="44">
        <f t="shared" si="65"/>
        <v>0</v>
      </c>
      <c r="N149" s="154" cm="1">
        <f t="array" ref="N149">CALENDAR.EDATE_TO_JDATE(A149,P149)</f>
        <v>2459671.6666666665</v>
      </c>
      <c r="O149" s="154" cm="1">
        <f t="array" ref="O149">CALENDAR.EDATE_TO_JDATE(B149,P149)</f>
        <v>2460035.1666666665</v>
      </c>
      <c r="P149" s="9">
        <v>-600</v>
      </c>
      <c r="Q149" s="9">
        <v>1</v>
      </c>
      <c r="R149" s="172" cm="1">
        <f t="array" ref="R149:S149">CALENDAR.DELTA_YEAR_DAYS(N149,O149,P149,Q149)</f>
        <v>0</v>
      </c>
      <c r="S149" s="172">
        <v>365</v>
      </c>
      <c r="T149" s="176" t="b">
        <f t="shared" si="66"/>
        <v>0</v>
      </c>
    </row>
    <row r="150" spans="1:20" x14ac:dyDescent="0.25">
      <c r="A150" s="184">
        <v>45078.75</v>
      </c>
      <c r="B150" s="185">
        <v>45077.25</v>
      </c>
      <c r="C150" s="190">
        <f t="shared" si="58"/>
        <v>1.5</v>
      </c>
      <c r="D150" s="49">
        <f t="shared" si="59"/>
        <v>0</v>
      </c>
      <c r="E150" s="190">
        <f t="shared" si="60"/>
        <v>-1.5</v>
      </c>
      <c r="F150" s="190">
        <f t="shared" si="55"/>
        <v>-1</v>
      </c>
      <c r="G150" s="190">
        <f t="shared" si="61"/>
        <v>0</v>
      </c>
      <c r="H150" s="50">
        <f t="shared" si="56"/>
        <v>152</v>
      </c>
      <c r="I150" s="50">
        <f t="shared" si="62"/>
        <v>151</v>
      </c>
      <c r="J150" s="50">
        <f t="shared" si="63"/>
        <v>1</v>
      </c>
      <c r="K150" s="50">
        <f t="shared" si="64"/>
        <v>365</v>
      </c>
      <c r="L150" s="50" cm="1">
        <f t="array" ref="L150">F150*(G150+_xlfn.IFS(J150+1&lt;0,-1,J150+1&gt;=K150,1,TRUE,0))</f>
        <v>0</v>
      </c>
      <c r="M150" s="50">
        <f t="shared" si="65"/>
        <v>-2</v>
      </c>
      <c r="N150" s="156" cm="1">
        <f t="array" ref="N150">CALENDAR.EDATE_TO_JDATE(A150,P150)</f>
        <v>2460096.8541666665</v>
      </c>
      <c r="O150" s="156" cm="1">
        <f t="array" ref="O150">CALENDAR.EDATE_TO_JDATE(B150,P150)</f>
        <v>2460095.3541666665</v>
      </c>
      <c r="P150" s="49">
        <v>570</v>
      </c>
      <c r="Q150" s="49">
        <v>1</v>
      </c>
      <c r="R150" s="174" cm="1">
        <f t="array" ref="R150:S150">CALENDAR.DELTA_YEAR_DAYS(N150,O150,P150,Q150)</f>
        <v>0</v>
      </c>
      <c r="S150" s="174">
        <v>-2</v>
      </c>
      <c r="T150" s="178" t="b">
        <f t="shared" si="66"/>
        <v>1</v>
      </c>
    </row>
    <row r="151" spans="1:20" x14ac:dyDescent="0.25">
      <c r="A151" s="186">
        <v>45869.25</v>
      </c>
      <c r="B151" s="187">
        <v>45170.75</v>
      </c>
      <c r="C151" s="191">
        <f t="shared" si="58"/>
        <v>698.5</v>
      </c>
      <c r="D151" s="52">
        <f t="shared" si="59"/>
        <v>-1</v>
      </c>
      <c r="E151" s="191">
        <f>F151*(C151-(F151*D151*365))</f>
        <v>-333.5</v>
      </c>
      <c r="F151" s="191">
        <f t="shared" si="55"/>
        <v>-1</v>
      </c>
      <c r="G151" s="191">
        <f t="shared" si="61"/>
        <v>2</v>
      </c>
      <c r="H151" s="53">
        <f>INT(A151)-DATE(YEAR(A151),1,0)</f>
        <v>212</v>
      </c>
      <c r="I151" s="53">
        <f t="shared" si="62"/>
        <v>244</v>
      </c>
      <c r="J151" s="192">
        <f>(I151-H151)*F151</f>
        <v>-32</v>
      </c>
      <c r="K151" s="53">
        <f t="shared" si="64"/>
        <v>365</v>
      </c>
      <c r="L151" s="53" cm="1">
        <f t="array" ref="L151">F151*(G151+_xlfn.IFS(J151+1&lt;0,-1,J151+1&gt;=K151,1,TRUE,0))</f>
        <v>-1</v>
      </c>
      <c r="M151" s="53">
        <f>(INT(MOD(J151,K151))+1)*F151</f>
        <v>-334</v>
      </c>
      <c r="N151" s="157" cm="1">
        <f t="array" ref="N151">CALENDAR.EDATE_TO_JDATE(A151,P151)</f>
        <v>2460887.75</v>
      </c>
      <c r="O151" s="157" cm="1">
        <f t="array" ref="O151">CALENDAR.EDATE_TO_JDATE(B151,P151)</f>
        <v>2460189.25</v>
      </c>
      <c r="P151" s="52"/>
      <c r="Q151" s="52">
        <v>1</v>
      </c>
      <c r="R151" s="125" cm="1">
        <f t="array" ref="R151:S151">CALENDAR.DELTA_YEAR_DAYS(N151,O151,P151,Q151)</f>
        <v>-1</v>
      </c>
      <c r="S151" s="125">
        <v>-334</v>
      </c>
      <c r="T151" s="179" t="b">
        <f t="shared" si="66"/>
        <v>1</v>
      </c>
    </row>
    <row r="153" spans="1:20" x14ac:dyDescent="0.25">
      <c r="J153" s="2"/>
    </row>
    <row r="162" spans="5:5" x14ac:dyDescent="0.25">
      <c r="E162" s="195"/>
    </row>
    <row r="163" spans="5:5" x14ac:dyDescent="0.25">
      <c r="E163" s="193"/>
    </row>
  </sheetData>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05BC-D671-4601-B83E-2C62C76C9AFC}">
  <dimension ref="A1:G97"/>
  <sheetViews>
    <sheetView topLeftCell="A72" workbookViewId="0">
      <selection activeCell="A99" sqref="A99"/>
    </sheetView>
  </sheetViews>
  <sheetFormatPr defaultRowHeight="15" x14ac:dyDescent="0.25"/>
  <cols>
    <col min="1" max="1" width="28.5703125" customWidth="1"/>
    <col min="2" max="2" width="16.5703125" customWidth="1"/>
    <col min="3" max="3" width="15.5703125" customWidth="1"/>
    <col min="4" max="4" width="12" customWidth="1"/>
    <col min="5" max="5" width="14.5703125" customWidth="1"/>
    <col min="6" max="6" width="13.7109375" customWidth="1"/>
    <col min="7" max="7" width="12.28515625" bestFit="1" customWidth="1"/>
    <col min="10" max="10" width="16.140625" customWidth="1"/>
    <col min="11" max="11" width="42.7109375" customWidth="1"/>
  </cols>
  <sheetData>
    <row r="1" spans="1:7" ht="19.5" x14ac:dyDescent="0.3">
      <c r="A1" s="1" t="s">
        <v>82</v>
      </c>
    </row>
    <row r="3" spans="1:7" x14ac:dyDescent="0.25">
      <c r="A3" s="22" t="s">
        <v>81</v>
      </c>
      <c r="B3" s="58" t="s">
        <v>7</v>
      </c>
      <c r="C3" s="58" t="s">
        <v>67</v>
      </c>
      <c r="D3" s="58" t="s">
        <v>17</v>
      </c>
      <c r="E3" s="58" t="s">
        <v>18</v>
      </c>
      <c r="F3" s="24" t="s">
        <v>68</v>
      </c>
      <c r="G3" s="24" t="s">
        <v>87</v>
      </c>
    </row>
    <row r="4" spans="1:7" x14ac:dyDescent="0.25">
      <c r="A4" s="8"/>
      <c r="B4" s="9"/>
      <c r="C4" s="9" t="str" cm="1">
        <f t="array" ref="C4:G4">CALENDAR.PARSE_ISO_DATE(A4,B4)</f>
        <v/>
      </c>
      <c r="D4" s="9" t="str">
        <v/>
      </c>
      <c r="E4" s="9" t="str">
        <v/>
      </c>
      <c r="F4" s="9" t="str">
        <v/>
      </c>
      <c r="G4" s="10" t="str">
        <v/>
      </c>
    </row>
    <row r="5" spans="1:7" x14ac:dyDescent="0.25">
      <c r="A5" s="11" t="s">
        <v>3</v>
      </c>
      <c r="B5" s="12"/>
      <c r="C5" s="12" t="e" cm="1">
        <f t="array" ref="C5:G5">CALENDAR.PARSE_ISO_DATE(A5,B5)</f>
        <v>#VALUE!</v>
      </c>
      <c r="D5" s="12" t="e">
        <v>#VALUE!</v>
      </c>
      <c r="E5" s="12" t="e">
        <v>#VALUE!</v>
      </c>
      <c r="F5" s="12" t="e">
        <v>#VALUE!</v>
      </c>
      <c r="G5" s="13" t="e">
        <v>#VALUE!</v>
      </c>
    </row>
    <row r="6" spans="1:7" x14ac:dyDescent="0.25">
      <c r="A6" s="79" t="s">
        <v>83</v>
      </c>
      <c r="B6" s="9"/>
      <c r="C6" s="9" cm="1">
        <f t="array" ref="C6:G6">CALENDAR.PARSE_ISO_DATE(A6,B6)</f>
        <v>-327</v>
      </c>
      <c r="D6" s="9">
        <v>10</v>
      </c>
      <c r="E6" s="9">
        <v>1</v>
      </c>
      <c r="F6" s="9" t="str">
        <v/>
      </c>
      <c r="G6" s="10" t="str">
        <v/>
      </c>
    </row>
    <row r="7" spans="1:7" x14ac:dyDescent="0.25">
      <c r="A7" s="59" t="s">
        <v>85</v>
      </c>
      <c r="B7" s="12"/>
      <c r="C7" s="12" t="e" cm="1">
        <f t="array" ref="C7:G7">CALENDAR.PARSE_ISO_DATE(A7,B7)</f>
        <v>#VALUE!</v>
      </c>
      <c r="D7" s="12" t="e">
        <v>#VALUE!</v>
      </c>
      <c r="E7" s="12" t="e">
        <v>#VALUE!</v>
      </c>
      <c r="F7" s="12" t="str">
        <v/>
      </c>
      <c r="G7" s="13" t="str">
        <v/>
      </c>
    </row>
    <row r="8" spans="1:7" x14ac:dyDescent="0.25">
      <c r="A8" s="57" t="s">
        <v>84</v>
      </c>
      <c r="B8" s="9"/>
      <c r="C8" s="9" cm="1">
        <f t="array" ref="C8:G8">CALENDAR.PARSE_ISO_DATE(A8,B8)</f>
        <v>2000</v>
      </c>
      <c r="D8" s="9">
        <v>2</v>
      </c>
      <c r="E8" s="9">
        <v>29</v>
      </c>
      <c r="F8" s="9" t="str">
        <v/>
      </c>
      <c r="G8" s="10" t="str">
        <v/>
      </c>
    </row>
    <row r="9" spans="1:7" x14ac:dyDescent="0.25">
      <c r="A9" s="83" t="s">
        <v>86</v>
      </c>
      <c r="B9" s="49">
        <v>1</v>
      </c>
      <c r="C9" s="49" cm="1">
        <f t="array" ref="C9:G9">CALENDAR.PARSE_ISO_DATE(A9,B9)</f>
        <v>2100</v>
      </c>
      <c r="D9" s="49">
        <v>2</v>
      </c>
      <c r="E9" s="49">
        <v>29</v>
      </c>
      <c r="F9" s="49" t="str">
        <v/>
      </c>
      <c r="G9" s="84" t="str">
        <v/>
      </c>
    </row>
    <row r="10" spans="1:7" x14ac:dyDescent="0.25">
      <c r="A10" s="57" t="s">
        <v>88</v>
      </c>
      <c r="B10" s="9"/>
      <c r="C10" s="9" cm="1">
        <f t="array" ref="C10:G10">CALENDAR.PARSE_ISO_DATE(A10,B10)</f>
        <v>2000</v>
      </c>
      <c r="D10" s="9">
        <v>2</v>
      </c>
      <c r="E10" s="9">
        <v>29</v>
      </c>
      <c r="F10" s="9">
        <v>0.25</v>
      </c>
      <c r="G10" s="10" t="str">
        <v/>
      </c>
    </row>
    <row r="11" spans="1:7" x14ac:dyDescent="0.25">
      <c r="A11" s="83" t="s">
        <v>89</v>
      </c>
      <c r="B11" s="49"/>
      <c r="C11" s="49" cm="1">
        <f t="array" ref="C11:G11">CALENDAR.PARSE_ISO_DATE(A11,B11)</f>
        <v>2000</v>
      </c>
      <c r="D11" s="49">
        <v>2</v>
      </c>
      <c r="E11" s="49">
        <v>1</v>
      </c>
      <c r="F11" s="49" t="e">
        <v>#VALUE!</v>
      </c>
      <c r="G11" s="84">
        <v>570</v>
      </c>
    </row>
    <row r="12" spans="1:7" x14ac:dyDescent="0.25">
      <c r="A12" s="85" t="s">
        <v>90</v>
      </c>
      <c r="B12" s="52"/>
      <c r="C12" s="52" cm="1">
        <f t="array" ref="C12:G12">CALENDAR.PARSE_ISO_DATE(A12,B12)</f>
        <v>2000</v>
      </c>
      <c r="D12" s="52">
        <v>2</v>
      </c>
      <c r="E12" s="52">
        <v>29</v>
      </c>
      <c r="F12" s="52">
        <v>0.75</v>
      </c>
      <c r="G12" s="86">
        <v>0</v>
      </c>
    </row>
    <row r="13" spans="1:7" x14ac:dyDescent="0.25">
      <c r="A13" s="83" t="s">
        <v>135</v>
      </c>
      <c r="B13" s="49"/>
      <c r="C13" s="49" cm="1">
        <f t="array" ref="C13:G13">CALENDAR.PARSE_ISO_DATE(A13,B13)</f>
        <v>2000</v>
      </c>
      <c r="D13" s="49">
        <v>2</v>
      </c>
      <c r="E13" s="49">
        <v>1</v>
      </c>
      <c r="F13" s="49">
        <v>0.99999998842592597</v>
      </c>
      <c r="G13" s="84">
        <v>570</v>
      </c>
    </row>
    <row r="16" spans="1:7" ht="19.5" x14ac:dyDescent="0.3">
      <c r="A16" s="1" t="s">
        <v>63</v>
      </c>
    </row>
    <row r="18" spans="1:3" x14ac:dyDescent="0.25">
      <c r="A18" s="22" t="s">
        <v>20</v>
      </c>
      <c r="B18" s="6" t="s">
        <v>21</v>
      </c>
      <c r="C18" s="24" t="s">
        <v>2</v>
      </c>
    </row>
    <row r="19" spans="1:3" x14ac:dyDescent="0.25">
      <c r="A19" s="8"/>
      <c r="B19" s="9">
        <v>1</v>
      </c>
      <c r="C19" s="10" t="str" cm="1">
        <f t="array" ref="C19">CALENDAR.DAY_OF_WEEK_FROM_TEXT(A19,B19)</f>
        <v/>
      </c>
    </row>
    <row r="20" spans="1:3" x14ac:dyDescent="0.25">
      <c r="A20" s="11" t="s">
        <v>3</v>
      </c>
      <c r="B20" s="12">
        <v>1</v>
      </c>
      <c r="C20" s="13" t="e" cm="1">
        <f t="array" ref="C20">CALENDAR.DAY_OF_WEEK_FROM_TEXT(A20,B20)</f>
        <v>#VALUE!</v>
      </c>
    </row>
    <row r="21" spans="1:3" x14ac:dyDescent="0.25">
      <c r="A21" s="8" t="s">
        <v>25</v>
      </c>
      <c r="B21" s="9"/>
      <c r="C21" s="10" cm="1">
        <f t="array" ref="C21">CALENDAR.DAY_OF_WEEK_FROM_TEXT(A21,B21)</f>
        <v>7</v>
      </c>
    </row>
    <row r="22" spans="1:3" x14ac:dyDescent="0.25">
      <c r="A22" s="11" t="s">
        <v>26</v>
      </c>
      <c r="B22" s="12">
        <v>2</v>
      </c>
      <c r="C22" s="13" cm="1">
        <f t="array" ref="C22">CALENDAR.DAY_OF_WEEK_FROM_TEXT(A22,B22)</f>
        <v>6</v>
      </c>
    </row>
    <row r="23" spans="1:3" x14ac:dyDescent="0.25">
      <c r="A23" s="8" t="s">
        <v>27</v>
      </c>
      <c r="B23" s="9">
        <v>2</v>
      </c>
      <c r="C23" s="10" cm="1">
        <f t="array" ref="C23">CALENDAR.DAY_OF_WEEK_FROM_TEXT(A23,B23)</f>
        <v>1</v>
      </c>
    </row>
    <row r="24" spans="1:3" x14ac:dyDescent="0.25">
      <c r="A24" s="11" t="s">
        <v>28</v>
      </c>
      <c r="B24" s="12">
        <v>1</v>
      </c>
      <c r="C24" s="13" t="e" cm="1">
        <f t="array" ref="C24">CALENDAR.DAY_OF_WEEK_FROM_TEXT(A24,B24)</f>
        <v>#VALUE!</v>
      </c>
    </row>
    <row r="25" spans="1:3" x14ac:dyDescent="0.25">
      <c r="A25" s="14" t="s">
        <v>29</v>
      </c>
      <c r="B25" s="15">
        <v>2</v>
      </c>
      <c r="C25" s="17" cm="1">
        <f t="array" ref="C25">CALENDAR.DAY_OF_WEEK_FROM_TEXT(A25,B25)</f>
        <v>5</v>
      </c>
    </row>
    <row r="26" spans="1:3" x14ac:dyDescent="0.25">
      <c r="A26" s="18" t="s">
        <v>30</v>
      </c>
      <c r="B26" s="19">
        <v>3</v>
      </c>
      <c r="C26" s="20" cm="1">
        <f t="array" ref="C26">CALENDAR.DAY_OF_WEEK_FROM_TEXT(A26,B26)</f>
        <v>6</v>
      </c>
    </row>
    <row r="29" spans="1:3" ht="19.5" x14ac:dyDescent="0.3">
      <c r="A29" s="1" t="s">
        <v>64</v>
      </c>
    </row>
    <row r="31" spans="1:3" x14ac:dyDescent="0.25">
      <c r="A31" s="22" t="s">
        <v>5</v>
      </c>
      <c r="B31" s="24" t="s">
        <v>2</v>
      </c>
    </row>
    <row r="32" spans="1:3" x14ac:dyDescent="0.25">
      <c r="A32" s="8"/>
      <c r="B32" s="10" t="str" cm="1">
        <f t="array" ref="B32">CALENDAR.MONTH_FROM_TEXT(A32)</f>
        <v/>
      </c>
    </row>
    <row r="33" spans="1:2" x14ac:dyDescent="0.25">
      <c r="A33" s="11" t="s">
        <v>3</v>
      </c>
      <c r="B33" s="13" t="e" cm="1">
        <f t="array" ref="B33">CALENDAR.MONTH_FROM_TEXT(A33)</f>
        <v>#VALUE!</v>
      </c>
    </row>
    <row r="34" spans="1:2" x14ac:dyDescent="0.25">
      <c r="A34" s="8" t="s">
        <v>58</v>
      </c>
      <c r="B34" s="10" cm="1">
        <f t="array" ref="B34">CALENDAR.MONTH_FROM_TEXT(A34)</f>
        <v>1</v>
      </c>
    </row>
    <row r="35" spans="1:2" x14ac:dyDescent="0.25">
      <c r="A35" s="11" t="s">
        <v>59</v>
      </c>
      <c r="B35" s="13" cm="1">
        <f t="array" ref="B35">CALENDAR.MONTH_FROM_TEXT(A35)</f>
        <v>1</v>
      </c>
    </row>
    <row r="36" spans="1:2" x14ac:dyDescent="0.25">
      <c r="A36" s="8" t="s">
        <v>60</v>
      </c>
      <c r="B36" s="10" cm="1">
        <f t="array" ref="B36">CALENDAR.MONTH_FROM_TEXT(A36)</f>
        <v>2</v>
      </c>
    </row>
    <row r="37" spans="1:2" x14ac:dyDescent="0.25">
      <c r="A37" s="11" t="s">
        <v>62</v>
      </c>
      <c r="B37" s="13" cm="1">
        <f t="array" ref="B37">CALENDAR.MONTH_FROM_TEXT(A37)</f>
        <v>1</v>
      </c>
    </row>
    <row r="38" spans="1:2" x14ac:dyDescent="0.25">
      <c r="A38" s="14" t="s">
        <v>61</v>
      </c>
      <c r="B38" s="17" cm="1">
        <f t="array" ref="B38">CALENDAR.MONTH_FROM_TEXT(A38)</f>
        <v>5</v>
      </c>
    </row>
    <row r="41" spans="1:2" ht="19.5" x14ac:dyDescent="0.3">
      <c r="A41" s="1" t="s">
        <v>137</v>
      </c>
    </row>
    <row r="43" spans="1:2" x14ac:dyDescent="0.25">
      <c r="A43" s="22" t="s">
        <v>138</v>
      </c>
      <c r="B43" s="24" t="s">
        <v>2</v>
      </c>
    </row>
    <row r="44" spans="1:2" x14ac:dyDescent="0.25">
      <c r="A44" s="8"/>
      <c r="B44" s="10" t="str" cm="1">
        <f t="array" ref="B44">CALENDAR.PARSE_LITERARY_YEAR(A44)</f>
        <v/>
      </c>
    </row>
    <row r="45" spans="1:2" x14ac:dyDescent="0.25">
      <c r="A45" s="11" t="s">
        <v>3</v>
      </c>
      <c r="B45" s="13" t="e" cm="1">
        <f t="array" ref="B45">CALENDAR.PARSE_LITERARY_YEAR(A45)</f>
        <v>#VALUE!</v>
      </c>
    </row>
    <row r="46" spans="1:2" x14ac:dyDescent="0.25">
      <c r="A46" s="74" t="s">
        <v>139</v>
      </c>
      <c r="B46" s="10" cm="1">
        <f t="array" ref="B46">CALENDAR.PARSE_LITERARY_YEAR(A46)</f>
        <v>1987</v>
      </c>
    </row>
    <row r="47" spans="1:2" x14ac:dyDescent="0.25">
      <c r="A47" s="59" t="s">
        <v>140</v>
      </c>
      <c r="B47" s="13" cm="1">
        <f t="array" ref="B47">CALENDAR.PARSE_LITERARY_YEAR(A47)</f>
        <v>400</v>
      </c>
    </row>
    <row r="48" spans="1:2" x14ac:dyDescent="0.25">
      <c r="A48" s="28" t="s">
        <v>141</v>
      </c>
      <c r="B48" s="17" cm="1">
        <f t="array" ref="B48">CALENDAR.PARSE_LITERARY_YEAR(A48)</f>
        <v>-353</v>
      </c>
    </row>
    <row r="49" spans="1:5" x14ac:dyDescent="0.25">
      <c r="A49" s="64" t="s">
        <v>143</v>
      </c>
      <c r="B49" s="20" cm="1">
        <f t="array" ref="B49">CALENDAR.PARSE_LITERARY_YEAR(A49)</f>
        <v>1</v>
      </c>
    </row>
    <row r="50" spans="1:5" x14ac:dyDescent="0.25">
      <c r="A50" s="62" t="s">
        <v>142</v>
      </c>
      <c r="B50" s="17" cm="1">
        <f t="array" ref="B50">CALENDAR.PARSE_LITERARY_YEAR(A50)</f>
        <v>0</v>
      </c>
    </row>
    <row r="51" spans="1:5" x14ac:dyDescent="0.25">
      <c r="A51" s="64" t="s">
        <v>151</v>
      </c>
      <c r="B51" s="20" cm="1">
        <f t="array" ref="B51">CALENDAR.PARSE_LITERARY_YEAR(A51)</f>
        <v>354</v>
      </c>
    </row>
    <row r="52" spans="1:5" x14ac:dyDescent="0.25">
      <c r="A52" s="62" t="s">
        <v>152</v>
      </c>
      <c r="B52" s="17" cm="1">
        <f t="array" ref="B52">CALENDAR.PARSE_LITERARY_YEAR(A52)</f>
        <v>-354</v>
      </c>
    </row>
    <row r="53" spans="1:5" x14ac:dyDescent="0.25">
      <c r="A53" s="64" t="s">
        <v>153</v>
      </c>
      <c r="B53" s="20" cm="1">
        <f t="array" ref="B53">CALENDAR.PARSE_LITERARY_YEAR(A53)</f>
        <v>-354</v>
      </c>
    </row>
    <row r="56" spans="1:5" ht="19.5" x14ac:dyDescent="0.3">
      <c r="A56" s="1" t="s">
        <v>65</v>
      </c>
    </row>
    <row r="58" spans="1:5" x14ac:dyDescent="0.25">
      <c r="A58" s="22" t="s">
        <v>66</v>
      </c>
      <c r="B58" s="58" t="s">
        <v>67</v>
      </c>
      <c r="C58" s="58" t="s">
        <v>17</v>
      </c>
      <c r="D58" s="58" t="s">
        <v>18</v>
      </c>
      <c r="E58" s="24" t="s">
        <v>68</v>
      </c>
    </row>
    <row r="59" spans="1:5" x14ac:dyDescent="0.25">
      <c r="A59" s="8"/>
      <c r="B59" s="9" t="str" cm="1">
        <f t="array" ref="B59:E59">CALENDAR.PARSE_LITERARY_DATE(A59)</f>
        <v/>
      </c>
      <c r="C59" s="9" t="str">
        <v/>
      </c>
      <c r="D59" s="9" t="str">
        <v/>
      </c>
      <c r="E59" s="10" t="str">
        <v/>
      </c>
    </row>
    <row r="60" spans="1:5" x14ac:dyDescent="0.25">
      <c r="A60" s="11" t="s">
        <v>3</v>
      </c>
      <c r="B60" s="12" t="e" cm="1">
        <f t="array" ref="B60:E60">CALENDAR.PARSE_LITERARY_DATE(A60)</f>
        <v>#VALUE!</v>
      </c>
      <c r="C60" s="12" t="str">
        <v/>
      </c>
      <c r="D60" s="12" t="str">
        <v/>
      </c>
      <c r="E60" s="13" t="str">
        <v/>
      </c>
    </row>
    <row r="61" spans="1:5" x14ac:dyDescent="0.25">
      <c r="A61" s="79" t="s">
        <v>136</v>
      </c>
      <c r="B61" s="9" t="str" cm="1">
        <f t="array" ref="B61:E61">CALENDAR.PARSE_LITERARY_DATE(A61)</f>
        <v/>
      </c>
      <c r="C61" s="9">
        <v>1</v>
      </c>
      <c r="D61" s="9">
        <v>20</v>
      </c>
      <c r="E61" s="10" t="str">
        <v/>
      </c>
    </row>
    <row r="62" spans="1:5" x14ac:dyDescent="0.25">
      <c r="A62" s="11" t="s">
        <v>69</v>
      </c>
      <c r="B62" s="12" cm="1">
        <f t="array" ref="B62:E62">CALENDAR.PARSE_LITERARY_DATE(A62)</f>
        <v>2000</v>
      </c>
      <c r="C62" s="12">
        <v>1</v>
      </c>
      <c r="D62" s="12">
        <v>25</v>
      </c>
      <c r="E62" s="13" t="str">
        <v/>
      </c>
    </row>
    <row r="63" spans="1:5" x14ac:dyDescent="0.25">
      <c r="A63" s="8" t="s">
        <v>70</v>
      </c>
      <c r="B63" s="9" cm="1">
        <f t="array" ref="B63:E63">CALENDAR.PARSE_LITERARY_DATE(A63)</f>
        <v>2020</v>
      </c>
      <c r="C63" s="9">
        <v>2</v>
      </c>
      <c r="D63" s="9">
        <v>1</v>
      </c>
      <c r="E63" s="10">
        <v>0.41666666666666669</v>
      </c>
    </row>
    <row r="64" spans="1:5" x14ac:dyDescent="0.25">
      <c r="A64" s="80" t="s">
        <v>73</v>
      </c>
      <c r="B64" s="12" cm="1">
        <f t="array" ref="B64:E64">CALENDAR.PARSE_LITERARY_DATE(A64)</f>
        <v>2023</v>
      </c>
      <c r="C64" s="12">
        <v>3</v>
      </c>
      <c r="D64" s="12" t="str">
        <v/>
      </c>
      <c r="E64" s="13" t="str">
        <v/>
      </c>
    </row>
    <row r="65" spans="1:5" x14ac:dyDescent="0.25">
      <c r="A65" s="81" t="s">
        <v>71</v>
      </c>
      <c r="B65" s="16" t="str" cm="1">
        <f t="array" ref="B65:E65">CALENDAR.PARSE_LITERARY_DATE(A65)</f>
        <v/>
      </c>
      <c r="C65" s="16">
        <v>11</v>
      </c>
      <c r="D65" s="16">
        <v>20</v>
      </c>
      <c r="E65" s="17">
        <v>0.66666666666666663</v>
      </c>
    </row>
    <row r="66" spans="1:5" x14ac:dyDescent="0.25">
      <c r="A66" s="82" t="s">
        <v>150</v>
      </c>
      <c r="B66" s="19" cm="1">
        <f t="array" ref="B66:E66">CALENDAR.PARSE_LITERARY_DATE(A66)</f>
        <v>-600</v>
      </c>
      <c r="C66" s="19">
        <v>7</v>
      </c>
      <c r="D66" s="19">
        <v>25</v>
      </c>
      <c r="E66" s="20" t="str">
        <v/>
      </c>
    </row>
    <row r="67" spans="1:5" x14ac:dyDescent="0.25">
      <c r="A67" s="81" t="s">
        <v>144</v>
      </c>
      <c r="B67" s="16" cm="1">
        <f t="array" ref="B67:E67">CALENDAR.PARSE_LITERARY_DATE(A67)</f>
        <v>20</v>
      </c>
      <c r="C67" s="16">
        <v>3</v>
      </c>
      <c r="D67" s="16" t="str">
        <v/>
      </c>
      <c r="E67" s="17" t="str">
        <v/>
      </c>
    </row>
    <row r="68" spans="1:5" x14ac:dyDescent="0.25">
      <c r="A68" s="82" t="s">
        <v>145</v>
      </c>
      <c r="B68" s="19" cm="1">
        <f t="array" ref="B68:E68">CALENDAR.PARSE_LITERARY_DATE(A68)</f>
        <v>-44</v>
      </c>
      <c r="C68" s="19">
        <v>3</v>
      </c>
      <c r="D68" s="19">
        <v>25</v>
      </c>
      <c r="E68" s="20">
        <v>0.53139545138888888</v>
      </c>
    </row>
    <row r="69" spans="1:5" x14ac:dyDescent="0.25">
      <c r="A69" s="81" t="s">
        <v>72</v>
      </c>
      <c r="B69" s="16" t="e" cm="1">
        <f t="array" ref="B69:E69">CALENDAR.PARSE_LITERARY_DATE(A69)</f>
        <v>#VALUE!</v>
      </c>
      <c r="C69" s="16" t="str">
        <v/>
      </c>
      <c r="D69" s="16" t="str">
        <v/>
      </c>
      <c r="E69" s="17" t="str">
        <v/>
      </c>
    </row>
    <row r="70" spans="1:5" x14ac:dyDescent="0.25">
      <c r="A70" s="82" t="s">
        <v>75</v>
      </c>
      <c r="B70" s="19" t="e" cm="1">
        <f t="array" ref="B70:E70">CALENDAR.PARSE_LITERARY_DATE(A70)</f>
        <v>#VALUE!</v>
      </c>
      <c r="C70" s="19" t="str">
        <v/>
      </c>
      <c r="D70" s="19" t="str">
        <v/>
      </c>
      <c r="E70" s="20" t="str">
        <v/>
      </c>
    </row>
    <row r="71" spans="1:5" x14ac:dyDescent="0.25">
      <c r="A71" s="81" t="s">
        <v>74</v>
      </c>
      <c r="B71" s="16" t="e" cm="1">
        <f t="array" ref="B71:E71">CALENDAR.PARSE_LITERARY_DATE(A71)</f>
        <v>#VALUE!</v>
      </c>
      <c r="C71" s="16" t="str">
        <v/>
      </c>
      <c r="D71" s="16" t="str">
        <v/>
      </c>
      <c r="E71" s="17" t="str">
        <v/>
      </c>
    </row>
    <row r="74" spans="1:5" ht="19.5" x14ac:dyDescent="0.3">
      <c r="A74" s="1" t="s">
        <v>76</v>
      </c>
    </row>
    <row r="76" spans="1:5" x14ac:dyDescent="0.25">
      <c r="A76" s="22" t="s">
        <v>77</v>
      </c>
      <c r="B76" s="58" t="s">
        <v>67</v>
      </c>
      <c r="C76" s="58" t="s">
        <v>17</v>
      </c>
      <c r="D76" s="58" t="s">
        <v>18</v>
      </c>
      <c r="E76" s="24" t="s">
        <v>68</v>
      </c>
    </row>
    <row r="77" spans="1:5" x14ac:dyDescent="0.25">
      <c r="A77" s="8"/>
      <c r="B77" s="9" t="str" cm="1">
        <f t="array" ref="B77:E77">CALENDAR.PARSE_US_DATE(A77)</f>
        <v/>
      </c>
      <c r="C77" s="9" t="str">
        <v/>
      </c>
      <c r="D77" s="9" t="str">
        <v/>
      </c>
      <c r="E77" s="10" t="str">
        <v/>
      </c>
    </row>
    <row r="78" spans="1:5" x14ac:dyDescent="0.25">
      <c r="A78" s="11" t="s">
        <v>3</v>
      </c>
      <c r="B78" s="12" t="e" cm="1">
        <f t="array" ref="B78">CALENDAR.PARSE_US_DATE(A78)</f>
        <v>#VALUE!</v>
      </c>
      <c r="C78" s="12"/>
      <c r="D78" s="12"/>
      <c r="E78" s="13"/>
    </row>
    <row r="79" spans="1:5" x14ac:dyDescent="0.25">
      <c r="A79" s="79" t="s">
        <v>78</v>
      </c>
      <c r="B79" s="9" cm="1">
        <f t="array" ref="B79:E79">CALENDAR.PARSE_US_DATE(A79)</f>
        <v>2023</v>
      </c>
      <c r="C79" s="9">
        <v>1</v>
      </c>
      <c r="D79" s="9">
        <v>10</v>
      </c>
      <c r="E79" s="10" t="str">
        <v/>
      </c>
    </row>
    <row r="80" spans="1:5" x14ac:dyDescent="0.25">
      <c r="A80" s="59" t="s">
        <v>79</v>
      </c>
      <c r="B80" s="12" cm="1">
        <f t="array" ref="B80:E80">CALENDAR.PARSE_US_DATE(A80)</f>
        <v>2023</v>
      </c>
      <c r="C80" s="12">
        <v>1</v>
      </c>
      <c r="D80" s="12">
        <v>10</v>
      </c>
      <c r="E80" s="13" t="str">
        <v/>
      </c>
    </row>
    <row r="81" spans="1:6" x14ac:dyDescent="0.25">
      <c r="A81" s="74" t="s">
        <v>80</v>
      </c>
      <c r="B81" s="9" cm="1">
        <f t="array" ref="B81:E81">CALENDAR.PARSE_US_DATE(A81)</f>
        <v>2023</v>
      </c>
      <c r="C81" s="9">
        <v>1</v>
      </c>
      <c r="D81" s="9">
        <v>10</v>
      </c>
      <c r="E81" s="10">
        <v>0.66666666666666663</v>
      </c>
    </row>
    <row r="82" spans="1:6" x14ac:dyDescent="0.25">
      <c r="A82" s="83" t="s">
        <v>148</v>
      </c>
      <c r="B82" s="49" cm="1">
        <f t="array" ref="B82:E82">CALENDAR.PARSE_US_DATE(A82)</f>
        <v>2023</v>
      </c>
      <c r="C82" s="49">
        <v>12</v>
      </c>
      <c r="D82" s="49">
        <v>31</v>
      </c>
      <c r="E82" s="84">
        <v>1</v>
      </c>
    </row>
    <row r="83" spans="1:6" x14ac:dyDescent="0.25">
      <c r="A83" s="74" t="s">
        <v>146</v>
      </c>
      <c r="B83" s="9" cm="1">
        <f t="array" ref="B83:E83">CALENDAR.PARSE_US_DATE(A83)</f>
        <v>2023</v>
      </c>
      <c r="C83" s="9">
        <v>1</v>
      </c>
      <c r="D83" s="9">
        <v>10</v>
      </c>
      <c r="E83" s="10">
        <v>0.5416666550925926</v>
      </c>
    </row>
    <row r="84" spans="1:6" x14ac:dyDescent="0.25">
      <c r="A84" s="83" t="s">
        <v>147</v>
      </c>
      <c r="B84" s="49" cm="1">
        <f t="array" ref="B84:E84">CALENDAR.PARSE_US_DATE(A84)</f>
        <v>-406</v>
      </c>
      <c r="C84" s="49">
        <v>12</v>
      </c>
      <c r="D84" s="49">
        <v>31</v>
      </c>
      <c r="E84" s="84">
        <v>1</v>
      </c>
    </row>
    <row r="85" spans="1:6" x14ac:dyDescent="0.25">
      <c r="A85" s="126" t="s">
        <v>154</v>
      </c>
      <c r="B85" s="52" cm="1">
        <f t="array" ref="B85:E85">CALENDAR.PARSE_US_DATE(A85)</f>
        <v>-2023</v>
      </c>
      <c r="C85" s="52">
        <v>1</v>
      </c>
      <c r="D85" s="52">
        <v>10</v>
      </c>
      <c r="E85" s="86">
        <v>0.5416666550925926</v>
      </c>
    </row>
    <row r="88" spans="1:6" ht="19.5" x14ac:dyDescent="0.3">
      <c r="A88" s="1" t="s">
        <v>112</v>
      </c>
    </row>
    <row r="90" spans="1:6" x14ac:dyDescent="0.25">
      <c r="A90" s="22" t="s">
        <v>106</v>
      </c>
      <c r="B90" s="58" t="s">
        <v>16</v>
      </c>
      <c r="C90" s="58" t="s">
        <v>17</v>
      </c>
      <c r="D90" s="58" t="s">
        <v>18</v>
      </c>
      <c r="E90" s="24" t="s">
        <v>68</v>
      </c>
      <c r="F90" s="24" t="s">
        <v>87</v>
      </c>
    </row>
    <row r="91" spans="1:6" x14ac:dyDescent="0.25">
      <c r="A91" s="8"/>
      <c r="B91" s="9" t="str" cm="1">
        <f t="array" ref="B91:F91">CALENDAR.PARSE_MIL_DTG(A91)</f>
        <v/>
      </c>
      <c r="C91" s="9" t="str">
        <v/>
      </c>
      <c r="D91" s="9" t="str">
        <v/>
      </c>
      <c r="E91" s="9" t="str">
        <v/>
      </c>
      <c r="F91" s="10" t="str">
        <v/>
      </c>
    </row>
    <row r="92" spans="1:6" x14ac:dyDescent="0.25">
      <c r="A92" s="11" t="s">
        <v>3</v>
      </c>
      <c r="B92" s="12" t="e" cm="1">
        <f t="array" ref="B92:F92">CALENDAR.PARSE_MIL_DTG(A92)</f>
        <v>#VALUE!</v>
      </c>
      <c r="C92" s="12" t="e">
        <v>#VALUE!</v>
      </c>
      <c r="D92" s="12" t="e">
        <v>#VALUE!</v>
      </c>
      <c r="E92" s="12" t="e">
        <v>#VALUE!</v>
      </c>
      <c r="F92" s="13" t="e">
        <v>#VALUE!</v>
      </c>
    </row>
    <row r="93" spans="1:6" x14ac:dyDescent="0.25">
      <c r="A93" s="79" t="s">
        <v>105</v>
      </c>
      <c r="B93" s="9" cm="1">
        <f t="array" ref="B93:F93">CALENDAR.PARSE_MIL_DTG(A93)</f>
        <v>2023</v>
      </c>
      <c r="C93" s="9">
        <v>5</v>
      </c>
      <c r="D93" s="9">
        <v>12</v>
      </c>
      <c r="E93" s="9">
        <v>0.64635416666666667</v>
      </c>
      <c r="F93" s="10">
        <v>120</v>
      </c>
    </row>
    <row r="94" spans="1:6" x14ac:dyDescent="0.25">
      <c r="A94" s="59" t="s">
        <v>107</v>
      </c>
      <c r="B94" s="12" cm="1">
        <f t="array" ref="B94:F94">CALENDAR.PARSE_MIL_DTG(A94)</f>
        <v>2000</v>
      </c>
      <c r="C94" s="12">
        <v>6</v>
      </c>
      <c r="D94" s="12">
        <v>5</v>
      </c>
      <c r="E94" s="12">
        <v>0.28142361111111114</v>
      </c>
      <c r="F94" s="13">
        <v>600</v>
      </c>
    </row>
    <row r="95" spans="1:6" x14ac:dyDescent="0.25">
      <c r="A95" s="57" t="s">
        <v>108</v>
      </c>
      <c r="B95" s="9" cm="1">
        <f t="array" ref="B95:F95">CALENDAR.PARSE_MIL_DTG(A95)</f>
        <v>2023</v>
      </c>
      <c r="C95" s="9">
        <v>12</v>
      </c>
      <c r="D95" s="9">
        <v>15</v>
      </c>
      <c r="E95" s="9">
        <v>0.32291666666666669</v>
      </c>
      <c r="F95" s="10">
        <v>540</v>
      </c>
    </row>
    <row r="96" spans="1:6" x14ac:dyDescent="0.25">
      <c r="A96" s="83" t="s">
        <v>109</v>
      </c>
      <c r="B96" s="49" t="str" cm="1">
        <f t="array" ref="B96:F96">CALENDAR.PARSE_MIL_DTG(A96)</f>
        <v/>
      </c>
      <c r="C96" s="49" t="str">
        <v/>
      </c>
      <c r="D96" s="49">
        <v>15</v>
      </c>
      <c r="E96" s="49">
        <v>0.25</v>
      </c>
      <c r="F96" s="84">
        <v>0</v>
      </c>
    </row>
    <row r="97" spans="1:6" x14ac:dyDescent="0.25">
      <c r="A97" s="85" t="s">
        <v>110</v>
      </c>
      <c r="B97" s="52" cm="1">
        <f t="array" ref="B97:F97">CALENDAR.PARSE_MIL_DTG(A97)</f>
        <v>1984</v>
      </c>
      <c r="C97" s="52">
        <v>12</v>
      </c>
      <c r="D97" s="52">
        <v>15</v>
      </c>
      <c r="E97" s="52">
        <v>0.32291666666666669</v>
      </c>
      <c r="F97" s="86">
        <v>540</v>
      </c>
    </row>
  </sheetData>
  <pageMargins left="0.7" right="0.7" top="0.75" bottom="0.75" header="0.3" footer="0.3"/>
  <pageSetup paperSize="9" orientation="portrait"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C6453-1F3B-4A73-95D5-04255835D86E}">
  <dimension ref="A1:I90"/>
  <sheetViews>
    <sheetView topLeftCell="A33" workbookViewId="0">
      <selection activeCell="G21" sqref="G21"/>
    </sheetView>
  </sheetViews>
  <sheetFormatPr defaultRowHeight="15" x14ac:dyDescent="0.25"/>
  <cols>
    <col min="1" max="1" width="15.85546875" customWidth="1"/>
    <col min="4" max="4" width="13.85546875" customWidth="1"/>
    <col min="5" max="5" width="10.7109375" bestFit="1" customWidth="1"/>
    <col min="6" max="6" width="18.5703125" customWidth="1"/>
    <col min="7" max="7" width="24.42578125" customWidth="1"/>
    <col min="8" max="8" width="24.5703125" customWidth="1"/>
    <col min="9" max="9" width="28.28515625" bestFit="1" customWidth="1"/>
  </cols>
  <sheetData>
    <row r="1" spans="1:6" ht="19.5" x14ac:dyDescent="0.3">
      <c r="A1" s="1" t="s">
        <v>56</v>
      </c>
      <c r="B1" s="1"/>
    </row>
    <row r="3" spans="1:6" x14ac:dyDescent="0.25">
      <c r="A3" t="s">
        <v>5</v>
      </c>
      <c r="B3" t="s">
        <v>23</v>
      </c>
      <c r="C3" t="s">
        <v>57</v>
      </c>
      <c r="D3" t="s">
        <v>2</v>
      </c>
    </row>
    <row r="4" spans="1:6" x14ac:dyDescent="0.25">
      <c r="D4" t="str" cm="1">
        <f t="array" ref="D4">CALENDAR.MONTH_NAME(Table246[[#This Row],[Month]],Table246[[#This Row],[Short]],Table246[[#This Row],[InternationalEnglish]])</f>
        <v/>
      </c>
    </row>
    <row r="5" spans="1:6" x14ac:dyDescent="0.25">
      <c r="A5" t="s">
        <v>3</v>
      </c>
      <c r="D5" t="e" cm="1">
        <f t="array" ref="D5">CALENDAR.MONTH_NAME(Table246[[#This Row],[Month]],Table246[[#This Row],[Short]],Table246[[#This Row],[InternationalEnglish]])</f>
        <v>#VALUE!</v>
      </c>
    </row>
    <row r="6" spans="1:6" x14ac:dyDescent="0.25">
      <c r="A6">
        <v>1</v>
      </c>
      <c r="D6" t="str" cm="1">
        <f t="array" ref="D6">CALENDAR.MONTH_NAME(Table246[[#This Row],[Month]],Table246[[#This Row],[Short]],Table246[[#This Row],[InternationalEnglish]])</f>
        <v>January</v>
      </c>
    </row>
    <row r="7" spans="1:6" x14ac:dyDescent="0.25">
      <c r="A7">
        <v>2</v>
      </c>
      <c r="B7">
        <v>1</v>
      </c>
      <c r="D7" t="str" cm="1">
        <f t="array" ref="D7">CALENDAR.MONTH_NAME(Table246[[#This Row],[Month]],Table246[[#This Row],[Short]],Table246[[#This Row],[InternationalEnglish]])</f>
        <v>Feb</v>
      </c>
    </row>
    <row r="8" spans="1:6" x14ac:dyDescent="0.25">
      <c r="A8">
        <v>3</v>
      </c>
      <c r="D8" t="str" cm="1">
        <f t="array" ref="D8">CALENDAR.MONTH_NAME(Table246[[#This Row],[Month]],Table246[[#This Row],[Short]],Table246[[#This Row],[InternationalEnglish]])</f>
        <v>March</v>
      </c>
    </row>
    <row r="9" spans="1:6" x14ac:dyDescent="0.25">
      <c r="A9">
        <v>12</v>
      </c>
      <c r="D9" t="str" cm="1">
        <f t="array" ref="D9">CALENDAR.MONTH_NAME(Table246[[#This Row],[Month]],Table246[[#This Row],[Short]],Table246[[#This Row],[InternationalEnglish]])</f>
        <v>December</v>
      </c>
    </row>
    <row r="10" spans="1:6" x14ac:dyDescent="0.25">
      <c r="A10">
        <v>24</v>
      </c>
      <c r="D10" t="str" cm="1">
        <f t="array" ref="D10">CALENDAR.MONTH_NAME(Table246[[#This Row],[Month]],Table246[[#This Row],[Short]],Table246[[#This Row],[InternationalEnglish]])</f>
        <v>December</v>
      </c>
    </row>
    <row r="11" spans="1:6" x14ac:dyDescent="0.25">
      <c r="A11" s="3">
        <v>-12</v>
      </c>
      <c r="D11" t="str" cm="1">
        <f t="array" ref="D11">CALENDAR.MONTH_NAME(Table246[[#This Row],[Month]],Table246[[#This Row],[Short]],Table246[[#This Row],[InternationalEnglish]])</f>
        <v>December</v>
      </c>
    </row>
    <row r="14" spans="1:6" ht="19.5" x14ac:dyDescent="0.3">
      <c r="A14" s="1" t="s">
        <v>186</v>
      </c>
      <c r="D14" s="1" t="s">
        <v>187</v>
      </c>
    </row>
    <row r="16" spans="1:6" x14ac:dyDescent="0.25">
      <c r="A16" s="22" t="s">
        <v>22</v>
      </c>
      <c r="B16" s="23" t="s">
        <v>15</v>
      </c>
      <c r="C16" s="7" t="s">
        <v>188</v>
      </c>
      <c r="D16" s="23" t="s">
        <v>23</v>
      </c>
      <c r="E16" s="23" t="s">
        <v>24</v>
      </c>
      <c r="F16" s="23" t="s">
        <v>2</v>
      </c>
    </row>
    <row r="17" spans="1:9" x14ac:dyDescent="0.25">
      <c r="A17" s="21"/>
      <c r="B17" s="9"/>
      <c r="C17" s="10" t="str" cm="1">
        <f t="array" ref="C17">CALENDAR.DAY_OF_WEEK(B17)</f>
        <v/>
      </c>
      <c r="D17" s="9"/>
      <c r="E17" s="9"/>
      <c r="F17" s="10" t="str" cm="1">
        <f t="array" ref="F17">CALENDAR.DAY_OF_WEEK_NAME(C17,D17,E17)</f>
        <v/>
      </c>
    </row>
    <row r="18" spans="1:9" x14ac:dyDescent="0.25">
      <c r="A18" s="25"/>
      <c r="B18" s="12" t="s">
        <v>3</v>
      </c>
      <c r="C18" s="13" t="e" cm="1">
        <f t="array" ref="C18">CALENDAR.DAY_OF_WEEK(B18)</f>
        <v>#VALUE!</v>
      </c>
      <c r="D18" s="12"/>
      <c r="E18" s="12"/>
      <c r="F18" s="13" t="e" cm="1">
        <f t="array" ref="F18">CALENDAR.DAY_OF_WEEK_NAME(C18,D18,E18)</f>
        <v>#VALUE!</v>
      </c>
    </row>
    <row r="19" spans="1:9" x14ac:dyDescent="0.25">
      <c r="A19" s="21">
        <v>45060</v>
      </c>
      <c r="B19" s="9" cm="1">
        <f t="array" ref="B19">CALENDAR.JULIAN_DAY_NUMBER(YEAR(A19),MONTH(A19),DAY(A19))</f>
        <v>2460079</v>
      </c>
      <c r="C19" s="10" cm="1">
        <f t="array" ref="C19">CALENDAR.DAY_OF_WEEK(B19)</f>
        <v>7</v>
      </c>
      <c r="D19" s="9"/>
      <c r="E19" s="9"/>
      <c r="F19" s="10" t="str" cm="1">
        <f t="array" ref="F19">CALENDAR.DAY_OF_WEEK_NAME(C19,D19,E19)</f>
        <v>Sunday</v>
      </c>
    </row>
    <row r="20" spans="1:9" x14ac:dyDescent="0.25">
      <c r="A20" s="25">
        <v>45065</v>
      </c>
      <c r="B20" s="12" cm="1">
        <f t="array" ref="B20">CALENDAR.JULIAN_DAY_NUMBER(YEAR(A20),MONTH(A20),DAY(A20))</f>
        <v>2460084</v>
      </c>
      <c r="C20" s="13" cm="1">
        <f t="array" ref="C20">CALENDAR.DAY_OF_WEEK(B20)</f>
        <v>5</v>
      </c>
      <c r="D20" s="12"/>
      <c r="E20" s="12"/>
      <c r="F20" s="13" t="str" cm="1">
        <f t="array" ref="F20">CALENDAR.DAY_OF_WEEK_NAME(C20,D20,E20)</f>
        <v>Friday</v>
      </c>
    </row>
    <row r="21" spans="1:9" x14ac:dyDescent="0.25">
      <c r="A21" s="21">
        <v>45066</v>
      </c>
      <c r="B21" s="9" cm="1">
        <f t="array" ref="B21">CALENDAR.JULIAN_DAY_NUMBER(YEAR(A21),MONTH(A21),DAY(A21))</f>
        <v>2460085</v>
      </c>
      <c r="C21" s="10" cm="1">
        <f t="array" ref="C21">CALENDAR.DAY_OF_WEEK(B21)</f>
        <v>6</v>
      </c>
      <c r="D21" s="9"/>
      <c r="E21" s="9"/>
      <c r="F21" s="10" t="str" cm="1">
        <f t="array" ref="F21">CALENDAR.DAY_OF_WEEK_NAME(C21,D21,E21)</f>
        <v>Saturday</v>
      </c>
    </row>
    <row r="22" spans="1:9" x14ac:dyDescent="0.25">
      <c r="A22" s="25">
        <v>45067</v>
      </c>
      <c r="B22" s="12" cm="1">
        <f t="array" ref="B22">CALENDAR.JULIAN_DAY_NUMBER(YEAR(A22),MONTH(A22),DAY(A22))</f>
        <v>2460086</v>
      </c>
      <c r="C22" s="13" cm="1">
        <f t="array" ref="C22">CALENDAR.DAY_OF_WEEK(B22)</f>
        <v>7</v>
      </c>
      <c r="D22" s="12">
        <v>1</v>
      </c>
      <c r="E22" s="12"/>
      <c r="F22" s="13" t="str" cm="1">
        <f t="array" ref="F22">CALENDAR.DAY_OF_WEEK_NAME(C22,D22,E22)</f>
        <v>Sun</v>
      </c>
    </row>
    <row r="23" spans="1:9" x14ac:dyDescent="0.25">
      <c r="A23" s="21">
        <v>45060</v>
      </c>
      <c r="B23" s="15" cm="1">
        <f t="array" ref="B23">CALENDAR.JULIAN_DAY_NUMBER(YEAR(A23),MONTH(A23),DAY(A23))</f>
        <v>2460079</v>
      </c>
      <c r="C23" s="17" cm="1">
        <f t="array" ref="C23">CALENDAR.DAY_OF_WEEK(B23)</f>
        <v>7</v>
      </c>
      <c r="D23" s="15">
        <v>1</v>
      </c>
      <c r="E23" s="15"/>
      <c r="F23" s="17" t="str" cm="1">
        <f t="array" ref="F23">CALENDAR.DAY_OF_WEEK_NAME(C23,D23,E23)</f>
        <v>Sun</v>
      </c>
    </row>
    <row r="24" spans="1:9" x14ac:dyDescent="0.25">
      <c r="A24" s="26">
        <v>45065</v>
      </c>
      <c r="B24" s="19" cm="1">
        <f t="array" ref="B24">CALENDAR.JULIAN_DAY_NUMBER(YEAR(A24),MONTH(A24),DAY(A24))</f>
        <v>2460084</v>
      </c>
      <c r="C24" s="20" cm="1">
        <f t="array" ref="C24">CALENDAR.DAY_OF_WEEK(B24)</f>
        <v>5</v>
      </c>
      <c r="D24" s="19">
        <v>1</v>
      </c>
      <c r="E24" s="19">
        <v>1</v>
      </c>
      <c r="F24" s="20" t="str" cm="1">
        <f t="array" ref="F24">CALENDAR.DAY_OF_WEEK_NAME(C24,D24,E24)</f>
        <v>Fri</v>
      </c>
    </row>
    <row r="25" spans="1:9" x14ac:dyDescent="0.25">
      <c r="A25" s="167">
        <v>45066</v>
      </c>
      <c r="B25" s="15" cm="1">
        <f t="array" ref="B25">CALENDAR.JULIAN_DAY_NUMBER(YEAR(A25),MONTH(A25),DAY(A25))</f>
        <v>2460085</v>
      </c>
      <c r="C25" s="17" cm="1">
        <f t="array" ref="C25">CALENDAR.DAY_OF_WEEK(B25)</f>
        <v>6</v>
      </c>
      <c r="D25" s="15">
        <v>1</v>
      </c>
      <c r="E25" s="15">
        <v>1</v>
      </c>
      <c r="F25" s="17" t="str" cm="1">
        <f t="array" ref="F25">CALENDAR.DAY_OF_WEEK_NAME(C25,D25,E25)</f>
        <v>Sat</v>
      </c>
    </row>
    <row r="28" spans="1:9" ht="19.5" x14ac:dyDescent="0.3">
      <c r="A28" s="1" t="s">
        <v>130</v>
      </c>
    </row>
    <row r="30" spans="1:9" x14ac:dyDescent="0.25">
      <c r="A30" s="22" t="s">
        <v>1</v>
      </c>
      <c r="B30" s="6" t="s">
        <v>5</v>
      </c>
      <c r="C30" s="6" t="s">
        <v>6</v>
      </c>
      <c r="D30" s="6" t="s">
        <v>91</v>
      </c>
      <c r="E30" s="6" t="s">
        <v>42</v>
      </c>
      <c r="F30" s="6" t="s">
        <v>54</v>
      </c>
      <c r="G30" s="6" t="s">
        <v>55</v>
      </c>
      <c r="H30" s="6" t="s">
        <v>7</v>
      </c>
      <c r="I30" s="24" t="s">
        <v>2</v>
      </c>
    </row>
    <row r="31" spans="1:9" x14ac:dyDescent="0.25">
      <c r="A31" s="8"/>
      <c r="B31" s="9"/>
      <c r="C31" s="9"/>
      <c r="D31" s="9"/>
      <c r="E31" s="9"/>
      <c r="F31" s="9"/>
      <c r="G31" s="9"/>
      <c r="H31" s="9"/>
      <c r="I31" s="10" t="str" cm="1">
        <f t="array" ref="I31">CALENDAR.FORMAT_ISO_DATE(A31,B31,C31,D31,E31,F31,G31,H31)</f>
        <v/>
      </c>
    </row>
    <row r="32" spans="1:9" x14ac:dyDescent="0.25">
      <c r="A32" s="11" t="s">
        <v>3</v>
      </c>
      <c r="B32" s="12"/>
      <c r="C32" s="12"/>
      <c r="D32" s="12"/>
      <c r="E32" s="12"/>
      <c r="F32" s="12"/>
      <c r="G32" s="12"/>
      <c r="H32" s="12"/>
      <c r="I32" s="13" t="e" cm="1">
        <f t="array" ref="I32">CALENDAR.FORMAT_ISO_DATE(A32,B32,C32,D32,E32,F32,G32,H32)</f>
        <v>#VALUE!</v>
      </c>
    </row>
    <row r="33" spans="1:9" x14ac:dyDescent="0.25">
      <c r="A33" s="8">
        <v>2023</v>
      </c>
      <c r="B33" s="9">
        <v>5</v>
      </c>
      <c r="C33" s="9">
        <v>25</v>
      </c>
      <c r="D33" s="9"/>
      <c r="E33" s="9"/>
      <c r="F33" s="9"/>
      <c r="G33" s="9"/>
      <c r="H33" s="9"/>
      <c r="I33" s="10" t="str" cm="1">
        <f t="array" ref="I33">CALENDAR.FORMAT_ISO_DATE(A33,B33,C33,D33,E33,F33,G33,H33)</f>
        <v>2023-05-25</v>
      </c>
    </row>
    <row r="34" spans="1:9" x14ac:dyDescent="0.25">
      <c r="A34" s="11">
        <v>2023</v>
      </c>
      <c r="B34" s="12">
        <v>5</v>
      </c>
      <c r="C34" s="12">
        <v>25</v>
      </c>
      <c r="D34" s="12">
        <v>1.25</v>
      </c>
      <c r="E34" s="12">
        <v>0</v>
      </c>
      <c r="F34" s="12"/>
      <c r="G34" s="12"/>
      <c r="H34" s="12"/>
      <c r="I34" s="13" t="str" cm="1">
        <f t="array" ref="I34">CALENDAR.FORMAT_ISO_DATE(A34,B34,C34,D34,E34,F34,G34,H34)</f>
        <v>2023-05-26T06Z</v>
      </c>
    </row>
    <row r="35" spans="1:9" x14ac:dyDescent="0.25">
      <c r="A35" s="8">
        <v>2023</v>
      </c>
      <c r="B35" s="9">
        <v>5</v>
      </c>
      <c r="C35" s="9">
        <v>12</v>
      </c>
      <c r="D35" s="9">
        <v>1.2666666499999999</v>
      </c>
      <c r="E35" s="9">
        <v>0</v>
      </c>
      <c r="F35" s="9">
        <v>2</v>
      </c>
      <c r="G35" s="9">
        <v>1</v>
      </c>
      <c r="H35" s="9"/>
      <c r="I35" s="10" t="str" cm="1">
        <f t="array" ref="I35">CALENDAR.FORMAT_ISO_DATE(A35,B35,C35,D35,E35,F35,G35,H35)</f>
        <v>2023-05-13T06:24+00:00</v>
      </c>
    </row>
    <row r="36" spans="1:9" x14ac:dyDescent="0.25">
      <c r="A36" s="87">
        <v>2000</v>
      </c>
      <c r="B36" s="49">
        <v>1</v>
      </c>
      <c r="C36" s="49">
        <v>31</v>
      </c>
      <c r="D36" s="49">
        <v>0.25</v>
      </c>
      <c r="E36" s="49">
        <v>570</v>
      </c>
      <c r="F36" s="49">
        <v>3</v>
      </c>
      <c r="G36" s="49"/>
      <c r="H36" s="49"/>
      <c r="I36" s="84" t="str" cm="1">
        <f t="array" ref="I36">CALENDAR.FORMAT_ISO_DATE(A36,B36,C36,D36,E36,F36,G36,H36)</f>
        <v>2000-01-31T06:00:00+09:30</v>
      </c>
    </row>
    <row r="37" spans="1:9" x14ac:dyDescent="0.25">
      <c r="A37" s="88">
        <v>2100</v>
      </c>
      <c r="B37" s="52">
        <v>2</v>
      </c>
      <c r="C37" s="52">
        <v>28</v>
      </c>
      <c r="D37" s="52">
        <v>0.99999999900000003</v>
      </c>
      <c r="E37" s="52">
        <v>60</v>
      </c>
      <c r="F37" s="52">
        <v>4</v>
      </c>
      <c r="G37" s="52"/>
      <c r="H37" s="52">
        <v>1</v>
      </c>
      <c r="I37" s="86" t="str" cm="1">
        <f t="array" ref="I37">CALENDAR.FORMAT_ISO_DATE(A37,B37,C37,D37,E37,F37,G37,H37)</f>
        <v>2100-02-29T00:00:00.000+01:00</v>
      </c>
    </row>
    <row r="40" spans="1:9" ht="19.5" x14ac:dyDescent="0.3">
      <c r="A40" s="1" t="s">
        <v>133</v>
      </c>
    </row>
    <row r="42" spans="1:9" x14ac:dyDescent="0.25">
      <c r="A42" s="22" t="s">
        <v>1</v>
      </c>
      <c r="B42" s="6" t="s">
        <v>134</v>
      </c>
      <c r="C42" s="24" t="s">
        <v>2</v>
      </c>
    </row>
    <row r="43" spans="1:9" x14ac:dyDescent="0.25">
      <c r="A43" s="8"/>
      <c r="B43" s="9"/>
      <c r="C43" s="10" t="str" cm="1">
        <f t="array" ref="C43">CALENDAR.FORMAT_LITERARY_YEAR(A43,B43)</f>
        <v/>
      </c>
      <c r="E43" s="114"/>
      <c r="F43" s="115"/>
    </row>
    <row r="44" spans="1:9" x14ac:dyDescent="0.25">
      <c r="A44" s="11" t="s">
        <v>3</v>
      </c>
      <c r="B44" s="12"/>
      <c r="C44" s="13" t="e" cm="1">
        <f t="array" ref="C44">CALENDAR.FORMAT_LITERARY_YEAR(A44,B44)</f>
        <v>#VALUE!</v>
      </c>
      <c r="E44" s="103"/>
    </row>
    <row r="45" spans="1:9" x14ac:dyDescent="0.25">
      <c r="A45" s="8">
        <v>1</v>
      </c>
      <c r="B45" s="9"/>
      <c r="C45" s="10" t="str" cm="1">
        <f t="array" ref="C45">CALENDAR.FORMAT_LITERARY_YEAR(A45,B45)</f>
        <v>1 CE</v>
      </c>
    </row>
    <row r="46" spans="1:9" x14ac:dyDescent="0.25">
      <c r="A46" s="11">
        <v>0</v>
      </c>
      <c r="B46" s="12"/>
      <c r="C46" s="13" t="str" cm="1">
        <f t="array" ref="C46">CALENDAR.FORMAT_LITERARY_YEAR(A46,B46)</f>
        <v>1 BCE</v>
      </c>
    </row>
    <row r="47" spans="1:9" x14ac:dyDescent="0.25">
      <c r="A47" s="8">
        <v>-1</v>
      </c>
      <c r="B47" s="9"/>
      <c r="C47" s="10" t="str" cm="1">
        <f t="array" ref="C47">CALENDAR.FORMAT_LITERARY_YEAR(A47,B47)</f>
        <v>2 BCE</v>
      </c>
    </row>
    <row r="48" spans="1:9" x14ac:dyDescent="0.25">
      <c r="A48" s="87">
        <v>900</v>
      </c>
      <c r="B48" s="49"/>
      <c r="C48" s="84" t="str" cm="1">
        <f t="array" ref="C48">CALENDAR.FORMAT_LITERARY_YEAR(A48,B48)</f>
        <v>900 CE</v>
      </c>
    </row>
    <row r="49" spans="1:9" x14ac:dyDescent="0.25">
      <c r="A49" s="88">
        <v>1800</v>
      </c>
      <c r="B49" s="52"/>
      <c r="C49" s="86" t="str" cm="1">
        <f t="array" ref="C49">CALENDAR.FORMAT_LITERARY_YEAR(A49,B49)</f>
        <v>1800</v>
      </c>
    </row>
    <row r="50" spans="1:9" x14ac:dyDescent="0.25">
      <c r="A50" s="87">
        <v>2000</v>
      </c>
      <c r="B50" s="49">
        <v>1</v>
      </c>
      <c r="C50" s="84" t="str" cm="1">
        <f t="array" ref="C50">CALENDAR.FORMAT_LITERARY_YEAR(A50,B50)</f>
        <v>2000 CE</v>
      </c>
    </row>
    <row r="53" spans="1:9" ht="19.5" x14ac:dyDescent="0.3">
      <c r="A53" s="1" t="s">
        <v>149</v>
      </c>
    </row>
    <row r="55" spans="1:9" x14ac:dyDescent="0.25">
      <c r="A55" s="22" t="s">
        <v>1</v>
      </c>
      <c r="B55" s="6" t="s">
        <v>5</v>
      </c>
      <c r="C55" s="6" t="s">
        <v>6</v>
      </c>
      <c r="D55" s="6" t="s">
        <v>91</v>
      </c>
      <c r="E55" s="6" t="s">
        <v>23</v>
      </c>
      <c r="F55" s="6" t="s">
        <v>57</v>
      </c>
      <c r="G55" s="6" t="s">
        <v>134</v>
      </c>
      <c r="H55" s="6" t="s">
        <v>7</v>
      </c>
      <c r="I55" s="24" t="s">
        <v>2</v>
      </c>
    </row>
    <row r="56" spans="1:9" x14ac:dyDescent="0.25">
      <c r="A56" s="8"/>
      <c r="B56" s="9"/>
      <c r="C56" s="9"/>
      <c r="D56" s="9"/>
      <c r="E56" s="9"/>
      <c r="F56" s="9"/>
      <c r="G56" s="9"/>
      <c r="H56" s="9"/>
      <c r="I56" s="10" t="str" cm="1">
        <f t="array" ref="I56">CALENDAR.FORMAT_LITERARY_DATE(A56,B56,C56,D56,E56,F56,G56,H56)</f>
        <v/>
      </c>
    </row>
    <row r="57" spans="1:9" x14ac:dyDescent="0.25">
      <c r="A57" s="11" t="s">
        <v>3</v>
      </c>
      <c r="B57" s="12"/>
      <c r="C57" s="12"/>
      <c r="D57" s="12"/>
      <c r="E57" s="12"/>
      <c r="F57" s="12"/>
      <c r="G57" s="12"/>
      <c r="H57" s="12"/>
      <c r="I57" s="13" t="e" cm="1">
        <f t="array" ref="I57">CALENDAR.FORMAT_LITERARY_DATE(A57,B57,C57,D57,E57,F57,G57,H57)</f>
        <v>#VALUE!</v>
      </c>
    </row>
    <row r="58" spans="1:9" x14ac:dyDescent="0.25">
      <c r="A58" s="8">
        <v>2023</v>
      </c>
      <c r="B58" s="9">
        <v>5</v>
      </c>
      <c r="C58" s="9"/>
      <c r="D58" s="9"/>
      <c r="E58" s="9"/>
      <c r="F58" s="9"/>
      <c r="G58" s="9"/>
      <c r="H58" s="9"/>
      <c r="I58" s="10" t="str" cm="1">
        <f t="array" ref="I58">CALENDAR.FORMAT_LITERARY_DATE(A58,B58,C58,D58,E58,F58,G58,H58)</f>
        <v>May, 2023</v>
      </c>
    </row>
    <row r="59" spans="1:9" x14ac:dyDescent="0.25">
      <c r="A59" s="11"/>
      <c r="B59" s="12">
        <v>5</v>
      </c>
      <c r="C59" s="12">
        <v>12</v>
      </c>
      <c r="D59" s="12"/>
      <c r="E59" s="12"/>
      <c r="F59" s="12"/>
      <c r="G59" s="12"/>
      <c r="H59" s="12"/>
      <c r="I59" s="13" t="str" cm="1">
        <f t="array" ref="I59">CALENDAR.FORMAT_LITERARY_DATE(A59,B59,C59,D59,E59,F59,G59,H59)</f>
        <v>May 12</v>
      </c>
    </row>
    <row r="60" spans="1:9" x14ac:dyDescent="0.25">
      <c r="A60" s="8">
        <v>-200</v>
      </c>
      <c r="B60" s="9">
        <v>2</v>
      </c>
      <c r="C60" s="9">
        <v>29</v>
      </c>
      <c r="D60" s="9"/>
      <c r="E60" s="9"/>
      <c r="F60" s="9"/>
      <c r="G60" s="9"/>
      <c r="H60" s="9">
        <v>1</v>
      </c>
      <c r="I60" s="10" t="str" cm="1">
        <f t="array" ref="I60">CALENDAR.FORMAT_LITERARY_DATE(A60,B60,C60,D60,E60,F60,G60,H60)</f>
        <v>February 29, 201 BCE</v>
      </c>
    </row>
    <row r="61" spans="1:9" x14ac:dyDescent="0.25">
      <c r="A61" s="87">
        <v>2000</v>
      </c>
      <c r="B61" s="49">
        <v>1</v>
      </c>
      <c r="C61" s="49">
        <v>1</v>
      </c>
      <c r="D61" s="49">
        <v>0.25</v>
      </c>
      <c r="E61" s="49"/>
      <c r="F61" s="49"/>
      <c r="G61" s="49"/>
      <c r="H61" s="49"/>
      <c r="I61" s="84" t="str" cm="1">
        <f t="array" ref="I61">CALENDAR.FORMAT_LITERARY_DATE(A61,B61,C61,D61,E61,F61,G61,H61)</f>
        <v>January 1, 2000, 6:00 AM</v>
      </c>
    </row>
    <row r="62" spans="1:9" x14ac:dyDescent="0.25">
      <c r="A62" s="88">
        <v>2000</v>
      </c>
      <c r="B62" s="52">
        <v>1</v>
      </c>
      <c r="C62" s="52">
        <v>1</v>
      </c>
      <c r="D62" s="52">
        <v>1.25</v>
      </c>
      <c r="E62" s="52">
        <v>1</v>
      </c>
      <c r="F62" s="52"/>
      <c r="G62" s="52">
        <v>1</v>
      </c>
      <c r="H62" s="52"/>
      <c r="I62" s="86" t="str" cm="1">
        <f t="array" ref="I62">CALENDAR.FORMAT_LITERARY_DATE(A62,B62,C62,D62,E62,F62,G62,H62)</f>
        <v>Jan 2, 2000 CE, 6:00 AM</v>
      </c>
    </row>
    <row r="63" spans="1:9" x14ac:dyDescent="0.25">
      <c r="A63" s="87">
        <v>1900</v>
      </c>
      <c r="B63" s="49">
        <v>2</v>
      </c>
      <c r="C63" s="49">
        <v>28</v>
      </c>
      <c r="D63" s="49">
        <v>0.99999998999999995</v>
      </c>
      <c r="E63" s="49">
        <v>1</v>
      </c>
      <c r="F63" s="49"/>
      <c r="G63" s="49">
        <v>1</v>
      </c>
      <c r="H63" s="49">
        <v>1</v>
      </c>
      <c r="I63" s="84" t="str" cm="1">
        <f t="array" ref="I63">CALENDAR.FORMAT_LITERARY_DATE(A63,B63,C63,D63,E63,F63,G63,H63)</f>
        <v>Feb 29, 1900 CE, 12:00 AM</v>
      </c>
    </row>
    <row r="64" spans="1:9" x14ac:dyDescent="0.25">
      <c r="A64" s="88">
        <v>100</v>
      </c>
      <c r="B64" s="52">
        <v>1</v>
      </c>
      <c r="C64" s="52">
        <v>1</v>
      </c>
      <c r="D64" s="52">
        <v>1.25</v>
      </c>
      <c r="E64" s="52">
        <v>1</v>
      </c>
      <c r="F64" s="52">
        <v>1</v>
      </c>
      <c r="G64" s="52">
        <v>1</v>
      </c>
      <c r="H64" s="52"/>
      <c r="I64" s="86" t="str" cm="1">
        <f t="array" ref="I64">CALENDAR.FORMAT_LITERARY_DATE(A64,B64,C64,D64,E64,F64,G64,H64)</f>
        <v>Jan 2, 100 CE, 6:00 AM</v>
      </c>
    </row>
    <row r="67" spans="1:8" ht="19.5" x14ac:dyDescent="0.3">
      <c r="A67" s="1" t="s">
        <v>155</v>
      </c>
    </row>
    <row r="69" spans="1:8" x14ac:dyDescent="0.25">
      <c r="A69" s="22" t="s">
        <v>1</v>
      </c>
      <c r="B69" s="6" t="s">
        <v>5</v>
      </c>
      <c r="C69" s="6" t="s">
        <v>6</v>
      </c>
      <c r="D69" s="6" t="s">
        <v>91</v>
      </c>
      <c r="E69" s="6" t="s">
        <v>156</v>
      </c>
      <c r="F69" s="6" t="s">
        <v>54</v>
      </c>
      <c r="G69" s="6" t="s">
        <v>7</v>
      </c>
      <c r="H69" s="24" t="s">
        <v>2</v>
      </c>
    </row>
    <row r="70" spans="1:8" x14ac:dyDescent="0.25">
      <c r="A70" s="8"/>
      <c r="B70" s="9"/>
      <c r="C70" s="9"/>
      <c r="D70" s="9"/>
      <c r="E70" s="9"/>
      <c r="F70" s="9"/>
      <c r="G70" s="9"/>
      <c r="H70" s="10" t="str" cm="1">
        <f t="array" ref="H70">CALENDAR.FORMAT_US_DATE(A70,B70,C70,D70,E70,F70,G70)</f>
        <v/>
      </c>
    </row>
    <row r="71" spans="1:8" x14ac:dyDescent="0.25">
      <c r="A71" s="11" t="s">
        <v>3</v>
      </c>
      <c r="B71" s="12"/>
      <c r="C71" s="12"/>
      <c r="D71" s="12"/>
      <c r="E71" s="12"/>
      <c r="F71" s="12"/>
      <c r="G71" s="12"/>
      <c r="H71" s="13" t="e" cm="1">
        <f t="array" ref="H71">CALENDAR.FORMAT_US_DATE(A71,B71,C71,D71,E71,F71,G71)</f>
        <v>#VALUE!</v>
      </c>
    </row>
    <row r="72" spans="1:8" x14ac:dyDescent="0.25">
      <c r="A72" s="8">
        <v>2023</v>
      </c>
      <c r="B72" s="9">
        <v>5</v>
      </c>
      <c r="C72" s="9">
        <v>25</v>
      </c>
      <c r="D72" s="9"/>
      <c r="E72" s="9"/>
      <c r="F72" s="9"/>
      <c r="G72" s="9"/>
      <c r="H72" s="10" t="str" cm="1">
        <f t="array" ref="H72">CALENDAR.FORMAT_US_DATE(A72,B72,C72,D72,E72,F72,G72)</f>
        <v>5/25/2023</v>
      </c>
    </row>
    <row r="73" spans="1:8" x14ac:dyDescent="0.25">
      <c r="A73" s="11">
        <v>2100</v>
      </c>
      <c r="B73" s="12">
        <v>2</v>
      </c>
      <c r="C73" s="12">
        <v>29</v>
      </c>
      <c r="D73" s="12"/>
      <c r="E73" s="12"/>
      <c r="F73" s="12"/>
      <c r="G73" s="12">
        <v>1</v>
      </c>
      <c r="H73" s="13" t="str" cm="1">
        <f t="array" ref="H73">CALENDAR.FORMAT_US_DATE(A73,B73,C73,D73,E73,F73,G73)</f>
        <v>2/29/2100</v>
      </c>
    </row>
    <row r="74" spans="1:8" x14ac:dyDescent="0.25">
      <c r="A74" s="8">
        <v>1987</v>
      </c>
      <c r="B74" s="9">
        <v>5</v>
      </c>
      <c r="C74" s="9">
        <v>12</v>
      </c>
      <c r="D74" s="9"/>
      <c r="E74" s="9"/>
      <c r="F74" s="9"/>
      <c r="G74" s="9"/>
      <c r="H74" s="10" t="str" cm="1">
        <f t="array" ref="H74">CALENDAR.FORMAT_US_DATE(A74,B74,C74,D74,E74,F74,G74)</f>
        <v>5/12/1987</v>
      </c>
    </row>
    <row r="75" spans="1:8" x14ac:dyDescent="0.25">
      <c r="A75" s="87">
        <v>2000</v>
      </c>
      <c r="B75" s="49">
        <v>1</v>
      </c>
      <c r="C75" s="49">
        <v>31</v>
      </c>
      <c r="D75" s="49">
        <v>1.25</v>
      </c>
      <c r="E75" s="49"/>
      <c r="F75" s="49"/>
      <c r="G75" s="49"/>
      <c r="H75" s="84" t="str" cm="1">
        <f t="array" ref="H75">CALENDAR.FORMAT_US_DATE(A75,B75,C75,D75,E75,F75,G75)</f>
        <v>2/01/2000 6:00 AM</v>
      </c>
    </row>
    <row r="76" spans="1:8" x14ac:dyDescent="0.25">
      <c r="A76" s="88">
        <v>2100</v>
      </c>
      <c r="B76" s="52">
        <v>2</v>
      </c>
      <c r="C76" s="52">
        <v>28</v>
      </c>
      <c r="D76" s="125">
        <v>1.9999999900000001</v>
      </c>
      <c r="E76" s="127" t="s">
        <v>158</v>
      </c>
      <c r="F76" s="52">
        <v>4</v>
      </c>
      <c r="G76" s="52">
        <v>1</v>
      </c>
      <c r="H76" s="86" t="str" cm="1">
        <f t="array" ref="H76">CALENDAR.FORMAT_US_DATE(A76,B76,C76,D76,E76,F76,G76)</f>
        <v>3-01-2100 12:00:00.000 AM</v>
      </c>
    </row>
    <row r="77" spans="1:8" x14ac:dyDescent="0.25">
      <c r="A77" s="87">
        <v>2100</v>
      </c>
      <c r="B77" s="49">
        <v>2</v>
      </c>
      <c r="C77" s="49">
        <v>28</v>
      </c>
      <c r="D77" s="49">
        <v>1.9999999900000001</v>
      </c>
      <c r="E77" s="49"/>
      <c r="F77" s="49">
        <v>3</v>
      </c>
      <c r="G77" s="49">
        <v>1</v>
      </c>
      <c r="H77" s="84" t="str" cm="1">
        <f t="array" ref="H77">CALENDAR.FORMAT_US_DATE(A77,B77,C77,D77,E77,F77,G77)</f>
        <v>3/01/2100 12:00:00 AM</v>
      </c>
    </row>
    <row r="78" spans="1:8" x14ac:dyDescent="0.25">
      <c r="A78" s="88">
        <v>-385</v>
      </c>
      <c r="B78" s="52">
        <v>5</v>
      </c>
      <c r="C78" s="52">
        <v>12</v>
      </c>
      <c r="D78" s="52">
        <v>0.25</v>
      </c>
      <c r="E78" s="52"/>
      <c r="F78" s="52"/>
      <c r="G78" s="52"/>
      <c r="H78" s="86" t="str" cm="1">
        <f t="array" ref="H78">CALENDAR.FORMAT_US_DATE(A78,B78,C78,D78,E78,F78,G78)</f>
        <v>5/12/−0385 6:00 AM</v>
      </c>
    </row>
    <row r="81" spans="1:7" ht="19.5" x14ac:dyDescent="0.3">
      <c r="A81" s="1" t="s">
        <v>111</v>
      </c>
    </row>
    <row r="83" spans="1:7" x14ac:dyDescent="0.25">
      <c r="A83" s="22" t="s">
        <v>8</v>
      </c>
      <c r="B83" s="6" t="s">
        <v>5</v>
      </c>
      <c r="C83" s="6" t="s">
        <v>6</v>
      </c>
      <c r="D83" s="6" t="s">
        <v>91</v>
      </c>
      <c r="E83" s="6" t="s">
        <v>42</v>
      </c>
      <c r="F83" s="6" t="s">
        <v>23</v>
      </c>
      <c r="G83" s="24" t="s">
        <v>2</v>
      </c>
    </row>
    <row r="84" spans="1:7" x14ac:dyDescent="0.25">
      <c r="A84" s="8"/>
      <c r="B84" s="9"/>
      <c r="C84" s="9"/>
      <c r="D84" s="9"/>
      <c r="E84" s="9"/>
      <c r="F84" s="9"/>
      <c r="G84" s="10" t="str" cm="1">
        <f t="array" ref="G84">CALENDAR.FORMAT_MIL_DTG(A84,B84,C84,D84,E84,F84)</f>
        <v/>
      </c>
    </row>
    <row r="85" spans="1:7" x14ac:dyDescent="0.25">
      <c r="A85" s="11" t="s">
        <v>3</v>
      </c>
      <c r="B85" s="12"/>
      <c r="C85" s="12"/>
      <c r="D85" s="12"/>
      <c r="E85" s="12"/>
      <c r="F85" s="12"/>
      <c r="G85" s="13" t="e" cm="1">
        <f t="array" ref="G85">CALENDAR.FORMAT_MIL_DTG(A85,B85,C85,D85,E85,F85)</f>
        <v>#VALUE!</v>
      </c>
    </row>
    <row r="86" spans="1:7" x14ac:dyDescent="0.25">
      <c r="A86" s="8">
        <v>2000</v>
      </c>
      <c r="B86" s="9">
        <v>2</v>
      </c>
      <c r="C86" s="9">
        <v>29</v>
      </c>
      <c r="D86" s="9">
        <v>0.19836000000000001</v>
      </c>
      <c r="E86" s="9">
        <v>60</v>
      </c>
      <c r="F86" s="9"/>
      <c r="G86" s="10" t="str" cm="1">
        <f t="array" ref="G86">CALENDAR.FORMAT_MIL_DTG(A86,B86,C86,D86,E86,F86)</f>
        <v>29044600AFEB00</v>
      </c>
    </row>
    <row r="87" spans="1:7" x14ac:dyDescent="0.25">
      <c r="A87" s="11">
        <v>2023</v>
      </c>
      <c r="B87" s="12">
        <v>2</v>
      </c>
      <c r="C87" s="12">
        <v>1</v>
      </c>
      <c r="D87" s="12">
        <v>0.66</v>
      </c>
      <c r="E87" s="12">
        <v>600</v>
      </c>
      <c r="F87" s="12">
        <v>1</v>
      </c>
      <c r="G87" s="13" t="str" cm="1">
        <f t="array" ref="G87">CALENDAR.FORMAT_MIL_DTG(A87,B87,C87,D87,E87,F87)</f>
        <v>011550KFEB23</v>
      </c>
    </row>
    <row r="88" spans="1:7" x14ac:dyDescent="0.25">
      <c r="A88" s="8"/>
      <c r="B88" s="9"/>
      <c r="C88" s="9">
        <v>12</v>
      </c>
      <c r="D88" s="9">
        <v>0.28789999999999999</v>
      </c>
      <c r="E88" s="9"/>
      <c r="F88" s="9"/>
      <c r="G88" s="10" t="str" cm="1">
        <f t="array" ref="G88">CALENDAR.FORMAT_MIL_DTG(A88,B88,C88,D88,E88,F88)</f>
        <v>120655J</v>
      </c>
    </row>
    <row r="89" spans="1:7" x14ac:dyDescent="0.25">
      <c r="A89" s="87">
        <v>1951</v>
      </c>
      <c r="B89" s="49">
        <v>1</v>
      </c>
      <c r="C89" s="49">
        <v>31</v>
      </c>
      <c r="D89" s="49">
        <v>-0.5</v>
      </c>
      <c r="E89" s="49">
        <v>-420</v>
      </c>
      <c r="F89" s="49">
        <v>1</v>
      </c>
      <c r="G89" s="84" t="str" cm="1">
        <f t="array" ref="G89">CALENDAR.FORMAT_MIL_DTG(A89,B89,C89,D89,E89,F89)</f>
        <v>301200TJAN51</v>
      </c>
    </row>
    <row r="90" spans="1:7" x14ac:dyDescent="0.25">
      <c r="A90" s="88">
        <v>2051</v>
      </c>
      <c r="B90" s="52">
        <v>5</v>
      </c>
      <c r="C90" s="52">
        <v>11</v>
      </c>
      <c r="D90" s="52">
        <v>0.19836000000000001</v>
      </c>
      <c r="E90" s="52">
        <v>60</v>
      </c>
      <c r="F90" s="52"/>
      <c r="G90" s="86" t="e" cm="1">
        <f t="array" ref="G90">CALENDAR.FORMAT_MIL_DTG(A90,B90,C90,D90,E90,F90)</f>
        <v>#VALUE!</v>
      </c>
    </row>
  </sheetData>
  <pageMargins left="0.7" right="0.7" top="0.75" bottom="0.75" header="0.3" footer="0.3"/>
  <pageSetup paperSize="9" orientation="portrait"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K50"/>
  <sheetViews>
    <sheetView topLeftCell="A32" workbookViewId="0">
      <selection activeCell="A46" sqref="A46:B50"/>
    </sheetView>
  </sheetViews>
  <sheetFormatPr defaultRowHeight="15" x14ac:dyDescent="0.25"/>
  <cols>
    <col min="1" max="1" width="28.28515625" customWidth="1"/>
    <col min="2" max="2" width="15.5703125" bestFit="1" customWidth="1"/>
    <col min="3" max="3" width="18.28515625" customWidth="1"/>
    <col min="4" max="4" width="20.140625" customWidth="1"/>
    <col min="5" max="5" width="16.71093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7" ht="19.5" x14ac:dyDescent="0.3">
      <c r="A1" s="1" t="s">
        <v>122</v>
      </c>
    </row>
    <row r="3" spans="1:7" x14ac:dyDescent="0.25">
      <c r="A3" s="22" t="s">
        <v>81</v>
      </c>
      <c r="B3" s="22" t="s">
        <v>120</v>
      </c>
      <c r="C3" s="6" t="s">
        <v>45</v>
      </c>
      <c r="D3" s="58" t="s">
        <v>50</v>
      </c>
      <c r="E3" s="24" t="s">
        <v>51</v>
      </c>
    </row>
    <row r="4" spans="1:7" x14ac:dyDescent="0.25">
      <c r="A4" s="57"/>
      <c r="B4" s="68"/>
      <c r="C4" s="9" t="str" cm="1">
        <f t="array" ref="C4:E4">CALENDAR.ISODATE_TO_JDN_LOCAL(A4,B4)</f>
        <v/>
      </c>
      <c r="D4" s="106" t="str">
        <v/>
      </c>
      <c r="E4" s="60" t="str">
        <v/>
      </c>
    </row>
    <row r="5" spans="1:7" x14ac:dyDescent="0.25">
      <c r="A5" s="59" t="s">
        <v>3</v>
      </c>
      <c r="B5" s="69"/>
      <c r="C5" s="12" t="e" cm="1">
        <f t="array" ref="C5">CALENDAR.ISODATE_TO_JDN_LOCAL(A5,B5)</f>
        <v>#VALUE!</v>
      </c>
      <c r="D5" s="107"/>
      <c r="E5" s="61"/>
    </row>
    <row r="6" spans="1:7" x14ac:dyDescent="0.25">
      <c r="A6" s="62" t="s">
        <v>52</v>
      </c>
      <c r="B6" s="70"/>
      <c r="C6" s="16" cm="1">
        <f t="array" ref="C6:E6">CALENDAR.ISODATE_TO_JDN_LOCAL(A6,B6)</f>
        <v>2460004</v>
      </c>
      <c r="D6" s="108">
        <v>0.36458333333333331</v>
      </c>
      <c r="E6" s="63" t="str">
        <v/>
      </c>
    </row>
    <row r="7" spans="1:7" x14ac:dyDescent="0.25">
      <c r="A7" s="64" t="s">
        <v>114</v>
      </c>
      <c r="B7" s="71"/>
      <c r="C7" s="19" cm="1">
        <f t="array" ref="C7:E7">CALENDAR.ISODATE_TO_JDN_LOCAL(A7,B7)</f>
        <v>2460241</v>
      </c>
      <c r="D7" s="105">
        <v>0.99999998842592597</v>
      </c>
      <c r="E7" s="65">
        <v>570</v>
      </c>
      <c r="G7" s="104"/>
    </row>
    <row r="8" spans="1:7" x14ac:dyDescent="0.25">
      <c r="A8" s="62" t="s">
        <v>127</v>
      </c>
      <c r="B8" s="70"/>
      <c r="C8" s="16" t="e" cm="1">
        <f t="array" ref="C8:E8">CALENDAR.ISODATE_TO_JDN_LOCAL(A8,B8)</f>
        <v>#VALUE!</v>
      </c>
      <c r="D8" s="108">
        <v>0</v>
      </c>
      <c r="E8" s="63">
        <v>570</v>
      </c>
    </row>
    <row r="9" spans="1:7" x14ac:dyDescent="0.25">
      <c r="A9" s="64" t="s">
        <v>85</v>
      </c>
      <c r="B9" s="71">
        <v>1</v>
      </c>
      <c r="C9" s="19" cm="1">
        <f t="array" ref="C9:E9">CALENDAR.ISODATE_TO_JDN_LOCAL(A9,B9)</f>
        <v>2415092</v>
      </c>
      <c r="D9" s="105" t="str">
        <v/>
      </c>
      <c r="E9" s="65" t="str">
        <v/>
      </c>
    </row>
    <row r="10" spans="1:7" x14ac:dyDescent="0.25">
      <c r="A10" s="62" t="s">
        <v>115</v>
      </c>
      <c r="B10" s="70"/>
      <c r="C10" s="16" cm="1">
        <f t="array" ref="C10:E10">CALENDAR.ISODATE_TO_JDN_LOCAL(A10,B10)</f>
        <v>2460242</v>
      </c>
      <c r="D10" s="108">
        <v>0</v>
      </c>
      <c r="E10" s="63">
        <v>0</v>
      </c>
    </row>
    <row r="13" spans="1:7" ht="19.5" x14ac:dyDescent="0.3">
      <c r="A13" s="1" t="s">
        <v>123</v>
      </c>
    </row>
    <row r="14" spans="1:7" x14ac:dyDescent="0.25">
      <c r="E14" s="75"/>
    </row>
    <row r="15" spans="1:7" x14ac:dyDescent="0.25">
      <c r="A15" s="22" t="s">
        <v>81</v>
      </c>
      <c r="B15" s="22" t="s">
        <v>120</v>
      </c>
      <c r="C15" s="24" t="s">
        <v>53</v>
      </c>
      <c r="E15" s="75"/>
    </row>
    <row r="16" spans="1:7" x14ac:dyDescent="0.25">
      <c r="A16" s="57"/>
      <c r="B16" s="68"/>
      <c r="C16" s="46" t="str" cm="1">
        <f t="array" ref="C16">CALENDAR.ISODATE_TO_JDATE(A16,B16)</f>
        <v/>
      </c>
    </row>
    <row r="17" spans="1:11" x14ac:dyDescent="0.25">
      <c r="A17" s="59" t="s">
        <v>52</v>
      </c>
      <c r="B17" s="69"/>
      <c r="C17" s="47" cm="1">
        <f t="array" ref="C17">CALENDAR.ISODATE_TO_JDATE(A17,B17)</f>
        <v>2460003.8645833335</v>
      </c>
    </row>
    <row r="18" spans="1:11" x14ac:dyDescent="0.25">
      <c r="A18" s="62" t="s">
        <v>114</v>
      </c>
      <c r="B18" s="70"/>
      <c r="C18" s="66" cm="1">
        <f t="array" ref="C18">CALENDAR.ISODATE_TO_JDATE(A18,B18)</f>
        <v>2460241.1041666549</v>
      </c>
    </row>
    <row r="19" spans="1:11" x14ac:dyDescent="0.25">
      <c r="A19" s="64" t="s">
        <v>85</v>
      </c>
      <c r="B19" s="71">
        <v>1</v>
      </c>
      <c r="C19" s="67" cm="1">
        <f t="array" ref="C19">CALENDAR.ISODATE_TO_JDATE(A19,B19)</f>
        <v>2415091.5</v>
      </c>
    </row>
    <row r="20" spans="1:11" x14ac:dyDescent="0.25">
      <c r="A20" s="62" t="s">
        <v>116</v>
      </c>
      <c r="B20" s="70"/>
      <c r="C20" s="66" cm="1">
        <f t="array" ref="C20">CALENDAR.ISODATE_TO_JDATE(A20,B20)</f>
        <v>2460241.1041666665</v>
      </c>
    </row>
    <row r="23" spans="1:11" ht="19.5" x14ac:dyDescent="0.3">
      <c r="A23" s="1" t="s">
        <v>159</v>
      </c>
    </row>
    <row r="25" spans="1:11" x14ac:dyDescent="0.25">
      <c r="A25" s="22" t="s">
        <v>81</v>
      </c>
      <c r="B25" s="22" t="s">
        <v>124</v>
      </c>
      <c r="C25" s="22" t="s">
        <v>120</v>
      </c>
      <c r="D25" s="22" t="s">
        <v>125</v>
      </c>
      <c r="E25" s="24" t="s">
        <v>126</v>
      </c>
    </row>
    <row r="26" spans="1:11" x14ac:dyDescent="0.25">
      <c r="A26" s="57"/>
      <c r="B26" s="113"/>
      <c r="C26" s="68"/>
      <c r="D26" s="109" t="str" cm="1">
        <f t="array" ref="D26">CALENDAR.ISODATE_TO_EDATE(A26,B26,C26)</f>
        <v/>
      </c>
      <c r="E26" s="60"/>
    </row>
    <row r="27" spans="1:11" x14ac:dyDescent="0.25">
      <c r="A27" s="59" t="s">
        <v>52</v>
      </c>
      <c r="B27" s="69"/>
      <c r="C27" s="69"/>
      <c r="D27" s="110" cm="1">
        <f t="array" ref="D27">CALENDAR.ISODATE_TO_EDATE(A27,B27,C27)</f>
        <v>44985.364583333336</v>
      </c>
      <c r="E27" s="61"/>
      <c r="F27" s="72"/>
      <c r="G27" s="72"/>
      <c r="H27" s="72"/>
      <c r="I27" s="72"/>
      <c r="J27" s="72"/>
      <c r="K27" s="72"/>
    </row>
    <row r="28" spans="1:11" x14ac:dyDescent="0.25">
      <c r="A28" s="62" t="s">
        <v>114</v>
      </c>
      <c r="B28" s="70">
        <v>1</v>
      </c>
      <c r="C28" s="70"/>
      <c r="D28" s="111" cm="1">
        <f t="array" ref="D28:E28">CALENDAR.ISODATE_TO_EDATE(A28,B28,C28)</f>
        <v>45222.999999988424</v>
      </c>
      <c r="E28" s="63">
        <v>570</v>
      </c>
    </row>
    <row r="29" spans="1:11" x14ac:dyDescent="0.25">
      <c r="A29" s="64" t="s">
        <v>85</v>
      </c>
      <c r="B29" s="71">
        <v>1</v>
      </c>
      <c r="C29" s="71"/>
      <c r="D29" s="112" t="e" cm="1">
        <f t="array" ref="D29:E29">CALENDAR.ISODATE_TO_EDATE(A29,B29,C29)</f>
        <v>#VALUE!</v>
      </c>
      <c r="E29" s="65" t="str">
        <v/>
      </c>
    </row>
    <row r="30" spans="1:11" x14ac:dyDescent="0.25">
      <c r="A30" s="62" t="s">
        <v>116</v>
      </c>
      <c r="B30" s="70">
        <v>1</v>
      </c>
      <c r="C30" s="70">
        <v>1</v>
      </c>
      <c r="D30" s="111" cm="1">
        <f t="array" ref="D30:E30">CALENDAR.ISODATE_TO_EDATE(A30,B30,C30)</f>
        <v>45236</v>
      </c>
      <c r="E30" s="63">
        <v>570</v>
      </c>
    </row>
    <row r="33" spans="1:7" ht="19.5" x14ac:dyDescent="0.3">
      <c r="A33" s="1" t="s">
        <v>160</v>
      </c>
    </row>
    <row r="35" spans="1:7" x14ac:dyDescent="0.25">
      <c r="A35" s="22" t="s">
        <v>44</v>
      </c>
      <c r="B35" s="22" t="s">
        <v>42</v>
      </c>
      <c r="C35" s="22" t="s">
        <v>54</v>
      </c>
      <c r="D35" s="22" t="s">
        <v>55</v>
      </c>
      <c r="E35" s="22" t="s">
        <v>129</v>
      </c>
      <c r="F35" s="128" t="s">
        <v>53</v>
      </c>
    </row>
    <row r="36" spans="1:7" x14ac:dyDescent="0.25">
      <c r="A36" s="57"/>
      <c r="B36" s="68"/>
      <c r="C36" s="113"/>
      <c r="D36" s="68"/>
      <c r="E36" s="113"/>
      <c r="F36" s="60" t="str" cm="1">
        <f t="array" ref="F36">CALENDAR.JDATE_TO_ISODATE(A36,B36,C36,D36,E36)</f>
        <v/>
      </c>
    </row>
    <row r="37" spans="1:7" x14ac:dyDescent="0.25">
      <c r="A37" s="132">
        <v>2460003.8645833302</v>
      </c>
      <c r="B37" s="69"/>
      <c r="C37" s="69"/>
      <c r="D37" s="69"/>
      <c r="E37" s="69"/>
      <c r="F37" s="61" t="str" cm="1">
        <f t="array" ref="F37">CALENDAR.JDATE_TO_ISODATE(A37,B37,C37,D37,E37)</f>
        <v>2023-02-28T08:45</v>
      </c>
    </row>
    <row r="38" spans="1:7" x14ac:dyDescent="0.25">
      <c r="A38" s="130">
        <v>2460241.9999999902</v>
      </c>
      <c r="B38" s="70">
        <v>570</v>
      </c>
      <c r="C38" s="70">
        <v>4</v>
      </c>
      <c r="D38" s="70"/>
      <c r="E38" s="70"/>
      <c r="F38" s="63" t="str" cm="1">
        <f t="array" ref="F38">CALENDAR.JDATE_TO_ISODATE(A38,B38,C38,D38,E38)</f>
        <v>2023-10-24T21:30:00.000+09:30</v>
      </c>
    </row>
    <row r="39" spans="1:7" x14ac:dyDescent="0.25">
      <c r="A39" s="131">
        <v>2415092.5</v>
      </c>
      <c r="B39" s="71">
        <v>0</v>
      </c>
      <c r="C39" s="71">
        <v>2</v>
      </c>
      <c r="D39" s="71">
        <v>1</v>
      </c>
      <c r="E39" s="71"/>
      <c r="F39" s="65" t="str" cm="1">
        <f t="array" ref="F39">CALENDAR.JDATE_TO_ISODATE(A39,B39,C39,D39,E39)</f>
        <v>1900-03-14T00:00+00:00</v>
      </c>
    </row>
    <row r="40" spans="1:7" x14ac:dyDescent="0.25">
      <c r="A40" s="130">
        <v>2460241.1041666698</v>
      </c>
      <c r="B40" s="70">
        <v>-540</v>
      </c>
      <c r="C40" s="70"/>
      <c r="D40" s="70"/>
      <c r="E40" s="70">
        <v>1</v>
      </c>
      <c r="F40" s="63" t="str" cm="1">
        <f t="array" ref="F40">CALENDAR.JDATE_TO_ISODATE(A40,B40,C40,D40,E40)</f>
        <v>2023-10-10T05:30−09:00</v>
      </c>
    </row>
    <row r="43" spans="1:7" ht="19.5" x14ac:dyDescent="0.3">
      <c r="A43" s="1" t="s">
        <v>128</v>
      </c>
    </row>
    <row r="45" spans="1:7" x14ac:dyDescent="0.25">
      <c r="A45" s="22" t="s">
        <v>40</v>
      </c>
      <c r="B45" s="22" t="s">
        <v>41</v>
      </c>
      <c r="C45" s="22" t="s">
        <v>42</v>
      </c>
      <c r="D45" s="22" t="s">
        <v>54</v>
      </c>
      <c r="E45" s="22" t="s">
        <v>55</v>
      </c>
      <c r="F45" s="22" t="s">
        <v>129</v>
      </c>
      <c r="G45" s="24" t="s">
        <v>53</v>
      </c>
    </row>
    <row r="46" spans="1:7" x14ac:dyDescent="0.25">
      <c r="A46" s="57"/>
      <c r="B46" s="113"/>
      <c r="C46" s="68"/>
      <c r="D46" s="113"/>
      <c r="E46" s="68"/>
      <c r="F46" s="113"/>
      <c r="G46" s="60" t="str" cm="1">
        <f t="array" ref="G46">CALENDAR.JDN_LOCAL_TO_ISODATE(A46,B46,C46,D46,E46,F46)</f>
        <v/>
      </c>
    </row>
    <row r="47" spans="1:7" x14ac:dyDescent="0.25">
      <c r="A47" s="59">
        <v>2460003</v>
      </c>
      <c r="B47" s="69">
        <v>0.86458332999999998</v>
      </c>
      <c r="C47" s="69"/>
      <c r="D47" s="69"/>
      <c r="E47" s="69"/>
      <c r="F47" s="69"/>
      <c r="G47" s="61" t="str" cm="1">
        <f t="array" ref="G47">CALENDAR.JDN_LOCAL_TO_ISODATE(A47,B47,C47,D47,E47,F47)</f>
        <v>2023-02-27T20:45</v>
      </c>
    </row>
    <row r="48" spans="1:7" x14ac:dyDescent="0.25">
      <c r="A48" s="62">
        <v>2460241</v>
      </c>
      <c r="B48" s="70">
        <v>0.99999998999999995</v>
      </c>
      <c r="C48" s="70">
        <v>570</v>
      </c>
      <c r="D48" s="70">
        <v>4</v>
      </c>
      <c r="E48" s="70"/>
      <c r="F48" s="70"/>
      <c r="G48" s="63" t="str" cm="1">
        <f t="array" ref="G48">CALENDAR.JDN_LOCAL_TO_ISODATE(A48,B48,C48,D48,E48,F48)</f>
        <v>2023-10-24T00:00:00.000+09:30</v>
      </c>
    </row>
    <row r="49" spans="1:7" x14ac:dyDescent="0.25">
      <c r="A49" s="64">
        <v>2415091</v>
      </c>
      <c r="B49" s="71">
        <v>1.5</v>
      </c>
      <c r="C49" s="71">
        <v>0</v>
      </c>
      <c r="D49" s="71">
        <v>2</v>
      </c>
      <c r="E49" s="71">
        <v>1</v>
      </c>
      <c r="F49" s="71"/>
      <c r="G49" s="65" t="str" cm="1">
        <f t="array" ref="G49">CALENDAR.JDN_LOCAL_TO_ISODATE(A49,B49,C49,D49,E49,F49)</f>
        <v>1900-03-13T12:00+00:00</v>
      </c>
    </row>
    <row r="50" spans="1:7" x14ac:dyDescent="0.25">
      <c r="A50" s="62">
        <v>2460241</v>
      </c>
      <c r="B50" s="70">
        <v>0.10416667</v>
      </c>
      <c r="C50" s="70">
        <v>-540</v>
      </c>
      <c r="D50" s="70"/>
      <c r="E50" s="70"/>
      <c r="F50" s="70">
        <v>1</v>
      </c>
      <c r="G50" s="63" t="str" cm="1">
        <f t="array" ref="G50">CALENDAR.JDN_LOCAL_TO_ISODATE(A50,B50,C50,D50,E50,F50)</f>
        <v>2023-10-10T02:30−09:00</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9958-2389-4900-93D5-8B88BB2FBA8B}">
  <dimension ref="A1:F48"/>
  <sheetViews>
    <sheetView workbookViewId="0">
      <selection activeCell="H7" sqref="H7"/>
    </sheetView>
  </sheetViews>
  <sheetFormatPr defaultRowHeight="15" x14ac:dyDescent="0.25"/>
  <cols>
    <col min="1" max="1" width="20.5703125" customWidth="1"/>
    <col min="2" max="2" width="14.28515625" customWidth="1"/>
    <col min="3" max="3" width="18.5703125" bestFit="1" customWidth="1"/>
    <col min="4" max="4" width="9.42578125" customWidth="1"/>
    <col min="5" max="5" width="11.5703125" customWidth="1"/>
    <col min="6" max="6" width="31.5703125" customWidth="1"/>
  </cols>
  <sheetData>
    <row r="1" spans="1:6" ht="19.5" x14ac:dyDescent="0.3">
      <c r="A1" s="1" t="s">
        <v>161</v>
      </c>
    </row>
    <row r="3" spans="1:6" x14ac:dyDescent="0.25">
      <c r="A3" s="22" t="s">
        <v>162</v>
      </c>
      <c r="B3" s="22" t="s">
        <v>42</v>
      </c>
      <c r="C3" s="22" t="s">
        <v>54</v>
      </c>
      <c r="D3" s="22" t="s">
        <v>55</v>
      </c>
      <c r="E3" s="22" t="s">
        <v>129</v>
      </c>
      <c r="F3" s="128" t="s">
        <v>53</v>
      </c>
    </row>
    <row r="4" spans="1:6" x14ac:dyDescent="0.25">
      <c r="A4" s="133"/>
      <c r="B4" s="68"/>
      <c r="C4" s="113"/>
      <c r="D4" s="68"/>
      <c r="E4" s="113"/>
      <c r="F4" s="60" t="str" cm="1">
        <f t="array" ref="F4">CALENDAR.EDATE_TO_ISODATE(A4,B4,C4,D4,E4)</f>
        <v/>
      </c>
    </row>
    <row r="5" spans="1:6" x14ac:dyDescent="0.25">
      <c r="A5" s="134">
        <v>45039.585590277777</v>
      </c>
      <c r="B5" s="69"/>
      <c r="C5" s="69"/>
      <c r="D5" s="69"/>
      <c r="E5" s="69"/>
      <c r="F5" s="61" t="str" cm="1">
        <f t="array" ref="F5">CALENDAR.EDATE_TO_ISODATE(A5,B5,C5,D5,E5)</f>
        <v>2023-04-23T14:03</v>
      </c>
    </row>
    <row r="6" spans="1:6" x14ac:dyDescent="0.25">
      <c r="A6" s="135">
        <v>45258</v>
      </c>
      <c r="B6" s="70">
        <v>570</v>
      </c>
      <c r="C6" s="70">
        <v>4</v>
      </c>
      <c r="D6" s="70"/>
      <c r="E6" s="70"/>
      <c r="F6" s="63" t="str" cm="1">
        <f t="array" ref="F6">CALENDAR.EDATE_TO_ISODATE(A6,B6,C6,D6,E6)</f>
        <v>2023-11-28T00:00:00.000+09:30</v>
      </c>
    </row>
    <row r="7" spans="1:6" x14ac:dyDescent="0.25">
      <c r="A7" s="134">
        <v>45039.585590277777</v>
      </c>
      <c r="B7" s="71">
        <v>0</v>
      </c>
      <c r="C7" s="71">
        <v>2</v>
      </c>
      <c r="D7" s="71">
        <v>1</v>
      </c>
      <c r="E7" s="71"/>
      <c r="F7" s="65" t="str" cm="1">
        <f t="array" ref="F7">CALENDAR.EDATE_TO_ISODATE(A7,B7,C7,D7,E7)</f>
        <v>2023-04-23T14:03+00:00</v>
      </c>
    </row>
    <row r="8" spans="1:6" x14ac:dyDescent="0.25">
      <c r="A8" s="73">
        <v>73123</v>
      </c>
      <c r="B8" s="70">
        <v>60</v>
      </c>
      <c r="C8" s="70">
        <v>1</v>
      </c>
      <c r="D8" s="70"/>
      <c r="E8" s="70">
        <v>1</v>
      </c>
      <c r="F8" s="63" t="str" cm="1">
        <f t="array" ref="F8">CALENDAR.EDATE_TO_ISODATE(A8,B8,C8,D8,E8)</f>
        <v>2100-02-29T00+01:00</v>
      </c>
    </row>
    <row r="11" spans="1:6" ht="19.5" x14ac:dyDescent="0.3">
      <c r="A11" s="1" t="s">
        <v>163</v>
      </c>
    </row>
    <row r="13" spans="1:6" x14ac:dyDescent="0.25">
      <c r="A13" s="22" t="s">
        <v>162</v>
      </c>
      <c r="B13" s="22" t="s">
        <v>42</v>
      </c>
      <c r="C13" s="128" t="s">
        <v>53</v>
      </c>
    </row>
    <row r="14" spans="1:6" x14ac:dyDescent="0.25">
      <c r="A14" s="133"/>
      <c r="B14" s="68"/>
      <c r="C14" s="60" t="str" cm="1">
        <f t="array" ref="C14">CALENDAR.EDATE_TO_JDATE(A14,B14)</f>
        <v/>
      </c>
    </row>
    <row r="15" spans="1:6" x14ac:dyDescent="0.25">
      <c r="A15" s="134">
        <v>45039.585590277777</v>
      </c>
      <c r="B15" s="69"/>
      <c r="C15" s="120" cm="1">
        <f t="array" ref="C15">CALENDAR.EDATE_TO_JDATE(A15,B15)</f>
        <v>2460058.0855902778</v>
      </c>
    </row>
    <row r="16" spans="1:6" x14ac:dyDescent="0.25">
      <c r="A16" s="135">
        <v>45258</v>
      </c>
      <c r="B16" s="70">
        <v>570</v>
      </c>
      <c r="C16" s="136" cm="1">
        <f t="array" ref="C16">CALENDAR.EDATE_TO_JDATE(A16,B16)</f>
        <v>2460276.1041666665</v>
      </c>
    </row>
    <row r="17" spans="1:6" x14ac:dyDescent="0.25">
      <c r="A17" s="134">
        <v>45039.585590277777</v>
      </c>
      <c r="B17" s="71">
        <v>0</v>
      </c>
      <c r="C17" s="137" cm="1">
        <f t="array" ref="C17">CALENDAR.EDATE_TO_JDATE(A17,B17)</f>
        <v>2460058.0855902778</v>
      </c>
    </row>
    <row r="18" spans="1:6" x14ac:dyDescent="0.25">
      <c r="A18" s="135">
        <v>73123</v>
      </c>
      <c r="B18" s="70">
        <v>60</v>
      </c>
      <c r="C18" s="136" cm="1">
        <f t="array" ref="C18">CALENDAR.EDATE_TO_JDATE(A18,B18)</f>
        <v>2488141.4583333335</v>
      </c>
    </row>
    <row r="21" spans="1:6" ht="19.5" x14ac:dyDescent="0.3">
      <c r="A21" s="1" t="s">
        <v>164</v>
      </c>
    </row>
    <row r="23" spans="1:6" x14ac:dyDescent="0.25">
      <c r="A23" s="22" t="s">
        <v>162</v>
      </c>
      <c r="B23" s="22" t="s">
        <v>48</v>
      </c>
      <c r="C23" s="128" t="s">
        <v>49</v>
      </c>
    </row>
    <row r="24" spans="1:6" x14ac:dyDescent="0.25">
      <c r="A24" s="133"/>
      <c r="B24" s="68" t="str" cm="1">
        <f t="array" ref="B24:C24">CALENDAR.EDATE_TO_JDN_LOCAL(A24)</f>
        <v/>
      </c>
      <c r="C24" s="60" t="str">
        <v/>
      </c>
    </row>
    <row r="25" spans="1:6" x14ac:dyDescent="0.25">
      <c r="A25" s="134">
        <v>45039.585590277777</v>
      </c>
      <c r="B25" s="69" cm="1">
        <f t="array" ref="B25:C25">CALENDAR.EDATE_TO_JDN_LOCAL(A25)</f>
        <v>2460058</v>
      </c>
      <c r="C25" s="120">
        <v>0.58559027777664596</v>
      </c>
      <c r="F25" s="153"/>
    </row>
    <row r="26" spans="1:6" x14ac:dyDescent="0.25">
      <c r="A26" s="135">
        <v>45258</v>
      </c>
      <c r="B26" s="70" cm="1">
        <f t="array" ref="B26:C26">CALENDAR.EDATE_TO_JDN_LOCAL(A26)</f>
        <v>2460277</v>
      </c>
      <c r="C26" s="136">
        <v>0</v>
      </c>
      <c r="F26" s="153"/>
    </row>
    <row r="27" spans="1:6" x14ac:dyDescent="0.25">
      <c r="A27" s="134">
        <v>45039.585590277777</v>
      </c>
      <c r="B27" s="71" cm="1">
        <f t="array" ref="B27:C27">CALENDAR.EDATE_TO_JDN_LOCAL(A27)</f>
        <v>2460058</v>
      </c>
      <c r="C27" s="137">
        <v>0.58559027777664596</v>
      </c>
    </row>
    <row r="28" spans="1:6" x14ac:dyDescent="0.25">
      <c r="A28" s="135">
        <v>73123</v>
      </c>
      <c r="B28" s="70" cm="1">
        <f t="array" ref="B28:C28">CALENDAR.EDATE_TO_JDN_LOCAL(A28)</f>
        <v>2488142</v>
      </c>
      <c r="C28" s="136">
        <v>0</v>
      </c>
    </row>
    <row r="31" spans="1:6" ht="19.5" x14ac:dyDescent="0.3">
      <c r="A31" s="1" t="s">
        <v>165</v>
      </c>
    </row>
    <row r="33" spans="1:3" x14ac:dyDescent="0.25">
      <c r="A33" s="22" t="s">
        <v>40</v>
      </c>
      <c r="B33" s="22" t="s">
        <v>41</v>
      </c>
      <c r="C33" s="128" t="s">
        <v>2</v>
      </c>
    </row>
    <row r="34" spans="1:3" x14ac:dyDescent="0.25">
      <c r="A34" s="144"/>
      <c r="B34" s="68"/>
      <c r="C34" s="138" t="str" cm="1">
        <f t="array" ref="C34">CALENDAR.JDN_LOCAL_TO_EDATE(A34,B34)</f>
        <v/>
      </c>
    </row>
    <row r="35" spans="1:3" x14ac:dyDescent="0.25">
      <c r="A35" s="145">
        <v>2460003</v>
      </c>
      <c r="B35" s="146">
        <v>0.86458332999999998</v>
      </c>
      <c r="C35" s="139" cm="1">
        <f t="array" ref="C35">CALENDAR.JDN_LOCAL_TO_EDATE(A35,B35)</f>
        <v>44984.864583330003</v>
      </c>
    </row>
    <row r="36" spans="1:3" x14ac:dyDescent="0.25">
      <c r="A36" s="81">
        <v>2460241</v>
      </c>
      <c r="B36" s="147">
        <v>0.99999998999999995</v>
      </c>
      <c r="C36" s="140" cm="1">
        <f t="array" ref="C36">CALENDAR.JDN_LOCAL_TO_EDATE(A36,B36)</f>
        <v>45222.999999990003</v>
      </c>
    </row>
    <row r="37" spans="1:3" x14ac:dyDescent="0.25">
      <c r="A37" s="145">
        <v>2415091</v>
      </c>
      <c r="B37" s="148">
        <v>1.5</v>
      </c>
      <c r="C37" s="141" cm="1">
        <f t="array" ref="C37">CALENDAR.JDN_LOCAL_TO_EDATE(A37,B37)</f>
        <v>73.5</v>
      </c>
    </row>
    <row r="38" spans="1:3" x14ac:dyDescent="0.25">
      <c r="A38" s="81">
        <v>2460241</v>
      </c>
      <c r="B38" s="147">
        <v>0.10416667</v>
      </c>
      <c r="C38" s="140" cm="1">
        <f t="array" ref="C38">CALENDAR.JDN_LOCAL_TO_EDATE(A38,B38)</f>
        <v>45222.104166669997</v>
      </c>
    </row>
    <row r="41" spans="1:3" ht="19.5" x14ac:dyDescent="0.3">
      <c r="A41" s="1" t="s">
        <v>166</v>
      </c>
    </row>
    <row r="43" spans="1:3" x14ac:dyDescent="0.25">
      <c r="A43" s="22" t="s">
        <v>44</v>
      </c>
      <c r="B43" s="22" t="s">
        <v>42</v>
      </c>
      <c r="C43" s="128" t="s">
        <v>2</v>
      </c>
    </row>
    <row r="44" spans="1:3" x14ac:dyDescent="0.25">
      <c r="A44" s="142"/>
      <c r="B44" s="149"/>
      <c r="C44" s="138" t="str" cm="1">
        <f t="array" ref="C44">CALENDAR.JDATE_TO_EDATE(A44,B44)</f>
        <v/>
      </c>
    </row>
    <row r="45" spans="1:3" x14ac:dyDescent="0.25">
      <c r="A45" s="143">
        <v>2460058.0855902778</v>
      </c>
      <c r="B45" s="150"/>
      <c r="C45" s="139" cm="1">
        <f t="array" ref="C45">CALENDAR.JDATE_TO_EDATE(A45,B45)</f>
        <v>45039.585590277798</v>
      </c>
    </row>
    <row r="46" spans="1:3" x14ac:dyDescent="0.25">
      <c r="A46" s="129">
        <v>2460276.1041666665</v>
      </c>
      <c r="B46" s="151">
        <v>570</v>
      </c>
      <c r="C46" s="140" cm="1">
        <f t="array" ref="C46">CALENDAR.JDATE_TO_EDATE(A46,B46)</f>
        <v>45258</v>
      </c>
    </row>
    <row r="47" spans="1:3" x14ac:dyDescent="0.25">
      <c r="A47" s="143">
        <v>2460058.0855902778</v>
      </c>
      <c r="B47" s="152">
        <v>0</v>
      </c>
      <c r="C47" s="141" cm="1">
        <f t="array" ref="C47">CALENDAR.JDATE_TO_EDATE(A47,B47)</f>
        <v>45039.585590277798</v>
      </c>
    </row>
    <row r="48" spans="1:3" x14ac:dyDescent="0.25">
      <c r="A48" s="129">
        <v>2488141.4583333335</v>
      </c>
      <c r="B48" s="151">
        <v>60</v>
      </c>
      <c r="C48" s="140" cm="1">
        <f t="array" ref="C48">CALENDAR.JDATE_TO_EDATE(A48,B48)</f>
        <v>73123</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0ADE-E8AE-4C89-8078-86F8FAD36319}">
  <dimension ref="A1:D18"/>
  <sheetViews>
    <sheetView workbookViewId="0">
      <selection activeCell="A11" sqref="A11"/>
    </sheetView>
  </sheetViews>
  <sheetFormatPr defaultRowHeight="15" x14ac:dyDescent="0.25"/>
  <cols>
    <col min="1" max="1" width="21.7109375" customWidth="1"/>
    <col min="2" max="2" width="22.42578125" customWidth="1"/>
    <col min="3" max="3" width="9.5703125" bestFit="1" customWidth="1"/>
    <col min="4" max="4" width="23" customWidth="1"/>
  </cols>
  <sheetData>
    <row r="1" spans="1:4" ht="19.5" x14ac:dyDescent="0.3">
      <c r="A1" s="1" t="s">
        <v>168</v>
      </c>
    </row>
    <row r="3" spans="1:4" x14ac:dyDescent="0.25">
      <c r="A3" s="22" t="s">
        <v>77</v>
      </c>
      <c r="B3" s="128" t="s">
        <v>2</v>
      </c>
    </row>
    <row r="4" spans="1:4" x14ac:dyDescent="0.25">
      <c r="A4" s="74"/>
      <c r="B4" s="138" t="str" cm="1">
        <f t="array" ref="B4">CALENDAR.USDATE_TO_EDATE(A4)</f>
        <v/>
      </c>
    </row>
    <row r="5" spans="1:4" x14ac:dyDescent="0.25">
      <c r="A5" s="59" t="s">
        <v>169</v>
      </c>
      <c r="B5" s="139" cm="1">
        <f t="array" ref="B5">CALENDAR.USDATE_TO_EDATE(A5)</f>
        <v>45039.585590277777</v>
      </c>
    </row>
    <row r="6" spans="1:4" x14ac:dyDescent="0.25">
      <c r="A6" s="62" t="s">
        <v>170</v>
      </c>
      <c r="B6" s="140" cm="1">
        <f t="array" ref="B6">CALENDAR.USDATE_TO_EDATE(A6)</f>
        <v>45258</v>
      </c>
    </row>
    <row r="7" spans="1:4" x14ac:dyDescent="0.25">
      <c r="A7" s="59" t="s">
        <v>171</v>
      </c>
      <c r="B7" s="141" cm="1">
        <f t="array" ref="B7">CALENDAR.USDATE_TO_EDATE(A7)</f>
        <v>45039.585416666669</v>
      </c>
    </row>
    <row r="8" spans="1:4" x14ac:dyDescent="0.25">
      <c r="A8" s="62" t="s">
        <v>172</v>
      </c>
      <c r="B8" s="140" cm="1">
        <f t="array" ref="B8">CALENDAR.USDATE_TO_EDATE(A8)</f>
        <v>73123</v>
      </c>
    </row>
    <row r="11" spans="1:4" ht="19.5" x14ac:dyDescent="0.3">
      <c r="A11" s="1" t="s">
        <v>167</v>
      </c>
    </row>
    <row r="13" spans="1:4" x14ac:dyDescent="0.25">
      <c r="A13" s="22" t="s">
        <v>162</v>
      </c>
      <c r="B13" s="22" t="s">
        <v>156</v>
      </c>
      <c r="C13" s="128" t="s">
        <v>54</v>
      </c>
      <c r="D13" s="128" t="s">
        <v>2</v>
      </c>
    </row>
    <row r="14" spans="1:4" x14ac:dyDescent="0.25">
      <c r="A14" s="133"/>
      <c r="B14" s="68"/>
      <c r="C14" s="9"/>
      <c r="D14" s="60" t="str" cm="1">
        <f t="array" ref="D14">CALENDAR.EDATE_TO_USDATE(A14,B14,C14)</f>
        <v/>
      </c>
    </row>
    <row r="15" spans="1:4" x14ac:dyDescent="0.25">
      <c r="A15" s="134">
        <v>45039.585590277777</v>
      </c>
      <c r="B15" s="69"/>
      <c r="C15" s="12"/>
      <c r="D15" s="120" t="str" cm="1">
        <f t="array" ref="D15">CALENDAR.EDATE_TO_USDATE(A15,B15,C15)</f>
        <v>4/23/2023 2:03 PM</v>
      </c>
    </row>
    <row r="16" spans="1:4" x14ac:dyDescent="0.25">
      <c r="A16" s="135">
        <v>45258</v>
      </c>
      <c r="B16" s="70"/>
      <c r="C16" s="16"/>
      <c r="D16" s="136" t="str" cm="1">
        <f t="array" ref="D16">CALENDAR.EDATE_TO_USDATE(A16,B16,C16)</f>
        <v>11/28/2023 12:00 AM</v>
      </c>
    </row>
    <row r="17" spans="1:4" x14ac:dyDescent="0.25">
      <c r="A17" s="134">
        <v>45039.585590277777</v>
      </c>
      <c r="B17" s="71" t="s">
        <v>157</v>
      </c>
      <c r="C17" s="19">
        <v>2</v>
      </c>
      <c r="D17" s="137" t="str" cm="1">
        <f t="array" ref="D17">CALENDAR.EDATE_TO_USDATE(A17,B17,C17)</f>
        <v>4.23.2023 2:03 PM</v>
      </c>
    </row>
    <row r="18" spans="1:4" x14ac:dyDescent="0.25">
      <c r="A18" s="135">
        <v>73123</v>
      </c>
      <c r="B18" s="70" t="s">
        <v>158</v>
      </c>
      <c r="C18" s="16"/>
      <c r="D18" s="136" t="str" cm="1">
        <f t="array" ref="D18">CALENDAR.EDATE_TO_USDATE(A18,B18,C18)</f>
        <v>3-14-2100 12:00 AM</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gACAAIAAgACAAIAAgACAAIAAgACAAIABDAG8AdQBuAHQAQwBoAGEAcgBzACAAPQAgAEwAQQBNAEIARABBACgAQwBoAGEAcgBBAHIAcgBhAHkALAAgAFQAZQB4AHQALABcAG4AIAAgACAAIAAgACAAIAAgACAAIAAgACAAIAAgACAAIABJAEYAKABcAG4AIAAgACAAIAAgACAAIAAgACAAIAAgACAAIAAgACAAIAAgACAAIAAgAFQAZQB4AHQAIAA9ACAAXAAiAFwAIgAsAFwAbgAgACAAIAAgACAAIAAgACAAIAAgACAAIAAgACAAIAAgACAAIAAgACAAMAAsAFwAbgAgACAAIAAgACAAIAAgACAAIAAgACAAIAAgACAAIAAgACAAIAAgACAATABFAFQAKABcAG4AIAAgACAAIAAgACAAIAAgACAAIAAgACAAIAAgACAAIAAgACAAIAAgACAAIAAgACAAXwByAGUAbQBvAHYAZQBkACwAIABSAEUARABVAEMARQAoAFwAbgAgACAAIAAgACAAIAAgACAAIAAgACAAIAAgACAAIAAgACAAIAAgACAAIAAgACAAIAAgACAAIAAgAFQAZQB4AHQALABcAG4AIAAgACAAIAAgACAAIAAgACAAIAAgACAAIAAgACAAIAAgACAAIAAgACAAIAAgACAAIAAgACAAIABDAGgAYQByAEEAcgByAGEAeQAsAFwAbgAgACAAIAAgACAAIAAgACAAIAAgACAAIAAgACAAIAAgACAAIAAgACAAIAAgACAAIAAgACAAIAAgAEwAQQBNAEIARABBACgAXwBhAGMAYwAsACAAXwBjAHUAcgByACwAIABTAFUAQgBTAFQASQBUAFUAVABFACgAXwBhAGMAYwAsACAAXwBjAHUAcgByACwAIABcACIAXAAiACkAKQBcAG4AIAAgACAAIAAgACAAIAAgACAAIAAgACAAIAAgACAAIAAgACAAIAAgACAAIAAgACAAKQAsAFwAbgAgACAAIAAgACAAIAAgACAAIAAgACAAIAAgACAAIAAgACAAIAAgACAAIAAgACAAIABMAEUATgAoAFQAZQB4AHQAKQAgAC0AIABMAEUATgAoAF8AcgBlAG0AbwB2AGUAZAApAFwAbgAgACAAIAAgACAAIAAgACAAIAAgACAAIAAgACAAIAAgACAAIAAgACAAKQBcAG4AIAAgACAAIAAgACAAIAAgACAAIAAgACAAIAAgACAAIAApAFwAbgAgACAAIAAgACAAIAAgACAAIAAgACAAIAApADsAXABuAFwAbgAgACAAIAAgACAAIAAgACAAIAAgACAAIABGAGkAbgBkAE4AdABoAEMAaABhAHIAUABvAHMAIAA9ACAATABBAE0AQgBEAEEAKABDAGgAYQByAHMALAAgAFQAZQB4AHQALAAgAE4ALAAgAFsAUwB0AGEAcgB0AFAAbwBzAF0ALABcAG4AIAAgACAAIAAgACAAIAAgACAAIAAgACAAIAAgACAAIABJAEYAKABOACgAUwB0AGEAcgB0AFAAbwBzACkAIAA+ACAATABFAE4AKABUAGUAeAB0ACkALAAgADAALABcAG4AIAAgACAAIAAgACAAIAAgACAAIAAgACAAIAAgACAAIAAgACAAIAAgAEwARQBUACgAXABuACAAIAAgACAAIAAgACAAIAAgACAAIAAgACAAIAAgACAAIAAgACAAIAAgACAAIAAgAF8AZgByAG8AbQBQAG8AcwAsACAASQBGACgATgAoAFMAdABhAHIAdABQAG8AcwApACAAPAA9ACAAMAAsACAAMAAsACAATgAoAFMAdABhAHIAdABQAG8AcwApACAALQAgADEAKQAsACAAXABuACAAIAAgACAAIAAgACAAIAAgACAAIAAgACAAIAAgACAAIAAgACAAIAAgACAAIAAgAF8AdABlAHgAdAAsACAASQBGACgAXwBmAHIAbwBtAFAAbwBzACAAPQAgADAALAAgAFQAZQB4AHQALABcAG4AIAAgACAAIAAgACAAIAAgACAAIAAgACAAIAAgACAAIAAgACAAIAAgACAAIAAgACAAIAAgACAAIABSAEkARwBIAFQAKABUAGUAeAB0ACwAIABMAEUATgAoAFQAZQB4AHQAKQAgAC0AIABfAGYAcgBvAG0AUABvAHMAKQBcAG4AIAAgACAAIAAgACAAIAAgACAAIAAgACAAIAAgACAAIAAgACAAIAAgACAAIAAgACAAKQAsAFwAbgAgACAAIAAgACAAIAAgACAAIAAgACAAIAAgACAAIAAgACAAIAAgACAAIAAgACAAIABfAGMAaABhAHIAQwBvAHUAbgB0ACwAIABMAEUATgAoAEMAaABhAHIAcwApACwAXABuACAAIAAgACAAIAAgACAAIAAgACAAIAAgACAAIAAgACAAIAAgACAAIAAgACAAIAAgAF8AbgAsACAASQBOAFQAKABOACgATgApACkALABcAG4AIAAgACAAIAAgACAAIAAgACAAIAAgACAAIAAgACAAIAAgACAAIAAgACAAIAAgACAASQBGACgAKABfAGMAaABhAHIAQwBvAHUAbgB0ACAAPQAgADAAKQAgACsAIAAoAF8AbgAgAD0AIAAwACkALAAgADAALABcAG4AIAAgACAAIAAgACAAIAAgACAAIAAgACAAIAAgACAAIAAgACAAIAAgACAAIAAgACAAIAAgACAAIABMAEUAVAAoAFwAbgAgACAAIAAgACAAIAAgACAAIAAgACAAIAAgACAAIAAgACAAIAAgACAAIAAgACAAIAAgACAAIAAgACAAIAAgACAAXwBjAGgAYQByAHMALAAgAE0ASQBEACgAQwBoAGEAcgBzACwAIABTAEUAUQBVAEUATgBDAEUAKAAxACwAIABfAGMAaABhAHIAQwBvAHUAbgB0ACkALAAgADEAKQAsAFwAbgAgACAAIAAgACAAIAAgACAAIAAgACAAIAAgACAAIAAgACAAIAAgACAAIAAgACAAIAAgACAAIAAgACAAIAAgACAAXwBmAGkAbgBkAEMAbwB1AG4AdAAsACAAQwBvAHUAbgB0AEMAaABhAHIAcwAoAF8AYwBoAGEAcgBzACwAIABfAHQAZQB4AHQAKQAsAFwAbgAgACAAIAAgACAAIAAgACAAIAAgACAAIAAgACAAIAAgACAAIAAgACAAIAAgACAAIAAgACAAIAAgACAAIAAgACAASQBGACgAXwBmAGkAbgBkAEMAbwB1AG4AdAAgADwAIABBAEIAUwAoAF8AbgApACwAIAAwACwAXABuACAAIAAgACAAIAAgACAAIAAgACAAIAAgACAAIAAgACAAIAAgACAAIAAgACAAIAAgACAAIAAgACAAIAAgACAAIAAgACAAIAAgAEwARQBUACgAXABuACAAIAAgACAAIAAgACAAIAAgACAAIAAgACAAIAAgACAAIAAgACAAIAAgACAAIAAgACAAIAAgACAAIAAgACAAIAAgACAAIAAgACAAIAAgACAALwAvACAAbgB0AGgAIABjAGEAbgAgAGMAbwB1AG4AdAAgAGYAcgBvAG0AIABlAG4AZAAgAGIAYQBjAGsAdwBhAHIAZABzAFwAbg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F8AbgB0AGgAUABvAHMALAAgAFIARQBEAFUAQwBFACgAMAAsACAAUwBFAFEAVQBFAE4AQwBFACgAMQAsACAAXwBuAHQAaAApACwAXABu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IAAgACAAIAAgACAAIAAgACAAIAAgACAAIAAgACAAIAAw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CAAIAAgACAAIAAgACAAIABGAEkATABUAEUAUgAoAF8AbgBlAHgAdABQAG8AcwBDAGgAYQByAHMALAAgAF8AbgBlAHgAdABQAG8AcwBDAGgAYQByAHMAIAA+ACAAMAAsACAAMA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EkARgAoAF8AbgB0AGgAUABvAHMAIAA+ACAAMAAsACAAXwBuAHQAaABQAG8AcwAgACsAIABfAGYAcgBvAG0AUABvAHMAIAAsACAAM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DsAIgB9ACwAewAiAHAAYQB0AGgAIgA6ACIALwBwAHIAbwBqAGUAYwB0AHMALwBDAEEATABFAE4ARABBAFIAIgAsACIAdABlAHgAdAAiADoAI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dgAx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QBvAGQAdQBsAGUAIABmAG8AcgAgAHcAbwByAGsAaQBuAGcAIAB3AGkAdABoACAAZABhAHQAZQBzACAAbwB1AHQAcwBpAGQAZQAgAHQAaABlACAAcgBhAG4AZwBlACAAbwBmACAAdABoAGUAIABFAHgAYwBlAGwAIABEAGEAdABlACAAdAB5AHAAZQAu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QBvAGQAdQBsAGUAIABEAGUAcABlAG4AZABlAG4AYwBpAGUAcwA6ACAATgBvAG4AZQ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TABFAEEAUABfAFkARQBBAFIAIAAgACAAIAAgACAAIAAgACAAIAAgAFQAZQBzAHQAcwAgAGkAZgAgAGEAIAB5AGUAYQByACAAaQBuAGMAbAB1AGQAZQBzACAAYQAgAGwAZQBhAHAAIABkAGEAeQAgAGkAbgAgAHQAaABlACAAZwBpAHYAZQBuACAAYwBhAGwAZQBuAGQAYQByAC4AIAAgACAAIAAgACAAIAAgACAAIAAgACAAIAAgACAAIAAgACAAIAAgACAAIAAjAFwAbgAjACAASQBTAF8AVgBBAEwASQBEAF8ARABBAFQARQAgACAAIAAgACAAIAAgACAAIAAgAFQAZQBzAHQAcwAgAGkAZgAgAGEAIABkAGEAdABlACAAaQBzACAAdgBhAGwAaQBkACAAZgBvAHIAIAB0AGgAZQAgAGcAaQB2AGUAbgAgAGMAYQBsAGUAbgBkAGEAcgAuACAAIAAgACAAIAAgACAAIAAgACAAIAAgACAAIAAgACAAIAAgACAAIAAgACAAIAAgACAAIAAgACAAIAAgACAAIAAjAFwAbgAjACAASQBTAF8AVgBBAEwASQBEAF8AVABJAE0ARQAgACAAIAAgACAAIAAgACAAIAAgAFQAZQBzAHQAcwAgAGkAZgAgAGEAIAB0AGkAbQBlACAAaQBzACAAdgBhAGwAaQBkACAAaQBuACAAdABoAGUAIAAyADQAIABoAG8AdQByACAAdABpAG0AZQBrAGUAZQBwAGkAbgBnACAAcwB5AHMAdABlAG0ALg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WQBFAEEAUgBfAEMATwBNAE0ATwBOAF8ARQBSAEEAIAAgACAAIAAgACAAIAAgAFIAZQB0AHUAcgBuAHMAIAB5AGUAYQByACAAdgBhAGwAdQBlACAAcgBlAGwAYQB0AGkAdgBlACAAdABvACAAdABoAGUAIABDAG8AbQBtAG8AbgAgAEUAcgBhAC4AIAAgACAAIAAgACAAIAAgACAAIAAgACAAIAAgACAAIAAgACAAIAAgACAAIAAgACAAIAAgACAAIAAgACAAIAAgACAAIAAjAFwAbgAjACAARABBAFkAUwBfAEkATgBfAFkARQBBAFIAIAAgACAAIAAgACAAIAAgACAAIAAgAFIAZQB0AHUAcgBuAHMAIABuAHUAbQBiAGUAcgAgAG8AZgAgAGQAYQB5AHMAIABpAG4AIAB0AGgAZQAgAGcAaQB2AGUAbgAgAHkAZQBhAHIAIABvAGYAIAB0AGgAZQAgAHMAcABlAGMAaQBmAGkAZQBkACAAYwBhAGwAZQBuAGQAYQByAC4AIAAgACAAIAAgACAAIAAgACAAIAAgACAAIAAjAFwAbgAjACAARABBAFkAUwBfAEkATgBfAE0ATwBOAFQASAAgACAAIAAgACAAIAAgACAAIAAgAFIAZQB0AHUAcgBuAHMAIABuAHUAbQBiAGUAcgAgAG8AZgAgAGQAYQB5AHMAIABpAG4AIAB0AGgAZQAgAGcAaQB2AGUAbgAgAG0AbwBuAHQAaAAgAGEAbgBkACAAeQBlAGEAcgAgAG8AZgAgAHQAaABlACAAcwBwAGUAYwBpAGYAaQBlAGQAIABjAGEAbABlAG4AZABhAHIALgAgACAAIAAjAFwAbgAjACAASgBVAEwASQBBAE4AXwBEAEEAWQBfAE4AVQBNAEIARQBSACAAIAAgACAAIAAgAFIAZQB0AHUAcgBuAHMAIAB0AGgAZQAgAEoAdQBsAGkAYQBuACAARABhAHkAIABOAHUAbQBiAGUAcgAgAG8AZgAgAHQAaABlACAAcAByAG8AdgBpAGQAZQBkACAAZABhAHQAZQAuACAAIAAgACAAIAAgACAAIAAgACAAIAAgACAAIAAgACAAIAAgACAAIAAgACAAIAAgACAAIAAgACAAIAAjAFwAbgAjACAASgBEAE4AXwBUAE8AXwBDAEEATABFAE4ARABBAFIAXwBEAEEAVABFACAAIAAgAFIAZQB0AHUAcgBuAHMAIAB0AGgAZQAgAGQAYQB0AGUAIABmAHIAbwBtACAAdABoAGUAIABnAGkAdgBlAG4AIABKAHUAbABpAGEAbgAgAEQAYQB5ACAATgB1AG0AYgBlAHIAIABpAG4AIAB0AGgAZQAgAHMAcABlAGMAaQBmAGkAZQBkACAAYwBhAGwAZQBuAGQAYQByAC4AIAAgACAAIAAjAFwAbgAjACAASgBEAE4AXwBUAE8AXwBPAFIARABJAE4AQQBMAF8ARABBAFQARQAgACAAIAAgAFIAZQB0AHUAcgBuAHMAIAB0AGgAZQAgAHkAZQBhAHIALAAgAG8AcgBkAGkAbgBhAGwAIABkAGEAeQAgAG8AZgAgAHkAZQBhAHIAIABhAG4AZAAgAGQAYQB5AHMAIABpAG4AIAB0AGgAZQAgAHkAZQBhAHIAIABmAHIAbwBtACAAdABoAGUAIABnAGkAdgBlAG4AIAAgACAAIAAgACAAIAAjAFwAbgAjACAAIAAgACAAIAAgACAAIAAgACAAIAAgACAAIAAgACAAIAAgACAAIAAgACAAIAAgAEoAdQBsAGkAYQBuACAARABhAHkAIABOAHUAbQBiAGUAcgAgAGkAbgAgAHQAaABlACAAcwBwAGUAYwBpAGYAaQBlAGQAIABjAGEAbABlAG4AZABhAHIALgAgACAAIAAgACAAIAAgACAAIAAgACAAIAAgACAAIAAgACAAIAAgACAAIAAgACAAIAAgACAAIAAgACAAIAAgACAAIAAgACAAIAAjAFwAbgAjACAATwBSAEQASQBOAEEATABfAEQAQQBUAEUAXwBUAE8AXwBKAEQATgAgACAAIAAgAFIAZQB0AHUAcgBuAHMAIAB0AGgAZQAgAEoAdQBsAGkAYQBuACAARABhAHkAIABOAHUAbQBiAGUAcgAgAG8AZgAgAHQAaABlACAAcAByAG8AdgBpAGQAZQBkACAAbwByAGQAaQBuAGEAbAAgAGQAYQB0AGUAIABpAG4AIAB0AGgAZQAgAHMAcABlAGMAaQBmAGkAZQBkACAAIAAgACAAIAAjAFwAbgAjACAAIAAgACAAIAAgACAAIAAgACAAIAAgACAAIAAgACAAIAAgACAAIAAgACAAIAAgAGMAYQBsAGUAbgBkAGEAcgAuACAAIAAgACAAIAAgACAAIAAgACAAIAAgACAAIAAgACAAIAAgACAAIAAgACAAIAAgACAAIAAgACAAIAAgACAAIAAgACAAIAAgACAAIAAgACAAIAAgACAAIAAgACAAIAAgACAAIAAgACAAIAAgACAAIAAgACAAIAAgACAAIAAgACAAIAAgACAAIAAgACAAIAAjAFwAbgAjACAARwBSAEUARwBPAFIASQBBAE4AXwBUAE8AXwBKAFUATABJAEEATgAgACAAIAAgAFQAcgBhAG4AcwBsAGEAdABlAHMAIABhACAAZABhAHQAZQAgAGkAbgAgAHQAaABlACAARwByAGUAZwBvAHIAaQBhAG4AIABwAHIAbwBsAGUAcAB0AGkAYwAgAGMAYQBsAGUAbgBkAGEAcgAgAHQAbwAgAHQAaABlACAASgB1AGwAaQBhAG4AIABwAHIAbwBsAGUAcAB0AGkAYwAgACAAIAAjAFwAbgAjACAAIAAgACAAIAAgACAAIAAgACAAIAAgACAAIAAgACAAIAAgACAAIAAgACAAIAAgAGMAYQBsAGUAbgBkAGEAcgAuACAAIAAgACAAIAAgACAAIAAgACAAIAAgACAAIAAgACAAIAAgACAAIAAgACAAIAAgACAAIAAgACAAIAAgACAAIAAgACAAIAAgACAAIAAgACAAIAAgACAAIAAgACAAIAAgACAAIAAgACAAIAAgACAAIAAgACAAIAAgACAAIAAgACAAIAAgACAAIAAgACAAIAAjAFwAbgAjACAASgBVAEwASQBBAE4AXwBUAE8AXwBHAFIARQBHAE8AUgBJAEEATgAgACAAIAAgAFQAcgBhAG4AcwBsAGEAdABlAHMAIABhACAAZABhAHQAZQAgAGkAbgAgAHQAaABlACAASgB1AGwAaQBhAG4AIABwAHIAbwBsAGUAcAB0AGkAYwAgAGMAYQBsAGUAbgBkAGEAcgAgAHQAbwAgAHQAaABlACAARwByAGUAZwBvAHIAaQBhAG4AIABwAHIAbwBsAGUAcAB0AGkAYwAgACAAIAAjAFwAbgAjACAAIAAgACAAIAAgACAAIAAgACAAIAAgACAAIAAgACAAIAAgACAAIAAgACAAIAAgAGMAYQBsAGUAbgBkAGEAcgAuACAAIAAgACAAIAAgACAAIAAgACAAIAAgACAAIAAgACAAIAAgACAAIAAgACAAIAAgACAAIAAgACAAIAAgACAAIAAgACAAIAAgACAAIAAgACAAIAAgACAAIAAgACAAIAAgACAAIAAgACAAIAAgACAAIAAgACAAIAAgACAAIAAgACAAIAAgACAAIAAgACAAIAAjAFwAbgAjACAAUwBFAEMAVQBMAEEAUgBfAEQASQBGAEYARQBSAEUATgBDAEUAIAAgACAAIAAgAFIAZQB0AHUAcgBuAHMAIAB0AGgAZQAgAG4AdQBtAGIAZQByACAAbwBmACAAZABhAHkAcwAgAHQAaABlACAARwByAGUAZwBvAHIAaQBhAG4AIABwAHIAbwBsAGUAcAB0AGkAYwAgAGMAYQBsAGUAbgBkAGEAcgAgAGkAcwAgAGEAaABlAGEAZAAgAG8AZgAgAHQAaABlACAAIAAgACAAIAAjAFwAbgAjACAAIAAgACAAIAAgACAAIAAgACAAIAAgACAAIAAgACAAIAAgACAAIAAgACAAIAAgAEoAdQBsAGkAYQBuACAAcAByAG8AbABlAHAAdABpAGMAIABjAGEAbABlAG4AZABhAHIAIABmAG8AcgAgAGEAIABnAGkAdgBlAG4AIABkAGEAdABlAC4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wBFAEUASwBT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BAFkAXwBPAEYAXwBXAEUARQBLACAAIAAgACAAIAAgACAAIAAgACAAIAAgAFIAZQB0AHUAcgBuAHMAIABhAG4AIABpAG4AdABlAGcAZQByACAAZgBvAHIAIAB0AGgAZQAgAEkAUwBPACAAZABhAHkAIABvAGYAIAB0AGgAZQAgAHcAZQBlAGsAIABmAG8AcgAgAGEAIABnAGkAdgBlAG4AIABKAHUAbABpAGEAbgAgAEQAYQB5ACAATgB1AG0AYgBlAHIALgAgACAAIAAjAFwAbgAjACAAQwBPAE4AVgBFAFIAVABfAFcARQBFAEsARABBAFkAXwBOAFUATQBCAEUAUgAgAFIAZQB0AHUAcgBuAHMAIABhAG4AIABpAG4AdABlAGcAZQByACAAZgBvAHIAIAB0AGgAZQAgAGQAYQB5ACAAbwBmACAAdABoAGUAIAB3AGUAZQBrACAAZgByAG8AbQAgAHQAaABlACAAdAByAGEAZABpAHQAbwBuAGEAbAAgAG4AdQBtAGIAZQByAGkAbgBnACAAcwBjAGgAZQBtAGUAIAAjAFwAbgAjACAAIAAgACAAIAAgACAAIAAgACAAIAAgACAAIAAgACAAIAAgACAAIAAgACAAIAAgAHQAbwAgAHQAaABlACAASQBTAE8AIABkAGUAZgBpAG4AaQB0AGkAbwBuACwAIABvAHIAIAB2AGkAYwBlACAAdgBlAHIAcwBhAC4AIAAgACAAIAAgACAAIAAgACAAIAAgACAAIAAgACAAIAAgACAAIAAgACAAIAAgACAAIAAgACAAIAAgACAAIAAgACAAIAAgACAAIAAgACAAIAAgACAAIAAjAFwAbgAjACAAVwBFAEUASwBEAEEAWQBfAE8ARgBfAE0ATwBOAFQASAAgACAAIAAgACAAIAAgAFIAZQB0AHUAcgBuAHMAIABhACAASgB1AGwAaQBhAG4AIABEAGEAeQAgAE4AdQBtAGIAZQByACAAZgBvAHIAIABhACAAZwBpAHYAZQBuACAASQBTAE8AIABkAGEAeQAgAG8AZgAgAHcAZQBlAGsAIABvAGYAIABhACAAcgBlAGwAYQB0AGkAdgBlACAAdwBlAGUAawAgAGYAbwByACAAIAAjAFwAbgAjACAAIAAgACAAIAAgACAAIAAgACAAIAAgACAAIAAgACAAIAAgACAAIAAgACAAIAAgAGEAIABtAG8AbgB0AGgAIABhAG4AZAAgAHkAZQBhAHIAIABvAGYAIAB0AGgAZQAgAHMAcABlAGMAaQBmAGkAZQBkACAAYwBhAGwAZQBuAGQAYQByAC4AIAAgACAAIAAgACAAIAAgACAAIAAgACAAIAAgACAAIAAgACAAIAAgACAAIAAgACAAIAAgACAAIAAgACAAIAAgACAAIAAgACAAIAAjAFwAbgAjACAAVwBFAEUASwBTAF8ASQBOAF8AWQBFAEEAUgAgACAAIAAgACAAIAAgACAAIAAgAFIAZQB0AHUAcgBuAHMAIAB0AGgAZQAgAGMAbwB1AG4AdAAgAG8AZgAgAEkAUwBPACAAZABlAGYAaQBuAGUAZAAgAHcAZQBlAGsAcwAgAGkAbgAgAGEAIABnAGkAdgBlAG4AIAB5AGUAYQByACAAbwBmACAAdABoAGUAIABzAHAAZQBjAGkAZgBpAGUAZAAgACAAIAAgACAAIAAgACAAIAAjAFwAbgAjACAAIAAgACAAIAAgACAAIAAgACAAIAAgACAAIAAgACAAIAAgACAAIAAgACAAIAAgAGMAYQBsAGUAbgBkAGEAcgAuACAAIAAgACAAIAAgACAAIAAgACAAIAAgACAAIAAgACAAIAAgACAAIAAgACAAIAAgACAAIAAgACAAIAAgACAAIAAgACAAIAAgACAAIAAgACAAIAAgACAAIAAgACAAIAAgACAAIAAgACAAIAAgACAAIAAgACAAIAAgACAAIAAgACAAIAAgACAAIAAgACAAIAAjAFwAbgAjACAAVwBFAEUASwBfAEQAQQBUAEUAIAAgACAAIAAgACAAIAAgACAAIAAgACAAIAAgAFIAZQB0AHUAcgBuAHMAIAB0AGgAZQAgAEkAUwBPACAAZABlAGYAaQBuAGUAZAAgAHcAZQBlAGsAIABuAHUAbQBiAGUAcgAsACAAZABhAHkAIABvAGYAIAB0AGgAZQAgAHcAZQBlAGsALAAgAGEAbgBkACAAdwBlAGUAawBzACAAaQBuACAAdABoAGUAIAB5AGUAYQByACAAZgBvAHIAIAAjAFwAbgAjACAAIAAgACAAIAAgACAAIAAgACAAIAAgACAAIAAgACAAIAAgACAAIAAgACAAIAAgAHQAaABlACAAZwBpAHYAZQBuACAASgB1AGwAaQBhAG4AIABEAGEAeQAgAE4AdQBtAGIAZQByACAAaQBuACAAdABoAGUAIABzAHAAZQBjAGkAZgBpAGUAZAAgAGMAYQBsAGUAbgBkAGEAcgAuACAAIAAgACAAIAAgACAAIAAgACAAIAAgACAAIAAgACAAIAAgACAAIAAgACAAIAAgACAAIAAjAFwAbgAjACAAVwBFAEUASwBfAE4AVQBNAEIARQBSACAAIAAgACAAIAAgACAAIAAgACAAIAAgAFIAZQB0AHUAcgBuAHMAIAB0AGgAZQAgAEkAUwBPACAAZABlAGYAaQBuAGUAZAAgAHcAZQBlAGsAIABuAHUAbQBiAGUAcgAgAGYAbwByACAAYQAgAGcAaQB2AGUAbgAgAEoAdQBsAGkAYQBuACAARABhAHkAIABOAHUAbQBiAGUAcgAgAGkAbgAgAHQAaABlACAAIAAgACAAIAAgACAAIAAjAFwAbgAjACAAIAAgACAAIAAgACAAIAAgACAAIAAgACAAIAAgACAAIAAgACAAIAAgACAAIAAgAHMAcABlAGMAaQBmAGkAZQBkACAAYwBhAGwAZQBuAGQAYQByAC4AIAAgACAAIAAgACAAIAAgACAAIAAgACAAIAAgACAAIAAgACAAIAAgACAAIAAgACAAIAAgACAAIAAgACAAIAAgACAAIAAgACAAIAAgACAAIAAgACAAIAAgACAAIAAgACAAIAAgACAAIAAgACAAIAAgACAAIAAgACAAIAAjAFwAbgAjACAAVwBFAEUASwBfAEQAQQBUAEUAXwBUAE8AXwBKAEQATgAgACAAIAAgACAAIAAgAFIAZQB0AHUAcgBuAHMAIAB0AGgAZQAgAEoAdQBsAGkAYQBuACAARABhAHkAIABOAHUAbQBiAGUAcgAgAG8AZgAgAHQAaABlACAAcAByAG8AdgBpAGQAZQBkACAAdwBlAGUAawAgAGQAYQB0AGUAIABpAG4AIAB0AGgAZQAgAHMAcABlAGMAaQBmAGkAZQBkACAAIAAgACAAIAAgACAAIAAjAFwAbgAjACAAIAAgACAAIAAgACAAIAAgACAAIAAgACAAIAAgACAAIAAgACAAIAAgACAAIAAgAGMAYQBsAGUAbgBkAGEAcgAu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gBEAE4AXwBVAFQAQwBfAFQATwBfAEoARABBAFQARQAgACAAIAAgACAAIAAgAFIAZQB0AHUAcgBuAHMAIAB0AGgAZQAgAEoAdQBsAGkAYQBuACAARABhAHQAZQAgAGcAaQB2AGUAbgAgAGEAbgAgAEoAdQBsAGkAYQBuACAARABhAHkAIABOAHUAbQBiAGUAcgAgAGEAbgBkACAAdABpAG0AZQAgAG8AZgAgAGQAYQB5ACAAaQBuACAAVQBUAEMALgAgACAAIAAgACAAIAAjAFwAbgAjACAASgBEAE4AXwBMAE8AQwBBAEwAXwBUAE8AXwBKAEQAQQBUAEUAIAAgACAAIAAgAFIAZQB0AHUAcgBuAHMAIAB0AGgAZQAgAEoAdQBsAGkAYQBuACAARABhAHQAZQAgAGcAaQB2AGUAbgAgAGEAIABsAG8AYwBhAGwAIABKAHUAbABpAGEAbgAgAEQAYQB5ACAATgB1AG0AYgBlAHIAIABhAG4AZAAgAGwAbwBjAGEAbAAgAHQAaQBtAGUAIABvAGYAIABkAGEAeQAgACAAIAAjAFwAbgAjACAAIAAgACAAIAAgACAAIAAgACAAIAAgACAAIAAgACAAIAAgACAAIAAgACAAIAAgAHcAaQB0AGgAIAB0AGkAbQBlACAAegBvAG4AZQAgAG8AZgBmAHMAZQB0ACAAaQBuACAAbQBpAG4AdQB0AGUAcwAuACAAIAAgACAAIAAgACAAIAAgACAAIAAgACAAIAAgACAAIAAgACAAIAAgACAAIAAgACAAIAAgACAAIAAgACAAIAAgACAAIAAgACAAIAAgACAAIAAgACAAIAAgACAAIAAjAFwAbgAjACAASgBEAEEAVABFAF8AVABPAF8ASgBEAE4AXwBVAFQAQwAgACAAIAAgACAAIAAgAFIAZQB0AHUAcgBuAHMAIAB0AGgAZQAgAEoAdQBsAGkAYQBuACAARABhAHkAIABOAHUAbQBiAGUAcgAgAGEAbgBkACAAdABpAG0AZQAgAG8AZgAgAGQAYQB5ACAAaQBuACAAVQBUAEMAIABvAGYAIABhACAAZwBpAHYAZQBuACAASgB1AGwAaQBhAG4AIABEAGEAdABlAC4AIAAgACAAIAAjAFwAbgAjACAASgBEAEEAVABFAF8AVABPAF8ASgBEAE4AXwBMAE8AQwBBAEwAIAAgACAAIAAgAFIAZQB0AHUAcgBuAHMAIAB0AGgAZQAgAGwAbwBjAGEAbAAgAEoAdQBsAGkAYQBuACAARABhAHkAIABOAHUAbQBiAGUAcgAgAGEAbgBkACAAdABpAG0AZQAgAG8AZgAgAGQAYQB5ACAAbwBmACAAYQAgAGcAaQB2AGUAbgAgAEoAdQBsAGkAYQBuACAARABhAHQAZQAuACAAIAAgACAAIAAjAFwAbgAjACAASgBVAEwASQBBAE4AXwBEAEEAVABFACAAIAAgACAAIAAgACAAIAAgACAAIAAgAFIAZQB0AHUAcgBuAHMAIAB0AGgAZQAgAEoAdQBsAGkAYQBuACAARABhAHQAZQAgAG8AZgAgAHQAaABlACAAcAByAG8AdgBpAGQAZQBkACAAYwBhAGwAZQBuAGQAYQByACAAZABhAHQAZQAgAGEAbgBkACAAdABpAG0AZQAgAG8AZgAgAGQAYQB5AC4AIAAgACAAIAAgACAAIAAgACAAIAAjAFwAbgAjACAAQwBBAEwARQBOAEQAQQBSAF8ARgBSAE8ATQBfAEoARABBAFQARQAgACAAIAAgAFIAZQB0AHUAcgBuAHMAIAB0AGgAZQAgAGMAYQBsAGUAbgBkAGEAcgAgAGQAYQB0AGUAIABhAG4AZAAgAGwAbwBjAGEAbAAgAHQAaQBtAGUAIABvAGYAIABkAGEAeQAgAGYAbwByACAAYQAgAGcAaQB2AGUAbgAgAEoAdQBsAGkAYQBuACAARABhAHQAZQAgAGEAbgBkACAAIAAgACAAIAAjAFwAbgAjACAAIAAgACAAIAAgACAAIAAgACAAIAAgACAAIAAgACAAIAAgACAAIAAgACAAIAAgAHQAaQBtAGUAIAB6AG8AbgBlACAAbwBmAGYAcwBlAHQALgAgACAAIAAgACAAIAAgACAAIAAgACAAIAAgACAAIAAgACAAIAAgACAAIAAgACAAIAAgACAAIAAgACAAIAAgACAAIAAgACAAIAAgACAAIAAgACAAIAAgACAAIAAgACAAIAAgACAAIAAgACAAIAAgACAAIAAgACAAIAAgACAAIAAjAFwAbgAjACAAQQBEAEQAXwBUAEkATQBFAFMAUABBAE4AIAAgACAAIAAgACAAIAAgACAAIAAgAFIAZQB0AHUAcgBuAHMAIAB0AGgAZQAgAEoAdQBsAGkAYQBuACAARABhAHQAZQAgAG8AZgAgAHQAaABlACAAYQBkAGQAaQB0AGkAbwBuACAAbwBmACAAdABoAGUAIABwAHIAbwB2AGkAZABlAGQAIABjAGEAbABlAG4AZABhAHIAIABkAGEAdABlACAAYQBuAGQAIAB0AGkAbQBlACAAIAAjAFwAbgAjACAAIAAgACAAIAAgACAAIAAgACAAIAAgACAAIAAgACAAIAAgACAAIAAgACAAIAAgAG8AZgAgAGQAYQB5ACAAYQBuAGQAIABhACAAdABpAG0AZQBzAHAAYQBuACAAYwBvAG0AcABsAGkAYwBhAHQAaQBvAG4ALgAgACAAIAAgACAAIAAgACAAIAAgACAAIAAgACAAIAAgACAAIAAgACAAIAAgACAAIAAgACAAIAAgACAAIAAgACAAIAAgACAAIAAgACAAIAAgACAAIAAgACAAIAAjAFwAbgAjACAAUgBFAFMATwBMAFYARQBfAEQAQQBUAEUAIAAgACAAIAAgACAAIAAgACAAIAAgAFIAZQB0AHUAcgBuAHMAIABhACAAYwBhAGwAZQBuAGQAYQByACAAZABhAHQAZQAgAGYAcgBvAG0AIABwAHIAbwB2AGkAZABlAGQAIABkAGUAYwBpAG0AYQBsACAAeQBlAGEAcgAsACAAbQBvAG4AdABoAHMALAAgAGQAYQB5AHMAIABhAG4AZAAgAHQAaQBtAGU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FAEwAVABB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RABBAFkAUwAgACAAIAAgACAAIAAgACAAIAAgACAAIAAgAFIAZQB0AHUAcgBuAHMAIAB0AGgAZQAgAHQAaQBtAGUAcwBwAGEAbgAgAGQAaQBmAGYAZQByAGUAbgBjAGUAIABiAGUAdAB3AGUAZQBuACAAdAB3AG8AIABkAGEAdABlAHMAIABpAG4AIABkAGEAeQBzAC4AIAAgACAAIAAgACAAIAAgACAAIAAgACAAIAAgACAAIAAgACAAIAAgACAAIAAjAFwAbgAjACAARABFAEwAVABBAF8AVwBFAEUASwBTACAAIAAgACAAIAAgACAAIAAgACAAIAAgAFIAZQB0AHUAcgBuAHMAIAB0AGgAZQAgAHQAaQBtAGUAcwBwAGEAbgAgAGQAaQBmAGYAZQByAGUAbgBjAGUAIABiAGUAdAB3AGUAZQBuACAAdAB3AG8AIABkAGEAdABlAHMAIABpAG4AIAB3AGUAZQBrAHMALgAgACAAIAAgACAAIAAgACAAIAAgACAAIAAgACAAIAAgACAAIAAgACAAIAAjAFwAbgAjACAARABFAEwAVABBAF8ATQBPAE4AVABIAFMAIAAgACAAIAAgACAAIAAgACAAIAAgAFIAZQB0AHUAcgBuAHMAIAB0AGgAZQAgAHQAaQBtAGUAcwBwAGEAbgAgAGQAaQBmAGYAZQByAGUAbgBjAGUAIABiAGUAdAB3AGUAZQBuACAAdAB3AG8AIABkAGEAdABlAHMAIABpAG4AIABtAG8AbgB0AGgAcwAuACAAIAAgACAAIAAgACAAIAAgACAAIAAgACAAIAAgACAAIAAgACAAIAAjAFwAbgBcAG4AXABuAFwAbgBcAG4AXABuAFwAbgAjACAARABJAEYARgBFAFIARQBOAEMARQAgACAAIAAgACAAIAAgACAAIAAgACAAIAAgAFIAZQB0AHUAcgBuAHMAIAB0AGgAZQAgAHQAaQBtAGUAcwBwAGEAbgAgAGQAaQBmAGYAZQByAGUAbgBjAGUAIABiAGUAdAB3AGUAZQBuACAAdAB3AG8AIABkAGEAdABlAHMAIABpAG4AIAB0AGgAZQAgAGQAZQBzAGkAZwBuAGEAdABlAGQAIAB1AG4AaQB0AHM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ABhAHIAcwBpAG4AZwAgAEYAdQBuAGMAdABpAG8AbgBz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UABBAFIAUwBFAF8ASQBTAE8AXwBEAEEAVABFACAAIAAgACAAIAAgACAAIAAgAFAAYQByAHMAZQBzACAAYQBuACAASQBTAE8AIABmAG8AcgBtAGEAdAB0AGUAZAAgAGQAYQB0AGUAIABpAG4AdABvACAAcgBlAHMAcABlAGMAdABpAHYAZQAgAHAAYQByAHQAcwAgAG8AZgAgAHkAZQBhAHIALAAgAG0AbwBuAHQAaAAsACAAZABhAHkALAAgAHQAaQBtAGUAIABvAGYAIAAjAFwAbgAjACAAIAAgACAAIAAgACAAIAAgACAAIAAgACAAIAAgACAAIAAgACAAIAAgACAAIAAgAGQAYQB5ACAAYQBuAGQAIAB0AGkAbQBlACAAegBvAG4AZQAgAG8AZgBmAHMAZQB0ACAAaQBuACAAbQBpAG4AdQB0AGUAcwAgAGYAcgBvAG0AIABVAFQAQwAuACAAIAAgACAAIAAgACAAIAAgACAAIAAgACAAIAAgACAAIAAgACAAIAAgACAAIAAgACAAIAAgACAAIAAgACAAIAAgACAAIAAjAFwAbgAjACAARABBAFkAXwBPAEYAXwBXAEUARQBLAF8ARgBSAE8ATQBfAFQARQBYAFQAIAAgAFIAZQB0AHUAcgBuAHMAIABhACAAbgB1AG0AYgBlAHIAIAByAGUAcAByAGUAcwBlAG4AdABpAG4AZwAgAHQAaABlACAAZABhAHkAIABvAGYAIAB0AGgAZQAgAHcAZQBlAGsAIABmAHIAbwBtACAAYQAgAGcAaQB2AGUAbgAgAHQAZQB4AHQAIAB3AGUAZQBrAGQAYQB5ACAAIAAgACAAIAAjAFwAbgAjACAAIAAgACAAIAAgACAAIAAgACAAIAAgACAAIAAgACAAIAAgACAAIAAgACAAIAAgAG4AYQBtAGUALgAgACAAIAAgACAAIAAgACAAIAAgACAAIAAgACAAIAAgACAAIAAgACAAIAAgACAAIAAgACAAIAAgACAAIAAgACAAIAAgACAAIAAgACAAIAAgACAAIAAgACAAIAAgACAAIAAgACAAIAAgACAAIAAgACAAIAAgACAAIAAgACAAIAAgACAAIAAgACAAIAAgACAAIAAgACAAIAAjAFwAbgAjACAATQBPAE4AVABIAF8ARgBSAE8ATQBfAFQARQBYAFQAIAAgACAAIAAgACAAIAAgAFIAZQB0AHUAcgBuAHMAIABhACAAbgB1AG0AYgBlAHIAIAByAGUAcAByAGUAcwBlAG4AdABpAG4AZwAgAHQAaABlACAAbQBvAG4AdABoACAAbwBmACAAeQBlAGEAcgAgAGYAcgBvAG0AIABhACAAZwBpAHYAZQBuACAAbQBvAG4AdABoACAAbgBhAG0AZQAuACAAIAAgACAAIAAgACAAIAAjAFwAbgAjACAAUABBAFIAUwBFAF8ATABJAFQARQBSAEEAUgBZAF8AWQBFAEEAUgAgACAAIAAgAFIAZQB0AHUAcgBuAHMAIABhACAAbgB1AG0AYgBlAHIAIAByAGUAcAByAGUAcwBlAG4AdABpAG4AZwAgAHQAaABlACAAeQBlAGEAcgAgAHIAZQBsAGEAdABpAHYAZQAgAHQAbwAgAHQAaABlACAAYwBvAG0AbQBvAG4AIABlAHIAYQAgAGYAcgBvAG0AIABhACAAZwBpAHYAZQBuACAAIAAjAFwAbgAjACAAIAAgACAAIAAgACAAIAAgACAAIAAgACAAIAAgACAAIAAgACAAIAAgACAAIAAgAGwAaQB0AGUAcgBhAHIAeQAgAHkAZQBhAHIALgAgACAAIAAgACAAIAAgACAAIAAgACAAIAAgACAAIAAgACAAIAAgACAAIAAgACAAIAAgACAAIAAgACAAIAAgACAAIAAgACAAIAAgACAAIAAgACAAIAAgACAAIAAgACAAIAAgACAAIAAgACAAIAAgACAAIAAgACAAIAAgACAAIAAgACAAIAAjAFwAbgAjACAAUABBAFIAUwBFAF8ATABJAFQARQBSAEEAUgBZAF8ARABBAFQARQAgACAAIAAgAFAAYQByAHMAZQBzACAAYQAgAGwAaQB0AGUAcgBhAHIAeQAgAGQAYQB0AGUAIABpAG4AdABvACAAcgBlAHMAcABlAGMAdABpAHYAZQAgAHAAYQByAHQAcwAgAG8AZgAgAHkAZQBhAHIALAAgAG0AbwBuAHQAaAAsACAAZABhAHkAIABhAG4AZAAgAHQAaQBtAGUAIABvAGYAIAAgACAAIAAjAFwAbgAjACAAIAAgACAAIAAgACAAIAAgACAAIAAgACAAIAAgACAAIAAgACAAIAAgACAAIAAgAGQAYQB5AC4AIAAgACAAIAAgACAAIAAgACAAIAAgACAAIAAgACAAIAAgACAAIAAgACAAIAAgACAAIAAgACAAIAAgACAAIAAgACAAIAAgACAAIAAgACAAIAAgACAAIAAgACAAIAAgACAAIAAgACAAIAAgACAAIAAgACAAIAAgACAAIAAgACAAIAAgACAAIAAgACAAIAAgACAAIAAgACAAIAAjAFwAbgAjACAAUABBAFIAUwBFAF8AVQBTAF8ARABBAFQARQAgACAAIAAgACAAIAAgACAAIAAgAFAAYQByAHMAZQBzACAAYQAgAFUAUwAgAGYAbwByAG0AYQB0AHQAZQBkACAAZABhAHQAZQAgAGkAbgB0AG8AIAByAGUAcwBwAGUAYwB0AGkAdgBlACAAcABhAHIAdABzACAAbwBmACAAeQBlAGEAcgAsACAAbQBvAG4AdABoACwAIABkAGEAeQAgAGEAbgBkACAAdABpAG0AZQAgACAAIAAjAFwAbgAjACAAIAAgACAAIAAgACAAIAAgACAAIAAgACAAIAAgACAAIAAgACAAIAAgACAAIAAgAG8AZgAgAGQAYQB5AC4AIAAgACAAIAAgACAAIAAgACAAIAAgACAAIAAgACAAIAAgACAAIAAgACAAIAAgACAAIAAgACAAIAAgACAAIAAgACAAIAAgACAAIAAgACAAIAAgACAAIAAgACAAIAAgACAAIAAgACAAIAAgACAAIAAgACAAIAAgACAAIAAgACAAIAAgACAAIAAgACAAIAAgACAAIAAjAFwAbgAjACAAUABBAFIAUwBFAF8ATQBJAEwAXwBEAFQARwAgACAAIAAgACAAIAAgACAAIAAgAFAAYQByAHMAZQBzACAAYQAgAGQAYQB0AGUALQB0AGkAbQBlACAAZwByAG8AdQBwACAAaQBuACAAdABoAGUAIABmAG8AcgBtAGEAdAAgAHUAcwBlAGQAIABiAHkAIABVAFMAIABNAGkAbABpAHQAYQByAHkAIABtAGUAcwBzAGEAZwBlACAAdAByAGEAZgBmAGkAYwAsACAAIAAgACAAIAAjAFwAbgAjACAAIAAgACAAIAAgACAAIAAgACAAIAAgACAAIAAgACAAIAAgACAAIAAgACAAIAAgAGkAbgB0AG8AIAByAGUAcwBwAGUAYwB0AGkAdgBlACAAcABhAHIAdABzACAAbwBmACAAeQBlAGEAcgAsACAAbQBvAG4AdABoACwAIABkAGEAeQAsACAAdABpAG0AZQAgAG8AZgAgAGQAYQB5ACAAYQBuAGQAIAB0AGkAbQBlACAAegBvAG4AZQAgAG8AZgBmAHMAZQB0ACAAaQBuACAAIAAjAFwAbgAjACAAIAAgACAAIAAgACAAIAAgACAAIAAgACAAIAAgACAAIAAgACAAIAAgACAAIAAgAG0AaQBuAHUAdABlAHMAIABmAHIAbwBtACAAVQBUAEMALg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lAHgAd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wBFAEUASwBEAEEAWQBfAE4AQQBNAEUAIAAgACAAIAAgACAAIAAgACAAIAAgAFIAZQB0AHUAcgBuAHMAIABuAGEAbQBlACAAbwBmACAAYQBuACAASQBTAE8AIABkAGEAeQAgAG8AZgAgAHcAZQBlAGsAIABuAHUAbQBiAGUAcgAgAGEAcwAgAHQAZQB4AHQALgAgACAAIAAgACAAIAAgACAAIAAgACAAIAAgACAAIAAgACAAIAAgACAAIAAgACAAIAAgACAAIAAgACAAIAAjAFwAbgAjACAATQBPAE4AVABIAF8ATgBBAE0ARQAgACAAIAAgACAAIAAgACAAIAAgACAAIAAgAFIAZQB0AHUAcgBuAHMAIABuAGEAbQBlACAAbwBmACAAbQBvAG4AdABoAC4AIAAgACAAIAAgACAAIAAgACAAIAAgACAAIAAgACAAIAAgACAAIAAgACAAIAAgACAAIAAgACAAIAAgACAAIAAgACAAIAAgACAAIAAgACAAIAAgACAAIAAgACAAIAAgACAAIAAgACAAIAAgACAAIAAgACAAIAAjAFwAbgAjACAARgBPAFIATQBBAFQAXwBJAFMATwBfAEQAQQBUAEUAIAAgACAAIAAgACAAIAAgAFIAZQB0AHUAcgBuAHMAIABhACAAZABhAHQAZQAgAGEAcwAgAHQAZQB4AHQAIABpAG4AIABJAFMATwAgAGYAbwByAG0AYQB0AC4AIAAgACAAIAAgACAAIAAgACAAIAAgACAAIAAgACAAIAAgACAAIAAgACAAIAAgACAAIAAgACAAIAAgACAAIAAgACAAIAAgACAAIAAgACAAIAAgACAAIAAjAFwAbgAjACAARgBPAFIATQBBAFQAXwBMAEkAVABFAFIAQQBSAFkAXwBZAEUAQQBSACAAIAAgAFIAZQB0AHUAcgBuAHMAIABhACAAeQBlAGEAcgAgAGYAbwByAG0AYQB0AHQAZQBkACAAaQBuACAAbABpAHQAZQByAGEAcgB5ACAAcwB0AHkAbABlAC4AIAAgACAAIAAgACAAIAAgACAAIAAgACAAIAAgACAAIAAgACAAIAAgACAAIAAgACAAIAAgACAAIAAgACAAIAAgACAAIAAgACAAIAAjAFwAbgAjACAARgBPAFIATQBBAFQAXwBMAEkAVABFAFIAQQBSAFkAXwBEAEEAVABFACAAIAAgAFIAZQB0AHUAcgBuAHMAIABhACAAZABhAHQAZQAgAGYAbwByAG0AYQB0AHQAZQBkACAAaQBuACAAbABpAHQAZQByAGEAcgB5ACAAcwB0AHkAbABlAC4AIAAgACAAIAAgACAAIAAgACAAIAAgACAAIAAgACAAIAAgACAAIAAgACAAIAAgACAAIAAgACAAIAAgACAAIAAgACAAIAAgACAAIAAjAFwAbgAjACAARgBPAFIATQBBAFQAXwBVAFMAXwBEAEEAVABFACAAIAAgACAAIAAgACAAIAAgAFIAZQB0AHUAcgBuAHMAIABhACAAZABhAHQAZQAgAGYAbwByAG0AYQB0AHQAZQBkACAAaQBuACAAdABoAGUAIABVAFMAIABzAHQAeQBsAGUALgAgACAAIAAgACAAIAAgACAAIAAgACAAIAAgACAAIAAgACAAIAAgACAAIAAgACAAIAAgACAAIAAgACAAIAAgACAAIAAgACAAIAAgACAAIAAjAFwAbgAjACAARgBPAFIATQBBAFQAXwBNAEkATABfAEQAVABHACAAIAAgACAAIAAgACAAIAAgAFIAZQB0AHUAcgBuAHMAIABhACAAZABhAHQAZQAtAHQAaQBtAGUAIABnAHIAbwB1AHAAIABmAG8AcgBtAGEAdAB0AGUAZAAgAGkAbgAgAFUAUwAgAE0AaQBsAGkAdABhAHIAeQAgAG0AZQBzAHMAYQBnAGUAIAB0AHIAYQBmAGYAaQBjACAAcwB0AHkAbABlAC4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vAG4AdgBlAHIAcwBpAG8AbgBz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E8ARABBAFQARQBfAFQATwBfAEoARABOAF8ATABPAEMAQQBMACAAIAAgAFIAZQB0AHUAcgBuAHMAIAB0AGgAZQAgAEoAdQBsAGkAYQBuACAARABhAHkAIABOAHUAbQBiAGUAcgAgAGEAbgBkACAAbABvAGMAYQBsACAAdABpAG0AZQAgAGYAbwByACAAYQAgAGQAYQB0AGUAIABhAG4AZAAgAHQAaQBtAGUAIABwAHIAbwB2AGkAZABlAGQAIABpAG4AIAAgACAAIAAjAFwAbgAjACAAIAAgACAAIAAgACAAIAAgACAAIAAgACAAIAAgACAAIAAgACAAIAAgACAAIAAgAEkAUwBPACAAZgBvAHIAbQBhAHQALgAgACAAIAAgACAAIAAgACAAIAAgACAAIAAgACAAIAAgACAAIAAgACAAIAAgACAAIAAgACAAIAAgACAAIAAgACAAIAAgACAAIAAgACAAIAAgACAAIAAgACAAIAAgACAAIAAgACAAIAAgACAAIAAgACAAIAAgACAAIAAgACAAIAAgACAAIAAgACAAIAAjAFwAbgAjACAASQBTAE8ARABBAFQARQBfAFQATwBfAEoARABBAFQARQAgACAAIAAgACAAIAAgAFIAZQB0AHUAcgBuAHMAIAB0AGgAZQAgAEoAdQBsAGkAYQBuACAARABhAHQAZQAgAGYAbwByACAAYQAgAGQAYQB0AGUAIABhAG4AZAAgAHQAaQBtAGUAIABwAHIAbwB2AGkAZABlAGQAIABpAG4AIABJAFMATwAgAGYAbwByAG0AYQB0AC4AIAAgACAAIAAgACAAIAAgACAAIAAgACAAIAAjAFwAbgAjACAASQBTAE8ARABBAFQARQBfAFQATwBfAEUARABBAFQARQAgACAAIAAgACAAIAAgAFIAZQB0AHUAcgBuAHMAIABhAG4AIABFAHgAYwBlAGwAIABEAGEAdABlAC8AVABpAG0AZQAgAGYAbwByACAAYQAgAGQAYQB0AGUAIABhAG4AZAAgAHQAaQBtAGUAIABwAHIAbwB2AGkAZABlAGQAIABpAG4AIABJAFMATwAgAGYAbwByAG0AYQB0AC4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EAVABFAF8AVABPAF8ASQBTAE8ARABBAFQARQAgACAAIAAgACAAIAAgAFIAZQB0AHUAcgBuAHMAIABJAFMATwAgAGYAbwByAG0AYQB0ACAAZABhAHQAZQAsACAAdABpAG0AZQAgAGEAbgBkACAAdABpAG0AZQAgAHoAbwBuAGUAIABvAGYAZgBzAGUAdAAgAGYAcgBvAG0AIABhACAAIABKAHUAbABpAGEAbgAgAEQAYQB0AGUALgAgACAAIAAgACAAIAAgACAAIAAjAFwAbgAjACAASgBEAE4AXwBMAE8AQwBBAEwAXwBUAE8AXwBJAFMATwBEAEEAVABFACAAIAAgAFIAZQB0AHUAcgBuAHMAIABJAFMATwAgAGYAbwByAG0AYQB0ACAAZABhAHQAZQAsACAAdABpAG0AZQAgAGEAbgBkACAAdABpAG0AZQAgAHoAbwBuAGUAIABvAGYAZgBzAGUAdAAgAGYAbwByACAAdABoAGUAIABwAHIAbwB2AGkAZABlAGQAIABKAHUAbABpAGEAbgAgAEQAYQB5ACAAIAAjAFwAbgAjACAAIAAgACAAIAAgACAAIAAgACAAIAAgACAAIAAgACAAIAAgACAAIAAgACAAIAAgAE4AdQBtAGIAZQByACAAYQBuAGQAIABsAG8AYwBhAGwAIAB0AGkAbQBlAC4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EAEEAVABFAF8AVABPAF8ASQBTAE8ARABBAFQARQAgACAAIAAgACAAIAAgAFIAZQB0AHUAcgBuAHMAIABJAFMATwAgAGYAbwByAG0AYQB0ACAAZABhAHQAZQAsACAAdABpAG0AZQAgAGEAbgBkACAAdABpAG0AZQAgAHoAbwBuAGUAIABvAGYAZgBzAGUAdAAgAGYAcgBvAG0AIABhAG4AIABFAHgAYwBlAGwAIABEAGEAdABlAC8AVABpAG0AZQAuACAAIAAgACAAIAAjAFwAbgAjACAARQBEAEEAVABFAF8AVABPAF8ASgBEAEEAVABFACAAIAAgACAAIAAgACAAIAAgAFIAZQB0AHUAcgBuAHMAIAB0AGgAZQAgAEoAdQBsAGkAYQBuACAARABhAHQAZQAgAGYAbwByACAAdABoAGUAIABwAHIAbwB2AGkAZABlAGQAIABFAHgAYwBlAGwAIABEAGEAdABlAC8AVABpAG0AZQAuACAAIAAgACAAIAAgACAAIAAgACAAIAAgACAAIAAgACAAIAAgACAAIAAgACAAIAAjAFwAbgAjACAARQBEAEEAVABFAF8AVABPAF8ASgBEAE4AXwBMAE8AQwBBAEwAIAAgACAAIAAgAFIAZQB0AHUAcgBuAHMAIAB0AGgAZQAgAEoAdQBsAGkAYQBuACAARABhAHkAIABOAHUAbQBiAGUAcgAgAGEAbgBkACAAbABvAGMAYQBsACAAdABpAG0AZQAgAGYAbwByACAAdABoAGUAIABwAHIAbwB2AGkAZABlAGQAIABFAHgAYwBlAGwAIABEAGEAdABlAC8AVABpAG0AZQAu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4AXwBMAE8AQwBBAEwAXwBUAE8AXwBFAEQAQQBUAEUAIAAgACAAIAAgAFIAZQB0AHUAcgBuAHMAIABhAG4AIABFAHgAYwBlAGwAIABEAGEAdABlAC8AVABpAG0AZQAgAGYAbwByACAAdABoAGUAIABwAHIAbwB2AGkAZABlAGQAIABKAHUAbABpAGEAbgAgAEQAYQB5ACAATgB1AG0AYgBlAHIAIABhAG4AZAAgAGwAbwBjAGEAbAAgAHQAaQBtAGUALgAgACAAIAAjAFwAbgAjACAASgBEAEEAVABFAF8AVABPAF8ARQBEAEEAVABFACAAIAAgACAAIAAgACAAIAAgAFIAZQB0AHUAcgBuAHMAIABhAG4AIABFAHgAYwBlAGwAIABEAGEAdABlAC8AVABpAG0AZQAgAGYAbwByACAAdABoAGUAIABwAHIAbwB2AGkAZABlAGQAIABKAHUAbABpAGEAbgAgAEQAYQB0AGUALg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QBTAEQAQQBUAEUAXwBUAE8AXwBFAEQAQQBUAEUAIAAgACAAIAAgACAAIAAgAFIAZQB0AHUAcgBuAHMAIABhAG4AIABFAHgAYwBlAGwAIABEAGEAdABlAC8AVABpAG0AZQAgAGYAbwByACAAdABoAGUAIABwAHIAbwB2AGkAZABlAGQAIABVAFMAIABmAG8AcgBtAGEAdAAgAGQAYQB0AGUAIABhAG4AZAAgAHQAaQBtAGUALgAgACAAIAAgACAAIAAgACAAIAAgACAAIAAjAFwAbgAjACAARQBEAEEAVABFAF8AVABPAF8AVQBTAEQAQQBUAEUAIAAgACAAIAAgACAAIAAgAFIAZQB0AHUAcgBuAHMAIABhACAAVQBTACAAZgBvAHIAbQBhAHQAIABkAGEAdABlACAAYQBuAGQAIAB0AGkAbQBlACAAZgBvAHIAIAB0AGgAZQAgAHAAcgBvAHYAaQBkAGUAZAAgAEUAeABjAGUAbAAgAEQAYQB0AGUALwBUAGkAbQBlAC4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CAAWQBlAGEAcg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AgAFsASgB1AGwAaQBhAG4AQwBhAGwAZQBuAGQAYQByAF0ALABcAG4AIAAgACAAIABJAEYAKABZAGUAYQByAEMARQAgAD0AIABcACIAXAAiACwAIABcACIAXAAiACwAXABuACAAIAAgACAAIAAgACAAIABJAEYAKABOAE8AVAAoAEkAUwBOAFUATQBCAEUAUgAoAFkAZQBhAHIAQwBFACkAKQAsACAAewAjAFYAQQBMAFUARQAhAH0ALABcAG4AIAAgACAAIAAgACAAIAAgACAAIAAgACAATABFAFQAKABcAG4AIAAgACAAIAAgACAAIAAgACAAIAAgACAAIAAgACAAIABfAHkAZQBhAHIAQwBFACwAIABJAE4AVAAoAFkAZQBhAHIAQwBFACkALABcAG4AIAAgACAAIAAgACAAIAAgACAAIAAgACAAIAAgACAAIABJAEYAKABcAG4AIAAgACAAIAAgACAAIAAgACAAIAAgACAAIAAgACAAIAAgACAAIAAgAE4AKABKAHUAbABpAGEAbgBDAGEAbABlAG4AZABhAHIAKQAgAD0AIAAwACwAXABuACAAIAAgACAAIAAgACAAIAAgACAAIAAgACAAIAAgACAAIAAgACAAIABJAEYAUwAoAE0ATwBEACgAXwB5AGUAYQByAEMARQAsACAANAAwADAAKQAgAD0AIAAwACwAIABUAFIAVQBFACwAXABuACAAIAAgACAAIAAgACAAIAAgACAAIAAgACAAIAAgACAAIAAgACAAIAAgACAAIAAgAE0ATwBEACgAXwB5AGUAYQByAEMARQAsACAAMQAwADAAKQAgAD0AIAAwACwAIABGAEEATABTAEUALABcAG4AIAAgACAAIAAgACAAIAAgACAAIAAgACAAIAAgACAAIAAgACAAIAAgACAAIAAgACAAVABSAFUARQAsACAATQBPAEQAKABfAHkAZQBhAHIAQwBFACwAIAA0ACkAIAA9ACAAMABcAG4AIAAgACAAIAAgACAAIAAgACAAIAAgACAAIAAgACAAIAAgACAAIAAgACkALABcAG4AIAAgACAAIAAgACAAIAAgACAAIAAgACAAIAAgACAAIAAgACAAIAAgAE0ATwBEACgAXwB5AGUAYQByAEMARQAsACAANAApACAAPQAgADA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NAG8AbgB0AGgAIAAgACAAIAAgACAAIAAgACAAIAAgACAAfAAgAGkAbgB0AGUAZwBlAHIAIAB8ACAATQBvAG4AdABoACAAbwBmACAAeQBlAGEAcgAgADEALgAuADEAMgBcAG4ARABhAHkAIAAgACAAIAAgACAAIAAgACAAIAAgACAAIAAgAHwAIABkAGUAYwBpAG0AYQBsACAAfAAgAEQAYQB5ACAAbwBmACAAbQBvAG4AdABoACAAIAAxAC4ALgAzADE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EAEEAVABFACAAPQAgAEwAQQBNAEIARABBACgAWQBlAGEAcgBDAEUALAAgAE0AbwBuAHQAaAAsACAARABhAHkALAAgAFsASgB1AGwAaQBhAG4AQwBhAGwAZQBuAGQAYQByAF0ALABcAG4AIAAgACAAIABJAEYAKABOAE8AVAAoAEkAUwBOAFUATQBCAEUAUgAoAFkAZQBhAHIAQwBFACkAKQAgACsAIABOAE8AVAAoAEkAUwBOAFUATQBCAEUAUgAoAE0AbwBuAHQAaAApACkAIAArACAATgBPAFQAKABJAFMATgBVAE0AQgBFAFIAKABEAGEAeQApACkALABcAG4AIAAgACAAIAAgACAAIAAgAEYAQQBMAFMARQAsACAALwAvACAAYwBhAG4AbgBvAHQAIABvAG0AbQBpAHQAIAB5AGUAYQByACwAIABtAG8AbgB0AGgAIABvAHIAIABkAGEAeQBcAG4AIAAgACAAIAAgACAAIAAgAEkARgAoACgATQBPAEQAKABZAGUAYQByAEMARQAsACAAMQApACAAPgAgADAAKQAgACsAIAAoAE0ATwBEACgATQBvAG4AdABoACwAIAAxACkAIAA+ACAAMAApACwAXABuACAAIAAgACAAIAAgACAAIAAgACAAIAAgAEYAQQBMAFMARQAsACAALwAvACAAeQBlAGEAcgAgAGEAbgBkACAAbQBvAG4AdABoACAAYwBhAG4AbgBvAHQAIABiAGUAIABmAHIAYQBjAHQAaQBvAG4AYQBsAFwAbgAgACAAIAAgACAAIAAgACAAIAAgACAAIABMAEUAVAAoAFwAbgAgACAAIAAgACAAIAAgACAAIAAgACAAIAAgACAAIAAgAF8AZABhAHkALAAgAEkATgBUACgARABhAHkAKQAsAFwAbgAgACAAIAAgACAAIAAgACAAIAAgACAAIAAgACAAIAAgAEkARgAoAF8AZABhAHkAIAA8ACAAMQAsACAARgBBAEwAUwBFACwAXABuACAAIAAgACAAIAAgACAAIAAgACAAIAAgACAAIAAgACAAIAAgACAAIABMAEUAVAAoAFwAbgAgACAAIAAgACAAIAAgACAAIAAgACAAIAAgACAAIAAgACAAIAAgACAAIAAgACAAIABfAGQAYQB5AHMASQBuAE0AbwBuAHQAaAAsACAARABBAFkAUwBfAEkATgBfAE0ATwBOAFQASAAoAE0AbwBuAHQAaAAsACAAWQBlAGEAcgBDAEUALAAgAEoAdQBsAGkAYQBuAEMAYQBsAGUAbgBkAGEAcgApACwAXABuACAAIAAgACAAIAAgACAAIAAgACAAIAAgACAAIAAgACAAIAAgACAAIAAgACAAIAAgAEkARgAoAEkAUwBFAFIAUgBPAFIAKABfAGQAYQB5AHMASQBuAE0AbwBuAHQAaAApACwAIABGAEEATABTAEUALABcAG4AIAAgACAAIAAgACAAIAAgACAAIAAgACAAIAAgACAAIAAgACAAIAAgACAAIAAgACAAIAAgACAAIABfAGQAYQB5ACAAPAA9ACAAXwBkAGEAeQBzAEkAbgBNAG8AbgB0AGg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wAbgBcAG4AVABlAHMAdABzACAAaQBmACAAYQAgAHQAaQBtAGUAIABpAHMAIAB2AGEAbABpAGQAIABpAG4AIAB0AGgAZQAgADIANAAgAGgAbwB1AHIAIAB0AGkAbQBlAGsAZQBlAHAAaQBuAGcAIABzAHkAcwB0AGUAb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bwB1AHIAIAAgACAAfAAgAGQAZQBjAGkAbQBhAGwAIAB8ACAAMAAuAC4AWwAyADQAXQAgAEYAcgBhAGMAdABpAG8AbgBhAGwAIABhAGwAbABvAHcAZQBkACAAaQBmACAAbQBpAG4AdQB0AGUAIABhAG4AZAAgAHMAZQBjAG8AbgBkACAAZQBtAHAAdAB5AC4AXABuAE0AaQBuAHUAdABlACAAfAAgAGQAZQBjAGkAbQBhAGwAIAB8ACAAMAAuAC4AWwA2ADAAXQAgAEYAcgBhAGMAdABpAG8AbgBhAGwAIABhAGwAbABvAHcAZQBkACAAaQBmACAAcwBlAGMAbwBuAGQAIABlAG0AcAB0AHkALgBcAG4AUwBlAGMAbwBuAGQAIAB8ACAAZABlAGMAaQBtAGEAbAAgAHwAIAAwAC4ALgBbADYAMABd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wAbgBJAFMAXwBWAEEATABJAEQAXwBUAEkATQBFACAAPQAgAEwAQQBNAEIARABBACgASABvAHUAcgAsACAATQBpAG4AdQB0AGUALAAgAFMAZQBjAG8AbgBkACwAXABuACAAIAAgACAASQBGAFMAKABcAG4AIAAgACAAIAAgACAAIAAgAEkAUwBOAFUATQBCAEUAUgAoAEgAbwB1AHIAKQAgACoAIABJAFMATgBVAE0AQgBFAFIAKABNAGkAbgB1AHQAZQApACAAKgAgAEkAUwBOAFUATQBCAEUAUgAoAFMAZQBjAG8AbgBkACkALABcAG4AIAAgACAAIAAgACAAIAAgACAAIAAgACAASQBGAFMAKABcAG4AIAAgACAAIAAgACAAIAAgACAAIAAgACAAIAAgACAAIAAoAE0ATwBEACgASABvAHUAcgAsACAAMQApACAAPgAgADAAKQAgACsAIAAoAE0ATwBEACgATQBpAG4AdQB0AGUALAAgADEAKQAgAD4AIAAwACkALAAgAEYAQQBMAFMARQAsAFwAbgAgACAAIAAgACAAIAAgACAAIAAgACAAIAAgACAAIAAgACgASABvAHUAcgAgADwAIAAwACkAIAArACAAKABIAG8AdQByACAAPgAgADIAMwApACwAIABGAEEATABTAEUALABcAG4AIAAgACAAIAAgACAAIAAgACAAIAAgACAAIAAgACAAIAAoAE0AaQBuAHUAdABlACAAPAAgADAAKQAgACsAIAAoAE0AaQBuAHUAdABlACAAPgAgADUAOQApACwAIABGAEEATABTAEUALABcAG4AIAAgACAAIAAgACAAIAAgACAAIAAgACAAIAAgACAAIAAoAFMAZQBjAG8AbgBkACAAPAAgADAAKQAgACsAIAAoAFMAZQBjAG8AbgBkACAAPgA9ACAANgAwACkALAAgAEYAQQBMAFMARQAsAFwAbgAgACAAIAAgACAAIAAgACAAIAAgACAAIAAgACAAIAAgAFQAUgBVAEUALAAgAFQAUgBVAEUAXABuACAAIAAgACAAIAAgACAAIAAgACAAIAAgACkALABcAG4AIAAgACAAIAAgACAAIAAgAEkAUwBOAFUATQBCAEUAUgAoAEgAbwB1AHIAKQAgACoAIABJAFMATgBVAE0AQgBFAFIAKABNAGkAbgB1AHQAZQApACAAKgAgACgAUwBlAGMAbwBuAGQAIAA9ACAAXAAiAFwAIgApACwAXABuACAAIAAgACAAIAAgACAAIAAgACAAIAAgAEkARgBTACgAXABuACAAIAAgACAAIAAgACAAIAAgACAAIAAgACAAIAAgACAATQBPAEQAKABIAG8AdQByACwAIAAxACkAIAA+ACAAMAAsACAARgBBAEwAUwBFACwAXABuACAAIAAgACAAIAAgACAAIAAgACAAIAAgACAAIAAgACAAKABIAG8AdQByACAAPAAgADAAKQAgACsAIAAoAEgAbwB1AHIAIAA+ACAAMgAzACkALAAgAEYAQQBMAFMARQAsAFwAbgAgACAAIAAgACAAIAAgACAAIAAgACAAIAAgACAAIAAgACgATQBpAG4AdQB0AGUAIAA8ACAAMAApACAAKwAgACgATQBpAG4AdQB0AGUAIAA+AD0AIAA2ADAAKQAsACAARgBBAEwAUwBFACwAXABuACAAIAAgACAAIAAgACAAIAAgACAAIAAgACAAIAAgACAAVABSAFUARQAsACAAVABSAFUARQBcAG4AIAAgACAAIAAgACAAIAAgACAAIAAgACAAKQAsAFwAbgAgACAAIAAgACAAIAAgACAASQBTAE4AVQBNAEIARQBSACgASABvAHUAcgApACAAKgAgACgATQBpAG4AdQB0AGUAIAA9ACAAXAAiAFwAIgApACAAKgAgACgAUwBlAGMAbwBuAGQAIAA9ACAAXAAiAFwAIgApACwAXABuACAAIAAgACAAIAAgACAAIAAgACAAIAAgACgAKABIAG8AdQByACAAPgA9ACAAMAApACAAKgAgACgASABvAHUAcgAgADwAIAAyADQAKQApACAAPAA+ACAAMAAsAFwAbgAgACAAIAAgACAAIAAgACAAKABIAG8AdQByACAAPQAgAFwAIgBcACIAKQAgACoAIABJAFMATgBVAE0AQgBFAFIAKABNAGkAbgB1AHQAZQApACAAKgAgAEkAUwBOAFUATQBCAEUAUgAoAFMAZQBjAG8AbgBkACkALABcAG4AIAAgACAAIAAgACAAIAAgACAAIAAgACAASQBGAFMAKABcAG4AIAAgACAAIAAgACAAIAAgACAAIAAgACAAIAAgACAAIABNAE8ARAAoAE0AaQBuAHUAdABlACwAIAAxACkAIAA+ACAAMAAsACAARgBBAEwAUwBFACwAXABuACAAIAAgACAAIAAgACAAIAAgACAAIAAgACAAIAAgACAAKABNAGkAbgB1AHQAZQAgADwAIAAwACkAIAArACAAKABNAGkAbgB1AHQAZQAgAD4AIAA1ADkAKQAsACAARgBBAEwAUwBFACwAXABuACAAIAAgACAAIAAgACAAIAAgACAAIAAgACAAIAAgACAAKABTAGUAYwBvAG4AZAAgADwAIAAwACkAIAArACAAKABTAGUAYwBvAG4AZAAgAD4APQAgADYAMAApACwAIABGAEEATABTAEUALABcAG4AIAAgACAAIAAgACAAIAAgACAAIAAgACAAIAAgACAAIABUAFIAVQBFACwAIABUAFIAVQBFAFwAbgAgACAAIAAgACAAIAAgACAAIAAgACAAIAApACwAXABuACAAIAAgACAAIAAgACAAIAAoAEgAbwB1AHIAIAA9ACAAXAAiAFwAIgApACAAKgAgAEkAUwBOAFUATQBCAEUAUgAoAE0AaQBuAHUAdABlACkAIAAqACAAKABTAGUAYwBvAG4AZAAgAD0AIABcACIAXAAiACkALABcAG4AIAAgACAAIAAgACAAIAAgACAAIAAgACAAKAAoAE0AaQBuAHUAdABlACAAPgA9ACAAMAApACAAKgAgACgATQBpAG4AdQB0AGUAIAA8ACAANgAwACkAKQAgADwAPgAgADAALABcAG4AIAAgACAAIAAgACAAIAAgACgASABvAHUAcgAgAD0AIABcACIAXAAiACkAIAAqACAAKABNAGkAbgB1AHQAZQAgAD0AIABcACIAXAAiACkAIAAqACAASQBTAE4AVQBNAEIARQBSACgAUwBlAGMAbwBuAGQAKQAsAFwAbgAgACAAIAAgACAAIAAgACAAIAAgACAAIAAoACgAUwBlAGMAbwBuAGQAIAA+AD0AIAAwACkAIAAqACAAKABTAGUAYwBvAG4AZAAgADwAIAA2ADAAKQApACAAPAA+ACAAMAAsAFwAbgAgACAAIAAgACAAIAAgACAAVABSAFUARQAsACAARgBBAEwAUwBFAFwAbgAgACAAIAAgACkAXABuACkAOwAgACAAIAAgACAAIAAgACA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MATwBNAE0ATwBOAF8ARQBSAEEAXABuAFwAbgBSAGUAdAB1AHIAbgBzACAAeQBlAGEAcgAgAHYAYQBsAHUAZQAgAHIAZQBsAGEAdABpAHYAZQAgAHQAbwAgAHQAaABlACAAQwBvAG0AbQBvAG4AIABFAHI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EAIABDAEUAIAA9ACAAMQAsACAAMQAgAEIAQwBFACAAPQAgADAALAAgADIAIABCAEMARQAgAD0AIAAt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B8ACAAaQBuAHQAZQBnAGUAcgAgAHwAIABQAG8AcwBpAHQAaQB2AGUAIABuAG8AbgAtAHoAZQByAG8AIABpAG4AdABlAGcAZQByAC4AXABuAEIAQwBFACAAIAAgAHwAIABzAHcAaQB0AGMAaAAgACAAfAAgAEIAZQBmAG8AcgBlACAAQwBvAG0AbQBvAG4AIABF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QwBPAE0ATQBPAE4AXwBFAFIAQQAgAD0AIABMAEEATQBCAEQAQQAoAFkAZQBhAHIALAAgAEIAQwBFACwAXABuACAAIAAgACAASQBGACgAWQBlAGEAcgAgAD0AIABcACIAXAAiACwAIABcACIAXAAiACwAXABuACAAIAAgACAAIAAgACAAIABJAEYAKABOAE8AVAAoAEkAUwBOAFUATQBCAEUAUgAoAFkAZQBhAHIAKQApACwAIAAjAFYAQQBMAFUARQAhACwAXABuACAAIAAgACAAIAAgACAAIAAgACAAIAAgAEwARQBUACgAXABuACAAIAAgACAAIAAgACAAIAAgACAAIAAgACAAIAAgACAAXwB5AGUAYQByACwAIABJAE4AVAAoAFkAZQBhAHIAKQAsAFwAbgAgACAAIAAgACAAIAAgACAAIAAgACAAIAAgACAAIAAgAEkARgAoAF8AeQBlAGEAcgAgADwAIAAxACwAIAAjAE4AVQBNACEALABcAG4AIAAgACAAIAAgACAAIAAgACAAIAAgACAAIAAgACAAIAAgACAAIAAgAEkARgAoAE4AKABCAEMARQApACAAPQAgADAALAAgAF8AeQBlAGEAcgAsACAAMQAgAC0AIABfAHkAZQBhAH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kARQBBAFIAXABuAFwAbgBSAGUAdAB1AHIAbgBzACAAbgB1AG0AYgBlAHIAIABvAGYAIABkAGEAeQBzACAAaQBuACAAdABoAGU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MANgA1ACwAMwA2ADY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ZAEUAQQBSACAAPQAgAEwAQQBNAEIARABBACgAWQBlAGEAcgBDAEUALAAgAFsASgB1AGwAaQBhAG4AQwBhAGwAZQBuAGQAYQByAF0ALABcAG4AIAAgACAAIABJAEYAKABZAGUAYQByAEMARQAgAD0AIABcACIAXAAiACwAIABcACIAXAAiACwAXABuACAAIAAgACAAIAAgACAAIABJAEYAKABOAE8AVAAoAEkAUwBOAFUATQBCAEUAUgAoAFkAZQBhAHIAQwBFACkAKQAsACAAewAjAFYAQQBMAFUARQAhAH0ALABcAG4AIAAgACAAIAAgACAAIAAgACAAIAAgACAASQBGACgASQBTAF8ATABFAEEAUABfAFkARQBBAFIAKABZAGUAYQByAEMARQAsACAASgB1AGwAaQBhAG4AQwBhAGwAZQBuAGQAYQByACkALABcAG4AIAAgACAAIAAgACAAIAAgACAAIAAgACAAIAAgACAAIAAzADYANgAsAFwAbgAgACAAIAAgACAAIAAgACAAIAAgACAAIAAgACAAIAAgADMANgA1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E0ATwBOAFQASABcAG4AXABuAFIAZQB0AHUAcgBuAHMAIABuAHUAbQBiAGUAcgAgAG8AZgAgAGQAYQB5AHMAIABpAG4AIAB0AGgAZQAgAGcAaQB2AGUAbgAgAG0AbwBuAHQAaAAgAGEAbgBk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4ALg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8ACAATQBvAG4AdABoACAAbwBmACAAeQBlAGEAcgAgADEALgAuADEAMg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TQBPAE4AVABIACAAPQAgAEwAQQBNAEIARABBACgATQBvAG4AdABoACwAIABZAGUAYQByAEMARQAsACAAWwBKAHUAbABpAGEAbgBDAGEAbABlAG4AZABhAHIAXQAsAFwAbgAgACAAIAAgAEkARgAoAE0AbwBuAHQAaAA9AFwAIgBcACIALAAgAFwAIgBcACIALABcAG4AIAAgACAAIAAgACAAIAAgAEkARgAoAE4ATwBUACgASQBTAE4AVQBNAEIARQBSACgATQBvAG4AdABoACkAKQAsACAAewAjAFYAQQBMAFUARQAhAH0ALABcAG4AIAAgACAAIAAgACAAIAAgACAAIAAgACAATABFAFQAKABcAG4AIAAgACAAIAAgACAAIAAgACAAIAAgACAAIAAgACAAIABfAG0AbwBuAHQAaAAsACAASQBOAFQAKABNAG8AbgB0AGgAKQAsAFwAbgAgACAAIAAgACAAIAAgACAAIAAgACAAIAAgACAAIAAgAEkARgBTACgAXABuACAAIAAgACAAIAAgACAAIAAgACAAIAAgACAAIAAgACAAIAAgACAAIABfAG0AbwBuAHQAaAAgADwAIAAxACwAIAB7ACMAVgBBAEwAVQBFACEAfQAsAFwAbgAgACAAIAAgACAAIAAgACAAIAAgACAAIAAgACAAIAAgACAAIAAgACAAXwBtAG8AbgB0AGgAIAA+ACAAMQAyACwAIAB7ACMAVgBBAEwAVQBFACEAfQAsAFwAbgBcAG4AIAAgACAAIAAgACAAIAAgACAAIAAgACAAIAAgACAAIAAgACAAIAAgAC8ALwAgAEYAZQBiAHIAdQBhAHIAeQBcAG4AIAAgACAAIAAgACAAIAAgACAAIAAgACAAIAAgACAAIAAgACAAIAAgAF8AbQBvAG4AdABoACAAPQAgADIALABcAG4AIAAgACAAIAAgACAAIAAgACAAIAAgACAAIAAgACAAIAAgACAAIAAgACAAIAAgACAATABFAFQAKABcAG4AIAAgACAAIAAgACAAIAAgACAAIAAgACAAIAAgACAAIAAgACAAIAAgACAAIAAgACAAIAAgACAAIABfAGwAZQBhAHAARABhAHkALAAgAEkARgAoAEkAUwBOAFUATQBCAEUAUgAoAFkAZQBhAHIAQwBFACkALABcAG4AIAAgACAAIAAgACAAIAAgACAAIAAgACAAIAAgACAAIAAgACAAIAAgACAAIAAgACAAIAAgACAAIAAgACAAIAAgAE4AKABJAFMAXwBMAEUAQQBQAF8AWQBFAEEAUgAoAFkAZQBhAHIAQwBFACwAIABKAHUAbABpAGEAbgBDAGEAbABlAG4AZABhAHIAKQApACwAXABuACAAIAAgACAAIAAgACAAIAAgACAAIAAgACAAIAAgACAAIAAgACAAIAAgACAAIAAgACAAIAAgACAAIAAgACAAIAAwAFwAbgAgACAAIAAgACAAIAAgACAAIAAgACAAIAAgACAAIAAgACAAIAAgACAAIAAgACAAIAAgACAAIAAgACkALABcAG4AIAAgACAAIAAgACAAIAAgACAAIAAgACAAIAAgACAAIAAgACAAIAAgACAAIAAgACAAIAAgACAAIAAyADgAIAArACAAXwBsAGUAYQBwAEQAYQB5AFwAbgAgACAAIAAgACAAIAAgACAAIAAgACAAIAAgACAAIAAgACAAIAAgACAAIAAgACAAIAApACwAXABuAFwAbgAgACAAIAAgACAAIAAgACAAIAAgACAAIAAgACAAIAAgACAAIAAgACAALwAvACAASgBhAG4ALAAgAE0AYQByACwAIABBAHAAcgAsACAATQBhAHkALAAgAEoAdQBuACwAIABKAHUAbABcAG4AIAAgACAAIAAgACAAIAAgACAAIAAgACAAIAAgACAAIAAgACAAIAAgAF8AbQBvAG4AdABoACAAPAA9ACAANwAsACAAMwAwACAAKwAgAE0ATwBEACgAXwBtAG8AbgB0AGgALAAgADIAKQAsAFwAbgAgACAAIAAgACAAIAAgACAAIAAgACAAIAAgACAAIAAgACAAIAAgACAAXABuACAAIAAgACAAIAAgACAAIAAgACAAIAAgACAAIAAgACAAIAAgACAAIAAvAC8AIABBAHUAZwAsACAAUwBlAHAALAAgAE8AYwB0ACwAIABOAG8AdgAsACAARABlAGMAXABuACAAIAAgACAAIAAgACAAIAAgACAAIAAgACAAIAAgACAAIAAgACAAIABUAFIAVQBFACwAIAAzADEAIAAtACAATQBPAEQAKABfAG0AbwBuAHQAaAAsACAAMgAp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WQBfAE4AVQBNAEIARQBSAFwAbgBcAG4AUgBlAHQAdQByAG4AcwAgAHQAaABlACAASgB1AGwAaQBhAG4AIABEAGEAeQAgAE4AdQBtAGIAZQByACAAbwBmACAAdABoAGUAIABwAHIAbwB2AGkAZABlAGQAIABkAGEAdABlAC4AXABuAE4AbwB0AGUAIAB0AGgAZQAgAEoAdQBsAGkAYQBuACAARABhAHkAIABOAHUAbQBiAGUAcgAgAGkAcwAgAGEAbgAgAGkAbgB0AGUAZwBlAHIAIAB0AHkAcABlACAAYQBuAGQAIABpAHMAIABhAG4AIABvAHIAZABpAG4AYQBsACAAZABhAHkAIABuAHUAbQBiAGUAcgAgAHIAZQBmAGUAcgBlAG4AYwBlAGQAIABmAHIAbwBtACAASgBhAG4AdQBhAHIAeQAgADEALABcAG4ANAA3ADEAMwAgAEIAQwAgAGkAbgAgAHQAaABlACAAcAByAG8AbABlAHAAdABpAGMAIABKAHUAbA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TQBvAG4AdABoACAAIAAgACAAIAAgACAAIAAgACAAIAAgAHwAIABpAG4AdABlAGcAZQByACAAfAAgAE0AbwBuAHQAaAAgAG8AZgAgAHkAZQBhAHIAIAAxAC4ALgAxADIAXABuAEQAYQB5ACAAIAAgACAAIAAgACAAIAAgACAAIAAgACAAIAB8ACAAZABlAGMAaQBtAGEAbAAgAHwAIABEAGEAeQAgAG8AZgAgAG0AbwBuAHQAaAAgACAAMQAuAC4AMwAx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WQBlAGEAcgBDAEUALAAgAE0AbwBuAHQAaAAsACAARABhAHkALAAgAFsASgB1AGwAaQBhAG4AQwBhAGwAZQBuAGQAYQByAF0ALABcAG4AIAAgACAAIABJAEYAKAAoAFkAZQBhAHIAQwBFACAAPQAgAFwAIgBcACIAKQAgACoAIAAoAE0AbwBuAHQAaAAgAD0AIABcACIAXAAiACkAIAAqACAAKABEAGEAeQAgAD0AIABcACIAXAAiACkALAAgAFwAIgBcACIALABcAG4AIAAgACAAIAAgACAAIAAgAEkARgAoAE4ATwBUACgASQBTAF8AVgBBAEwASQBEAF8ARABBAFQARQAoAFkAZQBhAHIAQwBFACwAIABNAG8AbgB0AGgALAAgAEQAYQB5ACwAIABKAHUAbABpAGEAbgBDAGEAbABlAG4AZABhAHIAKQApACwAIAAjAFYAQQBMAFUARQAhACwAXABuACAAIAAgACAAIAAgACAAIAAgACAAIAAgAEwARQBUACgAXABuACAAIAAgACAAIAAgACAAIAAgACAAIAAgACAAIAAgACAAXwBkAGEAeQAsACAASQBOAFQAKABEAGEAeQApACwAXABuACAAIAAgACAAIAAgACAAIAAgACAAIAAgACAAIAAgACAAXwBnAHIAZQBnAG8AcgBpAGEAbgAsACAATgAoAEoAdQBsAGkAYQBuAEMAYQBsAGUAbgBkAGEAcgApACAAPQAgADAALABcAG4AIAAgACAAIAAgACAAIAAgACAAIAAgACAAIAAgACAAIABfAFkARQBBAFIANAA4ADAAMQBCAEMARQAsACAALQA0ADgAMAAwACwAXABuACAAIAAgACAAIAAgACAAIAAgACAAIAAgACAAIAAgACAAXwBHADQAOAAwADEAQgBDAEUAXwBKAEQALAAgAC0AMwAyADAANAA1ACwAXABuACAAIAAgACAAIAAgACAAIAAgACAAIAAgACAAIAAgACAAXwBKADQAOAAwADEAQgBDAEUAXwBKAEQALAAgAC0AMwAyADAAOAAzACwAXABuACAAIAAgACAAIAAgACAAIAAgACAAIAAgACAAIAAgACAAXwBEAGEAeQBzAEkAbgA1AE0AbwBuAHQAaABzAEYAcgBvAG0ATQBhAHIAYwBoACwAIAAxADUAMwAsAFwAbgAgACAAIAAgACAAIAAgACAAIAAgACAAIAAgACAAIAAgAF8AYQAsACAASQBOAFQAKAAoADEANAAgAC0AIABNAG8AbgB0AGgAKQAgAC8AIAAxADIAKQAsAFwAbgAgACAAIAAgACAAIAAgACAAIAAgACAAIAAgACAAIAAgAF8AeQAsACAAKABZAGUAYQByAEMARQAgAC0AIABfAFkARQBBAFIANAA4ADAAMQBCAEMARQAgAC0AIABfAGEAKQAsAFwAbgAgACAAIAAgACAAIAAgACAAIAAgACAAIAAgACAAIAAgAF8AbQAsACAAKABNAG8AbgB0AGgAIAArACAAMQAyACAAKgAgAF8AYQAgAC0AIAAzACkALABcAG4AIAAgACAAIAAgACAAIAAgACAAIAAgACAAIAAgACAAIABfAHgALAAgADMANgA1ACAAKgAgAF8AeQAgACsAIABJAE4AVAAoAF8AeQAgAC8AIAA0ACkAIAArACAASQBOAFQAKAAoAF8ARABhAHkAcwBJAG4ANQBNAG8AbgB0AGgAcwBGAHIAbwBtAE0AYQByAGMAaAAgACoAIABfAG0AIAArACAAMgApACAALwAgADUAKQAgACsAIABfAGQAYQB5ACwAXABuACAAIAAgACAAIAAgACAAIAAgACAAIAAgACAAIAAgACAASQBGACgAXABuACAAIAAgACAAIAAgACAAIAAgACAAIAAgACAAIAAgACAAIAAgACAAIABfAGcAcgBlAGcAbwByAGkAYQBuACwAXABuACAAIAAgACAAIAAgACAAIAAgACAAIAAgACAAIAAgACAAIAAgACAAIABfAHgAIAArACAAXwBHADQAOAAwADEAQgBDAEUAXwBKAEQAIAAtACAASQBOAFQAKABfAHkAIAAvACAAMQAwADAAKQAgACsAIABJAE4AVAAoAF8AeQAgAC8AIAA0ADAAMAApACwAXABuACAAIAAgACAAIAAgACAAIAAgACAAIAAgACAAIAAgACAAIAAgACAAIABfAHgAIAArACAAXwBKADQAOAAwADEAQgBDAEUAXwBKAEQ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FIAZQB0AHUAcgBuAHMAIAB0AGgAZQAgAGQAYQB0AGUAIABmAHIAbwBtACAAdABoAGUAIABnAGkAdgBlAG4AIABKAHUAbABpAGEAbgAgAEQAYQB5ACAATgB1AG0AYgBlAHI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AgAGkAbgAgAEMAbwBtAG0AbwBuACAARQByAGEALgAgAE4AbwB0AGUAIAB0AGgAYQB0ACAAMQAgAEIAQwAgAD0AIAAwACAAQwBFACwAIAAyACAAQgBDACAAPQAgAC0AMQAgAEMARQBcAG4AIAAyACAAfAAgAGkAbgB0AGUAZwBlAHIAIAB8ACAATQBvAG4AdABoAFwAbgAgADMAIAB8ACAAaQBuAHQAZQBnAGUAcg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IABmAG8AcgAgAHQAaABlACAAYwBhAGwAZQBuAGQAYQByACAAZABhAHk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kARgAoAEoARABOACAAPQAgAFwAIgBcACIALAAgAHsAXAAiAFwAIgAsACAAXAAiAFwAIgAsACAAXAAiAFwAIgB9ACwAXABuACAAIAAgACAAIAAgACAAIABJAEYAKABOAE8AVAAoAEkAUwBOAFUATQBCAEUAUgAoAEoARABOACkAKQAsACAAewAjAFYAQQBMAFUARQAhACwAIAAjAFYAQQBMAFUARQAhACwAIAAjAFYAQQBMAFUARQAhAH0ALABcAG4AIAAgACAAIAAgACAAIAAgACAAIAAgACAATABFAFQAKABcAG4AIAAgACAAIAAgACAAIAAgACAAIAAgACAAIAAgACAAIABfAGoAZABuACwAIABJAE4AVAAoAEoARABOACkALABcAG4AIAAgACAAIAAgACAAIAAgACAAIAAgACAAIAAgACAAIABfAGcAcgBlAGcAbwByAGkAYQBuACwAIABOACgASgB1AGwAaQBhAG4AQwBhAGwAZQBuAGQAYQByACkAIAA9ACAAMAAsAFwAbgAgACAAIAAgACAAIAAgACAAIAAgACAAIAAgACAAIAAgAF8AWQBFAEEAUgA0ADgAMAAxAEIAQwBFACwAIAAtADQAOAAwADAALABcAG4AIAAgACAAIAAgACAAIAAgACAAIAAgACAAIAAgACAAIABfAEQAYQB5AHMASQBuADQAWQBlAGEAcgAsACAAMQA0ADYAMQAsAFwAbgAgACAAIAAgACAAIAAgACAAIAAgACAAIAAgACAAIAAgAF8ARABhAHkAcwBJAG4AWQBlAGEAcgAsACAAMwA2ADUALABcAG4AIAAgACAAIAAgACAAIAAgACAAIAAgACAAIAAgACAAIABfAE0AbwBuAHQAaABDAG8AcgByAGUAYwB0AGkAbwBuAEQAYQB5AHMALAAgADMAMAA4ACwAXABuACAAIAAgACAAIAAgACAAIAAgACAAIAAgACAAIAAgACAAXwBEAGEAeQBzAEkAbgA0AE0AbwBuAHQAaABzACwAIAAxADIAMgAsAFwAbgAgACAAIAAgACAAIAAgACAAIAAgACAAIAAgACAAIAAgAF8ARABhAHkAcwBJAG4ANQBNAG8AbgB0AGgAcwBGAHIAbwBtAE0AYQByAGMAaAAsACAAMQA1ADMALABcAG4AIAAgACAAIAAgACAAIAAgACAAIAAgACAAIAAgACAAIABJAEYAKABfAGcAcgBlAGcAbwByAGkAYQBuACwAXABuACAAIAAgACAAIAAgACAAIAAgACAAIAAgACAAIAAgACAAIAAgACAAIABMAEUAVAAoAFwAbgAgACAAIAAgACAAIAAgACAAIAAgACAAIAAgACAAIAAgACAAIAAgACAAIAAgACAAIABfAEcANAA4ADAAMQBCAEMARQBfAEoARAAwACwAIAAtADMAMgAwADQANQAsAFwAbgAgACAAIAAgACAAIAAgACAAIAAgACAAIAAgACAAIAAgACAAIAAgACAAIAAgACAAIABfAEcAcgBlAGcARABhAHkAcwBJAG4ANAAwADAAWQBlAGEAcgAsACAAMQA0ADYAMAA5ADcALABcAG4AIAAgACAAIAAgACAAIAAgACAAIAAgACAAIAAgACAAIAAgACAAIAAgACAAIAAgACAAXwBHAHIAZQBnAEQAYQB5AHMASQBuADEAMAAwAFkAZQBhAHIALAAgADMANgA1ADIANAAsAFwAbgAgACAAIAAgACAAIAAgACAAIAAgACAAIAAgACAAIAAgACAAIAAgACAAIAAgACAAIABfAGQAYQB5AHMAMAAsACAAXwBqAGQAbgAgAC0AIABfAEcANAA4ADAAMQBCAEMARQBfAEoARAAwACAALQAgADEALABcAG4AIAAgACAAIAAgACAAIAAgACAAIAAgACAAIAAgACAAIAAgACAAIAAgACAAIAAgACAAXwBxAHUAYQBkAEMAZQBuAHQALAAgAEkATgBUACgAXwBkAGEAeQBzADAAIAAvACAAXwBHAHIAZQBnAEQAYQB5AHMASQBuADQAMAAwAFkAZQBhAHIAKQAsAFwAbgAgACAAIAAgACAAIAAgACAAIAAgACAAIAAgACAAIAAgACAAIAAgACAAIAAgACAAIABfAGQAYQB5AHMAMQAsACAAXwBkAGEAeQBzADAAIAAtACAAXwBxAHUAYQBkAEMAZQBuAHQAIAAqACAAXwBHAHIAZQBnAEQAYQB5AHMASQBuADQAMAAwAFkAZQBhAHIALABcAG4AIAAgACAAIAAgACAAIAAgACAAIAAgACAAIAAgACAAIAAgACAAIAAgACAAIAAgACAAXwByAGUAbQBDAGUAbgB0ACwAIABJAE4AVAAoACgASQBOAFQAKABfAGQAYQB5AHMAMQAgAC8AIABfAEcAcgBlAGcARABhAHkAcwBJAG4AMQAwADAAWQBlAGEAcgApACAAKwAgADEAKQAgACoAIAAwAC4ANwA1ACkALABcAG4AIAAgACAAIAAgACAAIAAgACAAIAAgACAAIAAgACAAIAAgACAAIAAgACAAIAAgACAAXwBkAGEAeQBzADIALAAgAF8AZABhAHkAcwAxACAALQAgAF8AcgBlAG0AQwBlAG4AdAAgACoAIABfAEcAcgBlAGcARABhAHkAcwBJAG4AMQAwADAAWQBlAGEAcgAsAFwAbgAgACAAIAAgACAAIAAgACAAIAAgACAAIAAgACAAIAAgACAAIAAgACAAIAAgACAAIABfAHEAdQBhAGQAWQByACwAIABJAE4AVAAoAF8AZABhAHkAcwAyACAALwAgAF8ARABhAHkAcwBJAG4ANABZAGUAYQByACkALABcAG4AIAAgACAAIAAgACAAIAAgACAAIAAgACAAIAAgACAAIAAgACAAIAAgACAAIAAgACAAXwBkAGEAeQBzADMALAAgAF8AZABhAHkAcwAyACAALQAgAF8AcQB1AGEAZABZAHIAIAAqACAAXwBEAGEAeQBzAEkAbgA0AFkAZQBhAHIALABcAG4AIAAgACAAIAAgACAAIAAgACAAIAAgACAAIAAgACAAIAAgACAAIAAgACAAIAAgACAAXwByAGUAbQBZAHIALAAgAEkATgBUACgAKABJAE4AVAAoAF8AZABhAHkAcwAzACAALwAgAF8ARABhAHkAcwBJAG4AWQBlAGEAcgApACAAKwAgADEAKQAgACoAIAAwAC4ANwA1ACkALABcAG4AIAAgACAAIAAgACAAIAAgACAAIAAgACAAIAAgACAAIAAgACAAIAAgACAAIAAgACAAXwBkAGEAeQBzADQALAAgAF8AZABhAHkAcwAzACAALQAgAF8AcgBlAG0AWQByACAAKgAgAF8ARABhAHkAcwBJAG4AWQBlAGEAcgAsAFwAbgAgACAAIAAgACAAIAAgACAAIAAgACAAIAAgACAAIAAgACAAIAAgACAAIAAgACAAIABfAHkALAAgAF8AcQB1AGEAZABDAGUAbgB0ACAAKgAgADQAMAAwACAAKwAgAF8AcgBlAG0AQwBlAG4AdAAgACoAIAAxADAAMAAgACsAIABfAHEAdQBhAGQAWQByACAAKgAgADQAIAArACAAXwByAGUAbQBZAHIALABcAG4AIAAgACAAIA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AgACAAIAAgAF8ARABhAHkAcwBJAG4ANABNAG8AbgB0AGgAcwAgACsAIAAxACwAXABuACAAIAAgACAAIAAgACAAIAAgACAAIAAgACAAIAAgACAAIAAgACAAIAAgACAAIAAgAF8AeQBlAGEAcgAsACAAXwBZAEUAQQBSADQAOAAwADEAQgBDAEUAIAArACAAXwB5ACAAKwAgAEkATgBUACgAKABfAG0AIAArACAAMgApACAALwAgADEAMgApACwAXABuACAAIAAgACAAIAAgACAAIAAgACAAIAAgACAAIAAgACAAIAAgACAAIAAgACAAIAAgAF8AbQBvAG4AdABoACwAIABNAE8ARAAoAF8AbQAgACsAIAAyACwAIAAxADIAKQAgACsAIAAxACwAXABuACAAIAAgACAAIAAgACAAIAAgACAAIAAgACAAIAAgACAAIAAgACAAIAAgACAAIAAgAEgAUwBUAEEAQwBLACgAXwB5AGUAYQByACwAIABfAG0AbwBuAHQAaAAsACAAXwBkAGEAeQApAFwAbgAgACAAIAAgACAAIAAgACAAIAAgACAAIAAgACAAIAAgACAAIAAgACAAKQAsAFwAbgAgACAAIAAgACAAIAAgACAAIAAgACAAIAAgACAAIAAgACAAIAAgACAATABFAFQAKABcAG4AIAAgACAAIAAgACAAIAAgACAAIAAgACAAIAAgACAAIAAgACAAIAAgACAAIAAgACAAXwBKADQAOAAwADEAQgBDAEUAXwBKAEQAMAAsACAALQAzADIAMAA4ADMALABcAG4AIAAgACAAIAAgACAAIAAgACAAIAAgACAAIAAgACAAIAAgACAAIAAgACAAIAAgACAAXwBkAGEAeQBzADAALAAgAF8AagBkAG4AIAAtACAAXwBKADQAOAAwADEAQgBDAEUAXwBKAEQAMAAgAC0AIAAxACwAXABuACAAIAAgACAAIAAgACAAIAAgACAAIAAgACAAIAAgACAAIAAgACAAIAAgACAAIAAgAF8AcQB1AGEAZABZAHIALAAgAEkATgBUACgAXwBkAGEAeQBzADAAIAAvACAAXwBEAGEAeQBzAEkAbgA0AFkAZQBhAHIAKQAsAFwAbgAgACAAIAAgACAAIAAgACAAIAAgACAAIAAgACAAIAAgACAAIAAgACAAIAAgACAAIABfAGQAYQB5AHMAMQAsACAAXwBkAGEAeQBzADAAIAAtACAAXwBxAHUAYQBkAFkAcgAgACoAIABfAEQAYQB5AHMASQBuADQAWQBlAGEAcgAsAFwAbgAgACAAIAAgACAAIAAgACAAIAAgACAAIAAgACAAIAAgACAAIAAgACAAIAAgACAAIABfAHIAZQBtAFkAcgAsACAASQBOAFQAKAAoAEkATgBUACgAXwBkAGEAeQBzADEAIAAvACAAXwBEAGEAeQBzAEkAbgBZAGUAYQByACkAIAArACAAMQApACAAKgAgADAALgA3ADUAKQAsAFwAbgAgACAAIAAgACAAIAAgACAAIAAgACAAIAAgACAAIAAgACAAIAAgACAAIAAgACAAIABfAGQAYQB5AHMAMgAsACAAXwBkAGEAeQBzADEAIAAtACAAXwByAGUAbQBZAHIAIAAqACAAXwBEAGEAeQBzAEkAbgBZAGUAYQByACwAXABuACAAIAAgACAAIAAgACAAIAAgACAAIAAgACAAIAAgACAAIAAgACAAIAAgACAAIAAgAF8AeQAsACAAXwBxAHUAYQBkAFkAcgAgACoAIAA0ACAAKwAgAF8AcgBlAG0AWQByACwAXABuACAAIAAgACA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IAAgACAAIABfAEQAYQB5AHMASQBuADQATQBvAG4AdABoAHMAIAArACAAMQAsAFwAbgAgACAAIAAgACAAIAAgACAAIAAgACAAIAAgACAAIAAgACAAIAAgACAAIAAgACAAIABfAHkAZQBhAHIALAAgAF8AWQBFAEEAUgA0ADgAMAAxAEIAQwBFACAAKwAgAF8AeQAgACsAIABJAE4AVAAoACgAXwBtACAAKwAgADIAKQAgAC8AIAAxADIAKQAsAFwAbgAgACAAIAAgACAAIAAgACAAIAAgACAAIAAgACAAIAAgACAAIAAgACAAIAAgACAAIABfAG0AbwBuAHQAaAAsACAATQBPAEQAKABfAG0AIAArACAAMgAsACAAMQAyACkAIAArACAAMQAsAFwAbgAgACAAIAAgACAAIAAgACAAIAAgACAAIAAgACAAIAAgACAAIAAgACAAIAAgACAAIABIAFMAVABBAEMASwAoAF8AeQBlAGEAcgAsACAAXwBtAG8AbgB0AGgALAAgAF8AZABhAHk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TwBSAEQASQBOAEEATABfAEQAQQBUAEUAXABuAFwAbgBSAGUAdAB1AHIAbgBzACAAdABoAGUAIAB5AGUAYQByACwAIABvAHIAZABpAG4AYQBsACAAZABhAHkAIABvAGYAIAB5AGUAYQByACAAYQBuAGQAIABkAGEAeQBzACAAaQBuACAAdABoAGUAIAB5AGUAYQByACAAZgByAG8AbQAgAHQAaABlACAAZwBpAHYAZQBuACAASgB1AGwAaQBhAG4AIABEAGEAeQAgAE4AdQBtAGIAZQByACAAaQBuACAAdABoAGUAIABzAHAAZQBjAGkAZgBpAGUAZABcAG4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AgAGkAbgAgAEMAbwBtAG0AbwBuACAARQByAGEALgAgAE4AbwB0AGUAIAB0AGgAYQB0ACAAMQAgAEIAQwAgAD0AIAAwACAAQwBFACwAIAAyACAAQgBDACAAPQAgAC0AMQAgAEMARQBcAG4AIAAyACAAfAAgAGkAbgB0AGUAZwBlAHIAIAB8ACAATwByAGQAaQBuAGEAbAAgAGQAYQB5ACAAMQAuAC4AMwA2ADYAXABuACAAMwAgAHwAIABpAG4AdABlAGcAZQByACAAfAAgAEQAYQB5AHMAIABpAG4AIAB5AGUAYQByACAAMwA2ADUALAAzADYAN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IABmAG8AcgAgAHQAaABlACAAYwBhAGwAZQBuAGQAYQByACAAZABhAHk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8AUgBEAEkATgBBAEwAXwBEAEEAVABFACAAPQAgAEwAQQBNAEIARABBACgASgBEAE4ALAAgAFsASgB1AGwAaQBhAG4AQwBhAGwAZQBuAGQAYQByAF0ALABcAG4AIAAgACAAIABJAEYAKABKAEQATgAgAD0AIABcACIAXAAiACwAIAB7AFwAIgBcACIALAAgAFwAIgBcACIALAAgAFwAIgBcACIAfQAsAFwAbgAgACAAIAAgACAAIAAgACAASQBGACgATgBPAFQAKABJAFMATgBVAE0AQgBFAFIAKABKAEQATgApACkALAAgAHsAIwBWAEEATABVAEUAIQAsACAAIwBWAEEATABVAEUAIQAsACAAIwBWAEEATABVAEUAIQB9ACwAXABuACAAIAAgACAAIAAgACAAIAAgACAAIAAgAEwARQBUACgAXABuACAAIAAgACAAIAAgACAAIAAgACAAIAAgACAAIAAgACAAXwBqAGQAbgAsACAASQBOAFQAKABKAEQATgApACwAXABuACAAIAAgACAAIAAgACAAIAAgACAAIAAgACAAIAAgACAAXwBkAGEAdABlACwAIABKAEQATgBfAFQATwBfAEMAQQBMAEUATgBEAEEAUgBfAEQAQQBUAEUAKABfAGoAZABuACwAIABKAHUAbABpAGEAbgBDAGEAbABlAG4AZABhAHIAKQAsAFwAbgAgACAAIAAgACAAIAAgACAAIAAgACAAIAAgACAAIAAgAF8AeQBlAGEAcgBDAEUALAAgAEkATgBEAEUAWAAoAF8AZABhAHQAZQAsACAAMQAsACAAMQApACwAXABuACAAIAAgACAAIAAgACAAIAAgACAAIAAgACAAIAAgACAAXwBqAGQAbgBZAGUAYQByAFMAdABhAHIAdAAsACAASgBVAEwASQBBAE4AXwBEAEEAWQBfAE4AVQBNAEIARQBSACgAXwB5AGUAYQByAEMARQAsACAAMQAsACAAMQAsACAASgB1AGwAaQBhAG4AQwBhAGwAZQBuAGQAYQByACkALABcAG4AIAAgACAAIAAgACAAIAAgACAAIAAgACAAIAAgACAAIABfAG8AcgBkAGkAbgBhAGwARABhAHkALAAgAF8AagBkAG4AIAAtACAAXwBqAGQAbgBZAGUAYQByAFMAdABhAHIAdAAgACsAIAAxACwAXABuACAAIAAgACAAIAAgACAAIAAgACAAIAAgACAAIAAgACAAXwBkAGEAeQBzAEkAbgBZAGUAYQByACwAIABEAEEAWQBTAF8ASQBOAF8AWQBFAEEAUgAoAF8AeQBlAGEAcgBDAEUALAAgAEoAdQBsAGkAYQBuAEMAYQBsAGUAbgBkAGEAcgApACwAXABuACAAIAAgACAAIAAgACAAIAAgACAAIAAgACAAIAAgACAASABTAFQAQQBDAEsAKABfAHkAZQBhAHIAQwBFACwAIABfAG8AcgBkAGkAbgBhAGwARABhAHkALAAgAF8AZABhAHkAcwBJAG4AWQBlAGEAcg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oARABOAFwAbgBcAG4AUgBlAHQAdQByAG4AcwAgAHQAaABlACAASgB1AGwAaQBhAG4AIABEAGEAeQAgAE4AdQBtAGIAZQByACAAbwBmACAAdABoAGUAIABwAHIAbwB2AGkAZABlAGQAIABvAHIAZABpAG4AYQBs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TwByAGQAaQBuAGEAbABEAGEAeQAgACAAIAAgACAAIAAgAHwAIABpAG4AdABlAGcAZQByACAAfAAgAEQAYQB5ACAAbwBmACAAeQBlAGEAcgAgADEALgAuADMANgA2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wBSAEQASQBOAEEATABfAEQAQQBUAEUAXwBUAE8AXwBKAEQATgAgAD0AIABMAEEATQBCAEQAQQAoAFkAZQBhAHIAQwBFACwAIABPAHIAZABpAG4AYQBsAEQAYQB5ACwAIABbAEoAdQBsAGkAYQBuAEMAYQBsAGUAbgBkAGEAcgBdACwAXABuACAAIAAgACAASQBGACgAKABZAGUAYQByAEMARQAgAD0AIABcACIAXAAiACkAIAAqACAAKABPAHIAZABpAG4AYQBsAEQAYQB5ACAAPQAgAFwAIgBcACIAKQAsACAAXAAiAFwAIgAsAFwAbgAgACAAIAAgACAAIAAgACAASQBGACgATgBPAFQAKABJAFMATgBVAE0AQgBFAFIAKABZAGUAYQByAEMARQApACkAIAArACAATgBPAFQAKABJAFMATgBVAE0AQgBFAFIAKABPAHIAZABpAG4AYQBsAEQAYQB5ACkAKQAsACAAewAjAFYAQQBMAFUARQAhAH0ALABcAG4AIAAgACAAIAAgACAAIAAgACAAIAAgACAATABFAFQAKABcAG4AIAAgACAAIAAgACAAIAAgACAAIAAgACAAIAAgACAAIABfAG8AcgBkAGkAbgBhAGwARABhAHkALAAgAEkATgBUACgATwByAGQAaQBuAGEAbABEAGEAeQApACwAXABuACAAIAAgACAAIAAgACAAIAAgACAAIAAgACAAIAAgACAAXwBpAG4AdgBhAGwAaQBkACwAIABJAEYAUwAoAFwAbgAgACAAIAAgACAAIAAgACAAIAAgACAAIAAgACAAIAAgACAAIAAgACAAXwBvAHIAZABpAG4AYQBsAEQAYQB5ACAAPAAgADEALAAgAFQAUgBVAEUALABcAG4AIAAgACAAIAAgACAAIAAgACAAIAAgACAAIAAgACAAIAAgACAAIAAgAF8AbwByAGQAaQBuAGEAbABEAGEAeQAgADwAPQAgADMANgA1ACwAIABGAEEATABTAEUALABcAG4AIAAgACAAIAAgACAAIAAgACAAIAAgACAAIAAgACAAIAAgACAAIAAgAF8AbwByAGQAaQBuAGEAbABEAGEAeQAgAD4AIAAzADYANgAsACAAVABSAFUARQAsAFwAbgAgACAAIAAgACAAIAAgACAAIAAgACAAIAAgACAAIAAgACAAIAAgACAAVABSAFUARQAsACAATgBPAFQAKABJAFMAXwBMAEUAQQBQAF8AWQBFAEEAUgAoAFkAZQBhAHIAQwBFACkAKQAgAC8ALwAgAF8AbwByAGQAaQBuAGEAbABEAGEAeQAgAD0AIAAzADYANgBcAG4AIAAgACAAIAAgACAAIAAgACAAIAAgACAAIAAgACAAIAApACwAXABuACAAIAAgACAAIAAgACAAIAAgACAAIAAgACAAIAAgACAASQBGACgAXwBpAG4AdgBhAGwAaQBkACwAIAB7ACMAVgBBAEwAVQBFACEAfQAsAFwAbgAgACAAIAAgACAAIAAgACAAIAAgACAAIAAgACAAIAAgACAAIAAgACAATABFAFQAKABcAG4AIAAgACAAIAAgACAAIAAgACAAIAAgACAAIAAgACAAIAAgACAAIAAgACAAIAAgACAAXwBqAGQAbgBZAGUAYQByAFMAdABhAHIAdAAsACAASgBVAEwASQBBAE4AXwBEAEEAWQBfAE4AVQBNAEIARQBSACgAWQBlAGEAcgBDAEUALAAgADEALAAgADEALAAgAEoAdQBsAGkAYQBuAEMAYQBsAGUAbgBkAGEAcgApACwAXABuACAAIAAgACAAIAAgACAAIAAgACAAIAAgACAAIAAgACAAIAAgACAAIAAgACAAIAAgAF8AagBkAG4AWQBlAGEAcgBTAHQAYQByAHQAIAArACAAXwBvAHIAZABpAG4AYQBsAEQAYQB5ACAALQAgADE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HAFIARQBHAE8AUgBJAEEATgBfAFQATwBfAEoAVQBMAEkAQQBOAFwAbgBcAG4AVAByAGEAbgBzAGwAYQB0AGUAcwAgAGEAIABkAGEAdABlACAAaQBuACAAdABoAGUAIABHAHIAZQBnAG8AcgBpAGEAbgAgAHAAcgBvAGwAZQBwAHQAaQBjACAAYwBhAGwAZQBuAGQAYQByACAAdABvACAAdABoAGUAIABKAHUAbA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AgAGkAbgAgAEMAbwBtAG0AbwBuACAARQByAGEALgAgAE4AbwB0AGUAIAB0AGgAYQB0ACAAMQAgAEIAQwAgAD0AIAAwACAAQwBFACwAIAAyACAAQgBDACAAPQAgAC0AMQAgAEMARQBcAG4AIAAyACAAfAAgAGkAbgB0AGUAZwBlAHIAIAB8ACAATQBvAG4AdABoAFwAbgAgADMAIAB8ACAAaQBuAHQAZQBnAGUAcg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WQBlAGEAcgAgAGkAbgAgAEMAbwBtAG0AbwBuACAARQByAGEALgAgAE4AbwB0AGUAIAB0AGgAYQB0ACAAMQAgAEIAQwAgAD0AIAAwACAAQwBFACwAIAAyACAAQgBDACAAPQAgAC0AMQAgAEMARQBcAG4ATQBvAG4AdABoACAAIAB8ACAAaQBuAHQAZQBnAGUAcgAgAHwAIABcAG4ARABhAHkAIAAgACAAIAB8ACAAaQBuAHQAZQBnAGUAcg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AgAGkAbgAgAEMAbwBtAG0AbwBuACAARQByAGEALgAgAE4AbwB0AGUAIAB0AGgAYQB0ACAAMQAgAEIAQwAgAD0AIAAwACAAQwBFACwAIAAyACAAQgBDACAAPQAgAC0AMQAgAEMARQBcAG4AIAAyACAAfAAgAGkAbgB0AGUAZwBlAHIAIAB8ACAATQBvAG4AdABoAFwAbgAgADMAIAB8ACAAaQBuAHQAZQBnAGUAcg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WQBlAGEAcgAgAGkAbgAgAEMAbwBtAG0AbwBuACAARQByAGEALgAgAE4AbwB0AGUAIAB0AGgAYQB0ACAAMQAgAEIAQwAgAD0AIAAwACAAQwBFACwAIAAyACAAQgBDACAAPQAgAC0AMQAgAEMARQBcAG4ATQBvAG4AdABoACAAIAB8ACAAaQBuAHQAZQBnAGUAcgAgAHwAIABcAG4ARABhAHkAIAAgACAAIAB8ACAAaQBuAHQAZQBnAGUAcg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IABtAGUAYQBuAHMAIABKAHUAbABpAGEAbgAgAHAAcgBvAGwAZQBwAHQAaQBjACAAYwBhAGwAZQBuAGQAZQByACAAaQBzACAAYQBoAGUAYQBk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B8ACAAaQBuAHQAZQBnAGUAcgAgAHwAIABZAGUAYQByACAAaQBuACAAQwBvAG0AbQBvAG4AIABFAHIAYQAuACAATgBvAHQAZQAgAHQAaABhAHQAIAAxACAAQgBDACAAPQAgADAAIABDAEUALAAgADIAIABCAEMAIAA9ACAALQAxACAAQwBFAFwAbgBNAG8AbgB0AGgAIAAgACAAIAAgACAAIAAgACAAIAAgACAAIAAgACAAIAB8ACAAaQBuAHQAZQBnAGUAcgAgAHwAIABcAG4ARABhAHkAIAAgACAAIAAgACAAIAAgACAAIAAgACAAIAAgACAAIAAgACAAfAAgAGkAbgB0AGUAZwBlAHIAIAB8ACAAXABuAFsARgByAG8AbQBKAHUAbABpAGEAbgBDAGEAbABlAG4AZABhAHIAXQAgAHwAIABzAHcAaQB0AGMAaAAgACAAfAAgAFAAcgBvAHYAaQBkAGUAZAAgAGQAYQB0AGUAIABpAHMAIABpAG4AIABKAHUAbABpAGEAbgAgAGMAYQBsAGUAbgBkAGEAcgAuACAARABlAGYAYQB1AGwAdAAgAGkAcwAgAHQAaABlACAARwByAGUAZwBvAHIAaQBhAG4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MAVQBMAEEAUgBfAEQASQBGAEYARQBSAEUATgBDAEUAIAA9ACAATABBAE0AQgBEAEEAKABZAGUAYQByAEMARQAsACAATQBvAG4AdABoACwAIABEAGEAeQAsACAAWwBGAHIAbwBtAEoAdQBsAGkAYQBuAEMAYQBsAGUAbgBkAGEAcgBdACwAXABuACAAIAAgACAATABFAFQAKABcAG4AIAAgACAAIAAgACAAIAAgAF8AcwBlAGMAdQBsAGEAcgAsACAATgAoAEYAcgBvAG0ASgB1AGwAaQBhAG4AQwBhAGwAZQBuAGQAYQByACkAIAA9ACAAMAAsAFwAbgAgACAAIAAgACAAIAAgACAASQBGACgAXwBzAGUAYwB1AGwAYQByACwAXABuACAAIAAgACAAIAAgACAAIAAgACAAIAAgAEwARQBUACgAXABuACAAIAAgACAAIAAgACAAIAAgACAAIAAgACAAIAAgACAAXwBKAEQATgBfAEcALAAgAEoAVQBMAEkAQQBOAF8ARABBAFkAXwBOAFUATQBCAEUAUgAoAFkAZQBhAHIAQwBFACwAIABNAG8AbgB0AGgALAAgAEQAYQB5ACwAIAAwACkALABcAG4AIAAgACAAIAAgACAAIAAgACAAIAAgACAAIAAgACAAIABJAEYAKABJAFMARQBSAFIATwBSACgAXwBKAEQATgBfAEcAKQAsACAAewAjAFYAQQBMAFUARQAhAH0ALABcAG4AIAAgACAAIAAgACAAIAAgACAAIAAgACAAIAAgACAAIAAgACAAIAAgAEkARgAoAF8ASgBEAE4AXwBHACAAPQAgAFwAIgBcACIALAAgAFwAIgBcACIALABcAG4AIAAgACAAIAAgACAAIAAgACAAIAAgACAAIAAgACAAIAAgACAAIAAgACAAIAAgACAATABFAFQAKABcAG4AIAAgACAAIAAgACAAIAAgACAAIAAgACAAIAAgACAAIAAgACAAIAAgACAAIAAgACAAIAAgACAAIABfAEoARABOAF8ASgAsACAASQBGACgAKABNAG8AbgB0AGgAIAA9ACAAMgApACAAKgAgACgARABhAHkAIAA9ACAAMgA5ACkALABcAG4AIAAgACAAIAAgACAAIAAgACAAIAAgACAAIAAgACAAIAAgACAAIAAgACAAIAAgACAAIAAgACAAIAAgACAAIAAgAEkARgAoAEkAUwBfAEwARQBBAFAAXwBZAEUAQQBSACgAWQBlAGEAcgBDAEUALAAgADEAKQAsAFwAbgAgACAAIAAgACAAIAAgACAAIAAgACAAIAAgACAAIAAgACAAIAAgACAAIAAgACAAIAAgACAAIAAgACAAIAAgACAAIAAgACAAIABKAFUATABJAEEATgBfAEQAQQBZAF8ATgBVAE0AQgBFAFIAKABZAGUAYQByAEMARQAsACAAMgAsACAAMgA5ACwAIAAxACkALABcAG4AIAAgACAAIAAgACAAIAAgACAAIAAgACAAIAAgACAAIAAgACAAIAAgACAAIAAgACAAIAAgACAAIAAgACAAIAAgACAAIAAgACAASgBVAEwASQBBAE4AXwBEAEEAWQBfAE4AVQBNAEIARQBSACgAWQBlAGEAcgBDAEUALAAgADIALAAgADIAOAAsACAAMQApAFwAbgAgACAAIAAgACAAIAAgACAAIAAgACAAIAAgACAAIAAgACAAIAAgACAAIAAgACAAIAAgACAAIAAgACAAIAAgACAAKQAsAFwAbgAgACAAIAAgACAAIAAgACAAIAAgACAAIAAgACAAIAAgACAAIAAgACAAIAAgACAAIAAgACAAIAAgACAAIAAgACAASgBVAEwASQBBAE4AXwBEAEEAWQBfAE4AVQBNAEIARQBSACgAWQBlAGEAcgBDAEUALAAgAE0AbwBuAHQAaAAsACAARABhAHkALAAgADEAKQBcAG4AIAAgACAAIAAgACAAIAAgACAAIAAgACAAIAAgACAAIAAgACAAIAAgACAAIAAgACAAIAAgACAAIAApACwAXABuACAAIAAgACAAIAAgACAAIAAgACAAIAAgACAAIAAgACAAIAAgACAAIAAgACAAIAAgACAAIAAgACAAXwBKAEQATgBfAEoAIAAtACAAXwBKAEQATgBfAEcAXABuACAAIAAgACAAIAAgACAAIAAgACAAIAAgACAAIAAgACAAIAAgACAAIAAgACAAIAAgACkAXABuACAAIAAgACAAIAAgACAAIAAgACAAIAAgACAAIAAgACAAIAAgACAAIAApAFwAbgAgACAAIAAgACAAIAAgACAAIAAgACAAIAAgACAAIAAgACkAXABuACAAIAAgACAAIAAgACAAIAAgACAAIAAgACkALABcAG4AIAAgACAAIAAgACAAIAAgACAAIAAgACAATABFAFQAKABcAG4AIAAgACAAIAAgACAAIAAgACAAIAAgACAAIAAgACAAIABfAGQAYQB0AGUAXwBHACwAIABKAFUATABJAEEATgBfAFQATwBfAEcAUgBFAEcATwBSAEkAQQBOACgAWQBlAGEAcgBDAEUALAAgAE0AbwBuAHQAaAAsACAARABhAHkAKQAsAFwAbgAgACAAIAAgACAAIAAgACAAIAAgACAAIAAgACAAIAAgAEkARgAoAEkAUwBFAFIAUgBPAFIAKABJAE4ARABFAFgAKABfAGQAYQB0AGUAXwBHACwAIAAxACwAIAAxACkAKQAsACAAewAjAFYAQQBMAFUARQAhAH0ALABcAG4AIAAgACAAIAAgACAAIAAgACAAIAAgACAAIAAgACAAIAAgACAAIAAgAEkARgAoAEkATgBEAEUAWAAoAF8AZABhAHQAZQBfAEcALAAgADEALAAgADEAKQAgAD0AIABcACIAXAAiACwAIABcACIAXAAiACwAXABuACAAIAAgACAAIAAgACAAIAAgACAAIAAgACAAIAAgACAAIAAgACAAIAAgACAAIAAgAFMARQBDAFUATABBAFIAXwBEAEkARgBGAEUAUgBFAE4AQwBFACgAXABuACAAIAAgACAAIAAgACAAIAAgACAAIAAgACAAIAAgACAAIAAgACAAIAAgACAAIAAgACAAIAAgACAASQBOAEQARQBYACgAXwBkAGEAdABlAF8ARwAsACAAMQAsACAAMQApACwAXABuACAAIAAgACAAIAAgACAAIAAgACAAIAAgACAAIAAgACAAIAAgACAAIAAgACAAIAAgACAAIAAgACAASQBOAEQARQBYACgAXwBkAGEAdABlAF8ARwAsACAAMQAsACAAMgApACwAXABuACAAIAAgACAAIAAgACAAIAAgACAAIAAgACAAIAAgACAAIAAgACAAIAAgACAAIAAgACAAIAAgACAASQBOAEQARQBYACgAXwBkAGEAdABlAF8ARwAsACAAMQAsACAAMwApACwAXABuACAAIAAgACAAIAAgACAAIAAgACAAIAAgACAAIAAgACAAIAAgACAAIAAgACAAIAAgACAAIAAgACAAMA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Uw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RgBfAFcARQBFAEsAXABuAFwAbgBSAGUAdAB1AHIAbgBzACAAYQBuACAAaQBuAHQAZQBnAGUAcgAgAGYAbwByACAAdABoAGUAIABJAFMATwAgAGQAYQB5ACAAbwBmACAAdABoAGUAIAB3AGUAZQBrACAAZgBvAHIAIABhACAAZwBpAHYAZQBuACAASgB1AGwAaQBhAG4AIABEAGEAeQAgAE4AdQBtAGIAZ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QBTAE8AIABkAGEAeQAgAG8AZgAgAHcAZQBlAGsAIABuAHUAbQBiAGUAcgBcAG4AIAAgACAAfAAgACAAIAAgACAAIAAgACAAIAB8ACAAMQAuAC4ANwAgAC0APg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CAAZgBvAHIAIAB0AGgAZQAgAGMAYQBsAGUAbgBkAGEAcgAgAGQAYQ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IAA9ACAATABBAE0AQgBEAEEAKABKAEQATgAsAFwAbgAgACAAIAAgAEkARgAoAEoARABOACAAPQAgAFwAIgBcACIALAAgAFwAIgBcACIALABcAG4AIAAgACAAIAAgACAAIAAgAEkARgAoAE4ATwBUACgASQBTAE4AVQBNAEIARQBSACgASgBEAE4AKQApACwAIAB7ACMAVgBBAEwAVQBFACEAfQAsAFwAbgAgACAAIAAgACAAIAAgACAAIAAgACAAIABMAEUAVAAoAFwAbgAgACAAIAAgACAAIAAgACAAIAAgACAAIAAgACAAIAAgAF8AagBkAG4ALAAgAEkATgBUACgASgBEAE4AKQAsAFwAbgAgACAAIAAgACAAIAAgACAAIAAgACAAIAAgACAAIAAgAE0ATwBEACgAXwBqAGQAbgAsACAANwApACAAKwAg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WAEUAUgBUAF8AVwBFAEUASwBEAEEAWQBfAE4AVQBNAEIARQBSAFwAbgBcAG4AUgBlAHQAdQByAG4AcwAgAGEAbgAgAGkAbgB0AGUAZwBlAHIAIABmAG8AcgAgAHQAaABlACAAZABhAHkAIABvAGYAIAB0AGgAZQAgAHcAZQBlAGsAIABmAHIAbwBtACAAdABoAGUAIAB0AHIAYQBkAGkAdABvAG4AYQBsACAAbgB1AG0AYgBlAHIAaQBuAGcAIABzAGMAaABlAG0AZQAgAHQAbwAgAHQAaABlACAASQBTAE8AIABkAGUAZgBpAG4AaQBuAHQAaQBvAG4ALAAgAG8AcgBcAG4AdgBpAGMAZQAgAHYAZQByAHM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CAAIAAgACAAIAAg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8ACAARABhAHkAIABvAGYAIAB3AGUAZQBrACAAbgB1AG0AYgBlAHIAXABuAFsASQBTAE8AdABvAFQAcgBhAGQAaQB0AGkAbwBuAGEAbABdACAAfAAgAHMAdwBpAHQAYwBoACAAIAB8ACAAUgBlAHQAdQByAG4AIABkAGEAeQAgAG8AZgAgAHcAZQBlAGsAIAB1AHMAaQBuAGcAIAB0AHIAYQBkAGkAdABpAG8AbgBhAGwAIABuAHUAbQBiAGUAcgBpAG4AZwAgAHMAYwBoAGUAbQBlACwAIABhAHMAcwB1AG0AaQBuAGcAIABEAGEAeQBPAGYAVwBlAGUAawAgAFwAbgAgACAAIAAgACAAIAAgACAAIAAgACAAIAAgACAAIAAgACAAIAAgAHwAIAAgACAAIAAgACAAIAAgACAAfAAgAHcAYQBzACAAcAByAG8AdgBpAGQAZQBkACAAYQBjAGMAbwByAGQAaQBuAGcAIAB0AG8AIABJAFMATwAgAGQAZQBmAGkAbgBpAHQAaQBvAG4ALgBcAG4AIAAgACAAIAAgACAAIAAgACAAIAAgACAAIAAgACAAIAAgACAAIAB8ACAAIAAgACAAIAAgACAAIAAgAHwAIABEAGUAZgBhAHUAbAB0ACAAaQBzACAAdABvACAAcgBlAHQAdQByAG4AIABpAG4AIABJAFMATwAgAGQAZQBmAGkAbgBpAHQAaQBvAG4ALAAgAGEAcwBzAHUAbQBpAG4AZwAgAEQAYQB5AE8AZgBXAGUAZQBrACAAdwBhAHMAIABwAHIAbwB2AGkAZABlAGQAXABuACAAIAAgACAAIAAgACAAIAAgACAAIAAgACAAIAAgACAAIAAgACAAfAAgACAAIAAgACAAIAAgACAAIAB8ACAAYQBjAGMAbwByAGQAaQBuAGcAIAB0AG8AIAB0AGgAZQAgAHQAcgBhAGQAaQB0AGkAbwBuAGEAbAAgAG4AdQBtAGIAZQByAGkAbgBnACAAcwBjAGgAZ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kARgAoAEQAYQB5AE8AZgBXAGUAZQBrACAAPQAgAFwAIgBcACIALAAgAFwAIgBcACIALABcAG4AIAAgACAAIAAgACAAIAAgAEkARgAoAE4ATwBUACgASQBTAE4AVQBNAEIARQBSACgARABhAHkATwBmAFcAZQBlAGsAKQApACwAIAB7ACMAVgBBAEwAVQBFACEAfQAsAFwAbgAgACAAIAAgACAAIAAgACAAIAAgACAAIABMAEUAVAAoAFwAbgAgACAAIAAgACAAIAAgACAAIAAgACAAIAAgACAAIAAgAF8AZwBpAHYAZQBuAEQAbwBXACwAIABJAE4AVAAoAE4AKABEAGEAeQBPAGYAVwBlAGUAawApACkALABcAG4AIAAgACAAIAAgACAAIAAgACAAIAAgACAAIAAgACAAIABfAGYAcgBvAG0ASQBTAE8ALAAgAE4AKABJAFMATwB0AG8AVAByAGEAZABpAHQAaQBvAG4AYQBsACkAIAA8AD4AIAAwACwAIABcAG4AIAAgACAAIAAgACAAIAAgACAAIAAgACAAIAAgACAAIABfAHMAaABpAGYAdABEAG8AVwAsACAAXwBnAGkAdgBlAG4ARABvAHcAIAArACAASQBGACgAXwBmAHIAbwBtAEkAUwBPACwAIAAwACwAIAAtADIAKQAsAFwAbgAgACAAIAAgACAAIAAgACAAIAAgACAAIAAgACAAIAAgAE0ATwBEACgAXwBzAGgAaQBmAHQARABvAHcALAAgADcAKQAgACsAIAAx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cAG4AXABuAFIAZQB0AHUAcgBuAHMAIABhACAASgB1AGwAaQBhAG4AIABEAGEAeQAgAE4AdQBtAGIAZQByACAAZgBvAHIAIABhACAAZwBpAHYAZQBuACAASQBTAE8AIABkAGEAeQAgAG8AZgAgAHcAZQBlAGsAIABvAGYAIAB0AGgAZQAgAHIAZQBsAGEAdABpAHYAZQAgAHcAZQBlAGsAIABmAG8AcgAgAGEAIABtAG8AbgB0AGgAIABhAG4AZAAgAHkAZQBhAHIAIABvAGYAIAB0AGgAZQBcAG4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TQBvAG4AdABoACAAIAAgACAAIAAgACAAIAAgACAAIAAgAHwAIABpAG4AdABlAGcAZQByACAAfAAgAE0AbwBuAHQAaAAgAG8AZgAgAHQAaABlACAAeQBlAGEAcgBcAG4AVwBlAGUAawBPAGYATQBvAG4AdABoACAAIAAgACAAIAAgAHwAIABpAG4AdABlAGcAZQByACAAfAAgAFcAZQBlAGsAIABpAG4AIAB0AGgAZQAgAG0AbwBuAHQAaAAuAFwAbgAgACAAIAAgACAAIAAgACAAIAAgACAAIAAgACAAIAAgACAAfAAgACAAIAAgACAAIAAgACAAIAB8ACAATgBvAHQAZQAgAGkAZgAgAHQAaABlACAAcgBlAGYAZQByAGUAbgBjAGUAIABlAHgAYwBlAGUAZABzACAAdABoAGUAIABiAG8AdQBuAGQAcwAgAG8AZgAgAHQAaABlACAAbQBvAG4AdABoACwAIABhAG4AbwB0AGgAZQByACAAbQBvAG4AdABoAFwAbgAgACAAIAAgACAAIAAgACAAIAAgACAAIAAgACAAIAAgACAAfAAgACAAIAAgACAAIAAgACAAIAB8ACAAdwBpAGwAbAAgAGIAZQAgAHIAZQB0AHUAcgBuAGUAZAAuAFwAbgAgACAAIAAgACAAIAAgACAAIAAgACAAIAAgACAAIAAgACAAfAAgACAAIAAgACAAIAAgACAAIAB8ACAAIAAxACAALQAgAGYAaQByAHMAdAAgAHcAZQBlAGsAXABuACAAIAAgACAAIAAgACAAIAAgACAAIAAgACAAIAAgACAAIAB8ACAAIAAgACAAIAAgACAAIAAgAHwAIAAgADIAIAAtACAAcwBlAGMAbwBuAGQAIAB3AGUAZQBrAFwAbgAgACAAIAAgACAAIAAgACAAIAAgACAAIAAgACAAIAAgACAAfAAgACAAIAAgACAAIAAgACAAIAB8ACAAIAAzACAALQAgAHQAaABpAHIAZAAgAHcAZQBlAGsAXABuACAAIAAgACAAIAAgACAAIAAgACAAIAAgACAAIAAgACAAIAB8ACAAIAAgACAAIAAgACAAIAAgAHwAIAAgADQAIAAtACAAZgBvAHUAcgB0AGgAIAB3AGUAZQBrAFwAbgAgACAAIAAgACAAIAAgACAAIAAgACAAIAAgACAAIAAgACAAfAAgACAAIAAgACAAIAAgACAAIAB8ACAAIAA1ACAALQAgAGYAaQBmAHQAaAAgAHcAZQBlAGsAXABuACAAIAAgACAAIAAgACAAIAAgACAAIAAgACAAIAAgACAAIAB8ACAAIAAgACAAIAAgACAAIAAgAHwAIAAgADAAIAAtACAAbABhAHMAdAAgAHcAZQBlAGsAXABuACAAIAAgACAAIAAgACAAIAAgACAAIAAgACAAIAAgACAAIAB8ACAAIAAgACAAIAAgACAAIAAgAHwAIAAtADEAIAAtACAAcwBlAGMAbwBuAGQAIAB0AG8AIABsAGEAcwB0ACAAdwBlAGUAawBcAG4AIAAgACAAIAAgACAAIAAgACAAIAAgACAAIAAgACAAIAAgAHwAIAAgACAAIAAgACAAIAAgACAAfAAgAC0AMgAgAC0AIAB0AGgAaQByAGQAIAB0AG8AIABsAGEAcwB0ACAAdwBlAGUAawBcAG4ASQBTAE8AVwBlAGUAawBEAGEAeQAgACAAIAAgACAAIAAgAHwAIABkAGUAYwBpAG0AYQBsACAAfAAgAEkAUwBPACAAZABhAHkAIABvAGYAIAB3AGUAZQBrACAAbgB1AG0AYgBlAHIAIAAxAC4ALgA3ACAATQBvAG4AZABhAHkALgAuAFMAdQBuAGQAYQB5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CgAMgAwADIAMwAsACAANgAsACAAMAAsACAANwApAFwAbgBSAGUAdAB1AHIAbgBzADoAIABKAEQATgAgADIANAA2ADAAMQAyADEAIAAoADIANQAvADAANgAvADIAMAAyADMAKQAgAGkAZQAuACAAdABoAGUAIABsAGEAcwB0ACAAUwB1AG4AZABhAHkAIABvAGYAIABKAHUAbgBlACAAMgAwADIAMwBcAG4AXABuAFcARQBFAEsARABBAFkAXwBPAEYAXwBNAE8ATgBUAEgAKAAyADAAMgAzACwAIAAxACwAIAAyACwAIAAyACkAXABuAFIAZQB0AHUAcgBuAHMAOgAgAEoARABOACAAMgA0ADUAOQA5ADUANQAgACgAMQAwAC8AMAAxAC8AMgAwADIAMwApACAAaQBlAC4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EoAdQBsAGkAYQBuAEMAYQBsAGUAbgBkAGEAcgBdACwAXABuACAAIAAgACAASQBGACgAKABZAGUAYQByAEMARQAgAD0AIABcACIAXAAiACkAIAAqACAAKABNAG8AbgB0AGgAIAA9ACAAXAAiAFwAIgApACAAKgAgACgAVwBlAGUAawBPAGYATQBvAG4AdABoACAAPQAgAFwAIgBcACIAKQAgACoAIAAoAEkAUwBPAFcAZQBlAGsARABhAHkAIAA9ACAAXAAiAFwAIgApACwAIABcACIAXAAiACwAXABuACAAIAAgACAAIAAgACAAIABJAEYAKABOAE8AVAAoAEkAUwBOAFUATQBCAEUAUgAoAFkAZQBhAHIAQwBFACkAKQAgACsAIABOAE8AVAAoAEkAUwBOAFUATQBCAEUAUgAoAE0AbwBuAHQAaAApACkAIAArACAATgBPAFQAKABJAFMATgBVAE0AQgBFAFIAKABXAGUAZQBrAE8AZgBNAG8AbgB0AGgAKQApACAAKwAgAE4ATwBUACgASQBTAE4AVQBNAEIARQBSACgASQBTAE8AVwBlAGUAawBEAGEAeQApACkALAAgAHsAIwBWAEEATABVAEUAIQB9ACwAXABuACAAIAAgACAAIAAgACAAIAAgACAAIAAgAEkARgAoACgATQBPAEQAKABZAGUAYQByAEMARQAsACAAMQApACAAPgAgADAAKQAgACsAIAAoAE0ATwBEACgATQBvAG4AdABoACwAIAAxACkAIAA+ACAAMAApACAAKwAgACgATQBPAEQAKABXAGUAZQBrAE8AZgBNAG8AbgB0AGgALAAgADEAKQAgAD4AIAAwACkALAAgAHsAIwBOAFUATQAhAH0ALABcAG4AIAAgACAAIAAgACAAIAAgACAAIAAgACAAIAAgACAAIABMAEUAVAAoAFwAbgAgACAAIAAgACAAIAAgACAAIAAgACAAIAAgACAAIAAgACAAIAAgACAAXwBtAG8AbgB0AGgALAAgAE0AbwBuAHQAaAAgACsAIABOACgAVwBlAGUAawBPAGYATQBvAG4AdABoACAAPAAgADEAKQAsAFwAbgAgACAAIAAgACAAIAAgACAAIAAgACAAIAAgACAAIAAgACAAIAAgACAAXwBpAHMAbwBEAG8AVwAsACAATQBPAEQAKABJAE4AVAAoAEkAUwBPAFcAZQBlAGsARABhAHkAKQAgAC0AIAAxACwAIAA3ACkAIAArACAAMQAsAFwAbgAgACAAIAAgACAAIAAgACAAIAAgACAAIAAgACAAIAAgACAAIAAgACAAXwBmAGkAcgBzAHQATwBmAE0AbwBuAHQAaAAsACAASgBVAEwASQBBAE4AXwBEAEEAWQBfAE4AVQBNAEIARQBSACgAWQBlAGEAcgBDAEUALAAgAF8AbQBvAG4AdABoACwAIAAxACwAIABKAHUAbABpAGEAbgBDAGEAbABlAG4AZABhAHIAKQAsAFwAbgAgACAAIAAgACAAIAAgACAAIAAgACAAIAAgACAAIAAgACAAIAAgACAAXwBmAGkAcgBzAHQARABvAFcALAAgAEQAQQBZAF8ATwBGAF8AVwBFAEUASwAoAF8AZgBpAHIAcwB0AE8AZgBNAG8AbgB0AGgAKQAsAFwAbgAgACAAIAAgACAAIAAgACAAIAAgACAAIAAgACAAIAAgACAAIAAgACAAXwBmAGkAcgBzAHQATwBmAE0AbwBuAHQAaAAgACsAIAAoACgAVwBlAGUAawBPAGYATQBvAG4AdABoACAALQAgADEAKQAgACoAIAA3ACkAIAArACAATQBPAEQAKABfAGkAcwBvAEQAbwB3ACAALQAgAF8AZgBpAHIAcwB0AEQAbwBXACwAIAA3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1ADIALAA1AD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kARgAoAFkAZQBhAHIAQwBFACAAPQAgAFwAIgBcACIALAAgAFwAIgBcACIALABcAG4AIAAgACAAIAAgACAAIAAgAEkARgAoAE4ATwBUACgASQBTAE4AVQBNAEIARQBSACgAWQBlAGEAcgBDAEUAKQApACwAIAB7ACMAVgBBAEwAVQBFACEAfQAsAFwAbgAgACAAIAAgACAAIAAgACAAIAAgACAAIABMAEUAVAAoAFwAbgAgACAAIAAgACAAIAAgACAAIAAgACAAIAAgACAAIAAgAF8AZwByAGUAZwBvAHIAaQBhAG4ALAAgAE4AKABKAHUAbABpAGEAbgBDAGEAbABlAG4AZABhAHIAKQAgAD0AIAAwACwAXABuACAAIAAgACAAIAAgACAAIAAgACAAIAAgACAAIAAgACAAZgBuAEwAYQBzAHQAVwBlAGUAawBEAGEAeQBPAGYAWQBlAGEAcgAsACAATABBAE0AQgBEAEEAKABfAHkAZQBhAHIAQwBFACwAXABuACAAIAAgACAAIAAgACAAIAAgACAAIAAgACAAIAAgACAAIAAgACAAIABMAEUAVAAoAFwAbgAgACAAIAAgACAAIAAgACAAIAAgACAAIAAgACAAIAAgACAAIAAgACAAIAAgACAAIABfAGQAYQB5AFAAcgBlAGMAZQBzAHMAaQBvAG4ALAAgAEkARgAoAF8AZwByAGUAZwBvAHIAaQBhAG4ALABcAG4AIAAgACAAIA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AgACAAIAAgAF8AeQBlAGEAcgBDAEUAIAArACAASQBOAFQAKABfAHkAZQBhAHIAQwBFACAALwAgADQAKQAgACsAIAA0AFwAbgAgACAAIAAgACAAIAAgACAAIAAgACAAIAAgACAAIAAgACAAIAAgACAAIAAgACAAIAApACwAXABuACAAIAAgACAAIAAgACAAIAAgACAAIAAgACAAIAAgACAAIAAgACAAIAAgACAAIAAgAE0ATwBEACgAXwBkAGEAeQBQAHIAZQBjAGUAcwBzAGkAbwBuACwAIAA3ACkAIAArACAAMQBcAG4AIAAgACAAIAAgACAAIAAgACAAIAAgACAAIAAgACAAIAAgACAAIAAgACkAXABuACAAIAAgACAAIAAgACAAIAAgACAAIAAgACAAIAAgACAAKQAsAFwAbgBcAG4AIAAgACAAIAAgACAAIAAgACAAIAAgACAAIAAgACAAIABfAHkAZQBhAHIAQwBFACwAIABJAE4AVAAoAFkAZQBhAHIAQwBFACkALABcAG4AIAAgACAAIAAgACAAIAAgACAAIAAgACAAIAAgACAAIABfAGQAbwB3AEwAYQBzAHQARABhAHkALAAgAGYAbgBMAGEAcwB0AFcAZQBlAGsARABhAHkATwBmAFkAZQBhAHIAKABfAHkAZQBhAHIAQwBFACkALABcAG4AIAAgACAAIAAgACAAIAAgACAAIAAgACAAIAAgACAAIABJAEYAKABcAG4AIAAgACAAIAAgACAAIAAgACAAIAAgACAAIAAgACAAIAAgACAAIAAgAF8AZABvAHcATABhAHMAdABEAGEAeQAgAD0AIAA0ACwAXABuACAAIAAgACAAIAAgACAAIAAgACAAIAAgACAAIAAgACAAIAAgACAAIAAvAC8AIABpAGYAIABsAGEAcwB0ACAAZABhAHkAIABvAGYAIAB5AGUAYQByACAAaQBzACAAYQAgAFQAaAB1AHIAcwBkAGEAeQAsACAAdABoAGUAbgAgAGgAYQBzACAAYQBuACAAZQB4AHQAcgBhACAAdwBlAGUAawBcAG4AIAAgACAAIAAgACAAIAAgACAAIAAgACAAIAAgACAAIAAgACAAIAAgADUAMwAsAFwAbgAgACAAIAAgACAAIAAgACAAIAAgACAAIAAgACAAIAAgACAAIAAgACAATABFAFQAKABcAG4AIAAgACAAIAAgACAAIAAgACAAIAAgACAAIAAgACAAIAAgACAAIAAgACAAIAAgACAAXwBkAG8AdwBMAGEAcwB0AEQAYQB5AFAAcgBlAHYALAAgAGYAbgBMAGEAcwB0AFcAZQBlAGsARABhAHkATwBmAFkAZQBhAHIAKABfAHkAZQBhAHIAQwBFACAALQAgADEAKQAgACwAXABuACAAIAAgACAAIAAgACAAIAAgACAAIAAgACAAIAAgACAAIAAgACAAIAAgACAAIAAgAEkARgAoAFwAbgAgACAAIAAgACAAIAAgACAAIAAgACAAIAAgACAAIAAgACAAIAAgACAAIAAgACAAIAAgACAAIAAgAF8AZABvAHcATABhAHMAdABEAGEAeQBQAHIAZQB2ACAAPQAgADMALABcAG4AIAAgACAAIA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gACAAIAAgADUAMwAsAFwAbgAgACAAIAAgACAAIAAgACAAIAAgACAAIAAgACAAIAAgACAAIAAgACAAIAAgACAAIAAgACAAIAAgAC8ALwAgAG8AdABoAGUAcgB3AGkAegBlAFwAbgAgACAAIAAgACAAIAAgACAAIAAgACAAIAAgACAAIAAgACAAIAAgACAAIAAgACAAIAAgACAAIAAgADUAM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EAEEAVABFAFwAbgBcAG4AUgBlAHQAdQByAG4AcwAgAHQAaABlACAASQBTAE8AIABkAGUAZgBpAG4AZQBkACAAdwBlAGUAawAgAG4AdQBtAGIAZQByACwAIABkAGEAeQAgAG8AZgAgAHQAaABlACAAdwBlAGUAawAsACAAYQBuAGQAIAB3AGUAZQBrAHMAIABpAG4AIAB0AGgAZQAgAHkAZQBhAHIAIABmAG8AcgAgAHQAaABlACAAZwBpAHYAZQBuACAASgB1AGwAaQBhAG4AIABEAGEAeQAgAE4AdQBtAGIAZQByAFwAbg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kAUwBPACAAdwBlAGUAawAgAG4AdQBtAGIAZQByACAAMQAuAC4ANQAzAFwAbgAgADMAIAB8ACAAaQBuAHQAZQBnAGUAcgAgAHwAIABJAFMATwAgAGQAYQB5ACAAbwBmACAAdwBlAGUAawBcAG4AIAA0ACAAfAAgAGkAbgB0AGUAZwBlAHIAIAB8ACAASQBTAE8AIAB3AGUAZQBrAHMAIABpAG4AIAB5AGUAYQByACAANQAyACwANQA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AgACAAIAAgACAAIAAgACAAIAAgACAAIAAgAHwAIABpAG4AdABlAGcAZQByACAAfAAgAEoAdQBsAGkAYQBuACAARABhAHkAIABOAHUAbQBiAGUAcgAgAGYAbwByACAAdABoAGUAIABjAGEAbABlAG4AZABhAHIAIABkAGEAe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EAEEAVABFACAAPQAgAEwAQQBNAEIARABBACgASgBEAE4ALAAgAFsASgB1AGwAaQBhAG4AQwBhAGwAZQBuAGQAYQByAF0ALABcAG4AIAAgACAAIABJAEYAKABKAEQATgAgAD0AIABcACIAXAAiACwAIAB7AFwAIgBcACIALAAgAFwAIgBcACIALAAgAFwAIgBcACIALAAgAFwAIgBcACIAfQAsAFwAbgAgACAAIAAgACAAIAAgACAASQBGACgATgBPAFQAKABJAFMATgBVAE0AQgBFAFIAKABKAEQATgApACkALAAgAHsAIwBWAEEATABVAEUAIQAsACAAIwBWAEEATABVAEUAIQAsACAAIwBWAEEATABVAEUAIQAsACAAIwBWAEEATABVAEUAIQB9ACwAXABuACAAIAAgACAAIAAgACAAIAAgACAAIAAgAEwARQBUACgAXABuACAAIAAgACAAIAAgACAAIAAgACAAIAAgACAAIAAgACAAXwBqAGQAbgAsACAASQBOAFQAKABKAEQATgApACwAXABuACAAIAAgACAAIAAgACAAIAAgACAAIAAgACAAIAAgACAAXwBjAGEAbABEAGEAdABlACwAIABKAEQATgBfAFQATwBfAEMAQQBMAEUATgBEAEEAUgBfAEQAQQBUAEUAKABfAGoAZABuACwAIABKAHUAbABpAGEAbgBDAGEAbABlAG4AZABhAHIAKQAsAFwAbgAgACAAIAAgACAAIAAgACAAIAAgACAAIAAgACAAIAAgAF8AeQBlAGEAcgBDAEUALAAgAEkATgBEAEUAWAAoAF8AYwBhAGwARABhAHQAZQAsACAAMQAsACAAMQApACwAXABuACAAIAAgACAAIAAgACAAIAAgACAAIAAgACAAIAAgACAAXwBkAGEAeQBPAGYAVwBlAGUAawAsACAARABBAFkAXwBPAEYAXwBXAEUARQBLACgAXwBqAGQAbgApACwAXABuACAAIAAgACAAIAAgACAAIAAgACAAIAAgACAAIAAgACAAXwBkAGEAeQBPAGYAWQBlAGEAcgAsACAAXwBqAGQAbgAgAC0AIABKAFUATABJAEEATgBfAEQAQQBZAF8ATgBVAE0AQgBFAFIAKABfAHkAZQBhAHIAQwBFACwAIAAxACwAIAAxACwAIABKAHUAbABpAGEAbgBDAGEAbABlAG4AZABhAHIAKQAgACsAIAAxACwAXABuACAAIAAgACAAIAAgACAAIAAgACAAIAAgACAAIAAgACAAXwBuAG8AbQBpAG4AYQBsAFcAZQBlAGsALAAgAEkATgBUACgAKABfAGQAYQB5AE8AZgBZAGUAYQByACAALQAgAF8AZABhAHkATwBmAFcAZQBlAGsAIAArACAAMQAwACkAIAAvACAANwApACwAXABuACAAIAAgACAAIAAgACAAIAAgACAAIAAgACAAIAAgACAASQBGAFMAKABcAG4AIAAgACAAIAAgACAAIAAgACAAIAAgACAAIAAgACAAIAAgACAAIAAgAC8ALwAgAGwAYQBzAHQAIAB3AGUAZQBrACAAbwBmACAAcAByAGUAdgBpAG8AdQBzACAAeQBlAGEAcgBcAG4AIAAgACAAIAAgACAAIAAgACAAIAAgACAAIAAgACAAIAAgACAAIAAgAF8AbgBvAG0AaQBuAGEAbABXAGUAZQBrACAAPQAgADAALABcAG4AIAAgACAAIAAgACAAIAAgACAAIAAgACAAIAAgACAAIAAgACAAIAAgACAAIAAgACAATABFAFQAKABcAG4AIAAgACAAIAAgACAAIAAgACAAIAAgACAAIAAgACAAIAAgACAAIAAgACAAIAAgACAAIAAgACAAIABfAHcAZQBlAGsAcwBJAG4AWQBlAGEAcgAsACAAVwBFAEUASwBTAF8ASQBOAF8AWQBFAEEAUgAoAF8AeQBlAGEAcgBDAEUAIAAtACAAMQAsACAASgB1AGwAaQBhAG4AQwBhAGwAZQBuAGQAYQByACkALAAgAFwAbgAgACAAIAAgACAAIAAgACAAIAAgACAAIAAgACAAIAAgACAAIAAgACAAIAAgACAAIAAgACAAIAAgAEgAUwBUAEEAQwBLACgAXABuACAAIAAgACAAIAAgACAAIAAgACAAIAAgACAAIAAgACAAIAAgACAAIAAgACAAIAAgACAAIAAgACAAIAAgACAAIABfAHkAZQBhAHIAQwBFACAALQAgADEALABcAG4AIAAgACAAIAAgACAAIAAgACAAIAAgACAAIAAgACAAIAAgACAAIAAgACAAIAAgACAAIAAgACAAIAAgACAAIAAgAF8AdwBlAGUAawBzAEkAbgBZAGUAYQByACwAXABuACAAIAAgACAAIAAgACAAIAAgACAAIAAgACAAIAAgACAAIAAgACAAIAAgACAAIAAgACAAIAAgACAAIAAgACAAIABfAGQAYQB5AE8AZgBXAGUAZQBrACwAXABuACAAIAAgACAAIAAgACAAIAAgACAAIAAgACAAIAAgACAAIAAgACAAIAAgACAAIAAgACAAIAAgACAAIAAgACAAIABfAHcAZQBlAGsAcwBJAG4AWQBlAGEAcgBcAG4AIAAgACAAIAAgACAAIAAgACAAIAAgACAAIAAgACAAIAAgACAAIAAgACAAIAAgACAAIAAgACAAIAApAFwAbgAgACAAIAAgACAAIAAgACAAIAAgACAAIAAgACAAIAAgACAAIAAgACAAIAAgACAAIAApACwAXABuACAAIAAgACAAIAAgACAAIAAgACAAIAAgACAAIAAgACAAIAAgACAAIABcAG4AIAAgACAAIAAgACAAIAAgACAAIAAgACAAIAAgACAAIAAgACAAIAAgAC8ALwAgAGkAZgAgAHQAaABpAHMAIAB5AGUAYQByACAAZABvAGUAcwAgAG4AbwB0ACAAaABhAHYAZQAgADUAMwAgAHcAZQBlAGsAcwAsACAAdABoAGUAbgAgAGkAcwAgAHQAaABlACAAZgBpAHIAcwB0ACAAdwBlAGUAawAgAG8AZgAgAGYAbwBsAGwAbwB3AGkAbgBnACAAeQBlAGEAcgBcAG4AIAAgACAAIAAgACAAIAAgACAAIAAgACAAIAAgACAAIAAgACAAIAAgAF8AbgBvAG0AaQBuAGEAbABXAGUAZQBrACAAPQAgADUAMwAsAFwAbgAgACAAIAAgACAAIAAgACAAIAAgACAAIAAgACAAIAAgACAAIAAgACAAIAAgACAAIABJAEYAKABXAEUARQBLAFMAXwBJAE4AXwBZAEUAQQBSACgAXwB5AGUAYQByAEMARQAsACAASgB1AGwAaQBhAG4AQwBhAGwAZQBuAGQAYQByACkAIAA9ACAANQAzACwAXABuACAAIAAgACAAIAAgACAAIAAgACAAIAAgACAAIAAgACAAIAAgACAAIAAgACAAIAAgACAAIAAgACAASABTAFQAQQBDAEsAKABcAG4AIAAgACAAIAAgACAAIAAgACAAIAAgACAAIAAgACAAIAAgACAAIAAgACAAIAAgACAAIAAgACAAIAAgACAAIAAgAF8AeQBlAGEAcgBDAEUALABcAG4AIAAgACAAIAAgACAAIAAgACAAIAAgACAAIAAgACAAIAAgACAAIAAgACAAIAAgACAAIAAgACAAIAAgACAAIAAgADUAMwAsAFwAbgAgACAAIAAgACAAIAAgACAAIAAgACAAIAAgACAAIAAgACAAIAAgACAAIAAgACAAIAAgACAAIAAgACAAIAAgACAAXwBkAGEAeQBPAGYAVwBlAGUAawAsAFwAbgAgACAAIAAgACAAIAAgACAAIAAgACAAIAAgACAAIAAgACAAIAAgACAAIAAgACAAIAAgACAAIAAgACAAIAAgACAANQAzAFwAbgAgACAAIAAgACAAIAAgACAAIAAgACAAIAAgACAAIAAgACAAIAAgACAAIAAgACAAIAAgACAAIAAgACkALABcAG4AIAAgACAAIAAgACAAIAAgACAAIAAgACAAIAAgACAAIAAgACAAIAAgACAAIAAgACAAIAAgACAAIABMAEUAVAAoAFwAbgAgACAAIAAgACAAIAAgACAAIAAgACAAIAAgACAAIAAgACAAIAAgACAAIAAgACAAIAAgACAAIAAgACAAIAAgACAAXwB3AGUAZQBrAHMASQBuAFkAZQBhAHIALAAgAFcARQBFAEsAUwBfAEkATgBfAFkARQBBAFIAKABfAHkAZQBhAHIAQwBFACAAKwAgADEALAAgAEoAdQBsAGkAYQBuAEMAYQBsAGUAbgBkAGEAcgApACwAXABuACAAIAAgACAAIAAgACAAIAAgACAAIAAgACAAIAAgACAAIAAgACAAIAAgACAAIAAgACAAIAAgACAAIAAgACAAIABIAFMAVABBAEMASwAoAFwAbgAgACAAIAAgACAAIAAgACAAIAAgACAAIAAgACAAIAAgACAAIAAgACAAIAAgACAAIAAgACAAIAAgACAAIAAgACAAIAAgACAAIABfAHkAZQBhAHIAQwBFACAAKwAgADEALABcAG4AIAAgACAAIAAgACAAIAAgACAAIAAgACAAIAAgACAAIAAgACAAIAAgACAAIAAgACAAIAAgACAAIAAgACAAIAAgACAAIAAgACAAMQAsAFwAbgAgACAAIAAgACAAIAAgACAAIAAgACAAIAAgACAAIAAgACAAIAAgACAAIAAgACAAIAAgACAAIAAgACAAIAAgACAAIAAgACAAIABfAGQAYQB5AE8AZgBXAGUAZQBrACwAXABuACAAIAAgACAAIAAgACAAIAAgACAAIAAgACAAIAAgACAAIAAgACAAIAAgACAAIAAgACAAIAAgACAAIAAgACAAIAAgACAAIAAgAF8AdwBlAGUAawBzAEkAbgBZAGUAYQBy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BcAG4AIAAgACAAIAAgACAAIAAgACAAIAAgACAAIAAgACAAIAAgACAAIAAgAFQAUgBVAEUALABcAG4AIAAgACAAIAAgACAAIAAgACAAIAAgACAAIAAgACAAIAAgACAAIAAgACAAIAAgACAATABFAFQAKABcAG4AIAAgACAAIAAgACAAIAAgACAAIAAgACAAIAAgACAAIAAgACAAIAAgACAAIAAgACAAIAAgACAAIABfAHcAZQBlAGsAcwBJAG4AWQBlAGEAcgAsACAAVwBFAEUASwBTAF8ASQBOAF8AWQBFAEEAUgAoAF8AeQBlAGEAcgBDAEUALAAgAEoAdQBsAGkAYQBuAEMAYQBsAGUAbgBkAGEAcgApACwAXABuACAAIAAgACAAIAAgACAAIAAgACAAIAAgACAAIAAgACAAIAAgACAAIAAgACAAIAAgACAAIAAgACAASABTAFQAQQBDAEsAKABcAG4AIAAgACAAIAAgACAAIAAgACAAIAAgACAAIAAgACAAIAAgACAAIAAgACAAIAAgACAAIAAgACAAIAAgACAAIAAgAF8AeQBlAGEAcgBDAEUALABcAG4AIAAgACAAIAAgACAAIAAgACAAIAAgACAAIAAgACAAIAAgACAAIAAgACAAIAAgACAAIAAgACAAIAAgACAAIAAgAF8AbgBvAG0AaQBuAGEAbABXAGUAZQBrACwAXABuACAAIAAgACAAIAAgACAAIAAgACAAIAAgACAAIAAgACAAIAAgACAAIAAgACAAIAAgACAAIAAgACAAIAAgACAAIABfAGQAYQB5AE8AZgBXAGUAZQBrACwAXABuACAAIAAgACAAIAAgACAAIAAgACAAIAAgACAAIAAgACAAIAAgACAAIAAgACAAIAAgACAAIAAgACAAIAAgACAAIABfAHcAZQBlAGsAcwBJAG4AWQBlAGEAcgBcAG4AIAAgACAAIAAgACAAIAAgACAAIAAgACAAIAAgACAAIAAgACAAIAAgACAAIAAgACAAIAAgACAAIAApAFwAbgAgACAAIAAgACAAIAAgACAAIAAgACAAIAAgACAAIAAgACAAIAAgACAAIAAgACAAIAApAFwAb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4AVQBNAEIARQBSAFwAbgBcAG4AUgBlAHQAdQByAG4AcwAgAHQAaABlACAASQBTAE8AIABkAGUAZgBpAG4AZQBkACAAdwBlAGUAawAgAG4AdQBtAGIAZQByACAAZgBvAHIAIABhACAAZwBpAHYAZQBuACAASgB1AGwAaQBhAG4AIABEAGEAeQAg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kAUwBPACAAdwBlAGUAawAgAG4AdQBtAGIAZQByACAAMQAuAC4ANQA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AgACAAIAAgACAAIAAgACAAIAAgACAAIAAgAHwAIABpAG4AdABlAGcAZQByACAAfAAgAEoAdQBsAGkAYQBuACAARABhAHkAIABOAHUAbQBiAGUAcgAu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fAE4AVQBNAEIARQBSACAAPQAgAEwAQQBNAEIARABBACgASgBEAE4ALAAgAFsASgB1AGwAaQBhAG4AQwBhAGwAZQBuAGQAYQByAF0ALABcAG4AIAAgACAAIABJAEYAKABKAEQATgAgAD0AIABcACIAXAAiACwAIABcACIAXAAiACwAXABuACAAIAAgACAAIAAgACAAIABJAEYAKABOAE8AVAAoAEkAUwBOAFUATQBCAEUAUgAoAEoARABOACkAKQAsACAAewAjAFYAQQBMAFUARQAhAH0ALABcAG4AIAAgACAAIAAgACAAIAAgACAAIAAgACAATABFAFQAKABcAG4AIAAgACAAIAAgACAAIAAgACAAIAAgACAAIAAgACAAIABfAHcAZQBlAGsARABhAHQAZQAsACAAVwBFAEUASwBfAEQAQQBUAEUAKABKAEQATgAsACAASgB1AGwAaQBhAG4AQwBhAGwAZQBuAGQAYQByACkALABcAG4AIAAgACAAIAAgACAAIAAgACAAIAAgACAAIAAgACAAIABDAEgATwBPAFMARQBDAE8ATABTACgAXwB3AGUAZQBrAEQAYQB0AGUALAAgADIAKQAgACAAIAAgACAAIAAgACAAIAAgACAAIAAgACAAIAAg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QAQQBUAEUAXwBUAE8AXwBKAEQATgBcAG4AXABuAFIAZQB0AHUAcgBuAHMAIAB0AGgAZQAgAEoAdQBsAGkAYQBuACAARABhAHkAIABOAHUAbQBiAGUAcgAgAG8AZgAgAHQAaABlACAAcAByAG8AdgBpAGQAZQBkACAAdwBlAGUAaw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EkAUwBPAFcAZQBlAGsAIAAgACAAIAAgACAAIAAgACAAIAB8ACAAaQBuAHQAZQBnAGUAcgAgAHwAIABJAFMATwAgAGQAZQBmAGkAbgBlAGQAIAB3AGUAZQBrACAAbgB1AG0AYgBlAHIAIABvAGYAIAB0AGgAZQAgAHkAZQBhAHIAXABuAEkAUwBPAFcAZQBlAGsARABhAHkAIAAgACAAIAAgACAAIAB8ACAAZABlAGMAaQBtAGEAbAAgAHwAIABJAFMATwAgAGQAZQBmAGkAbgBlAGQAIABkAGEAeQAgAG8AZgAgAHcAZQBlAGs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oARABOACAAPQAgAEwAQQBNAEIARABBACgAWQBlAGEAcgBDAEUALAAgAEkAUwBPAFcAZQBlAGsALAAgAEkAUwBPAFcAZQBlAGsARABhAHkALAAgAFsASgB1AGwAaQBhAG4AQwBhAGwAZQBuAGQAYQByAF0ALABcAG4AIAAgACAAIABJAEYAKAAoAFkAZQBhAHIAQwBFACAAPQAgAFwAIgBcACIAKQAgACoAIAAoAEkAUwBPAFcAZQBlAGsAIAA9ACAAXAAiAFwAIgApACAAKgAgACgASQBTAE8AVwBlAGUAawBEAGEAeQAgAD0AIABcACIAXAAiACkALAAgAFwAIgBcACIALABcAG4AIAAgACAAIAAgACAAIAAgAEkARgAoAE4ATwBUACgASQBTAE4AVQBNAEIARQBSACgAWQBlAGEAcgBDAEUAKQApACAAKwAgAE4ATwBUACgASQBTAE4AVQBNAEIARQBSACgASQBTAE8AVwBlAGUAawApACkAIAArACAATgBPAFQAKABJAFMATgBVAE0AQgBFAFIAKABJAFMATwBXAGUAZQBrAEQAYQB5ACkAKQAsACAAewAjAFYAQQBMAFUARQAhAH0ALABcAG4AIAAgACAAIAAgACAAIAAgACAAIAAgACAATABFAFQAKABcAG4AIAAgACAAIAAgACAAIAAgACAAIAAgACAAIAAgACAAIABfAGkAbgBWAGEAbABpAGQALAAgAEkARgBTACgAXABuACAAIAAgACAAIAAgACAAIAAgACAAIAAgACAAIAAgACAAIAAgACAAIABNAE8ARAAoAFkAZQBhAHIAQwBFACwAIAAxACkAIAA+ACAAMAAsACAAVABSAFUARQAsAFwAbgAgACAAIAAgACAAIAAgACAAIAAgACAAIAAgACAAIAAgACAAIAAgACAATQBPAEQAKABJAFMATwBXAGUAZQBrACwAIAAxACkAIAA+ACAAMAAsACAAVABSAFUARQAsAFwAbgAgACAAIAAgACAAIAAgACAAIAAgACAAIAAgACAAIAAgACAAIAAgACAASQBTAE8AVwBlAGUAawAgADwAIAAxACwAIABUAFIAVQBFACwAXABuACAAIAAgACAAIAAgACAAIAAgACAAIAAgACAAIAAgACAAIAAgACAAIABJAFMATwBXAGUAZQBrACAAPgAgADUAMwAsACAAVABSAFUARQAsAFwAbgAgACAAIAAgACAAIAAgACAAIAAgACAAIAAgACAAIAAgACAAIAAgACAASQBTAE8AVwBlAGUAawAgAD0AIAA1ADMALAAgACgAVwBFAEUASwBTAF8ASQBOAF8AWQBFAEEAUgAoAFkAZQBhAHIAQwBFACwAIABKAHUAbABpAGEAbgBDAGEAbABlAG4AZABhAHIAKQAgADwAIAA1ADMAKQAsAFwAbgAgACAAIAAgACAAIAAgACAAIAAgACAAIAAgACAAIAAgACAAIAAgACAAVABSAFUARQAsACAARgBBAEwAUwBFAFwAbgAgACAAIAAgACAAIAAgACAAIAAgACAAIAAgACAAIAAgACkALABcAG4AIAAgACAAIAAgACAAIAAgACAAIAAgACAAIAAgACAAIABJAEYAKABfAGkAbgBWAGEAbABpAGQALAAgAHsAIwBOAFUATQAhAH0ALABcAG4AIAAgACAAIAAgACAAIAAgACAAIAAgACAAIAAgACAAIAAgACAAIAAgAEwARQBUACgAXABuACAAIAAgACAAIAAgACAAIAAgACAAIAAgACAAIAAgACAAIAAgACAAIAAgACAAIAAgAF8AcwBoAGkAZgB0AEIAeQBXAGUAZQBrAHMALAAgACgASQBTAE8AVwBlAGUAawAgAC0AIAAxACkAIAAqACAANwAsAFwAbgAgACAAIAAgACAAIAAgACAAIAAgACAAIAAgACAAIAAgACAAIAAgACAAIAAgACAAIABfAHMAaABpAGYAdABEAGEAeQBPAGYAVwBlAGUAawAsACAATQBPAEQAKABJAE4AVAAoAEkAUwBPAFcAZQBlAGsARABhAHkAKQAgAC0AIAAxACwAIAA3ACkALABcAG4AIAAgACAAIAAgACAAIAAgACAAIAAgACAAIAAgACAAIAAgACAAIAAgACAAIAAgACAAXwBqAGQAbgBGAGkAcgBzAHQARABhAHkAWQBlAGEAcgAsACAASgBVAEwASQBBAE4AXwBEAEEAWQBfAE4AVQBNAEIARQBSACgAWQBlAGEAcgBDAEUALAAgADEALAAgADEALAAgAEoAdQBsAGkAYQBuAEMAYQBsAGUAbgBkAGEAcgApACwAXABuACAAIAAgACAAIAAgACAAIAAgACAAIAAgACAAIAAgACAAIAAgACAAIAAgACAAIAAgAF8AZgBpAHIAcwB0AFcAZQBlAGsARABhAHkALAAgAEQAQQBZAF8ATwBGAF8AVwBFAEUASwAoAF8AagBkAG4ARgBpAHIAcwB0AEQAYQB5AFkAZQBhAHIAKQAsAFwAbgAgACAAIAAgACAAIAAgACAAIAAgACAAIAAgACAAIAAgACAAIAAgACAAIAAgACAAIABfAHkAZQBhAHIAQwBvAHIAcgBlAGMAdABpAG8AbgAsACAATQBPAEQAKAA0ACAALQAgAF8AZgBpAHIAcwB0AFcAZQBlAGsARABhAHkALAAgADcAKQAgAC0AIAAzACwAXABuACAAIAAgACAAIAAgACAAIAAgACAAIAAgACAAIAAgACAAIAAgACAAIAAgACAAIAAgAF8AagBkAG4ARgBpAHIAcwB0AEQAYQB5AFkAZQBhAHIAIAArACAAXwB5AGUAYQByAEMAbwByAHIAZQBjAHQAaQBvAG4AIAArACAAXwBzAGgAaQBmAHQAQgB5AFcAZQBlAGsAcwAgACsAIABfAHMAaABpAGYAdABEAGEAeQBPAGYAVwBlAGUAawAgAFwAbgAgACAAIAAgACAAIAAgACAAIAAgACAAIAAgACAAIAAgACAAIAAgACAAKQBcAG4AIAAgACAAIAAgACAAIAAgACAAIAAgACAAIAAgACAAIA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XABuAFwAbgBSAGUAdAB1AHIAbgBzACAAbgB1AG0AYgBlAHIAIABvAGYAIABkAGEAeQBzACAAaQBuACAAdABoAGUAIABnAGkAdgBlAG4AIABxAHUAYQByAHQAZQByACAAYQBuAGQ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kAMAAuAC4AOQA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fAAgAFEAdQBhAHIAdABlAHIAIABvAGYAIAB5AGUAYQByACAAMQAuAC4ANA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UQBVAEEAUgBUAEUAUgAgAD0AIABMAEEATQBCAEQAQQAoAFEAdQBhAHIAdABlAHIALAAgAFkAZQBhAHIAQwBFACwAIABbAEoAdQBsAGkAYQBuAEMAYQBsAGUAbgBkAGEAcgBdACwAXABuACAAIAAgACAASQBGACgAUQB1AGEAcgB0AGUAcgAgAD0AIABcACIAXAAiACwAIABcACIAXAAiACwAXABuACAAIAAgACAAIAAgACAAIABJAEYAKABOAE8AVAAoAEkAUwBOAFUATQBCAEUAUgAoAFEAdQBhAHIAdABlAHIAKQApACwAIAB7ACMAVgBBAEwAVQBFACEAfQAsAFwAbgAgACAAIAAgACAAIAAgACAAIAAgACAAIABMAEUAVAAoAFwAbgAgACAAIAAgACAAIAAgACAAIAAgACAAIAAgACAAIAAgAF8AcQB1AGEAcgB0AGUAcgAsACAASQBOAFQAKABRAHUAYQByAHQAZQByACkALABcAG4AIAAgACAAIAAgACAAIAAgACAAIAAgACAAIAAgACAAIABJAEYAUwAoAFwAbgAgACAAIAAgACAAIAAgACAAIAAgACAAIAAgACAAIAAgACAAIAAgACAAXwBxAHUAYQByAHQAZQByACAAPQAgADEALAAgADkAMAAgACsAIABOACgASQBTAF8ATABFAEEAUABfAFkARQBBAFIAKABZAGUAYQByAEMARQAsACAASgB1AGwAaQBhAG4AQwBhAGwAZQBuAGQAYQByACkAKQAsAFwAbgAgACAAIAAgACAAIAAgACAAIAAgACAAIAAgACAAIAAgACAAIAAgACAAXwBxAHUAYQByAHQAZQByACAAPQAgADIALAAgADkAMQAsAFwAbgAgACAAIAAgACAAIAAgACAAIAAgACAAIAAgACAAIAAgACAAIAAgACAAVABSAFUARQAsACAAOQAy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FEAVQBBAFIAVABFAFIAXwBEAEEAVABFAFwAbgBcAG4AUgBlAHQAdQByAG4AcwAgAHQAaABlACAAeQBlAGEAcgAsACAAcQB1AGEAcgB0AGUAcgAsACAAZABhAHkAIABvAGYAIABxAHUAYQByAHQAZQByACwAIABhAG4AZAAgAGQAYQB5AHMAIABpAG4AIABxAHUAYQByAHQAZQByACAAZgByAG8AbQAgAHQAaABlACAAZwBpAHYAZQBuACAASgB1AGwAaQBhAG4AIABEAGEAeQAgAE4AdQBtAGIAZQByACAAaQBuACAAdABoAGUAXABu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FEAdQBhAHIAdABlAHIAIAAxAC4ALgA0AFwAbgAgADMAIAB8ACAAaQBuAHQAZQBnAGUAcgAgAHwAIABEAGEAeQAgAG8AZgAgAHEAdQBhAHIAdABlAHIAIAAxAC4ALgA5ADIAXABuACAANAAgAHwAIABpAG4AdABlAGcAZQByACAAfAAgAEQAYQB5AHMAIABpAG4AIABxAHUAYQByAHQAZQByACAAOQAwAC4ALgA5AD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RAFUAQQBSAFQARQBSAF8ARABBAFQARQAgAD0AIABMAEEATQBCAEQAQQAoAEoARABOACwAIABbAEoAdQBsAGkAYQBuAEMAYQBsAGUAbgBkAGEAcgBdACwAXABuACAAIAAgACAASQBGACgASgBEAE4AIAA9ACAAXAAiAFwAIgAsACAAewBcACIAXAAiACwAIABcACIAXAAiACwAIABcACIAXAAiACwAIABcACIAXAAiAH0ALABcAG4AIAAgACAAIAAgACAAIAAgAEkARgAoAE4ATwBUACgASQBTAE4AVQBNAEIARQBSACgASgBEAE4AKQApACwAIAB7ACMAVgBBAEwAVQBFACEALAAgACMAVgBBAEwAVQBFACEALAAgACMAVgBBAEwAVQBFACEALAAgACMAVgBBAEwAVQBFACEAfQAsAFwAbgAgACAAIAAgACAAIAAgACAAIAAgACAAIABMAEUAVAAoAFwAbgAgACAAIAAgACAAIAAgACAAIAAgACAAIAAgACAAIAAgAF8AagBkAG4ALAAgAEkATgBUACgASgBEAE4AKQAsAFwAbgAgACAAIAAgACAAIAAgACAAIAAgACAAIAAgACAAIAAgAF8AYwBhAGwARABhAHQAZQAsACAASgBEAE4AXwBUAE8AXwBDAEEATABFAE4ARABBAFIAXwBEAEEAVABFACgAXwBqAGQAbgAsACAASgB1AGwAaQBhAG4AQwBhAGwAZQBuAGQAYQByACkALABcAG4AIAAgACAAIAAgACAAIAAgACAAIAAgACAAIAAgACAAIABfAHkAZQBhAHIAQwBFACwAIABJAE4ARABFAFgAKABfAGMAYQBsAEQAYQB0AGUALAAgADEALAAgADEAKQAsAFwAbgAgACAAIAAgACAAIAAgACAAIAAgACAAIAAgACAAIAAgAF8AcQB1AGEAcgB0AGUAcgAsACAASQBOAFQAKAAoAEkATgBEAEUAWAAoAF8AYwBhAGwARABhAHQAZQAsACAAMQAsACAAMgApACAALQAgADEAKQAgAC8AIAAzACkAIAArACAAMQAsAFwAbgAgACAAIAAgACAAIAAgACAAIAAgACAAIAAgACAAIAAgAF8AZABhAHkATwBmAFEAdQBhAHIAdABlAHIALAAgAF8AagBkAG4AIAAtACAASgBVAEwASQBBAE4AXwBEAEEAWQBfAE4AVQBNAEIARQBSACgAXwB5AGUAYQByAEMARQAsACAAKAAoAF8AcQB1AGEAcgB0AGUAcgAgAC0AIAAxACkAIAAqACAAMwApACAAKwAgADEALAAgADEALAAgAEoAdQBsAGkAYQBuAEMAYQBsAGUAbgBkAGEAcgApACAAKwAgADEALABcAG4AIAAgACAAIAAgACAAIAAgACAAIAAgACAAIAAgACAAIABfAGQAYQB5AHMASQBuAFEAdQBhAHIAdABlAHIALAAgAEQAQQBZAFMAXwBJAE4AXwBRAFUAQQBSAFQARQBSACgAXwBxAHUAYQByAHQAZQByACwAIABfAHkAZQBhAHIAQwBFACwAIABKAHUAbABpAGEAbgBDAGEAbABlAG4AZABhAHIAKQAsAFwAbgAgACAAIAAgACAAIAAgACAAIAAgACAAIAAgACAAIAAgAEgAUwBUAEEAQwBLACgAXABuACAAIAAgACAAIAAgACAAIAAgACAAIAAgACAAIAAgACAAIAAgACAAIABfAHkAZQBhAHIAQwBFACwAXABuACAAIAAgACAAIAAgACAAIAAgACAAIAAgACAAIAAgACAAIAAgACAAIABfAHEAdQBhAHIAdABlAHIALABcAG4AIAAgACAAIAAgACAAIAAgACAAIAAgACAAIAAgACAAIAAgACAAIAAgAF8AZABhAHkATwBmAFEAdQBhAHIAdABlAHIALABcAG4AIAAgACAAIAAgACAAIAAgACAAIAAgACAAIAAgACAAIAAgACAAIAAgAF8AZABhAHkAcwBJAG4AUQB1AGEAcgB0AGUAc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KAEQATgBcAG4AXABuAFIAZQB0AHUAcgBuAHMAIAB0AGgAZQAgAEoAdQBsAGkAYQBuACAARABhAHkAIABOAHUAbQBiAGUAcgAgAG8AZgAgAHQAaABlACAAcAByAG8AdgBpAGQAZQBkACAAbwByAGQAaQBuAGEAbA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EAdQBhAHIAdABlAHIAIAAgACAAIAAgACAAIAAgACAAIAB8ACAAaQBuAHQAZQBnAGUAcgAgAHwAIABRAHUAYQByAHQAZQByACAAbwBmACAAeQBlAGEAcgAgADEALgAuADQAXABuAEQAYQB5AE8AZgBRAHUAYQByAHQAZQByACAAIAAgACAAIAB8ACAAZABlAGMAaQBtAGEAbAAgAHwAIABEAGEAeQAgAG8AZgAgAHEAdQBhAHIAdABlAHIAIAAxAC4ALgA5ADI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oARABOACAAPQAgAEwAQQBNAEIARABBACgAWQBlAGEAcgBDAEUALAAgAFEAdQBhAHIAdABlAHIALAAgAEQAYQB5AE8AZgBRAHUAYQByAHQAZQByACwAIABbAEoAdQBsAGkAYQBuAEMAYQBsAGUAbgBkAGEAcgBdACwAXABuACAAIAAgACAASQBGACgAKABZAGUAYQByAEMARQAgAD0AIABcACIAXAAiACkAIAAqACAAKABRAHUAYQByAHQAZQByACAAPQAgAFwAIgBcACIAKQAgACoAIAAoAEQAYQB5AE8AZgBRAHUAYQByAHQAZQByACAAPQAgAFwAIgBcACIAKQAsACAAXAAiAFwAIgAsAFwAbgAgACAAIAAgACAAIAAgACAASQBGACgATgBPAFQAKABJAFMATgBVAE0AQgBFAFIAKABZAGUAYQByAEMARQApACkAIAArACAATgBPAFQAKABJAFMATgBVAE0AQgBFAFIAKABRAHUAYQByAHQAZQByACkAKQAgACsAIABOAE8AVAAoAEkAUwBOAFUATQBCAEUAUgAoAEQAYQB5AE8AZgBRAHUAYQByAHQAZQByACkAKQAsACAAewAjAFYAQQBMAFUARQAhAH0ALABcAG4AIAAgACAAIAAgACAAIAAgACAAIAAgACAATABFAFQAKABcAG4AIAAgACAAIAAgACAAIAAgACAAIAAgACAAIAAgACAAIABfAGkAbgBWAGEAbABpAGQALAAgAEkARgBTACgAXABuACAAIAAgACAAIAAgACAAIAAgACAAIAAgACAAIAAgACAAIAAgACAAIABNAE8ARAAoAFkAZQBhAHIAQwBFACwAIAAxACkAIAA+ACAAMAAsACAAVABSAFUARQAsAFwAbgAgACAAIAAgACAAIAAgACAAIAAgACAAIAAgACAAIAAgACAAIAAgACAATQBPAEQAKABRAHUAYQByAHQAZQByACwAIAAxACkAIAA+ACAAMAAsACAAVABSAFUARQAsAFwAbgAgACAAIAAgACAAIAAgACAAIAAgACAAIAAgACAAIAAgACAAIAAgACAAUQB1AGEAcgB0AGUAcgAgADwAIAAxACwAIABUAFIAVQBFACwAXABuACAAIAAgACAAIAAgACAAIAAgACAAIAAgACAAIAAgACAAIAAgACAAIABRAHUAYQByAHQAZQByACAAPgAgADQALAAgAFQAUgBVAEUALABcAG4AIAAgACAAIAAgACAAIAAgACAAIAAgACAAIAAgACAAIAAgACAAIAAgAEQAYQB5AE8AZgBRAHUAYQByAHQAZQByACAAPAAgADEALAAgAFQAUgBVAEUALABcAG4AIAAgACAAIAAgACAAIAAgACAAIAAgACAAIAAgACAAIAAgACAAIAAgAEQAYQB5AE8AZgBRAHUAYQByAHQAZQByACAAPAA9ACAAOQAwACwAIABGAEEATABTAEUALABcAG4AIAAgACAAIAAgACAAIAAgACAAIAAgACAAIAAgACAAIAAgACAAIAAgAEQAYQB5AE8AZgBRAHUAYQByAHQAZQByACAAPgAgAEQAQQBZAFMAXwBJAE4AXwBRAFUAQQBSAFQARQBSACgAUQB1AGEAcgB0AGUAcgAsACAAWQBlAGEAcgBDAEUALAAgAEoAdQBsAGkAYQBuAEMAYQBsAGUAbgBkAGEAcgApACwAIABUAFIAVQBFACwAXABuACAAIAAgACAAIAAgACAAIAAgACAAIAAgACAAIAAgACAAIAAgACAAIABUAFIAVQBFACwAIABGAEEATABTAEUAXABuACAAIAAgACAAIAAgACAAIAAgACAAIAAgACAAIAAgACAAKQAsAFwAbgAgACAAIAAgACAAIAAgACAAIAAgACAAIAAgACAAIAAgAEkARgAoAF8AaQBuAFYAYQBsAGkAZAAsACAAewAjAE4AVQBNACEAfQAsAFwAbgAgACAAIAAgACAAIAAgACAAIAAgACAAIAAgACAAIAAgACAAIAAgACAATABFAFQAKABcAG4AIAAgACAAIAAgACAAIAAgACAAIAAgACAAIAAgACAAIAAgACAAIAAgACAAIAAgACAAXwBqAGQAbgBMAGEAcwB0AEQAYQB5AFAAcgBlAHYAUQB1AGEAcgB0AGUAcgAsACAASgBVAEwASQBBAE4AXwBEAEEAWQBfAE4AVQBNAEIARQBSACgAWQBlAGEAcgBDAEUALAAgACgAKABRAHUAYQByAHQAZQByACAALQAgADEAKQAgACoAIAAzACkAIAArACAAMQAsACAAMQAsACAASgB1AGwAaQBhAG4AQwBhAGwAZQBuAGQAYQByACkAIAAtACAAMQAsAFwAbgAgACAAIAAgACAAIAAgACAAIAAgACAAIAAgACAAIAAgACAAIAAgACAAIAAgACAAIABfAGoAZABuAEwAYQBzAHQARABhAHkAUAByAGUAdgBRAHUAYQByAHQAZQByACAAKwAgAEQAYQB5AE8AZgBRAHUAYQByAHQAZQByAFwAbgAgACAAIAAgACAAIAAgACAAIAAgACAAIAAgACAAIAAgACAAIAAgACAAKQBcAG4AIAAgACAAIAAgACAAIAAgACAAIAAgACAAIAAgACAAIAApAFwAbgAgACAAIAAgACAAIAAgACAAIAAgACAAIAApAFwAbgAgACAAIAAgACAAIAAgACAAKQBcAG4AIAAgACAAIAApAFwAbgApADs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BAFQARQAgAEEATgBEACAAVABJAE0ARQAgAEYAVQBOAEMAVABJAE8ATgBT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QBUAEMAXwBUAE8AXwBKAEQAQQBUAEUAXABuAFwAbgBSAGUAdAB1AHIAbgBzACAAdABoAGUAIABKAHUAbABpAGEAbgAgAEQAYQB0AGUAIABnAGkAdgBlAG4AIABhAG4AIABKAHUAbABpAGEAbgAgAEQAYQB5ACAATgB1AG0AYgBlAHIAIABhAG4AZAAgAHQAaQBtAGUAIABvAGYAIABkAGEAeQAgAGkAbgAgAFUAVABDAC4AXABuAE4AbwB0AGUAIABKAHUAbABpAGEAbgAgAEQAYQB0AGUAcwAgAGEAcgBlACAAYQBsAHcAYQB5AHMAIABpAG4AIABVAFQAQ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fAAgAGkAbgB0AGUAZwBlAHIAIAB8ACAASgB1AGwAaQBhAG4AIABEAGEAeQAgAE4AdQBtAGIAZQByAC4AXABuAFsAVABpAG0AZQBVAFQAQwBdACAAfAAgAGQAZQBjAGkAbQBhAGwAIAB8ACAAVABpAG0AZQAgAG8AZgAgAGQAYQB5ACAAaQBuACAAVQBUAEMAIABhAHMAIABkAGUAYwBpAG0AYQBsACAAZgByAGEAYwB0AGkAbwBuACAAbwBmACAAYQAgAGQAYQB5ACAAbwByACAARQB4AGMAZQBsACAAVABpAG0AZQAgAGQAYQB0AGEAIAB0AHkAcA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QBUAEMAXwBUAE8AXwBKAEQAQQBUAEUAIAA9ACAATABBAE0AQgBEAEEAKABKAEQATgAsACAAWwBUAGkAbQBlAFUAVABDAF0ALABcAG4AIAAgACAAIABJAEYAKAAoAEoARABOACAAPQAgAFwAIgBcACIAKQAgACoAIAAoAFQAaQBtAGUAVQBUAEMAIAA9ACAAXAAiAFwAIgApACwAIABcACIAXAAiACwAXABuACAAIAAgACAAIAAgACAAIABJAEYAKABOAE8AVAAoAEkAUwBOAFUATQBCAEUAUgAoAEoARABOACkAKQAgACsAIAAoAE4ATwBUACgASQBTAE4AVQBNAEIARQBSACgAVABpAG0AZQBVAFQAQwApACkAIAAqACAAKABUAGkAbQBlAFUAVABDACAAPAA+ACAAXAAiAFwAIgApACkALAAgACMAVgBBAEwAVQBFACEALABcAG4AIAAgACAAIAAgACAAIAAgACAAIAAgACAASQBGACgATQBPAEQAKABKAEQATgAsACAAMQApACAAPgAgADAALAAgAHsAIwBOAFUATQAhAH0ALABcAG4AIAAgACAAIAAgACAAIAAgACAAIAAgACAAIAAgACAAIABKAEQATgAgAC0AIAAwAC4ANQAgACsAIABOACgAVABpAG0AZQBVAFQAQw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EwATwBDAEEATABfAFQATwBfAEoARABBAFQARQBcAG4AXABuAFIAZQB0AHUAcgBuAHMAIAB0AGgAZQAgAEoAdQBsAGkAYQBuACAARABhAHQAZQAgAGcAaQB2AGUAbgAgAGEAIABsAG8AYwBhAGwAIABKAHUAbABpAGEAbgAgAEQAYQB5ACAATgB1AG0AYgBlAHIAIABhAG4AZAAgAGwAbwBjAGEAbAAgAHQAaQBtAGUAIABvAGYAIABkAGEAeQAgAHcAaQB0AGgAIAB0AGkAbQBlACAAegBvAG4AZQAgAG8AZgBmAHMAZQB0ACAAaQBuAFwAbgBtAGkAbgB1AHQAZQBzAC4AIA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B8ACAAaQBuAHQAZQBnAGUAcgAgAHwAIABMAG8AYwBhAGwAIABKAHUAbABpAGEAbgAgAEQAYQB5ACAATgB1AG0AYgBlAHIALgBcAG4ATABvAGMAYQBsAFQAaQBtAGUAIAAgACAAIAAgACAAfAAgAGQAZQBjAGkAbQBhAGwAIAB8ACAATABvAGMAYQBsACAAdABpAG0AZQAgAG8AZgAgAGQAYQB5ACAAYQBzACAAZABlAGMAaQBtAGEAbAAgAGYAcgBhAGMAdABpAG8AbgAgAG8AZgAgAGEAIABkAGEAeQAgAG8AcgAgAEUAeABjAGUAbAAgAFQAaQBtAGUAIABkAGEAdABhACAAdAB5AHAAZQAuAFwAbgBUAGkAbQBlAFoAbwBuAGUATwBmAGYAcwBlAHQAIAB8ACAAZABlAGMAaQBtAGEAbAAgAHwAIABUAGkAbQBlACAAegBvAG4AZQAgAG8AZgBmAHMAZQB0ACAAaQBuACAAbQBpAG4AdQB0AGUAcwAgAGYAcgBvAG0AIABVAFQAQ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oARABBAFQARQAgAD0AIABMAEEATQBCAEQAQQAoAEwAbwBjAGEAbABKAEQATgAsACAATABvAGMAYQBsAFQAaQBtAGUALAAgAFQAaQBtAGUAWgBvAG4AZQBPAGYAZgBzAGUAdAAsAFwAbgAgACAAIAAgAEkARgAoACgATABvAGMAYQBsAEoARABOACAAPQAgAFwAIgBcACIAKQAgACoAIAAoAEwAbwBjAGEAbABUAGkAbQBlACAAPQAgAFwAIgBcACIAKQAsACAAXAAiAFwAIgAsAFwAbgAgACAAIAAgACAAIAAgACAASQBGACgATgBPAFQAKABJAFMATgBVAE0AQgBFAFIAKABMAG8AYwBhAGwASgBEAE4AKQApACAAKwAgAE4ATwBUACgASQBTAE4AVQBNAEIARQBSACgATABvAGMAYQBsAFQAaQBtAGUAKQApACAAKwAgAE4ATwBUACgASQBTAE4AVQBNAEIARQBSACgAVABpAG0AZQBaAG8AbgBlAE8AZgBmAHMAZQB0ACkAKQAsACAAIwBWAEEATABVAEUAIQAsAFwAbgAgACAAIAAgACAAIAAgACAAIAAgACAAIABJAEYAKABNAE8ARAAoAEwAbwBjAGEAbABKAEQATgAsACAAMQApACAAPgAgADAALAAgAHsAIwBOAFUATQAhAH0ALABcAG4AIAAgACAAIAAgACAAIAAgACAAIAAgACAAIAAgACAAIABMAG8AYwBhAGwASgBEAE4AIAAtACAAMAAuADUAIAArACAATABvAGMAYQBsAFQAaQBtAGUAIAAtACAAKABUAGkAbQBlAFoAbwBuAGUATwBmAGYAcwBlAHQAIAAvACAAMQA0ADQAM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KAEQATgBfAFUAVABDAFwAbgBcAG4AUgBlAHQAdQByAG4AcwAgAHQAaABlACAASgB1AGwAaQBhAG4AIABEAGEAeQAgAE4AdQBtAGIAZQByACAAYQBuAGQAIAB0AGkAbQBlACAAbwBmACAAZABhAHkAIABpAG4AIABVAFQAQwAgAG8AZgAgAGEAIABnAGkAdgBlAG4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CAAMgAgAHwAIABkAGUAYwBpAG0AYQBsACAAfAAgAFQAaQBtAGUAIABvAGYAIABkAGEAeQAgAGkAbgAgAFUAVABDAC4AIABEAGUAYwBpAG0AYQBsACAAZgByAGEAYwB0AGkAbwBuACAAbwBmACAAYQAgAGQAYQB5ACwAIABpAG0AcABsAGkAYwBpAHQAbAB5ACAAYwBvAG4AdgBlAHIAdABzACAAdABvACAARQB4AGMAZQBsACAAdABpAG0AZQAgAGQAYQB0AGE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VQBUAEMAIAA9ACAATABBAE0AQgBEAEEAKABKAEQAYQB0AGUALABcAG4AIAAgACAAIABJAEYAKABKAEQAYQB0AGUAIAA9ACAAXAAiAFwAIgAsACAAewBcACIAXAAiACwAIABcACIAXAAiAH0ALABcAG4AIAAgACAAIAAgACAAIAAgAEkARgAoAE4ATwBUACgASQBTAE4AVQBNAEIARQBSACgASgBEAGEAdABlACkAKQAsACAAewAjAFYAQQBMAFUARQAhACwAIAAjAFYAQQBMAFUARQAhAH0ALABcAG4AIAAgACAAIAAgACAAIAAgACAAIAAgACAATABFAFQAKABcAG4AIAAgACAAIAAgACAAIAAgACAAIAAgACAAIAAgACAAIABfAHMAaABpAGYAdABVAFQAQwAsACAASgBEAGEAdABlACAAKwAgADAALgA1ACwAXABuACAAIAAgACAAIAAgACAAIAAgACAAIAAgACAAIAAgACAAXwBKAEQATgAsACAASQBOAFQAKABfAHMAaABpAGYAdABVAFQAQwApACwAXABuACAAIAAgACAAIAAgACAAIAAgACAAIAAgACAAIAAgACAAXwBVAFQAQwAsACAAXwBzAGgAaQBmAHQAVQBUAEMAIAAtACAAXwBKAEQATgAsAFwAbgAgACAAIAAgACAAIAAgACAAIAAgACAAIAAgACAAIAAgAEgAUwBUAEEAQwBLACgAXwBKAEQATgAsACAAXwBVAFQAQw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KAEQATgBfAEwATwBDAEEATABcAG4AXABuAFIAZQB0AHUAcgBuAHMAIAB0AGgAZQAgAGwAbwBjAGEAbAAgAEoAdQBsAGkAYQBuACAARABhAHkAIABOAHUAbQBiAGUAcgAgAGEAbgBkACAAdABpAG0AZQAgAG8AZgAgAGQAYQB5ACAAbwBmACAAYQAgAGcAaQB2AGUAbgAgAEoAdQBsAGkAYQBuACAAR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wAbwBjAGEAbAAgAEoAdQBsAGkAYQBuACAARABhAHkAIABOAHUAbQBiAGUAcgBcAG4AIAAyACAAfAAgAGQAZQBjAGkAbQBhAGwAIAB8ACAATABvAGMAYQBsACAAdABpAG0AZQAgAG8AZgAgAGQAYQB5AC4AIABEAGUAYwBpAG0AYQBsACAAZgByAGEAYwB0AGkAbwBuACAAbwBmACAAYQAgAGQAYQB5ACwAIABpAG0AcABsAGkAYwBpAHQAbAB5ACAAYwBvAG4AdgBlAHIAdABzACAAdABvACAARQB4AGMAZQBsACAAdABpAG0AZQAgAGQAYQB0AGE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B8ACAAZABlAGMAaQBtAGEAbAAgAHwAIABKAHUAbABpAGEAbgAgAEQAYQB0AGUAXABuAFQAaQBtAGUAWgBvAG4AZQBPAGYAZgBzAGUAdAAgAHwAIABkAGUAYwBpAG0AYQBsACAAfAAgAFQAaQBtAGUAIAB6AG8AbgBlACAAbwBmAGYAcwBlAHQAIABpAG4AIABtAGkAbgB1AHQAZQBzACAAZgByAG8AbQAgAFUAVABD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TABPAEMAQQBMACAAPQAgAEwAQQBNAEIARABBACgASgBEAGEAdABlACwAIABUAGkAbQBlAFoAbwBuAGUATwBmAGYAcwBlAHQALABcAG4AIAAgACAAIABJAEYAKABKAEQAYQB0AGUAIAA9ACAAXAAiAFwAIgAsACAAewBcACIAXAAiACwAIABcACIAXAAiAH0ALABcAG4AIAAgACAAIAAgACAAIAAgAEkARgAoAE4ATwBUACgASQBTAE4AVQBNAEIARQBSACgASgBEAGEAdABlACkAKQAsACAAewAjAFYAQQBMAFUARQAhACwAIAAjAFYAQQBMAFUARQAhAH0ALABcAG4AIAAgACAAIAAgACAAIAAgACAAIAAgACAATABFAFQAKABcAG4AIAAgACAAIAAgACAAIAAgACAAIAAgACAAIAAgACAAIABfAHQAegBvACwAIABOACgAVABpAG0AZQBaAG8AbgBlAE8AZgBmAHMAZQB0ACkAIAAvACAAMQA0ADQAMAAsAFwAbgAgACAAIAAgACAAIAAgACAAIAAgACAAIAAgACAAIAAgAF8AcwBoAGkAZgB0AEwAbwBjAGEAbAAsACAASgBEAGEAdABlACAAKwAgADAALgA1ACAAKwAgAF8AdAB6AG8ALABcAG4AIAAgACAAIAAgACAAIAAgACAAIAAgACAAIAAgACAAIABfAGwAbwBjAGEAbABKAEQATgAsACAASQBOAFQAKABfAHMAaABpAGYAdABMAG8AYwBhAGwAKQAsAFwAbgAgACAAIAAgACAAIAAgACAAIAAgACAAIAAgACAAIAAgAF8AbABvAGMAYQBsAFQAaQBtAGUALAAgAF8AcwBoAGkAZgB0AEwAbwBjAGEAbAAgAC0AIABfAGwAbwBjAGEAbABKAEQATgAsAFwAbgAgACAAIAAgACAAIAAgACAAIAAgACAAIAAgACAAIAAgAEgAUwBUAEEAQwBLACgAXwBsAG8AYwBhAGwASgBEAE4ALAAgAF8AbABvAGMAYQBsAFQAaQBtAGU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jAGEAbABlAG4AZABhAHIAIABkAGEAdABlACAAYQBuAGQAIAB0AGkAbQBlACAAbwBmACAAZABhAHk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E0AbwBuAHQAaAAgACAAIAAgACAAIAAgACAAIAAgACAAIAB8ACAAaQBuAHQAZQBnAGUAcgAgAHwAIABNAG8AbgB0AGgAXABuAEQAYQB5ACAAIAAgACAAIAAgACAAIAAgACAAIAAgACAAIAB8ACAAaQBuAHQAZQBnAGUAcgAgAHwAIABEAGEAeQBcAG4AVABpAG0AZQAgACAAIAAgACAAIAAgACAAIAAgACAAIAAgAHwAIABkAGUAYwBpAG0AYQBsACAAfAAgAFQAaQBtAGUAIABvAGYAIABkAGEAeQAgAGEAcwAgAGQAZQBjAGkAbQBhAGwAIABmAHIAYQBjAHQAaQBvAG4AIABvAGYAIABhACAAZABhAHkAIABvAHIAIABFAHgAYwBlAGwAIABUAGkAbQBlACAAZABhAHQAYQAgAHQAeQBwAGUALgBcAG4AWwBUAGkAbQBlAFoAbwBuAGUATwBmAGYAcwBlAHQAXQAgAHwAIABkAGUAYwBpAG0AYQBsACAAfAAgAFQAaQBtAGUAIAB6AG8AbgBlACAAbwBmAGYAcwBlAHQAIABpAG4AIABtAGkAbgB1AHQAZQBzACAAZgByAG8AbQAgAFUAVABDAC4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VABFACAAPQAgAEwAQQBNAEIARABBACgAWQBlAGEAcgBDAEUALAAgAE0AbwBuAHQAaAAsACAARABhAHkALAAgAFQAaQBtAGUALAAgAFsAVABpAG0AZQBaAG8AbgBlAE8AZgBmAHMAZQB0AF0ALAAgAFsASgB1AGwAaQBhAG4AQwBhAGwAZQBuAGQAYQByAF0ALABcAG4AIAAgACAAIABJAEYAKABOAE8AVAAoAEkAUwBfAFYAQQBMAEkARABfAEQAQQBUAEUAKABZAGUAYQByAEMARQAsACAATQBvAG4AdABoACwAIABEAGEAeQAsACAASgB1AGwAaQBhAG4AQwBhAGwAZQBuAGQAYQByACkAKQAsACAAewAjAFYAQQBMAFUARQAhAH0ALABcAG4AIAAgACAAIAAgACAAIAAgAEwARQBUACgAXABuACAAIAAgACAAIAAgACAAIAAgACAAIAAgAF8AZABhAHkAUABhAHIAdAAsACAASQBOAFQAKABOACgAVABpAG0AZQApACkALABcAG4AIAAgACAAIAAgACAAIAAgACAAIAAgACAAXwB0AG8AZAAsACAATgAoAFQAaQBtAGUAKQAgAC0AIABfAGQAYQB5AFAAYQByAHQALABcAG4AIAAgACAAIAAgACAAIAAgACAAIAAgACAAXwBkAGEAeQAsACAASQBOAFQAKABEAGEAeQApACAAKwAgAF8AZABhAHkAUABhAHIAdAAsAFwAbgAgACAAIAAgACAAIAAgACAAIAAgACAAIABfAHQAegBvACwAIABOACgAVABpAG0AZQBaAG8AbgBlAE8AZgBmAHMAZQB0ACkALABcAG4AIAAgACAAIAAgACAAIAAgACAAIAAgACAAXwBqAGQAbgAsACAASgBVAEwASQBBAE4AXwBEAEEAWQBfAE4AVQBNAEIARQBSACgAWQBlAGEAcgBDAEUALAAgAE0AbwBuAHQAaAAsACAAXwBkAGEAeQAsACAASgB1AGwAaQBhAG4AQwBhAGwAZQBuAGQAYQByACkALABcAG4AIAAgACAAIAAgACAAIAAgACAAIAAgACAASgBEAE4AXwBMAE8AQwBBAEwAXwBUAE8AXwBKAEQAQQBUAEUAKABfAGoAZABuACwAIABfAHQAbwBkACwAIABfAHQAegBv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QQBMAEUATgBEAEEAUgBfAEYAUgBPAE0AXwBKAEQAQQBUAEUAXABuAFwAbgBSAGUAdAB1AHIAbgBzACAAdABoAGUAIABjAGEAbABlAG4AZABhAHIAIABkAGEAdABlACAAYQBuAGQAIABsAG8AYwBhAGwAIAB0AGkAbQBlACAAbwBmACAAZABhAHkAIABmAG8AcgAgAGEAIABnAGkAdgBlAG4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BcAG4AIAAyACAAfAAgAGkAbgB0AGUAZwBlAHIAIAB8ACAATQBvAG4AdABoAFwAbgAgADMAIAB8ACAAaQBuAHQAZQBnAGUAcgAgAHwAIABEAGEAeQBcAG4AIAA0ACAAfAAgAGQAZQBjAGkAbQBhAGwAIAB8ACAATABvAGMAYQBsACAAdABpAG0AZQAgAG8AZgAgAGQAYQB5AC4AIABEAGUAYwBpAG0AYQBsACAAZgByAGEAYwB0AGkAbwBuACAAbwBmACAAYQAgAGQAYQB5ACwAIABpAG0AcABsAGkAYwBpAHQAbAB5ACAAYwBvAG4AdgBlAHIAdABzACAAdABvACAARQB4AGMAZQBsACAAdABpAG0AZQAgAGQAYQB0AGE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fAAgAGQAZQBjAGkAbQBhAGwAIAB8ACAASgB1AGwAaQBhAG4AIABEAGEAdABlAC4AIABOAG8AdABlACAASgB1AGwAaQBhAG4AIABEAGEAdABlAHMAIABhAHIAZQAgAGEAbAB3AGEAeQBzACAAaQBuACAAVQBUAEMALg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UAByAGUAYwBpAHMAaQBvAG4AXQAgACAAIAAgACAAIAB8ACAAaQBuAHQAZQBnAGUAcgAgAHwAIABTAGUAbABlAGMAdAAgAHAAcgBlAGMAaQBzAGkAbwBuACAAbABlAHYAZQBsAFwAbgAgACAAIAAgACAAIAAgACAAIAAgACAAIAAgACAAIAAgACAAfAAgACAAIAAgACAAIAAgACAAIAB8ACAAIAAgADAAIAAtACAARgBsAG8AYQB0AGkAbgBnAFwAbgAgACAAIAAgACAAIAAgACAAIAAgACAAIAAgACAAIAAgACAAfAAgACAAIAAgACAAIAAgACAAIAB8ACAAIAAgADEAIAAtACAARABhAHkAXABuACAAIAAgACAAIAAgACAAIAAgACAAIAAgACAAIAAgACAAIAB8ACAAIAAgACAAIAAgACAAIAAgAHwAIAAgACAAMgAgAC0AIABIAG8AdQByAFwAbgAgACAAIAAgACAAIAAgACAAIAAgACAAIAAgACAAIAAgACAAfAAgACAAIAAgACAAIAAgACAAIAB8ACAAIAAgADMAIAAtACAATQBpAG4AdQB0AGUAXABuACAAIAAgACAAIAAgACAAIAAgACAAIAAgACAAIAAgACAAIAB8ACAAIAAgACAAIAAgACAAIAAgAHwAIAAgACAANAAgAC0AIABTAGUAYwBvAG4AZABcAG4AIAAgACAAIAAgACAAIAAgACAAIAAgACAAIAAgACAAIAAgAHwAIAAgACAAIAAgACAAIAAgACAAfAAgACAAIAA1ACAALQAgAE0AaQBsAGwAaQBzAGUAYwBvAG4AZABcAG4AWwBKAHUAbABpAGEAbgBDAGEAbABlAG4AZABhAHIAXQAgAHwAIABzAHcAaQB0AGMAaAAgACAAfAAgAEMAYQBsAGMAdQBsAGEAdABlACAAaQBu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EATABFAE4ARABBAFIAXwBGAFIATwBNAF8ASgBEAEEAVABFACAAPQAgAEwAQQBNAEIARABBACgASgBEAGEAdABlACwAIABbAFQAaQBtAGUAWgBvAG4AZQBPAGYAZgBzAGUAdABdACwAIABbAFAAcgBlAGMAaQBzAGkAbwBuAF0ALAAgAFsASgB1AGwAaQBhAG4AQwBhAGwAZQBuAGQAYQByAF0ALABcAG4AIAAgACAAIABJAEYAKABKAEQAYQB0AGUAIAA9ACAAXAAiAFwAIgAsACAAewBcACIAXAAiACwAIABcACIAXAAiACwAIABcACIAXAAiACwAIABcACIAXAAiAH0ALABcAG4AIAAgACAAIAAgACAAIAAgAEkARgAoAE4ATwBUACgASQBTAE4AVQBNAEIARQBSACgASgBEAGEAdABlACkAKQAsACAAewAjAFYAQQBMAFUARQAhACwAIAAjAFYAQQBMAFUARQAhACwAIAAjAFYAQQBMAFUARQAhACwAIAAjAFYAQQBMAFUARQAhAH0ALABcAG4AIAAgACAAIAAgACAAIAAgACAAIAAgACAATABFAFQAKABcAG4AIAAgACAAIAAgACAAIAAgACAAIAAgACAAIAAgACAAIABfAGoAZABuAEwAbwBjAGEAbAAsACAASgBEAEEAVABFAF8AVABPAF8ASgBEAE4AXwBMAE8AQwBBAEwAKABKAEQAYQB0AGUALAAgAFQAaQBtAGUAWgBvAG4AZQBPAGYAZgBzAGUAdAApACwAXABuACAAIAAgACAAIAAgACAAIAAgACAAIAAgACAAIAAgACAAXwBwAHIAZQBjAGkAcwBpAG8AbgAsACAATgAoAFAAcgBlAGMAaQBzAGkAbwBuACkALABcAG4AIAAgACAAIAAgACAAIAAgACAAIAAgACAAIAAgACAAIABfAGwAbwBjAGEAbABUAGkAbQBlACwAIABJAEYAUwAoAFwAbgAgACAAIAAgACAAIAAgACAAIAAgACAAIAAgACAAIAAgACAAIAAgACAAXwBwAHIAZQBjAGkAcwBpAG8AbgAgADwAPQAgADAALAAgAEkATgBEAEUAWAAoAF8AagBkAG4ATABvAGMAYQBsACwAIAAxACwAIAAyACkALABcAG4AIAAgACAAIAAgACAAIAAgACAAIAAgACAAIAAgACAAIAAgACAAIAAgAF8AcAByAGUAYwBpAHMAaQBvAG4AIAA9ACAAMQAsACAAUgBPAFUATgBEACgASQBOAEQARQBYACgAXwBqAGQAbgBMAG8AYwBhAGwALAAgADEALAAgADIAKQAsACAAMAApACwAXABuACAAIAAgACAAIAAgACAAIAAgACAAIAAgACAAIAAgACAAIAAgACAAIABfAHAAcgBlAGMAaQBzAGkAbwBuACAAPQAgADIALAAgAFIATwBVAE4ARAAoAEkATgBEAEUAWAAoAF8AagBkAG4ATABvAGMAYQBsACwAIAAxACwAIAAyACkAIAAqACAAMgA0ACwAIAAwACkAIAAvACAAMgA0ACwAXABuACAAIAAgACAAIAAgACAAIAAgACAAIAAgACAAIAAgACAAIAAgACAAIABfAHAAcgBlAGMAaQBzAGkAbwBuACAAPQAgADMALAAgAFIATwBVAE4ARAAoAEkATgBEAEUAWAAoAF8AagBkAG4ATABvAGMAYQBsACwAIAAxACwAIAAyACkAIAAqACAAMQA0ADQAMAAsACAAMAApACAALwAgADEANAA0ADAALABcAG4AIAAgACAAIAAgACAAIAAgACAAIAAgACAAIAAgACAAIAAgACAAIAAgAF8AcAByAGUAYwBpAHMAaQBvAG4AIAA9ACAANAAsACAAUgBPAFUATgBEACgASQBOAEQARQBYACgAXwBqAGQAbgBMAG8AYwBhAGwALAAgADEALAAgADIAKQAgACoAIAA4ADYANAAwADAALAAgADAAKQAgAC8AIAA4ADYANAAwADAALABcAG4AIAAgACAAIAAgACAAIAAgACAAIAAgACAAIAAgACAAIAAgACAAIAAgAFQAUgBVAEUALAAgAFIATwBVAE4ARAAoAEkATgBEAEUAWAAoAF8AagBkAG4ATABvAGMAYQBsACwAIAAxACwAIAAyACkAIAAqACAAOAA2ADQAMAAwADAAMAAwACwAIAAwACkAIAAvACAAOAA2ADQAMAAwADAAMAAwAFwAbgAgACAAIAAgACAAIAAgACAAIAAgACAAIAAgACAAIAAgACkALABcAG4AIAAgACAAIAAgACAAIAAgACAAIAAgACAAIAAgACAAIABfAHIATABvAGMAYQBsAFQAaQBtAGUALAAgAE0ATwBEACgAXwBsAG8AYwBhAGwAVABpAG0AZQAsACAAMQApACwAXABuACAAIAAgACAAIAAgACAAIAAgACAAIAAgACAAIAAgACAAXwByAEoARABOACwAIABJAE4ARABFAFgAKABfAGoAZABuAEwAbwBjAGEAbAAsACAAMQAsACAAMQApACAAKwAgAEkATgBUACgAXwBsAG8AYwBhAGwAVABpAG0AZQApACwAXABuACAAIAAgACAAIAAgACAAIAAgACAAIAAgACAAIAAgACAAXwBsAG8AYwBhAGwARABhAHQAZQAsACAASgBEAE4AXwBUAE8AXwBDAEEATABFAE4ARABBAFIAXwBEAEEAVABFACgAXwByAEoARABOACwAIABKAHUAbABpAGEAbgBDAGEAbABlAG4AZABhAHIAKQAsAFwAbgAgACAAIAAgACAAIAAgACAAIAAgACAAIAAgACAAIAAgAEgAUwBUAEEAQwBLACgAXwBsAG8AYwBhAGwARABhAHQAZQAsACAAXwByAEwAbwBjAGEAbABUAGkAbQBl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EQARABfAFQASQBNAEUAUwBQAEEATgBcAG4AXABuAFIAZQB0AHUAcgBuAHMAIAB0AGgAZQAgAEoAdQBsAGkAYQBuACAARABhAHQAZQAgAG8AZgAgAHQAaABlACAAYQBkAGQAaQB0AGkAbwBuACAAbwBmACAAdABoAGUAIABwAHIAbwB2AGkAZABlAGQAIABjAGEAbABlAG4AZABhAHIAIABkAGEAdABlACAAYQBuAGQAIAB0AGkAbQBlACAAbwBmACAAZABhAHkAIABhAG4AZAAgAGEAIAB0AGkAbQBlAHMAcABhAG4AIABjAG8AbQBwAGwAaQBjAGEAdABpAG8AbgAuAFwAbg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TQBvAG4AdABoACAAIAAgACAAIAAgACAAIAAgACAAIAAgAHwAIABpAG4AdABlAGcAZQByACAAfAAgAE0AbwBuAHQAaABcAG4ARABhAHkAIAAgACAAIAAgACAAIAAgACAAIAAgACAAIAAgAHwAIABpAG4AdABlAGcAZQByACAAfAAgAEQAYQB5AFwAbgBUAGkAbQBlACAAIAAgACAAIAAgACAAIAAgACAAIAAgACAAfAAgAGQAZQBjAGkAbQBhAGwAIAB8ACAATABvAGMAYQBsACAAdABpAG0AZQAgAG8AZgAgAGQAYQB5ACAAYQBzACAAZABlAGMAaQBtAGEAbAAgAGYAcgBhAGMAdABpAG8AbgAgAG8AZgAgAGEAIABkAGEAeQAgAG8AcgAgAEUAeABjAGUAbAAgAFQAaQBtAGUAIABkAGEAdABhACAAdAB5AHAAZQAuAFwAbgBBAGQAZABZAGUAYQByAHMAIAAgACAAIAAgACAAIAAgACAAfAAgAGQAZQBjAGkAbQBhAGwAIAB8ACAAQQBkAGQAIAB5AGUAYQByAHMAIAB0AGkAbQBlAHMAcABhAG4ALgAgAEYAcgBhAGMAdABpAG8AbgBhAGwAIABwAGEAcgB0ACAAYwBhAHIAcgBpAGUAcwAgAHQAbwAgAG0AbwBuAHQAaAAgAGEAbgBkACAAZABhAHkALgBcAG4AQQBkAGQATQBvAG4AdABoAHMAIAAgACAAIAAgACAAIAAgAHwAIABkAGUAYwBpAG0AYQBsACAAfAAgAEEAZABkACAAbQBvAG4AdABoAHMAIAB0AGkAbQBlAHMAcABhAG4ALgAgAEYAcgBhAGMAdABpAG8AbgBhAGwAIABwAGEAcgB0ACAAYwBhAHIAcgBpAGUAcwAgAHQAbwAgAGQAYQB5AC4AXABuAEEAZABkAEQAYQB5AHMAIAAgACAAIAAgACAAIAAgACAAIAB8ACAAZABlAGMAaQBtAGEAbAAgAHwAIABBAGQAZAAgAGQAYQB5AHMAIAB0AGkAbQBlAHMAcABhAG4ALgAgAEYAcgBhAGMAdABpAG8AbgBhAGwAIABwAGEAcgB0ACAAYwBhAHIAcgBpAGUAcwAgAHQAbwAgAHQAaQBtAGUALgBcAG4AQQBkAGQAVABpAG0AZQAgACAAIAAgACAAIAAgACAAIAAgAHwAIABkAGUAYwBpAG0AYQBsACAAfAAgAEEAZABkACAAdABpAG0AZQBzAHAAYQBuAC4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EARABEAF8AVABJAE0ARQBTAFAAQQBOACAAPQAgAEwAQQBNAEIARABBACgAWQBlAGEAcgBDAEUALAAgAE0AbwBuAHQAaAAsACAARABhAHkALAAgAFQAaQBtAGUALAAgAEEAZABkAFkAZQBhAHIAcwAsACAAQQBkAGQATQBvAG4AdABoAHMALAAgAEEAZABkAEQAYQB5AHMALAAgAEEAZABkAFQAaQBtAGUALAAgAFsAVABpAG0AZQBaAG8AbgBlAE8AZgBmAHMAZQB0AF0ALAAgAFsASgB1AGwAaQBhAG4AQwBhAGwAZQBuAGQAYQByAF0ALABcAG4AIAAgACAAIABJAEYAKAAoAFkAZQBhAHIAQwBFACAAPQAgAFwAIgBcACIAKQAgACoAIAAoAE0AbwBuAHQAaAAgAD0AIABcACIAXAAiACkAIAAqACAAKABEAGEAeQAgAD0AIABcACIAXAAiACkAIAAqACAAKABUAGkAbQBlACAAPQAgAFwAIgBcACIAKQAsACAAXAAiAFwAIgAsAFwAbgAgACAAIAAgACAAIAAgACAASQBGACgAKABOAE8AVAAoAEkAUwBOAFUATQBCAEUAUgAoAFkAZQBhAHIAQwBFACkAKQAgACsAIABOAE8AVAAoAEkAUwBOAFUATQBCAEUAUgAoAE0AbwBuAHQAaAApACkAIAArACAATgBPAFQAKABJAFMATgBVAE0AQgBFAFIAKABEAGEAeQApACkAKQAgADwAPgAgADAALAAgAHsAIwBWAEEATABVAEUAIQB9ACwAXABuACAAIAAgACAAIAAgACAAIAAgACAAIAAgAEkARgAoAE4ATwBUACgASQBTAF8AVgBBAEwASQBEAF8ARABBAFQARQAoAFkAZQBhAHIAQwBFACwAIABNAG8AbgB0AGgALAAgAEQAYQB5ACwAIABKAHUAbABpAGEAbgBDAGEAbABlAG4AZABhAHIAKQApACwAIAB7ACMAVgBBAEwAVQBFACEAfQAsAFwAbgAgACAAIAAgACAAIAAgACAAIAAgACAAIAAgACAAIAAgAEwARQBUACgAXABuACAAIAAgACAAIAAgACAAIAAgACAAIAAgACAAIAAgACAAIAAgACAAIABfAGEAZABkAFkAZQBhAHIAcwAsACAASQBOAFQAKABOACgAQQBkAGQAWQBlAGEAcgBzACkAKQAsAFwAbgAgACAAIAAgACAAIAAgACAAIAAgACAAIAAgACAAIAAgACAAIAAgACAAXwBmAHIAYQBjAFkAZQBhAHIAcwAsACAAQQBkAGQAWQBlAGEAcgBzACAALQAgAF8AYQBkAGQAWQBlAGEAcgBzACwAXABuACAAIAAgACAAIAAgACAAIAAgACAAIAAgACAAIAAgACAAIAAgACAAIABfAHMATQBvAG4AdABoAHMALAAgAE4AKABBAGQAZABNAG8AbgB0AGgAcwApACAAKwAgACgAXwBmAHIAYQBjAFkAZQBhAHIAcwAgACoAIAAxADIAKQAsAFwAbgAgACAAIAAgACAAIAAgACAAIAAgACAAIAAgACAAIAAgACAAIAAgACAAXwBhAGQAZABNAG8AbgB0AGgAcwAsACAASQBOAFQAKABfAHMATQBvAG4AdABoAHMAKQAsAFwAbgAgACAAIAAgACAAIAAgACAAIAAgACAAIAAgACAAIAAgACAAIAAgACAAXwBmAHIAYQBjAE0AbwBuAHQAaABzACwAIABfAHMATQBvAG4AdABoAHMAIAAtACAAXwBhAGQAZABNAG8AbgB0AGgAcwAsAFwAbgAgACAAIAAgACAAIAAgACAAIAAgACAAIAAgACAAIAAgACAAIAAgACAAXwB6AE0AbwBuAHQAaABzACwAIABNAG8AbgB0AGgAIAArACAAXwBhAGQAZABNAG8AbgB0AGgAcwAgAC0AIAAxACwAXABuACAAIAAgACAAIAAgACAAIAAgACAAIAAgACAAIAAgACAAIAAgACAAIABfAHIATQBvAG4AdABoACwAIABNAE8ARAAoAF8AegBNAG8AbgB0AGgAcwAsACAAMQAyACkAIAArACAAMQAsAFwAbgAgACAAIAAgACAAIAAgACAAIAAgACAAIAAgACAAIAAgACAAIAAgACAAXwByAFkAZQBhAHIALAAgAFkAZQBhAHIAQwBFACAAKwAgAF8AYQBkAGQAWQBlAGEAcgBzACAAKwAgAEkATgBUACgAXwB6AE0AbwBuAHQAaABzACAALwAgADEAMgApACwAXABuACAAIAAgACAAIAAgACAAIAAgACAAIAAgACAAIAAgACAAIAAgACAAIABfAG0ARABhAHkAcwAsACAASQBGACgASgB1AGwAaQBhAG4AQwBhAGwAZQBuAGQAYQByACwAXABuACAAIAAgACAAIAAgACAAIAAgACAAIAAgACAAIAAgACAAIAAgACAAIAAgACAAIAAgAFIATwBVAE4ARAAoAF8AZgByAGEAYwBNAG8AbgB0AGgAcwAgAC8AIAAxADIAIAAqACAAMwA2ADUALgAyADUALAAgADAAKQAsAFwAbgAgACAAIAAgACAAIAAgACAAIAAgACAAIAAgACAAIAAgACAAIAAgACAAIAAgACAAIABSAE8AVQBOAEQAKABfAGYAcgBhAGMATQBvAG4AdABoAHMAIAAvACAAMQAyACAAKgAgADMANgA1AC4AMgA0ADIANQAsACAAMAApAFwAbgAgACAAIAAgACAAIAAgACAAIAAgACAAIAAgACAAIAAgACAAIAAgACAAKQAsAFwAbgAgACAAIAAgACAAIAAgACAAIAAgACAAIAAgACAAIAAgACAAIAAgACAAXwBzAEQAYQB5AHMALAAgAEQAYQB5ACAALQAgADEAIAArACAAXwBtAEQAYQB5AHMAIAArACAATgAoAEEAZABkAEQAYQB5AHMAKQAgACsAIABOACgAVABpAG0AZQApACAAKwAgAE4AKABBAGQAZABUAGkAbQBlACkALABcAG4AIAAgACAAIAAgACAAIAAgACAAIAAgACAAIAAgACAAIAAgACAAIAAgAF8AYgBhAHMAZQBKAEQAYQB0AGUALAAgAEoAVQBMAEkAQQBOAF8ARABBAFQARQAoAF8AcgBZAGUAYQByACwAIABfAHIATQBvAG4AdABoACwAIAAxACwAIAAwACwAIABUAGkAbQBlAFoAbwBuAGUATwBmAGYAcwBlAHQALAAgAEoAdQBsAGkAYQBuAEMAYQBsAGUAbgBkAGEAcgApACwAXABuACAAIAAgACAAIAAgACAAIAAgACAAIAAgACAAIAAgACAAIAAgACAAIABfAGIAYQBzAGUASgBEAGEAdABlACAAKwAgAF8AcwBEAGEAeQBz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BAFQARQBcAG4AXABuAFIAZQB0AHUAcgBuAHMAIABhACAAYwBhAGwAZQBuAGQAYQByACAAZABhAHQAZQAgAGYAcgBvAG0AIABwAHIAbwB2AGkAZABlAGQAIABkAGUAYwBpAG0AYQBsACAAeQBlAGEAcgAsACAAbQBvAG4AdABoAHMALAAgAGQAYQB5AHMAIABhAG4AZAAgAHQAaQBtAGUALgBcAG4ATgBvAHQAZQAgAG0AbwBuAHQAaABzACAAYQBuAGQAIABkAGEAeQBzACAAYQByAGUAIABuAG8AdAAgAGIAbwB1AG4AZABlAGQAIABiAHk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AgADQAIAB8ACAAZABlAGMAaQBtAGEAbAAgAHwAIABMAG8AYwBhAGwAIAB0AGkAbQBlACAAbwBmACAAZABhAHkALgAgAEQAZQBjAGkAbQBhAGwAIABmAHIAYQBjAHQAaQBvAG4AIABvAGYAIABhACAAZABhAHkALAAgAGkAbQBwAGwAaQBjAGkAdABsAHkAIABjAG8AbgB2AGUAcgB0AHMAIAB0AG8AIABFAHgAYwBlAGwAIAB0AGkAbQBlACAAZABhAHQAY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NAG8AbgB0AGgAcwAgACAAIAAgACAAIAAgACAAIAAgACAAfAAgAGQAZQBjAGkAbQBhAGwAIAB8ACAATQBvAG4AdABoAHMAXABuAEQAYQB5AHMAIAAgACAAIAAgACAAIAAgACAAIAAgACAAIAB8ACAAZABlAGMAaQBtAGEAbAAgAHwAIABEAGEAeQBzAFwAbgBUAGkAbQBlACAAIAAgACAAIAAgACAAIAAgACAAIAAgACAAfAAgAGQAZQBjAGkAbQBhAGwAIAB8ACAATABvAGMAYQBsACAAdABpAG0AZQAgAG8AZgAgAGQAYQB5ACAAYQBzACAAZABlAGMAaQBtAGEAbAAgAGYAcgBhAGMAdABpAG8AbgAgAG8AZgAgAGEAIABkAGEAeQAgAG8AcgAgAEUAeABjAGUAbAAgAFQAaQBtAGUAIABkAGEAdABhACAAdAB5AHAAZQAuAFwAbgBbAFAAcgBlAGMAaQBzAGkAbwBuAF0AIAAgACAAIAAgACAAfAAgAGkAbgB0AGUAZwBlAHIAIAB8ACAAUwBlAGwAZQBjAHQAIABwAHIAZQBjAGkAcwBpAG8AbgAgAGwAZQB2AGUAbABcAG4AIAAgACAAIAAgACAAIAAgACAAIAAgACAAIAAgACAAIAAgAHwAIAAgACAAIAAgACAAIAAgACAAfAAgACAAIAAwACAALQAgAEYAbABvAGEAdABpAG4AZwBcAG4AIAAgACAAIAAgACAAIAAgACAAIAAgACAAIAAgACAAIAAgAHwAIAAgACAAIAAgACAAIAAgACAAfAAgACAAIAAxACAALQAgAEQAYQB5AFwAbgAgACAAIAAgACAAIAAgACAAIAAgACAAIAAgACAAIAAgACAAfAAgACAAIAAgACAAIAAgACAAIAB8ACAAIAAgADIAIAAtACAASABvAHUAcgBcAG4AIAAgACAAIAAgACAAIAAgACAAIAAgACAAIAAgACAAIAAgAHwAIAAgACAAIAAgACAAIAAgACAAfAAgACAAIAAzACAALQAgAE0AaQBuAHUAdABlAFwAbgAgACAAIAAgACAAIAAgACAAIAAgACAAIAAgACAAIAAgACAAfAAgACAAIAAgACAAIAAgACAAIAB8ACAAIAAgADQAIAAtACAAUwBlAGMAbwBuAGQAXABuACAAIAAgACAAIAAgACAAIAAgACAAIAAgACAAIAAgACAAIAB8ACAAIAAgACAAIAAgACAAIAAgAHwAIAAgACAANQAgAC0AIABNAGkAbABsAGkAcwBlAGMAbwBuAGQ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QQBUAEUAKAAyADAAMgAzACwAIAAyADUALAAgADMAMwAuADUALAAgAC0AMQAuADUAKQBcAG4AUgBlAHQAdQByAG4AcwA6ACAAewAyADAAMgA1ACwAIAAyACwAIAAx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EEAVABFACAAPQAgAEwAQQBNAEIARABBACgAWQBlAGEAcgBDAEUALAAgAE0AbwBuAHQAaABzACwAIABEAGEAeQBzACwAIABUAGkAbQBlACwAIABbAFAAcgBlAGMAaQBzAGkAbwBuAF0ALAAgAFsASgB1AGwAaQBhAG4AQwBhAGwAZQBuAGQAYQByAF0ALABcAG4AIAAgACAAIABJAEYAKAAoAFkAZQBhAHIAQwBFACAAPQAgAFwAIgBcACIAKQAgACoAIAAoAE0AbwBuAHQAaABzACAAPQAgAFwAIgBcACIAKQAgACoAIAAoAEQAYQB5AHMAIAA9ACAAXAAiAFwAIgApACAAKgAgACgAVABpAG0AZQAgAD0AIABcACIAXAAiACkALAAgAHsAXAAiAFwAIgAsACAAXAAiAFwAIgAsACAAXAAiAFwAIgAsACAAXAAiAFwAIgB9ACwAXABuACAAIAAgACAAIAAgACAAIABJAEYAKAAoAE4ATwBUACgASQBTAE4AVQBNAEIARQBSACgAWQBlAGEAcgBDAEUAKQApACAAKwAgAE4ATwBUACgASQBTAE4AVQBNAEIARQBSACgATQBvAG4AdABoAHMAKQApACAAKwAgAE4ATwBUACgASQBTAE4AVQBNAEIARQBSACgARABhAHkAcwApACkAKQAgADwAPgAgADAALAAgAHsAIwBWAEEATABVAEUAIQAsACAAIwBWAEEATABVAEUAIQAsACAAIwBWAEEATABVAEUAIQAsACAAIwBWAEEATABVAEUAIQB9ACwAXABuACAAIAAgACAAIAAgACAAIAAgACAAIAAgAEwARQBUACgAXABuACAAIAAgACAAIAAgACAAIAAgACAAIAAgACAAIAAgACAAXwB5AGUAYQByAEMARQAsACAASQBOAFQAKABZAGUAYQByAEMARQApACwAXABuACAAIAAgACAAIAAgACAAIAAgACAAIAAgACAAIAAgACAAXwBhAGQAZABZAGUAYQByAHMALAAgAFkAZQBhAHIAQwBFACAALQAgAF8AeQBlAGEAcgBDAEUALABcAG4AIAAgACAAIAAgACAAIAAgACAAIAAgACAAIAAgACAAIABfAGEAZABkAE0AbwBuAHQAaABzACwAIABNAG8AbgB0AGgAcwAgAC0AIAAxACwAXABuACAAIAAgACAAIAAgACAAIAAgACAAIAAgACAAIAAgACAAXwBhAGQAZABEAGEAeQBzACwAIABEAGEAeQBzACAALQAgADEALABcAG4AIAAgACAAIAAgACAAIAAgACAAIAAgACAAIAAgACAAIABfAGoARABhAHQAZQAsACAAQQBEAEQAXwBUAEkATQBFAFMAUABBAE4AKABfAHkAZQBhAHIAQwBFACwAIAAxACwAIAAxACwAIAAwACwAIABfAGEAZABkAFkAZQBhAHIAcwAsACAAXwBhAGQAZABNAG8AbgB0AGgAcwAsACAAXwBhAGQAZABEAGEAeQBzACwAIABUAGkAbQBlACwAIAAwACwAIABKAHUAbABpAGEAbgBDAGEAbABlAG4AZABhAHIAKQAsAFwAbgAgACAAIAAgACAAIAAgACAAIAAgACAAIAAgACAAIAAgAEMAQQBMAEUATgBEAEEAUgBfAEYAUgBPAE0AXwBKAEQAQQBUAEUAKABfAGoARABhAHQAZQAsACAAMAAsACAAUAByAGUAYwBpAHMAaQBvAG4ALAAgAEoAdQBsAGkAYQBuAEMAYQBsAGUAbgBkAGEAcg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RABBAFkAUwBcAG4AXABuAFIAZQB0AHUAcgBuAHMAIAB0AGgAZQAgAHQAaQBtAGUAcwBwAGEAbgAgAGQAaQBmAGYAZQByAGUAbgBjAGUAIABiAGUAdAB3AGUAZQBuACAAdAB3AG8AIABkAGEAdABlAHMAIABpAG4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aQBuAGMAbAB1AHMAaQB2AGUAIABlAHgAdABlAG4AdAAgAG8AZgAgAGQAYQB5AHM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RABBAFkAUwAoAEoAVQBMAEkAQQBOAF8ARABBAFQARQAoADIAMAAyADMALAAxACwAMQAsAFQASQBNAEUAKAAyADMALAA1ADkALAA1ADkAKQApACwAIABKAFUATABJAEEATgBfAEQAQQBUAEUAKAAyADAAMgAzACwAMQAsADIALABUAEkATQBFACgAMAAsADAALAAxACkAKQApAFwAbgA9ACAAMgAuADMAMQA0ADgARQAtADAANQAgAD0AIAAyACAAcwBlAGMAIAAvACAAOAA2ADQAMAAwACAAIAAgAGkALgBlAC4AIAAyACAAcwBlAGMAbwBuAGQAcwAgAGQAaQBmAGYAZQByAGUAbgBjAGUAIABlAHgAcAByAGUAcwBzAGUAZAAgAGEAcwAgAGQAZQBjAGkAbQBhAGwAIABkAGEAeQBzAFwAbgBcAG4ARABFAEwAVABBAF8ARABBAFkAUwAoAEoAVQBMAEkAQQBOAF8ARABBAFQARQAoADIAMAAyADMALAAxACwAMQAsAFQASQBNAEUAKAAyADMALAA1ADkALAA1ADkAKQApACwAIABKAFUATABJAEEATgBfAEQAQQBUAEUAKAAyADAAMgAzACwAMQAsADIALABUAEkATQBFACgAMAAsADAALAAxACkAKQAsACAALAAgADEAKQBcAG4APQAgADIAIAAgAGkALgBlAC4AIAAyACAAZABhAHkAcwAgAGkAbgBjAGwAdQBzAGkAdgBlACAAYgBlAGMAYQB1AHMAZQAgAHQAaABlACAAMgAgAHMAZQBjAG8AbgBkACAAdABpAG0AZQBzAHAAYQBuACAAYwByAG8AcwBzAGUAcwAgAHQAaABlACAAZABhAHkAIABiAG8AdQBuAGQAYQBy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QAQQBZAFMAIAA9ACAATABBAE0AQgBEAEEAKABKAEQAYQB0AGUAMQAsACAASgBEAGEAdABlADIALAAgAFsAVABpAG0AZQBaAG8AbgBlAE8AZgBmAHMAZQB0AF0ALAAgAFsARQB4AHQAZQBuAHQAXQAsAFwAbgAgACAAIAAgAEkARgAoACgASgBEAGEAdABlADEAIAA9ACAAXAAiAFwAIgApACAAKgAgACgASgBEAGEAdABlADIAIAA9ACAAXAAiAFwAIgApACwAIABcACIAXAAiACwAXABuACAAIAAgACAAIAAgACAAIABJAEYAKAAoAE4ATwBUACgASQBTAE4AVQBNAEIARQBSACgASgBEAGEAdABlADEAKQApACAAKwAgAE4ATwBUACgASQBTAE4AVQBNAEIARQBSACgASgBEAGEAdABlADIAKQApACkAIAA8AD4AIAAwACwAIAB7ACMAVgBBAEwAVQBFACEAfQAsAFwAbgAgACAAIAAgACAAIAAgACAAIAAgACAAIABMAEUAVAAoAFwAbgAgACAAIAAgACAAIAAgACAAIAAgACAAIAAgACAAIAAgAF8AcwBpAGcAbgAsACAASQBGACgASgBEAGEAdABlADIAIAA+AD0AIABKAEQAYQB0AGUAMQAsACAAMQAsACAALQAxACkALABcAG4AIAAgACAAIAAgACAAIAAgACAAIAAgACAAIAAgACAAIABfAGYAcgBhAGMAdABpAG8AbgBhAGwALAAgAE4AKABFAHgAdABlAG4AdAApACAAPQAgADAALABcAG4AIAAgACAAIAAgACAAIAAgACAAIAAgACAAIAAgACAAIABJAEYAKABfAGYAcgBhAGMAdABpAG8AbgBhAGwALABcAG4AIAAgACAAIAAgACAAIAAgACAAIAAgACAAIAAgACAAIAAgACAAIAAgAC8ALwAgAFIAbwB1AG4AZAAgAHQAbwAgAG0AaQBsAGwAaQBzAGUAYwBvAG4AZABzAFwAbgAgACAAIAAgACAAIAAgACAAIAAgACAAIAAgACAAIAAgACAAIAAgACAAUgBPAFUATgBEACgAKABKAEQAYQB0AGUAMgAgAC0AIABKAEQAYQB0AGUAMQApACAAKgAgADgANgA0ADAAMAAwADAAMAAsACAAMAApACAALwAgADgANgA0ADAAMAAwADAAMAAsAFwAbgAgACAAIAAgACAAIAAgACAAIAAgACAAIAAgACAAIAAgACAAIAAgACAATABFAFQAKABcAG4AIAAgACAAIAAgACAAIAAgACAAIAAgACAAIAAgACAAIAAgACAAIAAgACAAIAAgACAAXwBqAGQAbgBMAG8AYwBhAGwAMQAsACAASgBEAEEAVABFAF8AVABPAF8ASgBEAE4AXwBMAE8AQwBBAEwAKABKAEQAYQB0AGUAMQAsACAAVABpAG0AZQBaAG8AbgBlAE8AZgBmAHMAZQB0ACkALABcAG4AIAAgACAAIAAgACAAIAAgACAAIAAgACAAIAAgACAAIAAgACAAIAAgACAAIAAgACAAXwBqAGQAbgBMAG8AYwBhAGwAMgAsACAASgBEAEEAVABFAF8AVABPAF8ASgBEAE4AXwBMAE8AQwBBAEwAKABKAEQAYQB0AGUAMgAsACAAVABpAG0AZQBaAG8AbgBlAE8AZgBmAHMAZQB0ACkALABcAG4AIAAgACAAIAAgACAAIAAgACAAIAAgACAAIAAgACAAIAAgACAAIAAgACAAIAAgACAAXwBkAGkAZgBmAEQAYQB5AHMALAAgAEEAQgBTACgASQBOAEQARQBYACgAXwBqAGQAbgBMAG8AYwBhAGwAMgAsACAAMQAsACAAMQApACAALQAgAEkATgBEAEUAWAAoAF8AagBkAG4ATABvAGMAYQBsADEALAAgADEALAAgADEAKQApACwAXABuACAAIAAgACAAIAAgACAAIAAgACAAIAAgACAAIAAgACAAIAAgACAAIAAgACAAIAAgACgAXwBkAGkAZgBmAEQAYQB5AHMAIAArACAAMQApACAAKgAgAF8AcwBpAGcAbg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TAFwAbgBcAG4AUgBlAHQAdQByAG4AcwAgAHQAaABlACAAdABpAG0AZQBzAHAAYQBuACAAZABpAGYAZgBlAHIAZQBuAGMAZQAgAGIAZQB0AHcAZQBlAG4AIAB0AHcAbwAgAGQAYQB0AGUAcwAgAGkAbgAgAHcAZQBlAGs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aQBuAGMAbAB1AHMAaQB2AGUAIABlAHgAdABlAG4AdAAgAG8AZgAgAEkAUwBPACAAZABlAGYAaQBuAGUAZAAgAHcAZQBlAGsAcw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MAKABKAFUATABJAEEATgBfAEQAQQBUAEUAKAAyADAAMgAzACwAMQAsADIALAAwACkALAAgAEoAVQBMAEkAQQBOAF8ARABBAFQARQAoADIAMAAyADMALAAxACwAMQAyACwAMAAuADUAKQApAFwAbgA9ACAAMQAuADUAIAAgACAAaQAuAGUALgAgADEAMAC9ACAAZABhAHkAcwBcAG4AXABuAEQARQBMAFQAQQBfAFcARQBFAEsAUwAoAEoAVQBMAEkAQQBOAF8ARABBAFQARQAoADIAMAAyADMALAAxACwAOAAsAFQASQBNAEUAKAAyADMALAA1ADkALAA1ADkAKQApACwAIABKAFUATABJAEEATgBfAEQAQQBUAEUAKAAyADAAMgAzACwAMQAsADkALABUAEkATQBFACgAMAAsADAALAAxACkAKQAsACAALAAgADEAKQBcAG4APQAgADIAIAAgACAAaQAuAGUALgAgADIAIAB3AGUAZQBrAHMAIABpAG4AYwBsAHUAcwBpAHYAZQAgAGIAZQBjAGEAdQBzAGUAIAB0AGgAZQAgADIAIABzAGUAYwBvAG4AZAAgAHQAaQBtAGUAcwBwAGEAbgAgAGMAcgBvAHMAcwBlAHMAIAB0AGgAZQAgAEkAUwBPACAAdwBlAGUAaw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wBFAEUASwBTACAAPQAgAEwAQQBNAEIARABBACgASgBEAGEAdABlADEALAAgAEoARABhAHQAZQAyACwAIABbAFQAaQBtAGUAWgBvAG4AZQBPAGYAZgBzAGUAdABdACwAIABbAEUAeAB0AGUAbgB0AF0ALABcAG4AIAAgACAAIABJAEYAKAAoAEoARABhAHQAZQAxACAAPQAgAFwAIgBcACIAKQAgACoAIAAoAEoARABhAHQAZQAyACAAPQAgAFwAIgBcACIAKQAsACAAXAAiAFwAIgAsAFwAbgAgACAAIAAgACAAIAAgACAASQBGACgAKABOAE8AVAAoAEkAUwBOAFUATQBCAEUAUgAoAEoARABhAHQAZQAxACkAKQAgACsAIABOAE8AVAAoAEkAUwBOAFUATQBCAEUAUgAoAEoARABhAHQAZQAyACkAKQApACAAPAA+ACAAMAAsACAAewAjAFYAQQBMAFUARQAhAH0ALABcAG4AIAAgACAAIAAgACAAIAAgACAAIAAgACAATABFAFQAKABcAG4AIAAgACAAIAAgACAAIAAgACAAIAAgACAAIAAgACAAIABfAHMAaQBnAG4ALAAgAEkARgAoAEoARABhAHQAZQAyACAAPgA9ACAASgBEAGEAdABlADEALAAgADEALAAgAC0AMQApACwAXABuACAAIAAgACAAIAAgACAAIAAgACAAIAAgACAAIAAgACAAXwBmAHIAYQBjAHQAaQBvAG4AYQBsACwAIABOACgARQB4AHQAZQBuAHQAKQAgAD0AIAAwACwAXABuACAAIAAgACAAIAAgACAAIAAgACAAIAAgACAAIAAgACAASQBGACgAXwBmAHIAYQBjAHQAaQBvAG4AYQBsACwAXABuACAAIAAgACAAIAAgACAAIAAgACAAIAAgACAAIAAgACAAIAAgACAAIAAvAC8AIABSAG8AdQBuAGQAIAB0AG8AIABtAGkAbABsAGkAcwBlAGMAbwBuAGQAcwBcAG4AIAAgACAAIAAgACAAIAAgACAAIAAgACAAIAAgACAAIAAgACAAIAAgAFIATwBVAE4ARAAoACgASgBEAGEAdABlADIAIAAtACAASgBEAGEAdABlADEAKQAgACoAIAA4ADYANAAwADAAMAAwADAALAAgADAAKQAgAC8AIAA2ADAANAA4ADAAMAAwADAAMAAsAFwAbgAgACAAIAAgACAAIAAgACAAIAAgACAAIAAgACAAIAAgACAAIAAgACAATABFAFQAKABcAG4AIAAgACAAIAAgACAAIAAgACAAIAAgACAAIAAgACAAIAAgACAAIAAgACAAIAAgACAAXwBqAGQAbgBMAG8AYwBhAGwAMQAsACAASgBEAEEAVABFAF8AVABPAF8ASgBEAE4AXwBMAE8AQwBBAEwAKABKAEQAYQB0AGUAMQAsACAAVABpAG0AZQBaAG8AbgBlAE8AZgBmAHMAZQB0ACkALABcAG4AIAAgACAAIAAgACAAIAAgACAAIAAgACAAIAAgACAAIAAgACAAIAAgACAAIAAgACAAXwBqAGQAbgBMAG8AYwBhAGwAMgAsACAASgBEAEEAVABFAF8AVABPAF8ASgBEAE4AXwBMAE8AQwBBAEwAKABKAEQAYQB0AGUAMgAsACAAVABpAG0AZQBaAG8AbgBlAE8AZgBmAHMAZQB0ACkALABcAG4AIAAgACAAIAAgACAAIAAgACAAIAAgACAAIAAgACAAIAAgACAAIAAgACAAIAAgACAAXwBqAGQAbgBNAG8AbgBkAGEAeQAxACwAIABJAE4ARABFAFgAKABfAGoAZABuAEwAbwBjAGEAbAAxACwAIAAxACwAIAAxACkAIAArACAAMQAgAC0AIABEAEEAWQBfAE8ARgBfAFcARQBFAEsAKABJAE4ARABFAFgAKABfAGoAZABuAEwAbwBjAGEAbAAxACwAIAAxACwAIAAxACkAKQAsAFwAbgAgACAAIAAgACAAIAAgACAAIAAgACAAIAAgACAAIAAgACAAIAAgACAAIAAgACAAIABfAGoAZABuAE0AbwBuAGQAYQB5ADIALAAgAEkATgBEAEUAWAAoAF8AagBkAG4ATABvAGMAYQBsADIALAAgADEALAAgADEAKQAgACsAIAAxACAALQAgAEQAQQBZAF8ATwBGAF8AVwBFAEUASwAoAEkATgBEAEUAWAAoAF8AagBkAG4ATABvAGMAYQBsADIALAAgADEALAAgADEAKQApACwAXABuACAAIAAgACAAIAAgACAAIAAgACAAIAAgACAAIAAgACAAIAAgACAAIAAgACAAIAAgAF8AdwBlAGUAawBEAGkAZgBmACwAIABBAEIAUwAoAF8AagBkAG4ATQBvAG4AZABhAHkAMgAgAC0AIABfAGoAZABuAE0AbwBuAGQAYQB5ADEAKQAgAC8AIAA3ACwAXABuACAAIAAgACAAIAAgACAAIAAgACAAIAAgACAAIAAgACAAIAAgACAAIAAgACAAIAAgACgAXwB3AGUAZQBrAEQAaQBmAGYAIAArACAAMQApACAAKgAgAF8AUwBpAGcAb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0AHcAbwAgAGQAYQB0AGUAcwAgAGkAbgAgAG0AbwBuAHQAaABzAC4AXABuAFcAaABlAHIAZQAgAHQAaABlACAAZABpAGYAZgBlAHIAZQBuAGMAZQAgAGkAbgBjAGwAdQBkAGUAcwAgAHAAYQByAHQAaQBhAGwAIABtAG8AbgB0AGgAcwAsACAAdABoAGUAIABmAHIAYQBjAHQAaQBvAG4AIABpAHMAIABjAGEAbABjAHUAbABhAHQAZQBkACAAbwBuACAAdABoAGUAIABiAGEAcwBpAHMAIABvAGYAIABhAHYAZQByAGEAZwBlACAAZABhAHkAcwAgAHAAZQByAFwAbgBtAG8AbgB0AGgAIABpAG4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HwAXABuAEoARABhAHQAZQAyACAAIAAgACAAIAAgACAAIAAgACAAIAB8ACAAZABlAGMAaQBtAGEAbAAgAHw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kAbgBjAGwAdQBzAGkAdgBlACAAZQB4AHQAZQBuAHQAIABvAGYAIABtAG8AbgB0AGgAc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SgBEAGEAdABlADEALAAgAEoARABhAHQAZQAyACwAIABbAFQAaQBtAGUAWgBvAG4AZQBPAGYAZgBzAGUAdABdACwAIABbAEUAeAB0AGUAbgB0AF0ALAAgAFsASgB1AGwAaQBhAG4AQwBhAGwAZQBuAGQAYQByAF0ALABcAG4AIAAgACAAIABJAEYAKAAoAEoARABhAHQAZQAxACAAPQAgAFwAIgBcACIAKQAgACoAIAAoAEoARABhAHQAZQAyACAAPQAgAFwAIgBcACIAKQAsACAAXAAiAFwAIgAsAFwAbgAgACAAIAAgACAAIAAgACAASQBGACgAKABOAE8AVAAoAEkAUwBOAFUATQBCAEUAUgAoAEoARABhAHQAZQAxACkAKQAgACsAIABOAE8AVAAoAEkAUwBOAFUATQBCAEUAUgAoAEoARABhAHQAZQAyACkAKQApACAAPAA+ACAAMAAsACAAewAjAFYAQQBMAFUARQAhAH0ALABcAG4AIAAgACAAIAAgACAAIAAgACAAIAAgACAATABFAFQAKABcAG4AIAAgACAAIAAgACAAIAAgACAAIAAgACAAIAAgACAAIABfAHMAaQBnAG4ALAAgAEkARgAoAEoARABhAHQAZQAyACAAPgA9ACAASgBEAGEAdABlADEALAAgADEALAAgAC0AMQApACwAXABuACAAIAAgACAAIAAgACAAIAAgACAAIAAgACAAIAAgACAAXwBmAHIAYQBjAHQAaQBvAG4AYQBsACwAIABOACgARQB4AHQAZQBuAHQAKQAgAD0AIAAwACwAXABuACAAIAAgACAAIAAgACAAIAAgACAAIAAgACAAIAAgACAAXwBqAGQAbgBMAG8AYwBhAGwAMQAsACAASgBEAEEAVABFAF8AVABPAF8ASgBEAE4AXwBMAE8AQwBBAEwAKABKAEQAYQB0AGUAMQAsACAAVABpAG0AZQBaAG8AbgBlAE8AZgBmAHMAZQB0ACkALABcAG4AIAAgACAAIAAgACAAIAAgACAAIAAgACAAIAAgACAAIABfAGoAZABuAEwAbwBjAGEAbAAyACwAIABKAEQAQQBUAEUAXwBUAE8AXwBKAEQATgBfAEwATwBDAEEATAAoAEoARABhAHQAZQAyACwAIABUAGkAbQBlAFoAbwBuAGUATwBmAGYAcwBlAHQAKQAsAFwAbgAgACAAIAAgACAAIAAgACAAIAAgACAAIAAgACAAIAAgAF8AZABhAHQAZQAxACwAIABKAEQATgBfAFQATwBfAEMAQQBMAEUATgBEAEEAUgBfAEQAQQBUAEUAKABJAE4ARABFAFgAKABfAGoAZABuAEwAbwBjAGEAbAAxACwAIAAxACwAIAAxACkALAAgAEoAdQBsAGkAYQBuAEMAYQBsAGUAbgBkAGEAcgApACwAXABuACAAIAAgACAAIAAgACAAIAAgACAAIAAgACAAIAAgACAAXwBkAGEAdABlADIALAAgAEoARABOAF8AVABPAF8AQwBBAEwARQBOAEQAQQBSAF8ARABBAFQARQAoAEkATgBEAEUAWAAoAF8AagBkAG4ATABvAGMAYQBsADIALAAgADEALAAgADEAKQAsACAASgB1AGwAaQBhAG4AQwBhAGwAZQBuAGQAYQByACkALABcAG4AIAAgACAAIAAgACAAIAAgACAAIAAgACAAIAAgACAAIABfAGQAZQBsAHQAYQBZAGUAYQByACwAIABJAE4ARABFAFgAKABfAGQAYQB0AGUAMgAsACAAMQAsACAAMQApACAALQAgAEkATgBEAEUAWAAoAF8AZABhAHQAZQAxACwAIAAxACwAIAAxACkALABcAG4AIAAgACAAIAAgACAAIAAgACAAIAAgACAAIAAgACAAIABfAGQAZQBsAHQAYQBNAG8AbgB0AGgALAAgAEkATgBEAEUAWAAoAF8AZABhAHQAZQAyACwAIAAxACwAIAAyACkAIAAtACAASQBOAEQARQBYACgAXwBkAGEAdABlADEALAAgADEALAAgADIAKQAsAFwAbgAgACAAIAAgACAAIAAgACAAIAAgACAAIAAgACAAIAAgAF8AZABpAGYAZgBGAHUAbABsAE0AbwBuAHQAaABzACwAIABBAEIAUwAoACgAXwBkAGUAbAB0AGEAWQBlAGEAcgAgACoAIAAxADIAKQAgACsAIABfAGQAZQBsAHQAYQBNAG8AbgB0AGgAKQAsAFwAbgAgACAAIAAgACAAIAAgACAAIAAgACAAIAAgACAAIAAgAEkARgAoAF8AZgByAGEAYwB0AGkAbwBuAGEAbAAsAFwAbgAgACAAIAAgACAAIAAgACAAIAAgACAAIAAgACAAIAAgACAAIAAgACAATABFAFQAKABcAG4AIAAgACAAIAAgACAAIAAgACAAIAAgACAAIAAgACAAIAAgACAAIAAgACAAIAAgACAAXwBnAHIAZQBnAG8AcgBpAGEAbgAsACAATgAoAEoAdQBsAGkAYQBuAEMAYQBsAGUAbgBkAGEAcgApACAAPQAgADAALABcAG4AIAAgACAAIAAgACAAIAAgACAAIAAgACAAIAAgACAAIAAgACAAIAAgACAAIAAgACAAXwBkAGUAbAB0AGEARABhAHkAcwAsACAAXwBzAGkAZwBuACAAKgAgACgASQBOAEQARQBYACgAXwBkAGEAdABlADIALAAgADEALAAgADMAKQAgAC0AIABJAE4ARABFAFgAKABfAGQAYQB0AGUAMQAsACAAMQAsACAAMwApAFwAbgAgACAAIAAgACAAIAAgACAAIAAgACAAIAAgACAAIAAgACAAIAAgACAAIAAgACAAIAAgACAAIAAgACsAIABJAE4ARABFAFgAKABfAGoAZABuAEwAbwBjAGEAbAAyACwAIAAxACwAIAAyACkAIAAtACAASQBOAEQARQBYACgAXwBqAGQAbgBMAG8AYwBhAGwAMQAsACAAMQAsACAAMgApACkALABcAG4AIAAgACAAIAAgACAAIAAgACAAIAAgACAAIAAgACAAIAAgACAAIAAgACAAIAAgACAAXwBhAHYAZwBEAGEAeQBzAE0AbwBuAHQAaAAsACAASQBGACgAXwBnAHIAZQBnAG8AcgBpAGEAbgAsACAAMwAwAC4ANAAzADYAOAA3ADUALAAgADMAMAAuADQAMwA3ADUAKQAsAFwAbgAgACAAIAAgACAAIAAgACAAIAAgACAAIAAgACAAIAAgACAAIAAgACAAIAAgACAAIABfAGQAaQBmAGYARgB1AGwAbABNAG8AbgB0AGgAcwAgACsAIAAoAF8AZABlAGwAdABhAEQAYQB5AHMAIAAvACAAXwBhAHYAZwBEAGEAeQBzAE0AbwBuAHQAaAApAFwAbgAgACAAIAAgACAAIAAgACAAIAAgACAAIAAgACAAIAAgACAAIAAgACAAKQAsAFwAbgAgACAAIAAgACAAIAAgACAAIAAgACAAIAAgACAAIAAgACAAIAAgACAAKABfAGQAaQBmAGYARgB1AGwAbABNAG8AbgB0AGgAcwAgACsAIAAxACkAIAAqACAAXwBzAGkAZwBu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RAFUAQQBSAFQARQBSAFMAXABuAFwAbgBSAGUAdAB1AHIAbgBzACAAdABoAGUAIAB0AGkAbQBlAHMAcABhAG4AIABkAGkAZgBmAGUAcgBlAG4AYwBlACAAYgBlAHQAdwBlAGUAbgAgAHQAdwBvACAAZABhAHQAZQBzACAAaQBuACAAcQB1AGEAcgB0AGUAcgBzAC4AXABuAFcAaABlAHIAZQAgAHQAaABlACAAZABpAGYAZgBlAHIAZQBuAGMAZQAgAGkAbgBjAGwAdQBkAGUAcwAgAHAAYQByAHQAaQBhAGwAIABxAHUAYQByAHQAZQByAHMALAAgAHQAaABlACAAZgByAGEAYwB0AGkAbwBuACAAaQBzACAAYwBhAGwAYwB1AGwAYQB0AGUAZAAgAG8AbgAgAHQAaABlACAAYgBhAHMAaQBzACAAbwBmACAAYQB2AGUAcgBhAGcAZQAgAGQAYQB5AHMAIABwAGUAcgBcAG4AcQB1AGEAcgB0AGUAcgAgAGkAbgAgAHQAaABl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HwAIABcAG4ASgBEAGEAdABlADIAIAAgACAAIAAgACAAIAAgACAAIAAgAHwAIABkAGUAYwBpAG0AYQBsACAAfAAgAFwAbgBbAFQAaQBtAGUAWgBvAG4AZQBPAGYAZgBzAGUAdABdACAAfAAgAGQAZQBjAGkAbQBhAGwAIAB8ACAAVABpAG0AZQAgAHoAbwBuAGUAIABvAGYAZgBzAGUAdAAgAGkAbgAgAG0AaQBuAHUAdABlAHMAIABmAHIAbwBtACAAVQBUAEMALgAgAEkAZgAgAG4AbwB0ACAAcAByAG8AdgBpAGQAZQBkACwAIAB0AGgAZQAgAHIAZQBzAHUAbAB0ACAAaQBzACAAaQBuACAAVQBUAEMALgBcAG4AWwBFAHgAdABlAG4AdABdACAAIAAgACAAIAAgACAAIAAgAHwAIABzAHcAaQB0AGMAaAAgACAAfAAgAEMAYQBsAGMAdQBsAGEAdABlACAAYgBhAHMAZQBkACAAbwBuACAAdABoAGUAIABpAG4AYwBsAHUAcwBpAHYAZQAgAGUAeAB0AGUAbgB0ACAAbwBmACAAcQB1AGEAcgB0AGUAcgBzAC4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TACAAPQAgAEwAQQBNAEIARABBACgASgBEAGEAdABlADEALAAgAEoARABhAHQAZQAyACwAIABbAFQAaQBtAGUAWgBvAG4AZQBPAGYAZgBzAGUAdABdACwAIABbAEUAeAB0AGUAbgB0AF0ALAAgAFsASgB1AGwAaQBhAG4AQwBhAGwAZQBuAGQAYQByAF0ALABcAG4AIAAgACAAIABJAEYAKAAoAEoARABhAHQAZQAxACAAPQAgAFwAIgBcACIAKQAgACoAIAAoAEoARABhAHQAZQAyACAAPQAgAFwAIgBcACIAKQAsACAAXAAiAFwAIgAsAFwAbgAgACAAIAAgACAAIAAgACAASQBGACgAKABOAE8AVAAoAEkAUwBOAFUATQBCAEUAUgAoAEoARABhAHQAZQAxACkAKQAgACsAIABOAE8AVAAoAEkAUwBOAFUATQBCAEUAUgAoAEoARABhAHQAZQAyACkAKQApACAAPAA+ACAAMAAsACAAewAjAFYAQQBMAFUARQAhAH0ALABcAG4AIAAgACAAIAAgACAAIAAgACAAIAAgACAATABFAFQAKABcAG4AIAAgACAAIAAgACAAIAAgACAAIAAgACAAIAAgACAAIABfAHMAaQBnAG4ALAAgAEkARgAoAEoARABhAHQAZQAyACAAPgA9ACAASgBEAGEAdABlADEALAAgADEALAAgAC0AMQApACwAXABuACAAIAAgACAAIAAgACAAIAAgACAAIAAgACAAIAAgACAAXwBmAHIAYQBjAHQAaQBvAG4AYQBsACwAIABOACgARQB4AHQAZQBuAHQAKQAgAD0AIAAwACwAXABuACAAIAAgACAAIAAgACAAIAAgACAAIAAgACAAIAAgACAAXwBqAGQAbgBMAG8AYwBhAGwAMQAsACAASgBEAEEAVABFAF8AVABPAF8ASgBEAE4AXwBMAE8AQwBBAEwAKABKAEQAYQB0AGUAMQAsACAAVABpAG0AZQBaAG8AbgBlAE8AZgBmAHMAZQB0ACkALABcAG4AIAAgACAAIAAgACAAIAAgACAAIAAgACAAIAAgACAAIABfAGoAZABuAEwAbwBjAGEAbAAyACwAIABKAEQAQQBUAEUAXwBUAE8AXwBKAEQATgBfAEwATwBDAEEATAAoAEoARABhAHQAZQAyACwAIABUAGkAbQBlAFoAbwBuAGUATwBmAGYAcwBlAHQAKQAsAFwAbgAgACAAIAAgACAAIAAgACAAIAAgACAAIAAgACAAIAAgAF8AZABhAHQAZQAxACwAIABKAEQATgBfAFQATwBfAEMAQQBMAEUATgBEAEEAUgBfAEQAQQBUAEUAKABJAE4ARABFAFgAKABfAGoAZABuAEwAbwBjAGEAbAAxACwAIAAxACwAIAAxACkALAAgAEoAdQBsAGkAYQBuAEMAYQBsAGUAbgBkAGEAcgApACwAXABuACAAIAAgACAAIAAgACAAIAAgACAAIAAgACAAIAAgACAAXwBkAGEAdABlADIALAAgAEoARABOAF8AVABPAF8AQwBBAEwARQBOAEQAQQBSAF8ARABBAFQARQAoAEkATgBEAEUAWAAoAF8AagBkAG4ATABvAGMAYQBsADIALAAgADEALAAgADEAKQAsACAASgB1AGwAaQBhAG4AQwBhAGwAZQBuAGQAYQByACkALABcAG4AIAAgACAAIAAgACAAIAAgACAAIAAgACAAIAAgACAAIABfAGQAZQBsAHQAYQBZAGUAYQByACwAIABJAE4ARABFAFgAKABfAGQAYQB0AGUAMgAsACAAMQAsACAAMQApACAALQAgAEkATgBEAEUAWAAoAF8AZABhAHQAZQAxACwAIAAxACwAIAAxACkALABcAG4AIAAgACAAIAAgACAAIAAgACAAIAAgACAAIAAgACAAIABfAHEAdQBhAHIAdABlAHIAMQAsACAASQBOAFQAKAAoAEkATgBEAEUAWAAoAF8AZABhAHQAZQAxACwAIAAxACwAIAAyACkAIAAtACAAMQApACAALwAgADMAKQAsAFwAbgAgACAAIAAgACAAIAAgACAAIAAgACAAIAAgACAAIAAgAF8AcQB1AGEAcgB0AGUAcgAyACwAIABJAE4AVAAoACgASQBOAEQARQBYACgAXwBkAGEAdABlADIALAAgADEALAAgADIAKQAgAC0AIAAxACkAIAAvACAAMwApACwAXABuACAAIAAgACAAIAAgACAAIAAgACAAIAAgACAAIAAgACAAXwBkAGUAbAB0AGEAUQB1AGEAcgB0AGUAcgAsACAAXwBxAHUAYQByAHQAZQByADIAIAAtACAAXwBxAHUAYQByAHQAZQByADEALABcAG4AIAAgACAAIAAgACAAIAAgACAAIAAgACAAIAAgACAAIABfAGQAaQBmAGYARgB1AGwAbABRAHUAYQByAHQAZQByAHMALAAgAEEAQgBTACgAKABfAGQAZQBsAHQAYQBZAGUAYQByACAAKgAgADQAKQAgACsAIABfAGQAZQBsAHQAYQBRAHUAYQByAHQAZQByACkALABcAG4AIAAgACAAIAAgACAAIAAgACAAIAAgACAAIAAgACAAIABJAEYAKABfAGYAcgBhAGMAdABpAG8AbgBhAGwALABcAG4AIAAgACAAIAAgACAAIAAgACAAIAAgACAAIAAgACAAIAAgACAAIAAgAEwARQBUACgAXABuACAAIAAgACAAIAAgACAAIAAgACAAIAAgACAAIAAgACAAIAAgACAAIAAgACAAIAAgAF8AZwByAGUAZwBvAHIAaQBhAG4ALAAgAE4AKABKAHUAbABpAGEAbgBDAGEAbABlAG4AZABhAHIAKQAgAD0AIAAwACwAXABuACAAIAAgACAAIAAgACAAIAAgACAAIAAgACAAIAAgACAAIAAgACAAIAAgACAAIAAgAF8AZABhAHkATwBmAFEAdQBhAHIAdABlAHIAMQAsACAASQBOAEQARQBYACgAXwBqAGQAbgBMAG8AYwBhAGwAMQAsACAAMQAsACAAMQApACAALQAgAEoAVQBMAEkAQQBOAF8ARABBAFkAXwBOAFUATQBCAEUAUgAoAEkATgBEAEUAWAAoAF8AZABhAHQAZQAxACwAIAAxACwAIAAxACkALAAgACgAXwBxAHUAYQByAHQAZQByADEAIAAqACAAMwApACAAKwAgADEALAAgADEALAAgAEoAdQBsAGkAYQBuAEMAYQBsAGUAbgBkAGEAcgApACwAXABuACAAIAAgACAAIAAgACAAIAAgACAAIAAgACAAIAAgACAAIAAgACAAIAAgACAAIAAgAF8AZABhAHkATwBmAFEAdQBhAHIAdABlAHIAMgAsACAASQBOAEQARQBYACgAXwBqAGQAbgBMAG8AYwBhAGwAMgAsACAAMQAsACAAMQApACAALQAgAEoAVQBMAEkAQQBOAF8ARABBAFkAXwBOAFUATQBCAEUAUgAoAEkATgBEAEUAWAAoAF8AZABhAHQAZQAyACwAIAAxACwAIAAxACkALAAgACgAXwBxAHUAYQByAHQAZQByADIAIAAqACAAMwApACAAKwAgADEALAAgADEALAAgAEoAdQBsAGkAYQBuAEMAYQBsAGUAbgBkAGEAcgApACwAXABuACAAIAAgACAAIAAgACAAIAAgACAAIAAgACAAIAAgACAAIAAgACAAIAAgACAAIAAgAF8AZABlAGwAdABhAEQAYQB5AHMALAAgAF8AcwBpAGcAbgAgACoAIAAoAF8AZABhAHkATwBmAFEAdQBhAHIAdABlAHIAMgAgAC0AIABfAGQAYQB5AE8AZgBRAHUAYQByAHQAZQByADEAXABuACAAIAAgACAAIAAgACAAIAAgACAAIAAgACAAIAAgACAAIAAgACAAIAAgACAAIAAgACAAIAAgACAAKwAgAEkATgBEAEUAWAAoAF8AagBkAG4ATABvAGMAYQBsADIALAAgADEALAAgADIAKQAgAC0AIABJAE4ARABFAFgAKABfAGoAZABuAEwAbwBjAGEAbAAxACwAIAAxACwAIAAyACkAKQAsAFwAbgAgACAAIAAgACAAIAAgACAAIAAgACAAIAAgACAAIAAgACAAIAAgACAAIAAgACAAIABfAGEAdgBnAEQAYQB5AHMAUQB1AGEAcgB0AGUAcgAsACAASQBGACgAXwBnAHIAZQBnAG8AcgBpAGEAbgAsACAAOQAxAC4AMwAxADAANgAyADUALAAgADkAMQAuADMAMQAyADUAKQAsAFwAbgAgACAAIAAgACAAIAAgACAAIAAgACAAIAAgACAAIAAgACAAIAAgACAAIAAgACAAIABfAGQAaQBmAGYARgB1AGwAbABRAHUAYQByAHQAZQByAHMAIAArACAAKABfAGQAZQBsAHQAYQBEAGEAeQBzACAALwAgAF8AYQB2AGcARABhAHkAcwBRAHUAYQByAHQAZQByACkAXABuACAAIAAgACAAIAAgACAAIAAgACAAIAAgACAAIAAgACAAIAAgACAAIAApACwAXABuACAAIAAgACAAIAAgACAAIAAgACAAIAAgACAAIAAgACAAIAAgACAAIAAoAF8AZABpAGYAZgBGAHUAbABsAFEAdQBhAHIAdABlAHIAcwAgACsAIAAxACkAIAAqACAAXwBzAGkAZwBu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HQAdwBvACAAZABhAHQAZQBzACAAaQBuACAAeQBlAGEAcgBzAC4AXABuAFcAaABlAHIAZQAgAHQAaABlACAAZABpAGYAZgBlAHIAZQBuAGMAZQAgAGkAbgBjAGwAdQBkAGUAcwAgAHAAYQByAHQAaQBhAGwAIAB5AGUAYQByAHMALAAgAHQAaABlACAAZgByAGEAYwB0AGkAbwBuACAAaQBzACAAYwBhAGwAYwB1AGwAYQB0AGUAZAAgAG8AbgAgAHQAaABlACAAYgBhAHMAaQBzACAAbwBmACAAYQB2AGUAcgBhAGcAZQAgAGQAYQB5AHMAIABmAG8AcgBcAG4AYQAgAHkAZQBhAHIAIABpAG4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aQBuAGMAbAB1AHMAaQB2AGUAIABlAHgAdABlAG4AdAAgAG8AZgAgAHkAZQBhAHIAc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UwAgAD0AIABMAEEATQBCAEQAQQAoAEoARABhAHQAZQAxACwAIABKAEQAYQB0AGUAMgAsACAAWwBUAGkAbQBlAFoAbwBuAGUATwBmAGYAcwBlAHQAXQAsACAAWwBFAHgAdABlAG4AdABdACwAIABbAEoAdQBsAGkAYQBuAEMAYQBsAGUAbgBkAGEAcgBdACwAXABuACAAIAAgACAASQBGACgAKABKAEQAYQB0AGUAMQAgAD0AIABcACIAXAAiACkAIAAqACAAKABKAEQAYQB0AGUAMgAgAD0AIABcACIAXAAiACkALAAgAFwAIgBcACIALABcAG4AIAAgACAAIAAgACAAIAAgAEkARgAoACgATgBPAFQAKABJAFMATgBVAE0AQgBFAFIAKABKAEQAYQB0AGUAMQApACkAIAArACAATgBPAFQAKABJAFMATgBVAE0AQgBFAFIAKABKAEQAYQB0AGUAMgApACkAKQAgADwAPgAgADAALAAgAHsAIwBWAEEATABVAEUAIQB9ACwAXABuACAAIAAgACAAIAAgACAAIAAgACAAIAAgAEwARQBUACgAXABuACAAIAAgACAAIAAgACAAIAAgACAAIAAgACAAIAAgACAAXwBzAGkAZwBuACwAIABJAEYAKABKAEQAYQB0AGUAMgAgAD4APQAgAEoARABhAHQAZQAxACwAIAAxACwAIAAtADEAKQAsAFwAbgAgACAAIAAgACAAIAAgACAAIAAgACAAIAAgACAAIAAgAF8AZgByAGEAYwB0AGkAbwBuAGEAbAAsACAATgAoAEUAeAB0AGUAbgB0ACkAIAA9ACAAMAAsAFwAbgAgACAAIAAgACAAIAAgACAAIAAgACAAIAAgACAAIAAgAF8AagBkAG4ATABvAGMAYQBsADEALAAgAEoARABBAFQARQBfAFQATwBfAEoARABOAF8ATABPAEMAQQBMACgASgBEAGEAdABlADEALAAgAFQAaQBtAGUAWgBvAG4AZQBPAGYAZgBzAGUAdAApACwAXABuACAAIAAgACAAIAAgACAAIAAgACAAIAAgACAAIAAgACAAXwBqAGQAbgBMAG8AYwBhAGwAMgAsACAASgBEAEEAVABFAF8AVABPAF8ASgBEAE4AXwBMAE8AQwBBAEwAKABKAEQAYQB0AGUAMgAsACAAVABpAG0AZQBaAG8AbgBlAE8AZgBmAHMAZQB0ACkALABcAG4AIAAgACAAIAAgACAAIAAgACAAIAAgACAAIAAgACAAIABfAGQAYQB0AGUAMQAsACAASgBEAE4AXwBUAE8AXwBDAEEATABFAE4ARABBAFIAXwBEAEEAVABFACgASQBOAEQARQBYACgAXwBqAGQAbgBMAG8AYwBhAGwAMQAsACAAMQAsACAAMQApACwAIABKAHUAbABpAGEAbgBDAGEAbABlAG4AZABhAHIAKQAsAFwAbgAgACAAIAAgACAAIAAgACAAIAAgACAAIAAgACAAIAAgAF8AZABhAHQAZQAyACwAIABKAEQATgBfAFQATwBfAEMAQQBMAEUATgBEAEEAUgBfAEQAQQBUAEUAKABJAE4ARABFAFgAKABfAGoAZABuAEwAbwBjAGEAbAAyACwAIAAxACwAIAAxACkALAAgAEoAdQBsAGkAYQBuAEMAYQBsAGUAbgBkAGEAcgApACwAXABuACAAIAAgACAAIAAgACAAIAAgACAAIAAgACAAIAAgACAAXwBkAGUAbAB0AGEAWQBlAGEAcgAsACAAQQBCAFMAKABJAE4ARABFAFgAKABfAGQAYQB0AGUAMgAsACAAMQAsACAAMQApACAALQAgAEkATgBEAEUAWAAoAF8AZABhAHQAZQAxACwAIAAxACwAIAAxACkAKQAsAFwAbgAgACAAIAAgACAAIAAgACAAIAAgACAAIAAgACAAIAAgAEkARgAoAF8AZgByAGEAYwB0AGkAbwBuAGEAbAAsAFwAbgAgACAAIAAgACAAIAAgACAAIAAgACAAIAAgACAAIAAgACAAIAAgACAATABFAFQAKABcAG4AIAAgACAAIAAgACAAIAAgACAAIAAgACAAIAAgACAAIAAgACAAIAAgACAAIAAgACAAXwBkAGEAeQBzAFkAZQBhAHIAMQAsACAARABBAFkAUwBfAEkATgBfAFkARQBBAFIAKABJAE4ARABFAFgAKABfAGQAYQB0AGUAMQAsACAAMQAsACAAMQApACwAIABKAHUAbABpAGEAbgBDAGEAbABlAG4AZABhAHIAKQAsAFwAbgAgACAAIAAgACAAIAAgACAAIAAgACAAIAAgACAAIAAgACAAIAAgACAAIAAgACAAIABfAGQAYQB5AHMAWQBlAGEAcgAyACwAIABEAEEAWQBTAF8ASQBOAF8AWQBFAEEAUgAoAEkATgBEAEUAWAAoAF8AZABhAHQAZQAyACwAIAAxACwAIAAxACkALAAgAEoAdQBsAGkAYQBuAEMAYQBsAGUAbgBkAGEAcgApACwAXABuACAAIAAgACAAIAAgACAAIAAgACAAIAAgACAAIAAgACAAIAAgACAAIAAgACAAIAAgAF8AZABhAHkATwBmAFkAZQBhAHIAMQAsACAASQBOAEQARQBYACgAXwBqAGQAbgBMAG8AYwBhAGwAMQAsACAAMQAsACAAMQApACAALQAgAEoAVQBMAEkAQQBOAF8ARABBAFkAXwBOAFUATQBCAEUAUgAoAEkATgBEAEUAWAAoAF8AZABhAHQAZQAxACwAIAAxACwAIAAxACkALAAgADEALAAgADEAKQAsAFwAbgAgACAAIAAgACAAIAAgACAAIAAgACAAIAAgACAAIAAgACAAIAAgACAAIAAgACAAIABfAGQAYQB5AE8AZgBZAGUAYQByADIALAAgAEkATgBEAEUAWAAoAF8AagBkAG4ATABvAGMAYQBsADIALAAgADEALAAgADEAKQAgAC0AIABKAFUATABJAEEATgBfAEQAQQBZAF8ATgBVAE0AQgBFAFIAKABJAE4ARABFAFgAKABfAGQAYQB0AGUAMgAsACAAMQAsACAAMQApACwAIAAxACwAIAAxACkALABcAG4AIAAgACAAIAAgACAAIAAgACAAIAAgACAAIAAgACAAIAAgACAAIAAgACAAIAAgACAAXwBwAGEAcgB0AGkAYQBsAFkAZQBhAHIAcwAsACAASQBGACgASgBEAGEAdABlADIAIAA+AD0AIABKAEQAYQB0AGUAMQAsAFwAbgAgACAAIAAgACAAIAAgACAAIAAgACAAIAAgACAAIAAgACAAIAAgACAAIAAgACAAIAAgACAAIAAgAEwARQBUACgAXABuACAAIAAgACAAIAAgACAAIAAgACAAIAAgACAAIAAgACAAIAAgACAAIAAgACAAIAAgACAAIAAgACAAIAAgACAAIABfAHAAYQByAHQAaQBhAGwAWQBlAGEAcgAxACwAIABfAGQAYQB5AHMAWQBlAGEAcgAxACAALQAgAF8AZABhAHkATwBmAFkAZQBhAHIAMQAgAC0AIABJAE4ARABFAFgAKABfAGoAZABuAEwAbwBjAGEAbAAxACwAIAAxACwAIAAyACkALABcAG4AIAAgACAAIAAgACAAIAAgACAAIAAgACAAIAAgACAAIAAgACAAIAAgACAAIAAgACAAIAAgACAAIAAgACAAIAAgAF8AcABhAHIAdABpAGEAbABZAGUAYQByADIALAAgAF8AZABhAHkATwBmAFkAZQBhAHIAMgAgACsAIABJAE4ARABFAFgAKABfAGoAZABuAEwAbwBjAGEAbAAyACwAIAAxACwAIAAyACkALABcAG4AIAAgACAAIAAgACAAIAAgACAAIAAgACAAIAAgACAAIAAgACAAIAAgACAAIAAgACAAIAAgACAAIAAgACAAIAAgACgAXwBwAGEAcgB0AGkAYQBsAFkAZQBhAHIAMQAgAC8AIABfAGQAYQB5AHMAWQBlAGEAcgAxACkAIAArACAAKABfAHAAYQByAHQAaQBhAGwAWQBlAGEAcgAyACAALwAgAF8AZABhAHkAcwBZAGUAYQByADIAKQBcAG4AIAAgACAAIAAgACAAIAAgACAAIAAgACAAIAAgACAAIAAgACAAIAAgACAAIAAgACAAIAAgACAAIAApACwAXABuACAAIAAgACAAIAAgACAAIAAgACAAIAAgACAAIAAgACAAIAAgACAAIAAgACAAIAAgACAAIAAgACAATABFAFQAKABcAG4AIAAgACAAIAAgACAAIAAgACAAIAAgACAAIAAgACAAIAAgACAAIAAgACAAIAAgACAAIAAgACAAIAAgACAAIAAgAF8AcABhAHIAdABpAGEAbABZAGUAYQByADEALAAgAF8AZABhAHkATwBmAFkAZQBhAHIAMQAgACsAIABJAE4ARABFAFgAKABfAGoAZABuAEwAbwBjAGEAbAAxACwAIAAxACwAIAAyACkALABcAG4AIAAgACAAIAAgACAAIAAgACAAIAAgACAAIAAgACAAIAAgACAAIAAgACAAIAAgACAAIAAgACAAIAAgACAAIAAgAF8AcABhAHIAdABpAGEAbABZAGUAYQByADIALAAgAF8AZABhAHkAcwBZAGUAYQByADIAIAAtACAAXwBkAGEAeQBPAGYAWQBlAGEAcgAyACAALQAgAEkATgBEAEUAWAAoAF8AagBkAG4ATABvAGMAYQBsADIALAAgADEALAAgADIAKQAsAFwAbgAgACAAIAAgACAAIAAgACAAIAAgACAAIAAgACAAIAAgACAAIAAgACAAIAAgACAAIAAgACAAIAAgACAAIAAgACAAKABfAHAAYQByAHQAaQBhAGwAWQBlAGEAcgAxACAALwAgAF8AZABhAHkAcwBZAGUAYQByADEAKQAgACsAIAAoAF8AcABhAHIAdABpAGEAbABZAGUAYQByADIAIAAvACAAXwBkAGEAeQBzAFkAZQBhAHIAMgApAFwAbgAgACAAIAAgACAAIAAgACAAIAAgACAAIAAgACAAIAAgACAAIAAgACAAIAAgACAAIAAgACAAIAAgACkAXABuACAAIAAgACAAIAAgACAAIAAgACAAIAAgACAAIAAgACAAIAAgACAAIAAgACAAIAAgACkALABcAG4AIAAgACAAIAAgACAAIAAgACAAIAAgACAAIAAgACAAIAAgACAAIAAgACAAIAAgACAAKAAoAF8AZABlAGwAdABhAFkAZQBhAHIAIAAtACAAMQApACAAKwAgAF8AcABhAHIAdABpAGEAbABZAGUAYQByAHMAKQAgACoAIABfAHMAaQBnAG4AXABuACAAIAAgACAAIAAgACAAIAAgACAAIAAgACAAIAAgACAAIAAgACAAIAApACwAXABuACAAIAAgACAAIAAgACAAIAAgACAAIAAgACAAIAAgACAAIAAgACAAIAAoAF8AZABlAGwAdABhAFkAZQBhAHIAIAArACAAMQApACAAKgAgAF8AcwBpAGcAb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ABPAFUAUgBTAFwAbgBcAG4AUgBlAHQAdQByAG4AcwAgAHQAaABlACAAdABpAG0AZQBzAHAAYQBuACAAZABpAGYAZgBlAHIAZQBuAGMAZQAgAGIAZQB0AHcAZQBlAG4AIAB0AHcAbwAgAGQAYQB0AGUAcwAgAGkAbgAgAGgAbwB1AHI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oAG8Ad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aQBuAGMAbAB1AHMAaQB2AGUAIABlAHgAdABlAG4AdAAgAG8AZgAgAGgAbwB1AHI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IAE8AVQBSAFMAIAA9ACAATABBAE0AQgBEAEEAKABKAEQAYQB0AGUAMQAsACAASgBEAGEAdABlADIALAAgAFsAVABpAG0AZQBaAG8AbgBlAE8AZgBmAHMAZQB0AF0ALAAgAFsARQB4AHQAZQBuAHQAXQAsAFwAbgAgACAAIAAgAEkARgAoACgASgBEAGEAdABlADEAIAA9ACAAXAAiAFwAIgApACAAKgAgACgASgBEAGEAdABlADIAIAA9ACAAXAAiAFwAIgApACwAIABcACIAXAAiACwAXABuACAAIAAgACAAIAAgACAAIABJAEYAKAAoAE4ATwBUACgASQBTAE4AVQBNAEIARQBSACgASgBEAGEAdABlADEAKQApACAAKwAgAE4ATwBUACgASQBTAE4AVQBNAEIARQBSACgASgBEAGEAdABlADIAKQApACkAIAA8AD4AIAAwACwAIAB7ACMAVgBBAEwAVQBFACEAfQAsAFwAbgAgACAAIAAgACAAIAAgACAAIAAgACAAIABMAEUAVAAoAFwAbgAgACAAIAAgACAAIAAgACAAIAAgACAAIAAgACAAIAAgAF8AcwBpAGcAbgAsACAASQBGACgASgBEAGEAdABlADIAIAA+AD0AIABKAEQAYQB0AGUAMQAsACAAMQAsACAALQAxACkALABcAG4AIAAgACAAIAAgACAAIAAgACAAIAAgACAAIAAgACAAIABfAGYAcgBhAGMAdABpAG8AbgBhAGwALAAgAE4AKABFAHgAdABlAG4AdAApACAAPQAgADAALABcAG4AIAAgACAAIAAgACAAIAAgACAAIAAgACAAIAAgACAAIABJAEYAKABfAGYAcgBhAGMAdABpAG8AbgBhAGwALABcAG4AIAAgACAAIAAgACAAIAAgACAAIAAgACAAIAAgACAAIAAgACAAIAAgAFIATwBVAE4ARAAoACgASgBEAGEAdABlADIAIAAtACAASgBEAGEAdABlADEAKQAgACoAIAA4ADYANAAwADAAMAAwADAALAAgADAAKQAgAC8AIAAzADYAMAAwADAAMAAwACwAXABuACAAIAAgACAAIAAgACAAIAAgACAAIAAgACAAIAAgACAAIAAgACAAIABMAEUAVAAoAFwAbgAgACAAIAAgACAAIAAgACAAIAAgACAAIAAgACAAIAAgACAAIAAgACAAIAAgACAAIABfAGoAZABuAEwAbwBjAGEAbAAxACwAIABKAEQAQQBUAEUAXwBUAE8AXwBKAEQATgBfAEwATwBDAEEATAAoAEoARABhAHQAZQAxACwAIABUAGkAbQBlAFoAbwBuAGUATwBmAGYAcwBlAHQAKQAsAFwAbgAgACAAIAAgACAAIAAgACAAIAAgACAAIAAgACAAIAAgACAAIAAgACAAIAAgACAAIABfAGoAZABuAEwAbwBjAGEAbAAyACwAIABKAEQAQQBUAEUAXwBUAE8AXwBKAEQATgBfAEwATwBDAEEATAAoAEoARABhAHQAZQAyACwAIABUAGkAbQBlAFoAbwBuAGUATwBmAGYAcwBlAHQAKQAsAFwAbgAgACAAIAAgACAAIAAgACAAIAAgACAAIAAgACAAIAAgACAAIAAgACAAIAAgACAAIABfAGQAZQBsAHQAYQBEAGEAeQAsACAASQBOAEQARQBYACgAXwBqAGQAbgBMAG8AYwBhAGwAMgAsACAAMQAsACAAMQApACAALQAgAEkATgBEAEUAWAAoAF8AagBkAG4ATABvAGMAYQBsADEALAAgADEALAAgADEAKQAsAFwAbgAgACAAIAAgACAAIAAgACAAIAAgACAAIAAgACAAIAAgACAAIAAgACAAIAAgACAAIABfAGgAbwB1AHIAMQAsACAAUgBPAFUATgBEACgASQBOAEQARQBYACgAXwBqAGQAbgBMAG8AYwBhAGwAMQAsACAAMQAsACAAMgApACAAKgAgADgANgA0ADAAMAAsACAAMAApACAALwAgADMANgAwADAALABcAG4AIAAgACAAIAAgACAAIAAgACAAIAAgACAAIAAgACAAIAAgACAAIAAgACAAIAAgACAAXwBoAG8AdQByADIALAAgAFIATwBVAE4ARAAoAEkATgBEAEUAWAAoAF8AagBkAG4ATABvAGMAYQBsADIALAAgADEALAAgADIAKQAgACoAIAA4ADYANAAwADAALAAgADAAKQAgAC8AIAAzADYAMAAwACwAXABuACAAIAAgACAAIAAgACAAIAAgACAAIAAgACAAIAAgACAAIAAgACAAIAAgACAAIAAgAF8AZABlAGwAdABhAEgAbwB1AHIALAAgAEkATgBUACgAXwBoAG8AdQByADIAKQAgAC0AIABJAE4AVAAoAF8AaABvAHUAcgAxACkALABcAG4AIAAgACAAIAAgACAAIAAgACAAIAAgACAAIAAgACAAIAAgACAAIAAgACAAIAAgACAAXwBkAGkAZgBmAEgAbwB1AHIAcwAsACAAQQBCAFMAKAAoAF8AZABlAGwAdABhAEQAYQB5ACAAKgAgADIANAApACAAKwAgAF8AZABlAGwAdABhAEgAbwB1AHIAKQAsAFwAbgAgACAAIAAgACAAIAAgACAAIAAgACAAIAAgACAAIAAgACAAIAAgACAAIAAgACAAIAAoAF8AZABpAGYAZgBIAG8AdQByAHMAIAArACAAMQApACAAKgAgAF8AcwBpAGcAb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SQBOAFUAVABFAFMAXABuAFwAbgBSAGUAdAB1AHIAbgBzACAAdABoAGUAIAB0AGkAbQBlAHMAcABhAG4AIABkAGkAZgBmAGUAcgBlAG4AYwBlACAAYgBlAHQAdwBlAGUAbgAgAHQAdwBvACAAZABhAHQAZQBzACAAaQBu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fAAgAFwAbgBKAEQAYQB0AGUAMgAgACAAIAAgACAAIAAgACAAIAAgACAAfAAgAGQAZQBjAGkAbQBhAGwAIAB8ACA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kAbgBjAGwAdQBzAGkAdgBlACAAZQB4AHQAZQBuAHQAIABvAGYAIABtAGkAbgB1AHQAZQ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SQBOAFUAVABFAFMAIAA9ACAATABBAE0AQgBEAEEAKABKAEQAYQB0AGUAMQAsACAASgBEAGEAdABlADIALAAgAFsAVABpAG0AZQBaAG8AbgBlAE8AZgBmAHMAZQB0AF0ALAAgAFsARQB4AHQAZQBuAHQAXQAsAFwAbgAgACAAIAAgAEkARgAoACgASgBEAGEAdABlADEAIAA9ACAAXAAiAFwAIgApACAAKgAgACgASgBEAGEAdABlADIAIAA9ACAAXAAiAFwAIgApACwAIABcACIAXAAiACwAXABuACAAIAAgACAAIAAgACAAIABJAEYAKAAoAE4ATwBUACgASQBTAE4AVQBNAEIARQBSACgASgBEAGEAdABlADEAKQApACAAKwAgAE4ATwBUACgASQBTAE4AVQBNAEIARQBSACgASgBEAGEAdABlADIAKQApACkAIAA8AD4AIAAwACwAIAB7ACMAVgBBAEwAVQBFACEAfQAsAFwAbgAgACAAIAAgACAAIAAgACAAIAAgACAAIABMAEUAVAAoAFwAbgAgACAAIAAgACAAIAAgACAAIAAgACAAIAAgACAAIAAgAF8AcwBpAGcAbgAsACAASQBGACgASgBEAGEAdABlADIAIAA+AD0AIABKAEQAYQB0AGUAMQAsACAAMQAsACAALQAxACkALABcAG4AIAAgACAAIAAgACAAIAAgACAAIAAgACAAIAAgACAAIABfAGYAcgBhAGMAdABpAG8AbgBhAGwALAAgAE4AKABFAHgAdABlAG4AdAApACAAPQAgADAALABcAG4AIAAgACAAIAAgACAAIAAgACAAIAAgACAAIAAgACAAIABJAEYAKABfAGYAcgBhAGMAdABpAG8AbgBhAGwALABcAG4AIAAgACAAIAAgACAAIAAgACAAIAAgACAAIAAgACAAIAAgACAAIAAgAFIATwBVAE4ARAAoACgASgBEAGEAdABlADIAIAAtACAASgBEAGEAdABlADEAKQAgACoAIAA4ADYANAAwADAAMAAwADAALAAgADAAKQAgAC8AIAA2ADAAMAAwADAALABcAG4AIAAgACAAIAAgACAAIAAgACAAIAAgACAAIAAgACAAIAAgACAAIAAgAEwARQBUACgAXABuACAAIAAgACAAIAAgACAAIAAgACAAIAAgACAAIAAgACAAIAAgACAAIAAgACAAIAAgAF8AagBkAG4ATABvAGMAYQBsADEALAAgAEoARABBAFQARQBfAFQATwBfAEoARABOAF8ATABPAEMAQQBMACgASgBEAGEAdABlADEALAAgAFQAaQBtAGUAWgBvAG4AZQBPAGYAZgBzAGUAdAApACwAXABuACAAIAAgACAAIAAgACAAIAAgACAAIAAgACAAIAAgACAAIAAgACAAIAAgACAAIAAgAF8AagBkAG4ATABvAGMAYQBsADIALAAgAEoARABBAFQARQBfAFQATwBfAEoARABOAF8ATABPAEMAQQBMACgASgBEAGEAdABlADIALAAgAFQAaQBtAGUAWgBvAG4AZQBPAGYAZgBzAGUAdAApACwAXABuACAAIAAgACAAIAAgACAAIAAgACAAIAAgACAAIAAgACAAIAAgACAAIAAgACAAIAAgAF8AZABlAGwAdABhAEQAYQB5ACwAIABJAE4ARABFAFgAKABfAGoAZABuAEwAbwBjAGEAbAAyACwAIAAxACwAIAAxACkAIAAtACAASQBOAEQARQBYACgAXwBqAGQAbgBMAG8AYwBhAGwAMQAsACAAMQAsACAAMQApACwAXABuACAAIAAgACAAIAAgACAAIAAgACAAIAAgACAAIAAgACAAIAAgACAAIAAgACAAIAAgAF8AbQBpAG4AdQB0AGUAMQAsACAAUgBPAFUATgBEACgASQBOAEQARQBYACgAXwBqAGQAbgBMAG8AYwBhAGwAMQAsACAAMQAsACAAMgApACAAKgAgADgANgA0ADAAMAAsACAAMAApACAALwAgADYAMAAsAFwAbgAgACAAIAAgACAAIAAgACAAIAAgACAAIAAgACAAIAAgACAAIAAgACAAIAAgACAAIABfAG0AaQBuAHUAdABlADIALAAgAFIATwBVAE4ARAAoAEkATgBEAEUAWAAoAF8AagBkAG4ATABvAGMAYQBsADIALAAgADEALAAgADIAKQAgACoAIAA4ADYANAAwADAALAAgADAAKQAgAC8AIAA2ADAALABcAG4AIAAgACAAIAAgACAAIAAgACAAIAAgACAAIAAgACAAIAAgACAAIAAgACAAIAAgACAAXwBkAGUAbAB0AGEATQBpAG4AdQB0AGUALAAgAEkATgBUACgAXwBtAGkAbgB1AHQAZQAyACkAIAAtACAASQBOAFQAKABfAG0AaQBuAHUAdABlADEAKQAsAFwAbgAgACAAIAAgACAAIAAgACAAIAAgACAAIAAgACAAIAAgACAAIAAgACAAIAAgACAAIABfAGQAaQBmAGYATQBpAG4AdQB0AGUAcwAsACAAQQBCAFMAKAAoAF8AZABlAGwAdABhAEQAYQB5ACAAKgAgADEANAA0ADAAKQAgACsAIABfAGQAZQBsAHQAYQBNAGkAbgB1AHQAZQApACwAXABuACAAIAAgACAAIAAgACAAIAAgACAAIAAgACAAIAAgACAAIAAgACAAIAAgACAAIAAgACgAXwBkAGkAZgBmAE0AaQBuAHUAdABlAHMAIAArACAAMQApACAAKgAgAF8AcwBpAGcAb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HQAdwBvACAAZABhAHQAZQBzACAAaQBu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fAAgAFwAbgBKAEQAYQB0AGUAMgAgACAAIAAgACAAIAAgACAAIAAgACAAfAAgAGQAZQBjAGkAbQBhAGwAIAB8ACA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kAbgBjAGwAdQBzAGkAdgBlACAAZQB4AHQAZQBuAHQAIABvAGYAIABzAGUAYwBvAG4AZA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MARQBDAE8ATgBEAFMAIAA9ACAATABBAE0AQgBEAEEAKABKAEQAYQB0AGUAMQAsACAASgBEAGEAdABlADIALAAgAFsAVABpAG0AZQBaAG8AbgBlAE8AZgBmAHMAZQB0AF0ALAAgAFsARQB4AHQAZQBuAHQAXQAsAFwAbgAgACAAIAAgAEkARgAoACgASgBEAGEAdABlADEAIAA9ACAAXAAiAFwAIgApACAAKgAgACgASgBEAGEAdABlADIAIAA9ACAAXAAiAFwAIgApACwAIABcACIAXAAiACwAXABuACAAIAAgACAAIAAgACAAIABJAEYAKAAoAE4ATwBUACgASQBTAE4AVQBNAEIARQBSACgASgBEAGEAdABlADEAKQApACAAKwAgAE4ATwBUACgASQBTAE4AVQBNAEIARQBSACgASgBEAGEAdABlADIAKQApACkAIAA8AD4AIAAwACwAIAB7ACMAVgBBAEwAVQBFACEAfQAsAFwAbgAgACAAIAAgACAAIAAgACAAIAAgACAAIABMAEUAVAAoAFwAbgAgACAAIAAgACAAIAAgACAAIAAgACAAIAAgACAAIAAgAF8AcwBpAGcAbgAsACAASQBGACgASgBEAGEAdABlADIAIAA+AD0AIABKAEQAYQB0AGUAMQAsACAAMQAsACAALQAxACkALABcAG4AIAAgACAAIAAgACAAIAAgACAAIAAgACAAIAAgACAAIABfAGYAcgBhAGMAdABpAG8AbgBhAGwALAAgAE4AKABFAHgAdABlAG4AdAApACAAPQAgADAALABcAG4AIAAgACAAIAAgACAAIAAgACAAIAAgACAAIAAgACAAIABJAEYAKABfAGYAcgBhAGMAdABpAG8AbgBhAGwALABcAG4AIAAgACAAIAAgACAAIAAgACAAIAAgACAAIAAgACAAIAAgACAAIAAgAFIATwBVAE4ARAAoACgASgBEAGEAdABlADIAIAAtACAASgBEAGEAdABlADEAKQAgACoAIAA4ADYANAAwADAAMAAwADAALAAgADAAKQAgAC8AIAAxADAAMAAwACwAXABuACAAIAAgACAAIAAgACAAIAAgACAAIAAgACAAIAAgACAAIAAgACAAIABMAEUAVAAoAFwAbgAgACAAIAAgACAAIAAgACAAIAAgACAAIAAgACAAIAAgACAAIAAgACAAIAAgACAAIABfAGoAZABuAEwAbwBjAGEAbAAxACwAIABKAEQAQQBUAEUAXwBUAE8AXwBKAEQATgBfAEwATwBDAEEATAAoAEoARABhAHQAZQAxACwAIABUAGkAbQBlAFoAbwBuAGUATwBmAGYAcwBlAHQAKQAsAFwAbgAgACAAIAAgACAAIAAgACAAIAAgACAAIAAgACAAIAAgACAAIAAgACAAIAAgACAAIABfAGoAZABuAEwAbwBjAGEAbAAyACwAIABKAEQAQQBUAEUAXwBUAE8AXwBKAEQATgBfAEwATwBDAEEATAAoAEoARABhAHQAZQAyACwAIABUAGkAbQBlAFoAbwBuAGUATwBmAGYAcwBlAHQAKQAsAFwAbgAgACAAIAAgACAAIAAgACAAIAAgACAAIAAgACAAIAAgACAAIAAgACAAIAAgACAAIABfAGQAZQBsAHQAYQBEAGEAeQAsACAASQBOAEQARQBYACgAXwBqAGQAbgBMAG8AYwBhAGwAMgAsACAAMQAsACAAMQApACAALQAgAEkATgBEAEUAWAAoAF8AagBkAG4ATABvAGMAYQBsADEALAAgADEALAAgADEAKQAsAFwAbgAgACAAIAAgACAAIAAgACAAIAAgACAAIAAgACAAIAAgACAAIAAgACAAIAAgACAAIABfAHMAZQBjAG8AbgBkADEALAAgAFIATwBVAE4ARAAoAEkATgBEAEUAWAAoAF8AagBkAG4ATABvAGMAYQBsADEALAAgADEALAAgADIAKQAgACoAIAA4ADYANAAwADAALAAgADAAKQAsAFwAbgAgACAAIAAgACAAIAAgACAAIAAgACAAIAAgACAAIAAgACAAIAAgACAAIAAgACAAIABfAHMAZQBjAG8AbgBkADIALAAgAFIATwBVAE4ARAAoAEkATgBEAEUAWAAoAF8AagBkAG4ATABvAGMAYQBsADIALAAgADEALAAgADIAKQAgACoAIAA4ADYANAAwADAALAAgADAAKQAsAFwAbgAgACAAIAAgACAAIAAgACAAIAAgACAAIAAgACAAIAAgACAAIAAgACAAIAAgACAAIABfAGQAZQBsAHQAYQBTAGUAYwBvAG4AZAAsACAASQBOAFQAKABfAHMAZQBjAG8AbgBkADIAKQAgAC0AIABJAE4AVAAoAF8AcwBlAGMAbwBuAGQAMQApACwAXABuACAAIAAgACAAIAAgACAAIAAgACAAIAAgACAAIAAgACAAIAAgACAAIAAgACAAIAAgAF8AZABpAGYAZgBTAGUAYwBvAG4AZABzACwAIABBAEIAUwAoACgAXwBkAGUAbAB0AGEARABhAHkAIAAqACAAOAA2ADQAMAAwACkAIAArACAAXwBkAGUAbAB0AGEAUwBlAGMAbwBuAGQAKQAsAFwAbgAgACAAIAAgACAAIAAgACAAIAAgACAAIAAgACAAIAAgACAAIAAgACAAIAAgACAAIAAoAF8AZABpAGYAZgBTAGUAYwBvAG4AZABzACAAKwAgADEAKQAgACoAIABfAHMAaQBnAG4AXABuACAAIAAgACAAIAAgACAAIAAgACAAIAAgACAAIAAgACAAIAAgACAAIAApAFwAbgAgACAAIAAgACAAIAAgACAAIAAgACAAIAAgACAAIAAgACkAXABuACAAIAAgACAAIAAgACAAIAAgACAAIAAgACkAXABuACAAIAAgACAAIAAgACAAIAApAFwAbgAgACAAIAAgACkAXABuACkAOwBcAG4AXABuAC8ALwAgACAAIAAhACEAIQAhACEAIQAhACEAIQAhACEAIQAhACEAIQAhACEAIQAhACEAIQAhACE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XwBNAE8ATgBUAEgAUwBcAG4AXABuAFIAZQB0AHUAcgBuAHMAIAB0AGgAZQAgAHQAaQBtAGUAcwBwAGEAbgAgAGQAaQBmAGYAZQByAGUAbgBjAGUAIABiAGUAdAB3AGUAZQBuACAAdAB3AG8AIABkAGEAdABlAHMAIABpAG4AIAB5AGUAYQByAHMAIABhAG4AZAAgAG0AbwBuAHQAaABzAC4AXABuAFcAaABlAHIAZQAgAHQAaABlACAAZABpAGYAZgBlAHIAZQBuAGMAZQAgAGkAbgBjAGwAdQBkAGUAcwAgAHAAYQByAHQAaQBhAGwAIABtAG8AbgB0AGgAcwAsACAAdABoAGUAIABmAHIAYQBjAHQAaQBvAG4AIABpAHMAIABjAGEAbABjAHUAbABhAHQAZQBkACAAbwBuACAAdABoAGUAIABiAGEAcwBpAHMAIABvAGYAIABkAGEAeQBzACAAaQBuACAAZQBhAGMAaAAgAHAAYQByAHQAaQBhAGwAXABuAHkAZQBhAHIAIABpAG4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ZQBsAHQAYQAgAHkAZQBhAHIAcwBcAG4AIAAyACAAfAAgAGQAZQBjAGkAbQBhAGwAIAB8ACAARABlAGwAdABhACAAbQBvAG4AdABoAHMAIABbAC0AMQAyAF0ALgAuAFsAMQAy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ZQB4AHQAZQBuAHQAIABvAGYAIABtAG8AbgB0AGgAc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XwBNAE8ATgBUAEgAUwAgAD0AIABMAEEATQBCAEQAQQAoAEoARABhAHQAZQAxACwAIABKAEQAYQB0AGUAMgAsACAAWwBUAGkAbQBlAFoAbwBuAGUATwBmAGYAcwBlAHQAXQAsACAAWwBFAHgAdABlAG4AdABdACwAIABbAEoAdQBsAGkAYQBuAEMAYQBsAGUAbgBkAGEAcgBdACwAXABuACAAIAAgACAASQBGACgAKABKAEQAYQB0AGUAMQAgAD0AIABcACIAXAAiACkAIAAqACAAKABKAEQAYQB0AGUAMgAgAD0AIABcACIAXAAiACkALAAgAHsAXAAiAFwAIgAsACAAXAAiAFwAIgB9ACwAXABuACAAIAAgACAAIAAgACAAIABJAEYAKAAoAE4ATwBUACgASQBTAE4AVQBNAEIARQBSACgASgBEAGEAdABlADEAKQApACAAKwAgAE4ATwBUACgASQBTAE4AVQBNAEIARQBSACgASgBEAGEAdABlADIAKQApACkAIAA8AD4AIAAwACwAIAB7ACMAVgBBAEwAVQBFACEALAAgACMAVgBBAEwAVQBFACEAfQAsAFwAbgAgACAAIAAgACAAIAAgACAAIAAgACAAIABMAEUAVAAoAFwAbgAgACAAIAAgACAAIAAgACAAIAAgACAAIAAgACAAIAAgAF8AZABpAGYAZgBNAG8AbgB0AGgAcwAsACAARABFAEwAVABBAF8ATQBPAE4AVABIAFMAKABKAEQAYQB0AGUAMQAsACAASgBEAGEAdABlADIALAAgAFQAaQBtAGUAWgBvAG4AZQBPAGYAZgBzAGUAdAAsACAARQB4AHQAZQBuAHQALAAgAEoAdQBsAGkAYQBuAEMAYQBsAGUAbgBkAGEAcgApACwAXABuACAAIAAgACAAIAAgACAAIAAgACAAIAAgACAAIAAgACAAXwBzAGkAZwBuACwAIABJAEYAKABfAGQAaQBmAGYATQBvAG4AdABoAHMAIAA+AD0AIAAwACwAIAAxACwAIAAtADEAKQAsAFwAbgAgACAAIAAgACAAIAAgACAAIAAgACAAIAAgACAAIAAgAF8AZABlAGwAdABhAFkAZQBhAHIALAAgAEkATgBUACgAQQBCAFMAKABfAGQAaQBmAGYATQBvAG4AdABoAHMAKQAgAC8AIAAxADIAKQAgACoAIABfAHMAaQBnAG4ALABcAG4AIAAgACAAIAAgACAAIAAgACAAIAAgACAAIAAgACAAIABfAGQAZQBsAHQAYQBNAG8AbgB0AGgALAAgAF8AZABpAGYAZgBNAG8AbgB0AGgAcwAgAC0AIAAoAF8AZABlAGwAdABhAFkAZQBhAHIAIAAqACAAMQAyACkALABcAG4AIAAgACAAIAAgACAAIAAgACAAIAAgACAAIAAgACAAIABIAFMAVABBAEMASwAoAF8AZABlAGwAdABhAFkAZQBhAHIALAAgAF8AZABlAGwAdABhAE0AbwBuAHQAa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fAFcARQBFAEsAUwBcAG4AXABuAFIAZQB0AHUAcgBuAHMAIAB0AGgAZQAgAHQAaQBtAGUAcwBwAGEAbgAgAGQAaQBmAGYAZQByAGUAbgBjAGUAIABiAGUAdAB3AGUAZQBuACAAdAB3AG8AIABkAGEAdABlAHMAIABpAG4AIAB5AGUAYQByAHMAIABhAG4AZAAgAHcAZQBlAGs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ZQBsAHQAYQAgAHkAZQBhAHIAcwBcAG4AIAAyACAAfAAgAGQAZQBjAGkAbQBhAGwAIAB8ACAARABlAGwAdABhACAAdwBlAGUAawBzACAAWwAtADUAMwBdAC4ALgBbADUAMw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fAAgAFwAbgBKAEQAYQB0AGUAMgAgACAAIAAgACAAIAAgACAAIAAgACAAfAAgAGQAZQBjAGkAbQBhAGwAIAB8ACA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UAeAB0AGUAbgB0ACAAbwBmACAAdwBlAGUAawBzAC4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UwAgAD0AIABMAEEATQBCAEQAQQAoAEoARABhAHQAZQAxACwAIABKAEQAYQB0AGUAMgAsACAAWwBUAGkAbQBlAFoAbwBuAGUATwBmAGYAcwBlAHQAXQAsACAAWwBFAHgAdABlAG4AdABdACwAIABbAEoAdQBsAGkAYQBuAEMAYQBsAGUAbgBkAGEAcgBdACwAXABuACAAIAAgACAASQBGACgAKABKAEQAYQB0AGUAMQAgAD0AIABcACIAXAAiACkAIAAqACAAKABKAEQAYQB0AGUAMgAgAD0AIABcACIAXAAiACkALAAgAHsAXAAiAFwAIgAsACAAXAAiAFwAIgB9ACwAXABuACAAIAAgACAAIAAgACAAIABJAEYAKAAoAE4ATwBUACgASQBTAE4AVQBNAEIARQBSACgASgBEAGEAdABlADEAKQApACAAKwAgAE4ATwBUACgASQBTAE4AVQBNAEIARQBSACgASgBEAGEAdABlADIAKQApACkAIAA8AD4AIAAwACwAIAB7ACMAVgBBAEwAVQBFACEALAAgACMAVgBBAEwAVQBFACEAfQAsAFwAbgAgACAAIAAgACAAIAAgACAAIAAgACAAIABMAEUAVAAoAFwAbgAgACAAIAAgACAAIAAgACAAIAAgACAAIAAgACAAIAAgAF8AcwBpAGcAbgAsACAASQBGACgASgBEAGEAdABlADIAIAA+AD0AIABKAEQAYQB0AGUAMQAsACAAMQAsACAALQAxACkALABcAG4AIAAgACAAIAAgACAAIAAgACAAIAAgACAAIAAgACAAIABfAGYAcgBhAGMAdABpAG8AbgBhAGwALAAgAE4AKABFAHgAdABlAG4AdAApACAAPQAgADAALABcAG4AIAAgACAAIAAgACAAIAAgACAAIAAgACAAIAAgACAAIABfAGoAZABuAEwAbwBjAGEAbAAxACwAIABKAEQAQQBUAEUAXwBUAE8AXwBKAEQATgBfAEwATwBDAEEATAAoAEoARABhAHQAZQAxACwAIABUAGkAbQBlAFoAbwBuAGUATwBmAGYAcwBlAHQAKQAsAFwAbgAgACAAIAAgACAAIAAgACAAIAAgACAAIAAgACAAIAAgAF8AagBkAG4ATABvAGMAYQBsADIALAAgAEoARABBAFQARQBfAFQATwBfAEoARABOAF8ATABPAEMAQQBMACgASgBEAGEAdABlADIALAAgAFQAaQBtAGUAWgBvAG4AZQBPAGYAZgBzAGUAdAApACwAXABuACAAIAAgACAAIAAgACAAIAAgACAAIAAgACAAIAAgACAAXwB3AGUAZQBrAEQAYQB0AGUAMQAsACAAVwBFAEUASwBfAEQAQQBUAEUAKABJAE4ARABFAFgAKABfAGoAZABuAEwAbwBjAGEAbAAxACwAIAAxACwAIAAxACkALAAgAEoAdQBsAGkAYQBuAEMAYQBsAGUAbgBkAGEAcgApACwAXABuACAAIAAgACAAIAAgACAAIAAgACAAIAAgACAAIAAgACAAXwB3AGUAZQBrAEQAYQB0AGUAMgAsACAAVwBFAEUASwBfAEQAQQBUAEUAKABJAE4ARABFAFgAKABfAGoAZABuAEwAbwBjAGEAbAAyACwAIAAxACwAIAAxACkALAAgAEoAdQBsAGkAYQBuAEMAYQBsAGUAbgBkAGEAcgApACwAXABuACAAIAAgACAAIAAgACAAIAAgACAAIAAgACAAIAAgACAAXwBkAGUAbAB0AGEAWQBlAGEAcgAsACAAQQBCAFMAKABJAE4ARABFAFgAKABfAHcAZQBlAGsARABhAHQAZQAyACwAIAAxACwAIAAxACkAIAAtACAASQBOAEQARQBYACgAXwB3AGUAZQBrAEQAYQB0AGUAMQAsACAAMQAsACAAMQApACkALABcAG4AIAAgACAAIAAgACAAIAAgACAAIAAgACAAIAAgACAAIABfAGQAZQBsAHQAYQBXAGUAZQBrACwAIABfAHMAaQBnAG4AIAAqACAAKABJAE4ARABFAFgAKABfAHcAZQBlAGsARABhAHQAZQAyACwAIAAxACwAIAAyACkAIAAtACAASQBOAEQARQBYACgAXwB3AGUAZQBrAEQAYQB0AGUAMQAsACAAMQAsACAAMgApACkALABcAG4AIAAgACAAIAAgACAAIAAgACAAIAAgACAAIAAgACAAIABfAGQAaQBmAGYAWQBlAGEAcgAsACAAXwBkAGUAbAB0AGEAWQBlAGEAcgAgAC0AIABOACgAXwBkAGUAbAB0AGEAVwBlAGUAawAgADwAIAAwACkALABcAG4AIAAgACAAIAAgACAAIAAgACAAIAAgACAAIAAgACAAIABfAGYAaQByAHMAdABZAGUAYQByAFcAZQBlAGsAcwAsACAASQBGACgAXwBzAGkAZwBuACAAPQAgADEALABcAG4AIAAgACAAIAAgACAAIAAgACAAIAAgACAAIAAgACAAIAAgACAAIAAgAFcARQBFAEsAUwBfAEkATgBfAFkARQBBAFIAKABJAE4ARABFAFgAKABfAHcAZQBlAGsARABhAHQAZQAxACwAIAAxACwAIAAxACkALAAgAEoAdQBsAGkAYQBuAEMAYQBsAGUAbgBkAGEAcgApACwAXABuACAAIAAgACAAIAAgACAAIAAgACAAIAAgACAAIAAgACAAIAAgACAAIABXAEUARQBLAFMAXwBJAE4AXwBZAEUAQQBSACgASQBOAEQARQBYACgAXwB3AGUAZQBrAEQAYQB0AGUAMgAsACAAMQAsACAAMQApACwAIABKAHUAbABpAGEAbgBDAGEAbABlAG4AZABhAHIAKQBcAG4AIAAgACAAIAAgACAAIAAgACAAIAAgACAAIAAgACAAIAApACwAXABuACAAIAAgACAAIAAgACAAIAAgACAAIAAgACAAIAAgACAAXwBkAGkAZgBmAFcAZQBlAGsALAAgAF8AZABlAGwAdABhAFcAZQBlAGsAIAArACAASQBGACgAXwBkAGUAbAB0AGEAVwBlAGUAawAgADwAIAAwACwAIABfAGYAaQByAHMAdABZAGUAYQByAFcAZQBlAGsAcwAsACAAMAApACwAXABuACAAIAAgACAAIAAgACAAIAAgACAAIAAgACAAIAAgACAAXABuACAAIAAgACAAIAAgACAAIAAgACAAIAAgACAAIAAgACAASQBGACgAXwBmAHIAYQBjAHQAaQBvAG4AYQBsACwAXABuACAAIAAgACAAIAAgACAAIAAgACAAIAAgACAAIAAgACAAIAAgACAAIABMAEUAVAAoAFwAbgAgACAAIAAgACAAIAAgACAAIAAgACAAIAAgACAAIAAgACAAIAAgACAAIAAgACAAIABfAGQAZQBsAHQAYQBXAGUAZQBrAEQAYQB5ACwAIABJAE4ARABFAFgAKABfAHcAZQBlAGsARABhAHQAZQAyACwAIAAxACwAIAAzACkAIAAtACAASQBOAEQARQBYACgAXwB3AGUAZQBrAEQAYQB0AGUAMQAsACAAMQAsACAAMwApACwAXABuACAAIAAgACAAIAAgACAAIAAgACAAIAAgACAAIAAgACAAIAAgACAAIAAgACAAIAAgAF8AZABlAGwAdABhAFQAaQBtAGUALAAgAEkATgBEAEUAWAAoAF8AagBkAG4ATABvAGMAYQBsADIALAAgADEALAAgADIAKQAgAC0AIABJAE4ARABFAFgAKABfAGoAZABuAEwAbwBjAGEAbAAxACwAIAAxACwAIAAyACkALABcAG4AIAAgACAAIAAgACAAIAAgACAAIAAgACAAIAAgACAAIAAgACAAIAAgACAAIAAgACAAXwBwAGEAcgB0AGkAYQBsAFcAZQBlAGsAcwAsACAAKABfAGQAZQBsAHQAYQBXAGUAZQBrAEQAYQB5ACAAKwAgAF8AZABlAGwAdABhAFQAaQBtAGUAKQAgAC8AIAA3ACwAXABuACAAIAAgACAAIAAgACAAIAAgACAAIAAgACAAIAAgACAAIAAgACAAIAAgACAAIAAgAEgAUwBUAEEAQwBLACgAXABuACAAIAAgACAAIAAgACAAIAAgACAAIAAgACAAIAAgACAAIAAgACAAIAAgACAAIAAgACAAIAAgACAAXwBzAGkAZwBuACAAKgAgAF8AZABpAGYAZgBZAGUAYQByACwAXABuACAAIAAgACAAIAAgACAAIAAgACAAIAAgACAAIAAgACAAIAAgACAAIAAgACAAIAAgACAAIAAgACAAKABfAHMAaQBnAG4AIAAqACAAXwBkAGkAZgBmAFcAZQBlAGsAKQAgACsAIABfAHAAYQByAHQAaQBhAGwAVwBlAGUAawBzAFwAbgAgACAAIAAgACAAIAAgACAAIAAgACAAIAAgACAAIAAgACAAIAAgACAAIAAgACAAIAApAFwAbgAgACAAIAAgACAAIAAgACAAIAAgACAAIAAgACAAIAAgACAAIAAgACAAKQAsAFwAbgAgACAAIAAgACAAIAAgACAAIAAgACAAIAAgACAAIAAgACAAIAAgACAATABFAFQAKABcAG4AIAAgACAAIAAgACAAIAAgACAAIAAgACAAIAAgACAAIAAgACAAIAAgACAAIAAgACAAXwBjAGEAcgByAHkAWQBlAGEAcgAsACAATgAoACgAXwBkAGkAZgBmAFcAZQBlAGsAIAArACAAMQApACAAPgA9ACAAXwBmAGkAcgBzAHQAWQBlAGEAcgBXAGUAZQBrAHMAKQAsAFwAbgAgACAAIAAgACAAIAAgACAAIAAgACAAIAAgACAAIAAgACAAIAAgACAAIAAgACAAIABfAGUAeAB0AGUAbgB0AFkAZQBhAHIALAAgAF8AZABpAGYAZgBZAGUAYQByACAAKwAgAF8AYwBhAHIAcgB5AFkAZQBhAHIALABcAG4AIAAgACAAIAAgACAAIAAgACAAIAAgACAAIAAgACAAIAAgACAAIAAgACAAIAAgACAAXwBlAHgAdABlAG4AdABXAGUAZQBrACwAIABfAGQAaQBmAGYAVwBlAGUAawAgACsAIAAxACAALQAgAEkARgAoAF8AYwBhAHIAcgB5AFkAZQBhAHIALAAgAF8AZgBpAHIAcwB0AFkAZQBhAHIAVwBlAGUAawBzACwAIAAwACkALABcAG4AIAAgACAAIAAgACAAIAAgACAAIAAgACAAIAAgACAAIAAgACAAIAAgACAAIAAgACAASABTAFQAQQBDAEsAKABcAG4AIAAgACAAIAAgACAAIAAgACAAIAAgACAAIAAgACAAIAAgACAAIAAgACAAIAAgACAAIAAgACAAIABfAHMAaQBnAG4AIAAqACAAXwBlAHgAdABlAG4AdABZAGUAYQByACwAXABuACAAIAAgACAAIAAgACAAIAAgACAAIAAgACAAIAAgACAAIAAgACAAIAAgACAAIAAgACAAIAAgACAAXwBzAGkAZwBuACAAKgAgAF8AZQB4AHQAZQBuAHQAVwBlAGUAaw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XwBEAEEAWQBTAFwAbgBcAG4AUgBlAHQAdQByAG4AcwAgAHQAaABlACAAdABpAG0AZQBzAHAAYQBuACAAZABpAGYAZgBlAHIAZQBuAGMAZQAgAGIAZQB0AHcAZQBlAG4AIAB0AHcAbwAgAGQAYQB0AGUAcwAgAGkAbgAgAHkAZQBhAHIAcwAgAGEAbgBk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ZQBsAHQAYQAgAHkAZQBhAHIAcwBcAG4AIAAyACAAfAAgAGQAZQBjAGkAbQBhAGwAIAB8ACAARABlAGwAdABhACAAZABhAHkAcwAgAFsALQAzADYANgBdAC4ALgBbADMANgA2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ZQB4AHQAZQBuAHQAIABvAGYAIABkAGEAeQBzAC4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EQAQQBZAFMAIAA9ACAATABBAE0AQgBEAEEAKABKAEQAYQB0AGUAMQAsACAASgBEAGEAdABlADIALAAgAFsAVABpAG0AZQBaAG8AbgBlAE8AZgBmAHMAZQB0AF0ALAAgAFsARQB4AHQAZQBuAHQAXQAsACAAWwBKAHUAbABpAGEAbgBDAGEAbABlAG4AZABhAHIAXQAsAFwAbgAgACAAIAAgAEkARgAoACgASgBEAGEAdABlADEAIAA9ACAAXAAiAFwAIgApACAAKgAgACgASgBEAGEAdABlADIAIAA9ACAAXAAiAFwAIgApACwAIAB7AFwAIgBcACIALAAgAFwAIgBcACIAfQAsAFwAbgAgACAAIAAgACAAIAAgACAASQBGACgAKABOAE8AVAAoAEkAUwBOAFUATQBCAEUAUgAoAEoARABhAHQAZQAxACkAKQAgACsAIABOAE8AVAAoAEkAUwBOAFUATQBCAEUAUgAoAEoARABhAHQAZQAyACkAKQApACAAPAA+ACAAMAAsACAAewAjAFYAQQBMAFUARQAhACwAIAAjAFYAQQBMAFUARQAhAH0ALABcAG4AIAAgACAAIAAgACAAIAAgACAAIAAgACAATABFAFQAKABcAG4AIAAgACAAIAAgACAAIAAgACAAIAAgACAAIAAgACAAIABfAHMAaQBnAG4ALAAgAEkARgAoAEoARABhAHQAZQAyACAAPgA9ACAASgBEAGEAdABlADEALAAgADEALAAgAC0AMQApACwAXABuACAAIAAgACAAIAAgACAAIAAgACAAIAAgACAAIAAgACAAXwBmAHIAYQBjAHQAaQBvAG4AYQBsACwAIABOACgARQB4AHQAZQBuAHQAKQAgAD0AIAAwACwAXABuACAAIAAgACAAIAAgACAAIAAgACAAIAAgACAAIAAgACAAXwBqAGQAbgBMAG8AYwBhAGwAMQAsACAASgBEAEEAVABFAF8AVABPAF8ASgBEAE4AXwBMAE8AQwBBAEwAKABKAEQAYQB0AGUAMQAsACAAVABpAG0AZQBaAG8AbgBlAE8AZgBmAHMAZQB0ACkALABcAG4AIAAgACAAIAAgACAAIAAgACAAIAAgACAAIAAgACAAIABfAGoAZABuAEwAbwBjAGEAbAAyACwAIABKAEQAQQBUAEUAXwBUAE8AXwBKAEQATgBfAEwATwBDAEEATAAoAEoARABhAHQAZQAyACwAIABUAGkAbQBlAFoAbwBuAGUATwBmAGYAcwBlAHQAKQAsAFwAbgAgACAAIAAgACAAIAAgACAAIAAgACAAIAAgACAAIAAgAF8AbwByAGQAaQBuAGEAbABEAGEAdABlADEALAAgAEoARABOAF8AVABPAF8ATwBSAEQASQBOAEEATABfAEQAQQBUAEUAKABJAE4ARABFAFgAKABfAGoAZABuAEwAbwBjAGEAbAAxACwAIAAxACwAIAAxACkALAAgAEoAdQBsAGkAYQBuAEMAYQBsAGUAbgBkAGEAcgApACwAXABuACAAIAAgACAAIAAgACAAIAAgACAAIAAgACAAIAAgACAAXwBvAHIAZABpAG4AYQBsAEQAYQB0AGUAMgAsACAASgBEAE4AXwBUAE8AXwBPAFIARABJAE4AQQBMAF8ARABBAFQARQAoAEkATgBEAEUAWAAoAF8AagBkAG4ATABvAGMAYQBsADIALAAgADEALAAgADEAKQAsACAASgB1AGwAaQBhAG4AQwBhAGwAZQBuAGQAYQByACkALABcAG4AIAAgACAAIAAgACAAIAAgACAAIAAgACAAIAAgACAAIABfAGQAZQBsAHQAYQBEAGEAeQAsACAAXwBzAGkAZwBuACAAKgAgACgASQBOAEQARQBYACgAXwBvAHIAZABpAG4AYQBsAEQAYQB0AGUAMgAsACAAMQAsACAAMgApACAALQAgAEkATgBEAEUAWAAoAF8AbwByAGQAaQBuAGEAbABEAGEAdABlADEALAAgADEALAAgADIAKQApACwAXABuACAAIAAgACAAIAAgACAAIAAgACAAIAAgACAAIAAgACAAXwBkAGUAbAB0AGEAWQBlAGEAcgAsACAAQQBCAFMAKABJAE4ARABFAFgAKABfAG8AcgBkAGkAbgBhAGwARABhAHQAZQAyACwAIAAxACwAIAAxACkAIAAtACAASQBOAEQARQBYACgAXwBvAHIAZABpAG4AYQBsAEQAYQB0AGUAMQAsACAAMQAsACAAMQApACkAIAAtACAATgAoAF8AZABlAGwAdABhAEQAYQB5ACAAPAAgADAAKQAsAFwAbgAgACAAIAAgACAAIAAgACAAIAAgACAAIAAgACAAIAAgAF8AZABpAGYAZgBEAGEAeQAsACAAXwBkAGUAbAB0AGEARABhAHkAIAArACAASQBGACgAXwBkAGUAbAB0AGEARABhAHkAIAA+AD0AIAAwACwAIAAwACwAXABuACAAIAAgACAAIAAgACAAIAAgACAAIAAgACAAIAAgACAAIAAgACAAIABJAEYAKABfAHMAaQBnAG4AIAA9ACAAMQAsAFwAbgAgACAAIAAgACAAIAAgACAAIAAgACAAIAAgACAAIAAgACAAIAAgACAAIAAgACAAIABEAEEAWQBTAF8ASQBOAF8AWQBFAEEAUgAoAEkATgBEAEUAWAAoAF8AbwByAGQAaQBuAGEAbABEAGEAdABlADEALAAgADEALAAgADEAKQApACwAXABuACAAIAAgACAAIAAgACAAIAAgACAAIAAgACAAIAAgACAAIAAgACAAIAAgACAAIAAgAEQAQQBZAFMAXwBJAE4AXwBZAEUAQQBSACgASQBOAEQARQBYACgAXwBvAHIAZABpAG4AYQBsAEQAYQB0AGUAMgAsACAAMQAsACAAMQApACkAXABuACAAIAAgACAAIAAgACAAIAAgACAAIAAgACAAIAAgACAAIAAgACAAIAApAFwAbgAgACAAIAAgACAAIAAgACAAIAAgACAAIAAgACAAIAAgACkALABcAG4AIAAgACAAIAAgACAAIAAgACAAIAAgACAAIAAgACAAIABcAG4AIAAgACAAIAAgACAAIAAgACAAIAAgACAAIAAgACAAIABJAEYAKABfAGYAcgBhAGMAdABpAG8AbgBhAGwALABcAG4AIAAgACAAIAAgACAAIAAgACAAIAAgACAAIAAgACAAIAAgACAAIAAgAEwARQBUACgAXABuACAAIAAgACAAIAAgACAAIAAgACAAIAAgACAAIAAgACAAIAAgACAAIAAgACAAIAAgAF8AZABlAGwAdABhAFQAaQBtAGUALAAgAF8AcwBpAGcAbgAgACoAIAAoAEkATgBEAEUAWAAoAF8AagBkAG4ATABvAGMAYQBsADIALAAgADEALAAgADIAKQAgAC0AIABJAE4ARABFAFgAKABfAGoAZABuAEwAbwBjAGEAbAAxACwAIAAxACwAIAAyACkAKQAsAFwAbgAgACAAIAAgACAAIAAgACAAIAAgACAAIAAgACAAIAAgACAAIAAgACAAIAAgACAAIABIAFMAVABBAEMASwAoAFwAbgAgACAAIAAgACAAIAAgACAAIAAgACAAIAAgACAAIAAgACAAIAAgACAAIAAgACAAIAAgACAAIAAgAF8AcwBpAGcAbgAgACoAIABfAGQAZQBsAHQAYQBZAGUAYQByACwAXABuACAAIAAgACAAIAAgACAAIAAgACAAIAAgACAAIAAgACAAIAAgACAAIAAgACAAIAAgACAAIAAgACAAXwBzAGkAZwBuACAAKgAgACAAKABfAGQAaQBmAGYARABhAHkAIAArACAAXwBkAGUAbAB0AGEAVABpAG0AZQApAFwAbgAgACAAIAAgACAAIAAgACAAIAAgACAAIAAgACAAIAAgACAAIAAgACAAIAAgACAAIAApAFwAbgAgACAAIAAgACAAIAAgACAAIAAgACAAIAAgACAAIAAgACAAIAAgACAAKQAsAFwAbgAgACAAIAAgACAAIAAgACAAIAAgACAAIAAgACAAIAAgACAAIAAgACAASABTAFQAQQBDAEsAKABcAG4AIAAgACAAIAAgACAAIAAgACAAIAAgACAAIAAgACAAIAAgACAAIAAgACAAIAAgACAAXwBzAGkAZwBuACAAKgAgAF8AZABlAGwAdABhAFkAZQBhAHIALABcAG4AIAAgACAAIAAgACAAIAAgACAAIAAgACAAIAAgACAAIAAgACAAIAAgACAAIAAgACAAXwBzAGkAZwBuACAAKgAgACgAQQBCAFMAKABfAGQAaQBmAGYARABhAHkAKQAgACsAIAAx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8ATgBUAEgAXwBEAEEAWQBTAFwAbgBcAG4AUgBlAHQAdQByAG4AcwAgAHQAaABlACAAdABpAG0AZQBzAHAAYQBuACAAZABpAGYAZgBlAHIAZQBuAGMAZQAgAGIAZQB0AHcAZQBlAG4AIAB0AHcAbwAgAGQAYQB0AGUAcwAgAGkAbgAgAG0AbwBuAHQAaABzACAAYQBuAGQ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pAGYAZgBlAHIAZQBuAGMAZQAgAGkAbgAgAG0AbwBuAHQAaABzAFwAbgAgADIAIAB8ACAAZABlAGMAaQBtAGEAbAAgAHwAIABEAGkAZgBmAGUAcgBlAG4AYwBlACAAaQBuACAAZABhAHkAcwAgACAAWwAtADMAMQBdAC4ALgBb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fAAgAFwAbgBKAEQAYQB0AGUAMgAgACAAIAAgACAAIAAgACAAIAAgACAAfAAgAGQAZQBjAGkAbQBhAGwAIAB8ACA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UAeAB0AGUAbgB0ACAAbwBmACAAZABhAHkAc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KAEQAYQB0AGUAMQAsACAASgBEAGEAdABlADIALAAgAFsAVABpAG0AZQBaAG8AbgBlAE8AZgBmAHMAZQB0AF0ALAAgAFsARQB4AHQAZQBuAHQAXQAsACAAWwBKAHUAbABpAGEAbgBDAGEAbABlAG4AZABhAHIAXQAsAFwAbgAgACAAIAAgAEkARgAoACgASgBEAGEAdABlADEAIAA9ACAAXAAiAFwAIgApACAAKgAgACgASgBEAGEAdABlADIAIAA9ACAAXAAiAFwAIgApACwAIABcACIAXAAiACwAXABuACAAIAAgACAAIAAgACAAIABJAEYAKAAoAE4ATwBUACgASQBTAE4AVQBNAEIARQBSACgASgBEAGEAdABlADEAKQApACAAKwAgAE4ATwBUACgASQBTAE4AVQBNAEIARQBSACgASgBEAGEAdABlADIAKQApACkAIAA8AD4AIAAwACwAIAB7ACMAVgBBAEwAVQBFACEAfQAsAFwAbgAgACAAIAAgACAAIAAgACAAIAAgACAAIABMAEUAVAAoAFwAbgAgACAAIAAgACAAIAAgACAAIAAgACAAIAAgACAAIAAgAF8AZABpAGYAZgBNAG8AbgB0AGgAcwAsACAARABFAEwAVABBAF8ATQBPAE4AVABIAFMAKABKAEQAYQB0AGUAMQAsACAASgBEAGEAdABlADIALAAgAFQAaQBtAGUAWgBvAG4AZQBPAGYAZgBzAGUAdAAsACAARQB4AHQAZQBuAHQALAAgAEoAdQBsAGkAYQBuAEMAYQBsAGUAbgBkAGEAcgApACwAXABuACAAIAAgACAAIAAgACAAIAAgACAAIAAgACAAIAAgACAAXwBzAGkAZwBuACwAIABJAEYAKABfAGQAaQBmAGYATQBvAG4AdABoAHMAIAA+AD0AIAAwACwAIAAxACwAIAAtADEAKQAsAFwAbgAgACAAIAAgACAAIAAgACAAIAAgACAAIAAgACAAIAAgAF8AeQBlAGEAcgBzACwAIABGAEwATwBPAFIAKABfAGQAaQBmAGYATQBvAG4AdABoAHMAIAAvACAAMQAyACwAIABfAHMAaQBnAG4AKQAsAFwAbgAgACAAIAAgACAAIAAgACAAIAAgACAAIAAgACAAIAAgAF8AbQBvAG4AdABoAHMALAAgAF8AZABpAGYAZgBNAG8AbgB0AGgAcwAgAC0AIAAoAF8AeQBlAGEAcgBzACAAKgAgADEAMgApACwAXABuACAAIAAgACAAIAAgACAAIAAgACAAIAAgACAAIAAgACAAXAAiAEgAUwBUAEEAQwBLACgAXwBtAG8AbgB0AGgAcwAsACAAXwBkAGEAeQBzACkAXAAi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fAEQAQQBZAFMAXABuAFwAbgBSAGUAdAB1AHIAbgBzACAAdABoAGUAIAB0AGkAbQBlAHMAcABhAG4AIABkAGkAZgBmAGUAcgBlAG4AYwBlACAAYgBlAHQAdwBlAGUAbgAgAHQAdwBvACAAZABhAHQAZQBzACAAaQBuACAAdwBlAGUAawBzACAAYQBuAGQ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pAGYAZgBlAHIAZQBuAGMAZQAgAGkAbgAgAHcAZQBlAGsAcwBcAG4AIAAyACAAfAAgAGQAZQBjAGkAbQBhAGwAIAB8ACAARABpAGYAZgBlAHIAZQBuAGMAZQAgAGkAbgAgAGQAYQB5AHMAIABbAC0ANwBdAC4ALgBbADc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HwAIABcAG4ASgBEAGEAdABlADIAIAAgACAAIAAgACAAIAAgACAAIAAgAHwAIABkAGUAYwBpAG0AYQBsACAAfAAgAFwAbgBbAFQAaQBtAGUAWgBvAG4AZQBPAGYAZgBzAGUAdABdACAAfAAgAGQAZQBjAGkAbQBhAGwAIAB8ACAAVABpAG0AZQAgAHoAbwBuAGUAIABvAGYAZgBzAGUAdAAgAGkAbgAgAG0AaQBuAHUAdABlAHMAIABmAHIAbwBtACAAVQBUAEMALgAgAEkAZgAgAG4AbwB0ACAAcAByAG8AdgBpAGQAZQBkACwAIAB0AGgAZQAgAHIAZQBzAHUAbAB0ACAAaQBzACAAaQBuACAAVQBUAEMALgBcAG4AWwBFAHgAdABlAG4AdABdACAAIAAgACAAIAAgACAAIAAgAHwAIABzAHcAaQB0AGMAaAAgACAAfAAgAEMAYQBsAGMAdQBsAGEAdABlACAAYgBhAHMAZQBkACAAbwBuACAAdABoAGUAIABlAHgAdABlAG4AdAAgAG8AZgAgAGQAYQB5AHMALgBcAG4AWwBKAHUAbABpAGEAbgBDAGEAbABlAG4AZABhAHIAXQAgAHwAIABzAHcAaQB0AGMAaAAgACAAfAAgAEMAYQBsAGMAdQBsAGEAdABlACAAaQBu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oARABhAHQAZQAxACwAIABKAEQAYQB0AGUAMgAsACAAWwBUAGkAbQBlAFoAbwBuAGUATwBmAGYAcwBlAHQAXQAsACAAWwBFAHgAdABlAG4AdABdACwAIABbAEoAdQBsAGkAYQBuAEMAYQBsAGUAbgBkAGEAcgBdACwAXABuACAAIAAgACAASQBGACgAKABKAEQAYQB0AGUAMQAgAD0AIABcACIAXAAiACkAIAAqACAAKABKAEQAYQB0AGUAMgAgAD0AIABcACIAXAAiACkALAAgAFwAIgBcACIALABcAG4AIAAgACAAIAAgACAAIAAgAEkARgAoACgATgBPAFQAKABJAFMATgBVAE0AQgBFAFIAKABKAEQAYQB0AGUAMQApACkAIAArACAATgBPAFQAKABJAFMATgBVAE0AQgBFAFIAKABKAEQAYQB0AGUAMgApACkAKQAgADwAPgAgADAALAAgAHsAIwBWAEEATABVAEUAIQB9ACwAXABuACAAIAAgACAAIAAgACAAIAAgACAAIAAgAEwARQBUACgAXABuACAAIAAgACAAIAAgACAAIAAgACAAIAAgACAAIAAgACAAXwBkAGkAZgBmAEQAYQB5AHMALAAgAEQARQBMAFQAQQBfAEQAQQBZAFMAKABKAEQAYQB0AGUAMQAsACAASgBEAGEAdABlADIALAAgAFQAaQBtAGUAWgBvAG4AZQBPAGYAZgBzAGUAdAAsACAARQB4AHQAZQBuAHQALAAgAEoAdQBsAGkAYQBuAEMAYQBsAGUAbgBkAGEAcgApACwAXABuACAAIAAgACAAIAAgACAAIAAgACAAIAAgACAAIAAgACAAXwBzAGkAZwBuACwAIABJAEYAKABfAGQAaQBmAGYARABhAHkAcwAgAD4APQAgADAALAAgADEALAAgAC0AMQApACwAXABuACAAIAAgACAAIAAgACAAIAAgACAAIAAgACAAIAAgACAAXwB3AGUAZQBrAHMALAAgAEYATABPAE8AUgAoAF8AZABpAGYAZgBEAGEAeQBzACAALwAgADcALAAgAF8AcwBpAGcAbgApACwAXABuACAAIAAgACAAIAAgACAAIAAgACAAIAAgACAAIAAgACAAXwBkAGEAeQBzACwAIABfAGQAaQBmAGYARABhAHkAcwAgAC0AIAAoAF8AdwBlAGUAawBzACAAKgAgADcAKQAsAFwAbgAgACAAIAAgACAAIAAgACAAIAAgACAAIAAgACAAIAAgAEgAUwBUAEEAQwBLACgAXwB3AGUAZQBrAHMALAAgAF8AZABhAHkAc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fAE0ATwBOAFQASABfAEQAQQBZAFMAXABuAFwAbgBSAGUAdAB1AHIAbgBzACAAdABoAGUAIAB0AGkAbQBlAHMAcABhAG4AIABkAGkAZgBmAGUAcgBlAG4AYwBlACAAYgBlAHQAdwBlAGUAbgAgAHQAdwBvACAAZABhAHQAZQBzACAAaQBuACAAeQBlAGEAcgBzACwAIABtAG8AbgB0AGgAcwAgAGEAbgBk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aQBmAGYAZQByAGUAbgBjAGUAIABpAG4AIAB5AGUAYQByAHMAXABuACAAMgAgAHwAIABpAG4AdABlAGcAZQByACAAfAAgAEQAaQBmAGYAZQByAGUAbgBjAGUAIABpAG4AIABtAG8AbgB0AGgAcwAgACAALQAxADEALgAuADEAMQBcAG4AIAAzACAAfAAgAGQAZQBjAGkAbQBhAGwAIAB8ACAARABpAGYAZgBlAHIAZQBuAGMAZQAgAGkAbgAgAGQAYQB5AHMAIAAgAFsALQAzADEAXQAuAC4AWwAzADE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HwAIABcAG4ASgBEAGEAdABlADIAIAAgACAAIAAgACAAIAAgACAAIAAgAHwAIABkAGUAYwBpAG0AYQBsACAAfAAgAFwAbgBbAFQAaQBtAGUAWgBvAG4AZQBPAGYAZgBzAGUAdABdACAAfAAgAGQAZQBjAGkAbQBhAGwAIAB8ACAAVABpAG0AZQAgAHoAbwBuAGUAIABvAGYAZgBzAGUAdAAgAGkAbgAgAG0AaQBuAHUAdABlAHMAIABmAHIAbwBtACAAVQBUAEMALgAgAEkAZgAgAG4AbwB0ACAAcAByAG8AdgBpAGQAZQBkACwAIAB0AGgAZQAgAHIAZQBzAHUAbAB0ACAAaQBzACAAaQBuACAAVQBUAEMALgBcAG4AWwBFAHgAdABlAG4AdABdACAAIAAgACAAIAAgACAAIAAgAHwAIABzAHcAaQB0AGMAaAAgACAAfAAgAEMAYQBsAGMAdQBsAGEAdABlACAAYgBhAHMAZQBkACAAbwBuACAAdABoAGUAIABlAHgAdABlAG4AdAAgAG8AZgAgAGQAYQB5AHMALgBcAG4AWwBKAHUAbABpAGEAbgBDAGEAbABlAG4AZABhAHIAXQAgAHwAIABzAHcAaQB0AGMAaAAgACAAfAAgAEMAYQBsAGMAdQBsAGEAdABlACAAaQBu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8ATQBPAE4AVABIAF8ARABBAFkAUwAgAD0AIABMAEEATQBCAEQAQQAoAEoARABhAHQAZQAxACwAIABKAEQAYQB0AGUAMgAsACAAWwBUAGkAbQBlAFoAbwBuAGUATwBmAGYAcwBlAHQAXQAsACAAWwBFAHgAdABlAG4AdABdACwAIABbAEoAdQBsAGkAYQBuAEMAYQBsAGUAbgBkAGEAcgBdACwAXABuACAAIAAgACAASQBGACgAKABKAEQAYQB0AGUAMQAgAD0AIABcACIAXAAiACkAIAAqACAAKABKAEQAYQB0AGUAMgAgAD0AIABcACIAXAAiACkALAAgAFwAIgBcACIALABcAG4AIAAgACAAIAAgACAAIAAgAEkARgAoACgATgBPAFQAKABJAFMATgBVAE0AQgBFAFIAKABKAEQAYQB0AGUAMQApACkAIAArACAATgBPAFQAKABJAFMATgBVAE0AQgBFAFIAKABKAEQAYQB0AGUAMgApACkAKQAgADwAPgAgADAALAAgAHsAIwBWAEEATABVAEUAIQB9ACwAXABuACAAIAAgACAAIAAgACAAIAAgACAAIAAgAEwARQBUACgAXABuACAAIAAgACAAIAAgACAAIAAgACAAIAAgACAAIAAgACAAXwBkAGkAZgBmAE0AbwBuAHQAaABzACwAIABEAEUATABUAEEAXwBNAE8ATgBUAEgAUwAoAEoARABhAHQAZQAxACwAIABKAEQAYQB0AGUAMgAsACAAVABpAG0AZQBaAG8AbgBlAE8AZgBmAHMAZQB0ACwAIABFAHgAdABlAG4AdAAsACAASgB1AGwAaQBhAG4AQwBhAGwAZQBuAGQAYQByACkALABcAG4AIAAgACAAIAAgACAAIAAgACAAIAAgACAAIAAgACAAIABfAHMAaQBnAG4ALAAgAEkARgAoAF8AZABpAGYAZgBNAG8AbgB0AGgAcwAgAD4APQAgADAALAAgADEALAAgAC0AMQApACwAXABuACAAIAAgACAAIAAgACAAIAAgACAAIAAgACAAIAAgACAAXwB5AGUAYQByAHMALAAgAEYATABPAE8AUgAoAF8AZABpAGYAZgBNAG8AbgB0AGgAcwAgAC8AIAAxADIALAAgAF8AcwBpAGcAbgApACwAXABuACAAIAAgACAAIAAgACAAIAAgACAAIAAgACAAIAAgACAAXwBtAG8AbgB0AGgAcwAsACAAXwBkAGkAZgBmAE0AbwBuAHQAaABzACAALQAgACgAXwB5AGUAYQByAHMAIAAqACAAMQAyACkALABcAG4AIAAgACAAIAAgACAAIAAgACAAIAAgACAAIAAgACAAIABcACIASABTAFQAQQBDAEsAKABfAHkAZQBhAHIAcwAsACAAXwBtAG8AbgB0AGgAcwAsACAAXwBkAGEAeQBzACkAXAAi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fAFcARQBFAEsAXwBEAEEAWQBTAFwAbgBcAG4AUgBlAHQAdQByAG4AcwAgAHQAaABlACAAdABpAG0AZQBzAHAAYQBuACAAZABpAGYAZgBlAHIAZQBuAGMAZQAgAGIAZQB0AHcAZQBlAG4AIAB0AHcAbwAgAGQAYQB0AGUAcwAgAGkAbgAgAHkAZQBhAHIAcwAsACAAdwBlAGUAawBzACAAYQBuAGQ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pAGYAZgBlAHIAZQBuAGMAZQAgAGkAbgAgAHkAZQBhAHIAcwBcAG4AIAAyACAAfAAgAGkAbgB0AGUAZwBlAHIAIAB8ACAARABpAGYAZgBlAHIAZQBuAGMAZQAgAGkAbgAgAHcAZQBlAGsAcwAgAC0ANQAyAC4ALgA1ADIAXABuACAAMwAgAHwAIABkAGUAYwBpAG0AYQBsACAAfAAgAEQAaQBmAGYAZQByAGUAbgBjAGUAIABpAG4AIABkAGEAeQBzACAAWwAtADcAXQAuAC4AWwA3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B8ACAAXABuAEoARABhAHQAZQAyACAAIAAgACAAIAAgACAAIAAgACAAIAB8ACAAZABlAGMAaQBtAGEAbAAgAHwAIA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RQB4AHQAZQBuAHQAXQAgACAAIAAgACAAIAAgACAAIAB8ACAAcwB3AGkAdABjAGgAIAAgAHwAIABDAGEAbABjAHUAbABhAHQAZQAgAGIAYQBzAGUAZAAgAG8AbgAgAHQAaABlACAAZQB4AHQAZQBuAHQAIABvAGYAIABkAGEAeQBzAC4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XwBEAEEAWQBTACAAPQAgAEwAQQBNAEIARABBACgASgBEAGEAdABlADEALAAgAEoARABhAHQAZQAyACwAIABbAFQAaQBtAGUAWgBvAG4AZQBPAGYAZgBzAGUAdABdACwAIABbAEUAeAB0AGUAbgB0AF0ALAAgAFsASgB1AGwAaQBhAG4AQwBhAGwAZQBuAGQAYQByAF0ALABcAG4AIAAgACAAIABJAEYAKAAoAEoARABhAHQAZQAxACAAPQAgAFwAIgBcACIAKQAgACoAIAAoAEoARABhAHQAZQAyACAAPQAgAFwAIgBcACIAKQAsACAAXAAiAFwAIgAsAFwAbgAgACAAIAAgACAAIAAgACAASQBGACgAKABOAE8AVAAoAEkAUwBOAFUATQBCAEUAUgAoAEoARABhAHQAZQAxACkAKQAgACsAIABOAE8AVAAoAEkAUwBOAFUATQBCAEUAUgAoAEoARABhAHQAZQAyACkAKQApACAAPAA+ACAAMAAsACAAewAjAFYAQQBMAFUARQAhAH0ALABcAG4AIAAgACAAIAAgACAAIAAgACAAIAAgACAATABFAFQAKABcAG4AIAAgACAAIAAgACAAIAAgACAAIAAgACAAIAAgACAAIABfAGQAaQBmAGYATQBvAG4AdABoAHMALAAgAEQARQBMAFQAQQBfAE0ATwBOAFQASABTACgASgBEAGEAdABlADEALAAgAEoARABhAHQAZQAyACwAIABUAGkAbQBlAFoAbwBuAGUATwBmAGYAcwBlAHQALAAgAEUAeAB0AGUAbgB0ACwAIABKAHUAbABpAGEAbgBDAGEAbABlAG4AZABhAHIAKQAsAFwAbgAgACAAIAAgACAAIAAgACAAIAAgACAAIAAgACAAIAAgAF8AcwBpAGcAbgAsACAASQBGACgAXwBkAGkAZgBmAE0AbwBuAHQAaABzACAAPgA9ACAAMAAsACAAMQAsACAALQAxACkALABcAG4AIAAgACAAIAAgACAAIAAgACAAIAAgACAAIAAgACAAIABfAHkAZQBhAHIAcwAsACAARgBMAE8ATwBSACgAXwBkAGkAZgBmAE0AbwBuAHQAaABzACAALwAgADEAMgAsACAAXwBzAGkAZwBuACkALABcAG4AIAAgACAAIAAgACAAIAAgACAAIAAgACAAIAAgACAAIABfAG0AbwBuAHQAaABzACwAIABfAGQAaQBmAGYATQBvAG4AdABoAHMAIAAtACAAKABfAHkAZQBhAHIAcwAgACoAIAAxADIAKQAsAFwAbgAgACAAIAAgACAAIAAgACAAIAAgACAAIAAgACAAIAAgAFwAIgBIAFMAVABBAEMASwAoAF8AeQBlAGEAcgBzACwAIABfAHcAZQBlAGsAcwAsACAAXwBkAGEAeQBzACkAXAAi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ABPAFUAUgBfAE0ASQBOAF8AUwBFAEMAUwBcAG4AXABuAFIAZQB0AHUAcgBuAHMAIAB0AGgAZQAgAHQAaQBtAGUAcwBwAGEAbgAgAGQAaQBmAGYAZQByAGUAbgBjAGUAIABiAGUAdAB3AGUAZQBuACAAdAB3AG8AIABkAGEAdABlAHMAIABpAG4AIABoAG8AdQByAHMALAAgAG0AaQBuAHUAdABlAHMAIABhAG4AZAAgAHMAZQBjAG8AbgBk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EAGkAZgBmAGUAcgBlAG4AYwBlACAAaQBuACAAaABvAHUAcgBzAFwAbgAgADIAIAB8ACAAaQBuAHQAZQBnAGUAcgAgAHwAIABEAGkAZgBmAGUAcgBlAG4AYwBlACAAaQBuACAAbQBpAG4AdQB0AGUAcwAgACAAIAAtADUAOQAuAC4ANQA5AFwAbgAgADMAIAB8ACAAZABlAGMAaQBtAGEAbAAgAHwAIABEAGkAZgBmAGUAcgBlAG4AYwBlACAAaQBuACAAcwBlAGMAbwBuAGQAcwAgAFsALQA2ADAAXQAuAC4AWwA2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HwAIABcAG4ASgBEAGEAdABlADIAIAAgACAAIAAgACAAIAAgACAAIAAgAHwAIABkAGUAYwBpAG0AYQBsACAAfAAgAFwAbgBbAFQAaQBtAGUAWgBvAG4AZQBPAGYAZgBzAGUAdABdACAAfAAgAGQAZQBjAGkAbQBhAGwAIAB8ACAAVABpAG0AZQAgAHoAbwBuAGUAIABvAGYAZgBzAGUAdAAgAGkAbgAgAG0AaQBuAHUAdABlAHMAIABmAHIAbwBtACAAVQBUAEMALgAgAEkAZgAgAG4AbwB0ACAAcAByAG8AdgBpAGQAZQBkACwAIAB0AGgAZQAgAHIAZQBzAHUAbAB0ACAAaQBzACAAaQBuACAAVQBUAEMALgBcAG4AWwBFAHgAdABlAG4AdABdACAAIAAgACAAIAAgACAAIAAgAHwAIABzAHcAaQB0AGMAaAAgACAAfAAgAEMAYQBsAGMAdQBsAGEAdABlACAAYgBhAHMAZQBkACAAbwBuACAAdABoAGUAIABlAHgAdABlAG4AdAAgAG8AZgAgAHMAZQBjAG8AbgBkAHMALgBcAG4AWwBKAHUAbABpAGEAbgBDAGEAbABlAG4AZABhAHIAXQAgAHwAIABzAHcAaQB0AGMAaAAgACAAfAAgAEMAYQBsAGMAdQBsAGEAdABlACAAaQBu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IAE8AVQBSAF8ATQBJAE4AXwBTAEUAQwBTACAAPQAgAEwAQQBNAEIARABBACgASgBEAGEAdABlADEALAAgAEoARABhAHQAZQAyACwAIABbAFQAaQBtAGUAWgBvAG4AZQBPAGYAZgBzAGUAdABdACwAIABbAEUAeAB0AGUAbgB0AF0ALAAgAFsASgB1AGwAaQBhAG4AQwBhAGwAZQBuAGQAYQByAF0ALABcAG4AIAAgACAAIABJAEYAKAAoAEoARABhAHQAZQAxACAAPQAgAFwAIgBcACIAKQAgACoAIAAoAEoARABhAHQAZQAyACAAPQAgAFwAIgBcACIAKQAsACAAXAAiAFwAIgAsAFwAbgAgACAAIAAgACAAIAAgACAASQBGACgAKABOAE8AVAAoAEkAUwBOAFUATQBCAEUAUgAoAEoARABhAHQAZQAxACkAKQAgACsAIABOAE8AVAAoAEkAUwBOAFUATQBCAEUAUgAoAEoARABhAHQAZQAyACkAKQApACAAPAA+ACAAMAAsACAAewAjAFYAQQBMAFUARQAhAH0ALABcAG4AIAAgACAAIAAgACAAIAAgACAAIAAgACAATABFAFQAKABcAG4AIAAgACAAIAAgACAAIAAgACAAIAAgACAAIAAgACAAIABfAGQAaQBmAGYATQBvAG4AdABoAHMALAAgAEQARQBMAFQAQQBfAE0ATwBOAFQASABTACgASgBEAGEAdABlADEALAAgAEoARABhAHQAZQAyACwAIABUAGkAbQBlAFoAbwBuAGUATwBmAGYAcwBlAHQALAAgAEUAeAB0AGUAbgB0ACwAIABKAHUAbABpAGEAbgBDAGEAbABlAG4AZABhAHIAKQAsAFwAbgAgACAAIAAgACAAIAAgACAAIAAgACAAIAAgACAAIAAgAF8AcwBpAGcAbgAsACAASQBGACgAXwBkAGkAZgBmAE0AbwBuAHQAaABzACAAPgA9ACAAMAAsACAAMQAsACAALQAxACkALABcAG4AIAAgACAAIAAgACAAIAAgACAAIAAgACAAIAAgACAAIABfAHkAZQBhAHIAcwAsACAARgBMAE8ATwBSACgAXwBkAGkAZgBmAE0AbwBuAHQAaABzACAALwAgADEAMgAsACAAXwBzAGkAZwBuACkALABcAG4AIAAgACAAIAAgACAAIAAgACAAIAAgACAAIAAgACAAIABfAG0AbwBuAHQAaABzACwAIABfAGQAaQBmAGYATQBvAG4AdABoAHMAIAAtACAAKABfAHkAZQBhAHIAcwAgACoAIAAxADIAKQAsAFwAbgAgACAAIAAgACAAIAAgACAAIAAgACAAIAAgACAAIAAgAFwAIgBIAFMAVABBAEMASwAoAF8AaABvAHUAcgBzACwAIABfAG0AaQBuAHUAdABlAHMALAAgAF8AcwBlAGMAbwBuAGQAcwApAFwAIg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MATwBNAFAATABJAEMAQQBUAEkATwBOAFwAbgBcAG4AUgBlAHQAdQByAG4AcwAgAHQAaABlACAAdABpAG0AZQBzAHAAYQBuACAAZABpAGYAZgBlAHIAZQBuAGMAZQAgAGIAZQB0AHcAZQBlAG4AIAB0AHcAbwAgAGQAYQB0AGUAcwAgAGkAbgAgAHkAZQBhAHIAcwAsACAAbQBvAG4AdABoAHMALAAgAGQAYQB5AHMALAAgAGgAbwB1AHIAcwAsACAAbQBpAG4AdQB0AGUAcwAgAGEAbgBk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aQBmAGYAZQByAGUAbgBjAGUAIABpAG4AIAB5AGUAYQByAHMAXABuACAAMgAgAHwAIABpAG4AdABlAGcAZQByACAAfAAgAEQAaQBmAGYAZQByAGUAbgBjAGUAIABpAG4AIABtAG8AbgB0AGgAcwAgACAAIAAgAC0AMQAxAC4ALgAxADEAXABuACAAMwAgAHwAIABpAG4AdABlAGcAZQByACAAfAAgAEQAaQBmAGYAZQByAGUAbgBjAGUAIABpAG4AIABkAGEAeQBzACAAIAAgACAAIAAgAC0AMwAwAC4ALgAzADAAXABuACAANAAgAHwAIABpAG4AdABlAGcAZQByACAAfAAgAEQAaQBmAGYAZQByAGUAbgBjAGUAIABpAG4AIABoAG8AdQByAHMAIAAgACAAIAAgAC0AMgAzAC4ALgAyADMAXABuACAANQAgAHwAIABpAG4AdABlAGcAZQByACAAfAAgAEQAaQBmAGYAZQByAGUAbgBjAGUAIABpAG4AIABtAGkAbgB1AHQAZQBzACAAIAAgAC0ANQA5AC4ALgA1ADkAXABuACAANgAgAHwAIABkAGUAYwBpAG0AYQBsACAAfAAgAEQAaQBmAGYAZQByAGUAbgBjAGUAIABpAG4AIABzAGUAYwBvAG4AZABzACAAWwAtADYAMABdAC4ALgBbADY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fAAgAFwAbgBKAEQAYQB0AGUAMgAgACAAIAAgACAAIAAgACAAIAAgACAAfAAgAGQAZQBjAGkAbQBhAGwAIAB8ACA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UAeAB0AGUAbgB0ACAAbwBmACAAcwBlAGMAbwBuAGQAc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MATwBNAFAATABJAEMAQQBUAEkATwBOACAAPQAgAEwAQQBNAEIARABBACgASgBEAGEAdABlADEALAAgAEoARABhAHQAZQAyACwAIABbAFQAaQBtAGUAWgBvAG4AZQBPAGYAZgBzAGUAdABdACwAIABbAEUAeAB0AGUAbgB0AF0ALAAgAFsASgB1AGwAaQBhAG4AQwBhAGwAZQBuAGQAYQByAF0ALABcAG4AIAAgACAAIABJAEYAKAAoAEoARABhAHQAZQAxACAAPQAgAFwAIgBcACIAKQAgACoAIAAoAEoARABhAHQAZQAyACAAPQAgAFwAIgBcACIAKQAsACAAXAAiAFwAIgAsAFwAbgAgACAAIAAgACAAIAAgACAASQBGACgAKABOAE8AVAAoAEkAUwBOAFUATQBCAEUAUgAoAEoARABhAHQAZQAxACkAKQAgACsAIABOAE8AVAAoAEkAUwBOAFUATQBCAEUAUgAoAEoARABhAHQAZQAyACkAKQApACAAPAA+ACAAMAAsACAAewAjAFYAQQBMAFUARQAhAH0ALABcAG4AIAAgACAAIAAgACAAIAAgACAAIAAgACAATABFAFQAKABcAG4AIAAgACAAIAAgACAAIAAgACAAIAAgACAAIAAgACAAIABfAGQAaQBmAGYATQBvAG4AdABoAHMALAAgAEQARQBMAFQAQQBfAE0ATwBOAFQASABTACgASgBEAGEAdABlADEALAAgAEoARABhAHQAZQAyACwAIABUAGkAbQBlAFoAbwBuAGUATwBmAGYAcwBlAHQALAAgAEUAeAB0AGUAbgB0ACwAIABKAHUAbABpAGEAbgBDAGEAbABlAG4AZABhAHIAKQAsAFwAbgAgACAAIAAgACAAIAAgACAAIAAgACAAIAAgACAAIAAgAF8AcwBpAGcAbgAsACAASQBGACgAXwBkAGkAZgBmAE0AbwBuAHQAaABzACAAPgA9ACAAMAAsACAAMQAsACAALQAxACkALABcAG4AIAAgACAAIAAgACAAIAAgACAAIAAgACAAIAAgACAAIABfAHkAZQBhAHIAcwAsACAARgBMAE8ATwBSACgAXwBkAGkAZgBmAE0AbwBuAHQAaABzACAALwAgADEAMgAsACAAXwBzAGkAZwBuACkALABcAG4AIAAgACAAIAAgACAAIAAgACAAIAAgACAAIAAgACAAIABfAG0AbwBuAHQAaABzACwAIABfAGQAaQBmAGYATQBvAG4AdABoAHMAIAAtACAAKABfAHkAZQBhAHIAcwAgACoAIAAxADIAKQAsAFwAbgAgACAAIAAgACAAIAAgACAAIAAgACAAIAAgACAAIAAgAFwAIgBIAFMAVABBAEMASwAoAF8AeQBlAGEAcgBzACwAIABfAHcAZQBlAGsAcwAsACAAXwBkAGEAeQBzACwAIABfAGgAbwB1AHIAcwAsACAAXwBtAGkAbgB1AHQAZQBzACwAIABfAHMAZQBjAG8AbgBkAHMAKQBcACI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JAE4AVABFAFIAVgBBAEwAXABuAFwAbgBSAGUAdAB1AHIAbgBzACAAdABoAGUAIAB0AGkAbQBlAHMAcABhAG4AIABkAGkAZgBmAGUAcgBlAG4AYwBlACAAYgBlAHQAdwBlAGUAbgAgAHQAdwBvACAAZABhAHQAZQBzACAAaQBuACAAdABoAGUAIABzAHAAZQBjAGkAZgBpAGUAZAAgAHUAbgBpAH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fABcAG4ASgBEAGEAdABlADEAIAAgACAAIAAgACAAIAAgACAAIAAgAHwAIABkAGUAYwBpAG0AYQBsACAAfAAgAFwAbgBKAEQAYQB0AGUAMgAgACAAIAAgACAAIAAgACAAIAAgACAAfAAgAGQAZQBjAGkAbQBhAGwAIAB8ACAAXABuAFsAVABpAG0AZQBaAG8AbgBlAE8AZgBmAHMAZQB0AF0AIAB8ACAAZABlAGMAaQBtAGEAbAAgAHwAIABUAGkAbQBlACAAegBvAG4AZQAgAG8AZgBmAHMAZQB0ACAAaQBuACAAbQBpAG4AdQB0AGUAcwAgAGYAcgBvAG0AIABVAFQAQwAuACAASQBmACAAbgBvAHQAIABwAHIAbwB2AGkAZABlAGQALAAgAHQAaABlACAAcgBlAHMAdQBsAHQAIABpAHMAIABpAG4AIABVAFQAQwAuAFwAbgBbAEUAeAB0AGUAbgB0AF0AIAAgACAAIAAgACAAIAAgACAAfAAgAHMAdwBpAHQAYwBoACAAIAB8ACAAQwBhAGwAYwB1AGwAYQB0AGUAIABiAGEAcwBlAGQAIABvAG4AIAB0AGgAZQAgAGUAeAB0AGUAbgB0ACAAbwBmACAAcwBlAGMAbwBuAGQAcwAuAFwAbgBb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kATgBUAEUAUgBWAEEATAAgAD0AIABMAEEATQBCAEQAQQAoAFUAbgBpAHQAcwAsACAASgBEAGEAdABlADEALAAgAEoARABhAHQAZQAyACwAIABbAFQAaQBtAGUAWgBvAG4AZQBPAGYAZgBzAGUAdABdACwAIABbAEUAeAB0AGUAbgB0AF0ALAAgAFsASgB1AGwAaQBhAG4AQwBhAGwAZQBuAGQAYQByAF0ALABcAG4AIAAgACAAIABJAEYAUwAoAFwAbgAgACAAIAAgACAAIAAgACAAVQBuAGkAdABzACAAPQAgAFwAIgBcACIALAAgAEQARQBMAFQAQQBfAEQAQQBZAFMAKABKAEQAYQB0AGUAMQAsACAASgBEAGEAdABlADIALAAgAFQAaQBtAGUAWgBvAG4AZQBPAGYAZgBzAGUAdAAsACAARQB4AHQAZQBuAHQALAAgAEoAdQBsAGkAYQBuAEMAYQBsAGUAbgBkAGEAcgApACwAXABuACAAIAAgACAAIAAgACAAIABVAG4AaQB0AHMAIAA9ACAAXAAiAGQAXAAiACwAIABEAEUATABUAEEAXwBEAEEAWQBTACgASgBEAGEAdABlADEALAAgAEoARABhAHQAZQAyACwAIABUAGkAbQBlAFoAbwBuAGUATwBmAGYAcwBlAHQALAAgAEUAeAB0AGUAbgB0ACwAIABKAHUAbABpAGEAbgBDAGEAbABlAG4AZABhAHIAKQAsAFwAbgAgACAAIAAgACAAIAAgACAAVQBuAGkAdABzACAAPQAgAFwAIgB3AFwAIgAsACAARABFAEwAVABBAF8AVwBFAEUASwBTACgASgBEAGEAdABlADEALAAgAEoARABhAHQAZQAyACwAIABUAGkAbQBlAFoAbwBuAGUATwBmAGYAcwBlAHQALAAgAEUAeAB0AGUAbgB0ACwAIABKAHUAbABpAGEAbgBDAGEAbABlAG4AZABhAHIAKQAsAFwAbgAgACAAIAAgACAAIAAgACAAVQBuAGkAdABzACAAPQAgAFwAIgBtAFwAIgAsACAARABFAEwAVABBAF8ATQBPAE4AVABIAFMAKABKAEQAYQB0AGUAMQAsACAASgBEAGEAdABlADIALAAgAFQAaQBtAGUAWgBvAG4AZQBPAGYAZgBzAGUAdAAsACAARQB4AHQAZQBuAHQALAAgAEoAdQBsAGkAYQBuAEMAYQBsAGUAbgBkAGEAcgApACwAXABuACAAIAAgACAAIAAgACAAIABVAG4AaQB0AHMAIAA9ACAAXAAiAHEAXAAiACwAIABEAEUATABUAEEAXwBRAFUAQQBSAFQARQBSAFMAKABKAEQAYQB0AGUAMQAsACAASgBEAGEAdABlADIALAAgAFQAaQBtAGUAWgBvAG4AZQBPAGYAZgBzAGUAdAAsACAARQB4AHQAZQBuAHQALAAgAEoAdQBsAGkAYQBuAEMAYQBsAGUAbgBkAGEAcgApACwAXABuACAAIAAgACAAIAAgACAAIABVAG4AaQB0AHMAIAA9ACAAXAAiAHkAXAAiACwAIABEAEUATABUAEEAXwBZAEUAQQBSAFMAKABKAEQAYQB0AGUAMQAsACAASgBEAGEAdABlADIALAAgAFQAaQBtAGUAWgBvAG4AZQBPAGYAZgBzAGUAdAAsACAARQB4AHQAZQBuAHQALAAgAEoAdQBsAGkAYQBuAEMAYQBsAGUAbgBkAGEAcgApACwAXABuACAAIAAgACAAIAAgACAAIABVAG4AaQB0AHMAIAA9ACAAXAAiAGgAXAAiACwAIABEAEUATABUAEEAXwBIAE8AVQBSAFMAKABKAEQAYQB0AGUAMQAsACAASgBEAGEAdABlADIALAAgAFQAaQBtAGUAWgBvAG4AZQBPAGYAZgBzAGUAdAAsACAARQB4AHQAZQBuAHQALAAgAEoAdQBsAGkAYQBuAEMAYQBsAGUAbgBkAGEAcgApACwAXABuACAAIAAgACAAIAAgACAAIABVAG4AaQB0AHMAIAA9ACAAXAAiAG4AXAAiACwAIABEAEUATABUAEEAXwBNAEkATgBVAFQARQBTACgASgBEAGEAdABlADEALAAgAEoARABhAHQAZQAyACwAIABUAGkAbQBlAFoAbwBuAGUATwBmAGYAcwBlAHQALAAgAEUAeAB0AGUAbgB0ACwAIABKAHUAbABpAGEAbgBDAGEAbABlAG4AZABhAHIAKQAsAFwAbgAgACAAIAAgACAAIAAgACAAVQBuAGkAdABzACAAPQAgAFwAIgBzAFwAIgAsACAARABFAEwAVABBAF8AUwBFAEMATwBOAEQAUwAoAEoARABhAHQAZQAxACwAIABKAEQAYQB0AGUAMgAsACAAVABpAG0AZQBaAG8AbgBlAE8AZgBmAHMAZQB0ACwAIABFAHgAdABlAG4AdAAsACAASgB1AGwAaQBhAG4AQwBhAGwAZQBuAGQAYQByACkALABcAG4AIAAgACAAIAAgACAAIAAgAFUAbgBpAHQAcwAgAD0AIABcACIAeQBtAFwAIgAsACAARABFAEwAVABBAF8AWQBFAEEAUgBfAE0ATwBOAFQASABTACgASgBEAGEAdABlADEALAAgAEoARABhAHQAZQAyACwAIABUAGkAbQBlAFoAbwBuAGUATwBmAGYAcwBlAHQALAAgAEUAeAB0AGUAbgB0ACwAIABKAHUAbABpAGEAbgBDAGEAbABlAG4AZABhAHIAKQAsAFwAbgAgACAAIAAgACAAIAAgACAAVQBuAGkAdABzACAAPQAgAFwAIgB5AHcAXAAiACwAIABEAEUATABUAEEAXwBZAEUAQQBSAF8AVwBFAEUASwBTACgASgBEAGEAdABlADEALAAgAEoARABhAHQAZQAyACwAIABUAGkAbQBlAFoAbwBuAGUATwBmAGYAcwBlAHQALAAgAEUAeAB0AGUAbgB0ACwAIABKAHUAbABpAGEAbgBDAGEAbABlAG4AZABhAHIAKQAsAFwAbgAgACAAIAAgACAAIAAgACAAVQBuAGkAdABzACAAPQAgAFwAIgB5AGQAXAAiACwAIABEAEUATABUAEEAXwBZAEUAQQBSAF8ARABBAFkAUwAoAEoARABhAHQAZQAxACwAIABKAEQAYQB0AGUAMgAsACAAVABpAG0AZQBaAG8AbgBlAE8AZgBmAHMAZQB0ACwAIABFAHgAdABlAG4AdAAsACAASgB1AGwAaQBhAG4AQwBhAGwAZQBuAGQAYQByACkALABcAG4AIAAgACAAIAAgACAAIAAgAFUAbgBpAHQAcwAgAD0AIABcACIAbQBkAFwAIgAsACAARABFAEwAVABBAF8ATQBPAE4AVABIAF8ARABBAFkAUwAoAEoARABhAHQAZQAxACwAIABKAEQAYQB0AGUAMgAsACAAVABpAG0AZQBaAG8AbgBlAE8AZgBmAHMAZQB0ACwAIABFAHgAdABlAG4AdAAsACAASgB1AGwAaQBhAG4AQwBhAGwAZQBuAGQAYQByACkALABcAG4AIAAgACAAIAAgACAAIAAgAFUAbgBpAHQAcwAgAD0AIABcACIAdwBkAFwAIgAsACAARABFAEwAVABBAF8AVwBFAEUASwBfAEQAQQBZAFMAKABKAEQAYQB0AGUAMQAsACAASgBEAGEAdABlADIALAAgAFQAaQBtAGUAWgBvAG4AZQBPAGYAZgBzAGUAdAAsACAARQB4AHQAZQBuAHQALAAgAEoAdQBsAGkAYQBuAEMAYQBsAGUAbgBkAGEAcgApACwAXABuACAAIAAgACAAIAAgACAAIABVAG4AaQB0AHMAIAA9ACAAXAAiAHkAbQBkAFwAIgAsACAARABFAEwAVABBAF8AWQBFAEEAUgBfAE0ATwBOAFQASABfAEQAQQBZAFMAKABKAEQAYQB0AGUAMQAsACAASgBEAGEAdABlADIALAAgAFQAaQBtAGUAWgBvAG4AZQBPAGYAZgBzAGUAdAAsACAARQB4AHQAZQBuAHQALAAgAEoAdQBsAGkAYQBuAEMAYQBsAGUAbgBkAGEAcgApACwAXABuACAAIAAgACAAIAAgACAAIABVAG4AaQB0AHMAIAA9ACAAXAAiAHkAdwBkAFwAIgAsACAARABFAEwAVABBAF8AWQBFAEEAUgBfAFcARQBFAEsAXwBEAEEAWQBTACgASgBEAGEAdABlADEALAAgAEoARABhAHQAZQAyACwAIABUAGkAbQBlAFoAbwBuAGUATwBmAGYAcwBlAHQALAAgAEUAeAB0AGUAbgB0ACwAIABKAHUAbABpAGEAbgBDAGEAbABlAG4AZABhAHIAKQAsAFwAbgAgACAAIAAgACAAIAAgACAAVQBuAGkAdABzACAAPQAgAFwAIgBoAG0AcwBcACIALAAgAEQARQBMAFQAQQBfAEgATwBVAFIAXwBNAEkATgBfAFMARQBDAFMAKABKAEQAYQB0AGUAMQAsACAASgBEAGEAdABlADIALAAgAFQAaQBtAGUAWgBvAG4AZQBPAGYAZgBzAGUAdAAsACAARQB4AHQAZQBuAHQALAAgAEoAdQBsAGkAYQBuAEMAYQBsAGUAbgBkAGEAcgApACwAXABuACAAIAAgACAAIAAgACAAIABVAG4AaQB0AHMAIAA9ACAAXAAiAHkAbQBkAGgAbQBzAFwAIgAsACAARABFAEwAVABBAF8AQwBPAE0AUABMAEkAQwBBAFQASQBPAE4AKABKAEQAYQB0AGUAMQAsACAASgBEAGEAdABlADIALAAgAFQAaQBtAGUAWgBvAG4AZQBPAGYAZgBzAGUAdAAsACAARQB4AHQAZQBuAHQALAAgAEoAdQBsAGkAYQBuAEMAYQBsAGUAbgBkAGEAcgApACwAXABuACAAIAAgACAAIAAgACAAIABUAFIAVQBFACwAIAB7ACMAVgBBAEwAVQBFACEAf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QAEEAUgBTAEkATgBHACAARgBVAE4AQwBUAEkATwBOAFM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wAbgBcAG4AUABhAHIAcwBlAHMAIABhAG4AIABJAFMATwAgAGYAbwByAG0AYQB0AHQAZQBkACAAZABhAHQAZQAgAGkAbgB0AG8AIAByAGUAcwBwAGUAYwB0AGkAdgBlACAAcABhAHIAdABzACAAbwBmACAAeQBlAGEAcgAsACAAbQBvAG4AdABoACwAIABkAGEAeQAsACAAdABpAG0AZQAgAG8AZgAgAGQAYQB5ACAAYQBuAGQAIAB0AGkAbQBlACAAegBvAG4AZQAgAG8AZgBmAHMAZQB0AFwAbgBpAG4AIABtAGkAbgB1AHQAZQBzACAAZgByAG8AbQ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cAG4AIAAyACAAfAAgAGkAbgB0AGUAZwBlAHIAIAB8ACAATQBvAG4AdABoAFwAbgAgADMAIAB8ACAAaQBuAHQAZQBnAGUAcgAgAHwAIABEAGEAeQBcAG4AIAA0ACAAfAAgAGQAZQBjAGkAbQBhAGwAIAB8ACAAVABpAG0AZQBcAG4AIAA1ACAAfAAgAGQAZQBjAGkAbQBhAGwAIAB8ACAAVABpAG0AZQAgAHoAbwBuAGUAIABvAGYAZgBzAGUAdAAgAG0AaQBuAHUAdABlAHMAIABmAHIAbwBtACAAVQBUAE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fAAgAHQAZQB4AHQAIAB8ACAARABhAHQAZQAgAGkAbgAgAEkAUwBPACAAZgBvAHIAbQBhAHQAIABpAGUALgAgAHkAeQB5AHkALQBNAE0ALQBkAGQAVABoAGgAOgBtAG0AOgBzAHMAKwBoAGgAOgBtAG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AoAFwAIgAyADAAMgAzAC0AMAA1AC0AMgAzAFwAIgApAFwAbgBSAGUAdAB1AHIAbgBzADoAIAB7ADIAMAAyADMALAAgADUALAAgADIAMwAsACAAXAAiAFwAIgAsACAAXAAiAFwAIgB9AFwAbgBcAG4AUABBAFIAUwBFAF8ASQBTAE8AXwBEAEEAVABFACgAXAAiADIAMAAyADMALQAwADUALQAyADMAVAAwADYAOgAwADAAXAAiACkAXABuAFIAZQB0AHUAcgBuAHMAOgAgAHsAMgAwADIAMwAsACAANQAsACAAMgAzACwAIAAwAC4AMgA1ACwAIABcACIAXAAiAH0AXABuAFwAbgBQAEEAUgBTAEUAXwBJAFMATwBfAEQAQQBUAEUAKABcACIAMgAwADIAMwAtADAANQAtADIAMwBUADAANgA6ADAAMAArADAAOQA6ADMAMABcACIAKQBcAG4AUgBlAHQAdQByAG4AcwA6ACAAewAyADAAMgAzACwAIAA1ACwAIAAyADMALAAgADAALgAyADUALAAgADUANw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RABBAFQARQAgAD0AIABMAEEATQBCAEQAQQAoAEkAUwBPAEQAYQB0AGUALAAgAFsASgB1AGwAaQBhAG4AQwBhAGwAZQBuAGQAYQByAF0ALABcAG4AIAAgACAAIABJAEYAKABJAFMATwBEAGEAdABlACAAPQAgAFwAIgBcACIALAAgAHsAXAAiAFwAIgAsACAAXAAiAFwAIgAsACAAXAAiAFwAIgAsACAAXAAiAFwAIgAsACAAXAAiAFwAIgB9ACwAXABuACAAIAAgACAAIAAgACAAIABMAEUAVAAoAFwAbgAgACAAIAAgACAAIAAgACAAIAAgACAAIABmAG4AQwBvAHUAbgB0AEMAaABhAHIAcwAsACAATABBAE0AQgBEAEEAKABDAGgAYQByAEEAcgByAGEAeQAsACAAVABlAHgAdAAsAFwAbgAgACAAIAAgACAAIAAgACAAIAAgACAAIAAgACAAIAAgAEkARgAoAFwAbgAgACAAIAAgACAAIAAgACAAIAAgACAAIAAgACAAIAAgACAAIAAgACAAVABlAHgAdAAgAD0AIABcACIAXAAiACwAXABuACAAIAAgACAAIAAgACAAIAAgACAAIAAgACAAIAAgACAAIAAgACAAIAAwACwAXABuACAAIAAgACAAIAAgACAAIAAgACAAIAAgACAAIAAgACAAIAAgACAAIABMAEUAVAAoAFwAbgAgACAAIAAgACAAIAAgACAAIAAgACAAIAAgACAAIAAgACAAIAAgACAAIAAgACAAIABfAHIAZQBtAG8AdgBlAGQALAAgAFIARQBEAFUAQwBFACgAXABuACAAIAAgACAAIAAgACAAIAAgACAAIAAgACAAIAAgACAAIAAgACAAIAAgACAAIAAgACAAIAAgACAAVABlAHgAdAAsAFwAbgAgACAAIAAgACAAIAAgACAAIAAgACAAIAAgACAAIAAgACAAIAAgACAAIAAgACAAIAAgACAAIAAgAEMAaABhAHIAQQByAHIAYQB5ACwAXABuACAAIAAgACAAIAAgACAAIAAgACAAIAAgACAAIAAgACAAIAAgACAAIAAgACAAIAAgACAAIAAgACAATABBAE0AQgBEAEEAKABfAGEAYwBjACwAIABfAGMAdQByAHIALAAgAFMAVQBCAFMAVABJAFQAVQBUAEUAKABfAGEAYwBjACwAIABfAGMAdQByAHIALAAgAFwAIgBcACIAKQApAFwAbgAgACAAIAAgACAAIAAgACAAIAAgACAAIAAgACAAIAAgACAAIAAgACAAIAAgACAAIAApACwAXABuACAAIAAgACAAIAAgACAAIAAgACAAIAAgACAAIAAgACAAIAAgACAAIAAgACAAIAAgAEwARQBOACgAVABlAHgAdAApACAALQAgAEwARQBOACgAXwByAGUAbQBvAHYAZQBkACkAXABuACAAIAAgACAAIAAgACAAIAAgACAAIAAgACAAIAAgACAAIAAgACAAIAApAFwAbgAgACAAIAAgACAAIAAgACAAIAAgACAAIAAgACAAIAAgACkAXABuACAAIAAgACAAIAAgACAAIAAgACAAIAAgACkALABcAG4AXABuACAAIAAgACAAIAAgACAAIAAgACAAIAAgAGYAbgBGAGkAbgBkAE4AdABoAEMAaABhAHIAUABvAHMALAAgAEwAQQBNAEIARABBACgAQwBoAGEAcgBzACwAIABUAGUAeAB0ACwAIABOACwAIABbAFMAdABhAHIAdABQAG8AcwBdACwAXABuACAAIAAgACAAIAAgACAAIAAgACAAIAAgACAAIAAgACAASQBGACgATgAoAFMAdABhAHIAdABQAG8AcwApACAAPgAgAEwARQBOACgAVABlAHgAdAApACwAIAAwACwAXABuACAAIAAgACAAIAAgACAAIAAgACAAIAAgACAAIAAgACAAIAAgACAAIABMAEUAVAAoAFwAbgAgACAAIAAgACAAIAAgACAAIAAgACAAIAAgACAAIAAgACAAIAAgACAAIAAgACAAIABfAGYAcgBvAG0AUABvAHMALAAgAEkARgAoAE4AKABTAHQAYQByAHQAUABvAHMAKQAgADwAPQAgADAALAAgADAALAAgAE4AKABTAHQAYQByAHQAUABvAHMAKQAgAC0AIAAxACkALAAgAFwAbgAgACAAIAAgACAAIAAgACAAIAAgACAAIAAgACAAIAAgACAAIAAgACAAIAAgACAAIABfAHQAZQB4AHQALAAgAEkARgAoAF8AZgByAG8AbQBQAG8AcwAgAD0AIAAwACwAIABUAGUAeAB0ACwAXABuACAAIAAgACAAIAAgACAAIAAgACAAIAAgACAAIAAgACAAIAAgACAAIAAgACAAIAAgACAAIAAgACAAUgBJAEcASABUACgAVABlAHgAdAAsACAATABFAE4AKABUAGUAeAB0ACkAIAAtACAAXwBmAHIAbwBtAFAAbwBzACkAXABuACAAIAAgACAAIAAgACAAIAAgACAAIAAgACAAIAAgACAAIAAgACAAIAAgACAAIAAgACkALABcAG4AIAAgACAAIAAgACAAIAAgACAAIAAgACAAIAAgACAAIAAgACAAIAAgACAAIAAgACAAXwBjAGgAYQByAEMAbwB1AG4AdAAsACAATABFAE4AKABDAGgAYQByAHMAKQAsAFwAbgAgACAAIAAgACAAIAAgACAAIAAgACAAIAAgACAAIAAgACAAIAAgACAAIAAgACAAIABfAG4ALAAgAEkATgBUACgATgAoAE4AKQApACwAXABuACAAIAAgACAAIAAgACAAIAAgACAAIAAgACAAIAAgACAAIAAgACAAIAAgACAAIAAgAEkARgAoACgAXwBjAGgAYQByAEMAbwB1AG4AdAAgAD0AIAAwACkAIAArACAAKABfAG4AIAA9ACAAMAApACwAIAAwACwAXABuACAAIAAgACAAIAAgACAAIAAgACAAIAAgACAAIAAgACAAIAAgACAAIAAgACAAIAAgACAAIAAgACAATABFAFQAKABcAG4AIAAgACAAIAAgACAAIAAgACAAIAAgACAAIAAgACAAIAAgACAAIAAgACAAIAAgACAAIAAgACAAIAAgACAAIAAgAF8AYwBoAGEAcgBzACwAIABNAEkARAAoAEMAaABhAHIAcwAsACAAUwBFAFEAVQBFAE4AQwBFACgAMQAsACAAXwBjAGgAYQByAEMAbwB1AG4AdAApACwAIAAxACkALABcAG4AIAAgACAAIAAgACAAIAAgACAAIAAgACAAIAAgACAAIAAgACAAIAAgACAAIAAgACAAIAAgACAAIAAgACAAIAAgAF8AZgBpAG4AZABDAG8AdQBuAHQALAAgAGYAbgBDAG8AdQBuAHQAQwBoAGEAcgBzACgAXwBjAGgAYQByAHMALAAgAF8AdABlAHgAdAApACwAXABuACAAIAAgACAAIAAgACAAIAAgACAAIAAgACAAIAAgACAAIAAgACAAIAAgACAAIAAgACAAIAAgACAAIAAgACAAIABJAEYAKABfAGYAaQBuAGQAQwBvAHUAbgB0ACAAPAAgAEEAQgBTACgAXwBuACkALAAgADAALABcAG4AIAAgACAAIAAgACAAIAAgACAAIAAgACAAIAAgACAAIAAgACAAIAAgACAAIAAgACAAIAAgACAAIAAgACAAIAAgACAAIAAgACAATABFAFQAKABcAG4AIAAgACAAIA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AgACAAIAAgACAAIAAgACAAXwBuAHQAaABQAG8AcwAsACAAUgBFAEQAVQBDAEUAKAAwACwAIABTAEUAUQBVAEUATgBDAEUAKAAxACwAIABfAG4AdABoACkALABcAG4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EkARgAoAF8AYQBjAGMAIAA8ACAAMAAsACAALQAx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CAAIAAgACAAIAAgACAAIAAgACAAIAAgACAAIAAgACAARgBJAE4ARAAoAF8AYwBoAGEAcgBzACwAIABfAHQAZQB4AHQALAAgAF8AYQBjAGMAIAArACAAMQApACwAXABuACAAIAAgACAAIAAgACAAIAAgACAAIAAgACAAIAAgACAAIAAgACAAIAAgACAAIAAgACAAIAAgACAAIAAgACAAIAAgACAAIAAgACAAIAAgACAAIAAgACAAIAAgACAAIAAgACAAIAAgACAAIAAgACAAIAAgACAAIAAgADA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fAG4AZQB4AHQAUABvAHMALAAgAE0ASQBOACgAXABuACAAIAAgACAAIAAgACAAIA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SQBGACgAXwBuAHQAaABQAG8AcwAgAD4AIAAwACwAIABfAG4AdABoAFAAbwBzACAAKwAgAF8AZgByAG8AbQBQAG8AcwAgACwAIAAw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JAG4AdgBhAGwAaQBkAEMAaABhAHIAcwAsACAATABBAE0AQgBEAEEAKABfAHQAZQB4AHQALABcAG4AIAAgACAAIAAgACAAIAAgACAAIAAgACAAIAAgACAAIABMAEUAVAAoAFwAbgAgACAAIAAgACAAIAAgACAAIAAgACAAIAAgACAAIAAgACAAIAAgACAAXwBjAGgAYQByAFMAZQB0ACwAIABcACIAKwAsAC0ALgAwADEAMgAzADQANQA2ADcAOAA5ADoAVABXAFoAXAAiACAAJgAgAFUATgBJAEMASABBAFIAKAA4ADcAMgAyACkALABcAG4AIAAgACAAIAAgACAAIAAgACAAIAAgACAAIAAgACAAIAAgACAAIAAgAF8AZQBzAGMAYQBwAGUAVABlAHgAdAAsACAAUwBVAEIAUwBUAEkAVABVAFQARQAoAFMAVQBCAFMAVABJAFQAVQBUAEUAKABfAHQAZQB4AHQALAAgAFwAIgAmAFwAIgAsACAAXAAiACYAYQBtAHAAOwBcACIAKQAsACAAXAAiADwAXAAiACwAIABcACIAJgBsAHQAOwBcACIAKQAsAFwAbgAgACAAIAAgACAAIAAgACAAIAAgACAAIAAgACAAIAAgACAAIAAgACAAXwB4AG0AbAAsACAAXAAiADwAdAA+ADwAcwA+AFwAIgAgACYAIABfAGUAcwBjAGEAcABlAFQAZQB4AHQAIAAmACAAXAAiADwALwBzAD4APAAvAHQAPgBcACIALABcAG4AIAAgACAAIAAgACAAIAAgACAAIAAgACAAIAAgACAAIAAgACAAIAAgAF8AeABwAGEAdABoACwAIABcACIALwAvAHMAWwB0AHIAYQBuAHMAbABhAHQAZQAoAC4ALAAnAFwAIgAgACYAIABfAGMAaABhAHIAUwBlAHQAIAAmACAAXAAiACcALAAnACcAKQA9ACcAJwBdAFwAIgAsAFwAbgAgACAAIAAgACAAIAAgACAAIAAgACAAIAAgACAAIAAgACAAIAAgACAASQBTAEUAUgBSAE8AUgAoAEYASQBMAFQARQBSAFgATQBMACgAXwB4AG0AbAAsACAAXwB4AHAAYQB0AGgAKQApAFwAbgAgACAAIAAgACAAIAAgACAAIAAgACAAIAAgACAAIAAgACkAXABuACAAIAAgACAAIAAgACAAIAAgACAAIAAgACkALABcAG4AXABuACAAIAAgACAAIAAgACAAIAAgACAAIAAgAGYAbgBQAGEAcgBzAGUARABhAHQAZQAsACAATABBAE0AQgBEAEEAKABfAGQAYQB0AGUAUABhAHIAdAAsAFwAbgAgACAAIAAgACAAIAAgACAAIAAgACAAIAAgACAAIAAgAEwARQBUACgAXABuACAAIAAgACAAIAAgACAAIAAgACAAIAAgACAAIAAgACAAIAAgACAAIABfAGYAaQByAHMAdABDAGgAYQByACwAIABMAEUARgBUACgAXwBkAGEAdABlAFAAYQByAHQALAAgADEAKQAsAFwAbgAgACAAIAAgACAAIAAgACAAIAAgACAAIAAgACAAIAAgACAAIAAgACAAXwBpAHMAUwBpAGcAbgBlAGQALAAgAEkARgBTACgAXABuACAAIAAgACAAIAAgACAAIAAgACAAIAAgACAAIAAgACAAIAAgACAAIAAgACAAIAAgAF8AZgBpAHIAcwB0AEMAaABhAHIAIAA9ACAAXAAiACsAXAAiACwAIABUAFIAVQBFACwAXABuACAAIAAgACAAIAAgACAAIAAgACAAIAAgACAAIAAgACAAIAAgACAAIAAgACAAIAAgAF8AZgBpAHIAcwB0AEMAaABhAHIAIAA9ACAAXAAiAC0AXAAiACwAIABUAFIAVQBFACwAXABuACAAIAAgACAAIAAgACAAIAAgACAAIAAgACAAIAAgACAAIAAgACAAIAAgACAAIAAgAF8AZgBpAHIAcwB0AEMAaABhAHIAIAA9ACAAVQBOAEkAQwBIAEEAUgAoADgANwAyADIAKQAsACAAVABSAFUARQAsAFwAbgAgACAAIAAgACAAIAAgACAAIAAgACAAIAAgACAAIAAgACAAIAAgACAAIAAgACAAIABUAFIAVQBFACwAIABGAEEATABTAEUAXABuACAAIAAgACAAIAAgACAAIAAgACAAIAAgACAAIAAgACAAIAAgACAAIAApACwAXABuACAAIAAgACAAIAAgACAAIAAgACAAIAAgACAAIAAgACAAIAAgACAAIABfAHMAaQBnAG4ALAAgAEkARgAoAF8AaQBzAFMAaQBnAG4AZQBkACwAXABuACAAIAAgACAAIAAgACAAIAAgACAAIAAgACAAIAAgACAAIAAgACAAIAAgACAAIAAgAEkARgBTACgAXABuACAAIAAgACAAIAAgACAAIAAgACAAIAAgACAAIAAgACAAIAAgACAAIAAgACAAIAAgACAAIAAgACAAXwBmAGkAcgBzAHQAQwBoAGEAcgAgAD0AIABcACIALQBcACIALAAgAC0AMQAsAFwAbgAgACAAIAAgACAAIAAgACAAIAAgACAAIAAgACAAIAAgACAAIAAgACAAIAAgACAAIAAgACAAIAAgAF8AZgBpAHIAcwB0AEMAaABhAHIAIAA9ACAAVQBOAEkAQwBIAEEAUgAoADgANwAyADIAKQAsACAALQAxACwAXABuACAAIAAgACAAIAAgACAAIAAgACAAIAAgACAAIAAgACAAIAAgACAAIAAgACAAIAAgACAAIAAgACAAVABSAFUARQAsACAAMQBcAG4AIAAgACAAIAAgACAAIAAgACAAIAAgACAAIAAgACAAIAAgACAAIAAgACAAIAAgACAAKQAsACAAMQBcAG4AIAAgACAAIAAgACAAIAAgACAAIAAgACAAIAAgACAAIAAgACAAIAAgACkALABcAG4AIAAgACAAIAAgACAAIAAgACAAIAAgACAAIAAgACAAIAAgACAAIAAgAF8AdQBuAFMAaQBnAG4AZQBkACwAIABJAEYAKABfAGkAcwBTAGkAZwBuAGUAZAAsAFwAbgAgACAAIAAgACAAIAAgACAAIAAgACAAIAAgACAAIAAgACAAIAAgACAAIAAgACAAIABSAEkARwBIAFQAKABfAGQAYQB0AGUAUABhAHIAdAAsACAATABFAE4AKABfAGQAYQB0AGUAUABhAHIAdAApACAALQAgADEAKQAsAFwAbgAgACAAIAAgACAAIAAgACAAIAAgACAAIAAgACAAIAAgACAAIAAgACAAIAAgACAAIABfAGQAYQB0AGUAUABhAHIAdABcAG4AIAAgACAAIAAgACAAIAAgACAAIAAgACAAIAAgACAAIAAgACAAIAAgACkALABcAG4AIAAgACAAIAAgACAAIAAgACAAIAAgACAAIAAgACAAIAAgACAAIAAgAF8AcABvAHMAMQAsACAASQBGAEUAUgBSAE8AUgAoAEYASQBOAEQAKABcACIALQBcACIALAAgAF8AdQBuAFMAaQBnAG4AZQBkACkALAAgADAAKQAsAFwAbgAgACAAIAAgACAAIAAgACAAIAAgACAAIAAgACAAIAAgACAAIAAgACAASQBGACgAXwBwAG8AcwAxACAAPAAgADUALAAgAHsAIwBWAEEATABVAEUAIQAsACAAIwBWAEEATABVAEUAIQAsACAAIwBWAEEATABVAEUAIQB9ACwAXABuACAAIAAgACAAIAAgACAAIAAgACAAIAAgACAAIAAgACAAIAAgACAAIAAgACAAIAAgAEwARQBUACgAXABuACAAIAAgACAAIAAgACAAIAAgACAAIAAgACAAIAAgACAAIAAgACAAIAAgACAAIAAgACAAIAAgACAAXwBwAG8AcwAyACwAIABJAEYARQBSAFIATwBSACgARgBJAE4ARAAoAFwAIgAtAFwAIgAsACAAXwB1AG4AUwBpAGcAbgBlAGQALAAgAF8AcABvAHMAMQAgACsAIAAxACkALAAgADAAKQAsAFwAbgAgACAAIAAgACAAIAAgACAAIAAgACAAIAAgACAAIAAgACAAIAAgACAAIAAgACAAIAAgACAAIAAgAEkARgAoAF8AcABvAHMAMgAgAC0AIABfAHAAbwBzADEAIAA8AD4AIAAzACwAIAB7ACMAVgBBAEwAVQBFACEALAAgACMAVgBBAEwAVQBFACEALAAgACMAVgBBAEwAVQBFACEAfQAsAFwAbgAgACAAIAAgACAAIAAgACAAIAAgACAAIAAgACAAIAAgACAAIAAgACAAIAAgACAAIAAgACAAIAAgACAAIAAgACAATABFAFQAKABcAG4AIAAgACAAIAAgACAAIAAgACAAIAAgACAAIAAgACAAIAAgACAAIAAgACAAIAAgACAAIAAgACAAIAAgACAAIAAgACAAIAAgACAAXwB5AGUAYQByACwAIABfAHMAaQBnAG4AIAAqACAASQBOAFQAKABWAEEATABVAEUAKABMAEUARgBUACgAXwB1AG4AUwBpAGcAbgBlAGQALAAgAF8AcABvAHMAMQAgAC0AIAAxACkAKQApACwAXABuACAAIAAgACAAIAAgACAAIAAgACAAIAAgACAAIAAgACAAIAAgACAAIAAgACAAIAAgACAAIAAgACAAIAAgACAAIAAgACAAIAAgAF8AbQBvAG4AdABoACwAIABJAE4AVAAoAFYAQQBMAFUARQAoAE0ASQBEACgAXwB1AG4AUwBpAGcAbgBlAGQALAAgAF8AcABvAHMAMQAgACsAIAAxACwAIABfAHAAbwBzADIALQAgAF8AcABvAHMAMQAgAC0AIAAxACkAKQApACwAXABuACAAIAAgACAAIAAgACAAIAAgACAAIAAgACAAIAAgACAAIAAgACAAIAAgACAAIAAgACAAIAAgACAAIAAgACAAIAAgACAAIAAgAF8AZABhAHkALAAgAEkATgBUACgAVgBBAEwAVQBFACgAUgBJAEcASABUACgAXwB1AG4AUwBpAGcAbgBlAGQALAAgAEwARQBOACgAXwB1AG4AUwBpAGcAbgBlAGQAKQAgAC0AIABfAHAAbwBzADIAKQApACkALABcAG4AIAAgACAAIAAgACAAIAAgACAAIAAgACAAIAAgACAAIAAgACAAIAAgACAAIAAgACAAIAAgACAAIAAgACAAIAAgACAAIAAgACAASQBGACgASQBTAF8AVgBBAEwASQBEAF8ARABBAFQARQAoAF8AeQBlAGEAcgAsACAAXwBtAG8AbgB0AGgALAAgAF8AZABhAHkALAAgAEoAdQBsAGkAYQBuAEMAYQBsAGUAbgBkAGEAcgApACwAXABuACAAIAAgACAAIAAgACAAIAAgACAAIAAgACAAIAAgACAAIAAgACAAIAAgACAAIAAgACAAIAAgACAAIAAgACAAIAAgACAAIAAgACAAIAAgACAASABTAFQAQQBDAEsAKABfAHkAZQBhAHIALAAgAF8AbQBvAG4AdABoACwAIABfAGQAYQB5ACkALABcAG4AIAAgACAAIAAgACAAIAAgACAAIAAgACAAIAAgACAAIAAgACAAIAAgACAAIAAgACAAIAAgACAAIAAgACAAIAAgACAAIAAgACAAIAAgACAAIAB7ACMAVgBBAEwAVQBFACEALAAgACMAVgBBAEwAVQBFACEALAAgACMAVgBBAEwAVQBFACEAf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ZgBuAFQAaQBtAGUARABlAGMAaQBtAGEAbAAsACAATABBAE0AQgBEAEEAKABfAGgAbwB1AHIALAAgAF8AbQBpAG4AdQB0AGUALAAgAF8AcwBlAGMAbwBuAGQALABcAG4AIAAgACAAIAAgACAAIAAgACAAIAAgACAAIAAgACAAIABMAEUAVAAoAFwAbgAgACAAIAAgACAAIAAgACAAIAAgACAAIAAgACAAIAAgACAAIAAgACAAXwBpAHMASQBuAFYAYQBsAGkAZAAsACAASQBGAFMAKABcAG4AIAAgACAAIAAgACAAIAAgACAAIAAgACAAIAAgACAAIAAgACAAIAAgACAAIAAgACAAXwBoAG8AdQByACAAPAAgADAALAAgAFQAUgBVAEUALABcAG4AIAAgACAAIAAgACAAIAAgACAAIAAgACAAIAAgACAAIAAgACAAIAAgACAAIAAgACAAXwBoAG8AdQByACAAPgAgADIANAAsACAAVABSAFUARQAsAFwAbgAgACAAIAAgACAAIAAgACAAIAAgACAAIAAgACAAIAAgACAAIAAgACAAIAAgACAAIAAoAF8AaABvAHUAcgAgAD0AIAAyADQAKQAgACoAIAAoACgAXwBtAGkAbgB1AHQAZQAgAD4AIAAwACkAIAArACAAKABfAHMAZQBjAG8AbgBkACAAPgAgADAAKQApACwAIABUAFIAVQBFACwAXABuACAAIAAgACAAIAAgACAAIAAgACAAIAAgACAAIAAgACAAIAAgACAAIAAgACAAIAAgAF8AbQBpAG4AdQB0AGUAIAA8ACAAMAAsACAAVABSAFUARQAsAFwAbgAgACAAIAAgACAAIAAgACAAIAAgACAAIAAgACAAIAAgACAAIAAgACAAIAAgACAAIABfAG0AaQBuAHUAdABlACAAPgA9ACAANgAwACwAIABUAFIAVQBFACwAXABuACAAIAAgACAAIAAgACAAIAAgACAAIAAgACAAIAAgACAAIAAgACAAIAAgACAAIAAgAF8AcwBlAGMAbwBuAGQAIAA8ACAAMAAsACAAVABSAFUARQAsAFwAbgAgACAAIAAgACAAIAAgACAAIAAgACAAIAAgACAAIAAgACAAIAAgACAAIAAgACAAIABfAHMAZQBjAG8AbgBkACAAPgA9ACAANgAwACwAIABUAFIAVQBFACwAXABuACAAIAAgACAAIAAgACAAIAAgACAAIAAgACAAIAAgACAAIAAgACAAIAAgACAAIAAgAFQAUgBVAEUALAAgAEYAQQBMAFMARQBcAG4AIAAgACAAIAAgACAAIAAgACAAIAAgACAAIAAgACAAIAAgACAAIAAgACkALABcAG4AXABuACAAIAAgACAAIAAgACAAIAAgACAAIAAgACAAIAAgACAAIAAgACAAIABJAEYAKABfAGkAcwBJAG4AdgBhAGwAaQBkACwAIAB7ACMAVgBBAEwAVQBFACEAfQAsAFwAbgAgACAAIAAgACAAIAAgACAAIAAgACAAIAAgACAAIAAgACAAIAAgACAAIAAgACAAIAAoAF8AaABvAHUAcgAgAC8AIAAyADQAKQAgACsAIAAoAF8AbQBpAG4AdQB0AGUALwAgADEANAA0ADAAKQAgACsAIAAoAF8AcwBlAGMAbwBuAGQAIAAvACAAOAA2ADQAMAAwACkAXABuACAAIAAgACAAIAAgACAAIAAgACAAIAAgACAAIAAgACAAIAAgACAAIAApAFwAbgAgACAAIAAgACAAIAAgACAAIAAgACAAIAAgACAAIAAgACkAXABuACAAIAAgACAAIAAgACAAIAAgACAAIAAgACkALABcAG4AXABuACAAIAAgACAAIAAgACAAIAAgACAAIAAgAGYAbgBQAGEAcgBzAGUAVABpAG0AZQAsACAATABBAE0AQgBEAEEAKABfAHQAaQBtAGUAUABhAHIAdAAsAFwAbgAgACAAIAAgACAAIAAgACAAIAAgACAAIAAgACAAIAAgAEwARQBUACgAXABuACAAIAAgACAAIAAgACAAIAAgACAAIAAgACAAIAAgACAAIAAgACAAIABfAGwAZQBuACwAIABMAEUATgAoAF8AdABpAG0AZQBQAGEAcgB0ACkALABcAG4AIAAgACAAIAAgACAAIAAgACAAIAAgACAAIAAgACAAIAAgACAAIAAgAEkARgBTACgAXABuACAAIAAgACAAIAAgACAAIAAgACAAIAAgACAAIAAgACAAIAAgACAAIAAgACAAIAAgAF8AbABlAG4AIAA9ACAAMgAsAFwAbgAgACAAIAAgACAAIAAgACAAIAAgACAAIAAgACAAIAAgACAAIAAgACAAIAAgACAAIABmAG4AVABpAG0AZQBEAGUAYwBpAG0AYQBsACgAVgBBAEwAVQBFACgAXwB0AGkAbQBlAFAAYQByAHQAKQAsACAAMAAsACAAMAApACwAXABuACAAIAAgACAAIAAgACAAIAAgACAAIAAgACAAIAAgACAAIAAgACAAIAAgACAAIAAgAF8AbABlAG4AIAA9ACAANQAsAFwAbgAgACAAIAAgACAAIAAgACAAIAAgACAAIAAgACAAIAAgACAAIAAgACAAIAAgACAAIABJAEYAKABNAEkARAAoAF8AdABpAG0AZQBQAGEAcgB0ACwAIAAzACwAIAAxACkAIAA8AD4AIABcACIAOgBcACIALAAgAHsAIwBWAEEATABVAEUAIQB9ACwAXABuACAAIAAgACAAIAAgACAAIAAgACAAIAAgACAAIAAgACAAIAAgACAAIAAgACAAIAAgACAAIAAgACAAZgBuAFQAaQBtAGUARABlAGMAaQBtAGEAbAAoAFwAbgAgACAAIAAgACAAIAAgACAAIAAgACAAIAAgACAAIAAgACAAIAAgACAAIAAgACAAIAAgACAAIAAgACAAIAAgACAAVgBBAEwAVQBFACgATABFAEYAVAAoAF8AdABpAG0AZQBQAGEAcgB0ACwAIAAyACkAKQAsAFwAbgAgACAAIAAgACAAIAAgACAAIAAgACAAIAAgACAAIAAgACAAIAAgACAAIAAgACAAIAAgACAAIAAgACAAIAAgACAAVgBBAEwAVQBFACgAUgBJAEcASABUACgAXwB0AGkAbQBlAFAAYQByAHQALAAgADIAKQApACwAXABuACAAIAAgACAAIAAgACAAIAAgACAAIAAgACAAIAAgACAAIAAgACAAIAAgACAAIAAgACAAIAAgACAAIAAgACAAIAAwAFwAbgAgACAAIAAgACAAIAAgACAAIAAgACAAIAAgACAAIAAgACAAIAAgACAAIAAgACAAIAAgACAAIAAgACkAXABuACAAIAAgACAAIAAgACAAIAAgACAAIAAgACAAIAAgACAAIAAgACAAIAAgACAAIAAgACkALABcAG4AIAAgACAAIAAgACAAIAAgACAAIAAgACAAIAAgACAAIAAgACAAIAAgACAAIAAgACAAXwBsAGUAbgAgAD0AIAA4ACwAXABuACAAIAAgACAAIAAgACAAIAAgACAAIAAgACAAIAAgACAAIAAgACAAIAAgACAAIAAgAEkARgAoAE0ASQBEACgAXwB0AGkAbQBlAFAAYQByAHQALAAgADMALAAgADEAKQAgADwAPgAgAFwAIgA6AFwAIgAsACAAewAjAFYAQQBMAFUARQAhAH0ALABcAG4AIAAgACAAIAAgACAAIAAgACAAIAAgACAAIAAgACAAIAAgACAAIAAgACAAIAAgACAAIAAgACAAIABJAEYAKABNAEkARAAoAF8AdABpAG0AZQBQAGEAcgB0ACwAIAA2ACwAIAAxACkAIAA8AD4AIABcACIAOgBcACIALAAgAHsAIwBWAEEATABVAEUAIQB9ACwAXABuACAAIAAgACAAIAAgACAAIAAgACAAIAAgACAAIAAgACAAIAAgACAAIAAgACAAIAAgACAAIAAgACAAIAAgACAAIABmAG4AVABpAG0AZQBEAGUAYwBpAG0AYQBsACgAXABuACAAIAAgACAAIAAgACAAIAAgACAAIAAgACAAIAAgACAAIAAgACAAIAAgACAAIAAgACAAIAAgACAAIAAgACAAIAAgACAAIAAgAFYAQQBMAFUARQAoAEwARQBGAFQAKABfAHQAaQBtAGUAUABhAHIAdAAsACAAMgApACkALABcAG4AIAAgACAAIAAgACAAIAAgACAAIAAgACAAIAAgACAAIAAgACAAIAAgACAAIAAgACAAIAAgACAAIAAgACAAIAAgACAAIAAgACAAVgBBAEwAVQBFACgATQBJAEQAKABfAHQAaQBtAGUAUABhAHIAdAAsACAANAAsACAAMgApACkALABcAG4AIAAgACAAIAAgACAAIAAgACAAIAAgACAAIAAgACAAIAAgACAAIAAgACAAIAAgACAAIAAgACAAIAAgACAAIAAgACAAIAAgACAAVgBBAEwAVQBFACgAUgBJAEcASABUACgAXwB0AGkAbQBlAFAAYQByAHQALAAgADIAKQ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CgAXwBsAGUAbgAgAD4APQAgADEAMAApACAAKgAgACgAXwBsAGUAbgAgADwAPQAgADEAMgApACwAXABuACAAIAAgACAAIAAgACAAIAAgACAAIAAgACAAIAAgACAAIAAgACAAIAAgACAAIAAgAEkARgAoAE0ASQBEACgAXwB0AGkAbQBlAFAAYQByAHQALAAgADMALAAgADEAKQAgADwAPgAgAFwAIgA6AFwAIgAsACAAewAjAFYAQQBMAFUARQAhAH0ALABcAG4AIAAgACAAIAAgACAAIAAgACAAIAAgACAAIAAgACAAIAAgACAAIAAgACAAIAAgACAAIAAgACAAIABJAEYAKABNAEkARAAoAF8AdABpAG0AZQBQAGEAcgB0ACwAIAA2ACwAIAAxACkAIAA8AD4AIABcACIAOgBcACIALAAgAHsAIwBWAEEATABVAEUAIQB9ACwAXABuACAAIAAgACAAIAAgACAAIAAgACAAIAAgACAAIAAgACAAIAAgACAAIAAgACAAIAAgACAAIAAgACAAIAAgACAAIABJAEYAKABNAEkARAAoAF8AdABpAG0AZQBQAGEAcgB0ACwAIAA5ACwAIAAxACkAIAA8AD4AIABcACIALgBcACIALAAgAHsAIwBWAEEATABVAEUAIQB9ACwAXABuACAAIAAgACAAIAAgACAAIAAgACAAIAAgACAAIAAgACAAIAAgACAAIAAgACAAIAAgACAAIAAgACAAIAAgACAAIAAgACAAIAAgAEwARQBUACgAXABuACAAIAAgACAAIAAgACAAIAAgACAAIAAgACAAIAAgACAAIAAgACAAIAAgACAAIAAgACAAIAAgACAAIAAgACAAIAAgACAAIAAgACAAIAAgACAAXwBpAG4AdABTAGUAYwAsACAASQBOAFQAKABWAEEATABVAEUAKABNAEkARAAoAF8AdABpAG0AZQBQAGEAcgB0ACwAIAA3ACwAIAAyACkAKQApACwAXABuACAAIAAgACAAIAAgACAAIAAgACAAIAAgACAAIAAgACAAIAAgACAAIAAgACAAIAAgACAAIAAgACAAIAAgACAAIAAgACAAIAAgACAAIAAgACAAXwBkAGUAYwBQAGwAYQBjAGUAcwAsACAAXwBsAGUAbgAgAC0AIAA5ACwAXABuACAAIAAgACAAIAAgACAAIAAgACAAIAAgACAAIAAgACAAIAAgACAAIAAgACAAIAAgACAAIAAgACAAIAAgACAAIAAgACAAIAAgACAAIAAgACAAXwBmAHIAYQBjAFMAZQBjACwAIABJAE4AVAAoAFYAQQBMAFUARQAoAFIASQBHAEgAVAAoAF8AdABpAG0AZQBQAGEAcgB0ACwAIABfAGQAZQBjAFAAbABhAGMAZQBzACkAKQApACwAXABuACAAIAAgACAAIAAgACAAIAAgACAAIAAgACAAIAAgACAAIAAgACAAIAAgACAAIAAgACAAIAAgACAAIAAgACAAIAAgACAAIAAgACAAIAAgACAAXwBkAGUAYwBTAGUAYwAsACAAXwBpAG4AdABTAGUAYwAgACsAIAAoAF8AZgByAGEAYwBTAGUAYwAgAC8AIAAoADEAMAAgAF4AIABfAGQAZQBjAFAAbABhAGMAZQBzACkAKQAsAFwAbgAgACAAIAAgACAAIAAgACAAIAAgACAAIAAgACAAIAAgACAAIAAgACAAIAAgACAAIAAgACAAIAAgACAAIAAgACAAIAAgACAAIAAgACAAIAAgAGYAbgBUAGkAbQBlAEQAZQBjAGkAbQBhAGwAKABcAG4AIAAgACAAIAAgACAAIAAgACAAIAAgACAAIAAgACAAIAAgACAAIAAgACAAIAAgACAAIAAgACAAIAAgACAAIAAgACAAIAAgACAAIAAgACAAIAAgACAAIAAgAFYAQQBMAFUARQAoAEwARQBGAFQAKABfAHQAaQBtAGUAUABhAHIAdAAsACAAMgApACkALABcAG4AIAAgACAAIAAgACAAIAAgACAAIAAgACAAIAAgACAAIAAgACAAIAAgACAAIAAgACAAIAAgACAAIAAgACAAIAAgACAAIAAgACAAIAAgACAAIAAgACAAIAAgAFYAQQBMAFUARQAoAE0ASQBEACgAXwB0AGkAbQBlAFAAYQByAHQALAAgADQALAAgADIAKQApACwAXABuACAAIAAgACAAIAAgACAAIAAgACAAIAAgACAAIAAgACAAIAAgACAAIAAgACAAIAAgACAAIAAgACAAIAAgACAAIAAgACAAIAAgACAAIAAgACAAIAAgACAAIABfAGQAZQBjAFMAZQBj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VABSAFUARQAsACAAewAjAFYAQQBMAFUARQAhAH0AXABuACAAIAAgACAAIAAgACAAIAAgACAAIAAgACAAIAAgACAAIAAgACAAIAAgACkAXABuACAAIAAgACAAIAAgACAAIAAgACAAIAAgACAAIAAgACAAKQBcAG4AIAAgACAAIAAgACAAIAAgACAAIAAgACAAKQAsAFwAbgAgACAAIAAgACAAIAAgACAAIAAgACAAIABcAG4AIAAgACAAIAAgACAAIAAgACAAIAAgACAAZgBuAFQAWgBtAGkAbgB1AHQAZQBzACwAIABMAEEATQBCAEQAQQAoAF8AcwBpAGcAbgAsACAAXwBoAG8AdQByACwAIABfAG0AaQBuAHUAdABlACwAIABfAHMAZQBjAG8AbgBkACwAXABuACAAIAAgACAAIAAgACAAIAAgACAAIAAgACAAIAAgACAATABFAFQAKABcAG4AIAAgACAAIAAgACAAIAAgACAAIAAgACAAIAAgACAAIAAgACAAIAAgAF8AYQBiAHMATQBpAG4AcwAsACAAKABfAGgAbwB1AHIAIAAqACAANgAwACkAIAArACAAXwBtAGkAbgB1AHQAZQAgACsAIAAoAF8AcwBlAGMAbwBuAGQAIAAvACAANgAwACkALABcAG4AIAAgACAAIAAgACAAIAAgACAAIAAgACAAIAAgACAAIAAgACAAIAAgAEkARgAoAF8AYQBiAHMATQBpAG4AcwAgAD4AIAA5ADAAMAAsACAAewAjAFYAQQBMAFUARQAhAH0ALABcAG4AIAAgACAAIAAgACAAIAAgACAAIAAgACAAIAAgACAAIAAgACAAIAAgACAAIAAgACAAXwBzAGkAZwBuACAAKgAgAF8AYQBiAHMATQBpAG4AcwBcAG4AIAAgACAAIAAgACAAIAAgACAAIAAgACAAIAAgACAAIAAgACAAIAAgACkAXABuACAAIAAgACAAIAAgACAAIAAgACAAIAAgACAAIAAgACAAKQBcAG4AIAAgACAAIAAgACAAIAAgACAAIAAgACAAKQAsAFwAbgBcAG4AIAAgACAAIAAgACAAIAAgACAAIAAgACAAZgBuAFAAYQByAHMAZQBUAFoALAAgAEwAQQBNAEIARABBACgAXwBUAFoAcABhAHIAdAAsAFwAbgAgACAAIAAgACAAIAAgACAAIAAgACAAIAAgACAAIAAgAEkARgAoAFUAUABQAEUAUgAoAF8AVABaAHAAYQByAHQAKQAgAD0AIABcACIAWgBcACIALAAgADAALABcAG4AIAAgACAAIAAgACAAIAAgACAAIAAgACAAIAAgACAAIAAgACAAIAAgAEwARQBUACgAXABuACAAIAAgACAAIAAgACAAIAAgACAAIAAgACAAIAAgACAAIAAgACAAIAAgACAAIAAgAF8AZgBpAHIAcwB0AEMAaABhAHIALAAgAEwARQBGAFQAKABfAFQAWgBwAGEAcgB0ACwAIAAxACkALABcAG4AIAAgACAAIAAgACAAIAAgACAAIAAgACAAIAAgACAAIAAgACAAIAAgACAAIAAgACAAXwBzAGkAZwBuACwAIABJAEYAUwAoAFwAbgAgACAAIAAgACAAIAAgACAAIAAgACAAIAAgACAAIAAgACAAIAAgACAAIAAgACAAIAAgACAAIAAgAF8AZgBpAHIAcwB0AEMAaABhAHIAIAA9ACAAXAAiAC0AXAAiACwAIAAtADEALABcAG4AIAAgACAAIAAgACAAIAAgACAAIAAgACAAIAAgACAAIAAgACAAIAAgACAAIAAgACAAIAAgACAAIABfAGYAaQByAHMAdABDAGgAYQByACAAPQAgAFUATgBJAEMASABBAFIAKAA4ADcAMgAyACkALAAgAC0AMQAsAFwAbgAgACAAIAAgACAAIAAgACAAIAAgACAAIAAgACAAIAAgACAAIAAgACAAIAAgACAAIAAgACAAIAAgAFQAUgBVAEUALAAgADEAXABuACAAIAAgACAAIAAgACAAIAAgACAAIAAgACAAIAAgACAAIAAgACAAIAAgACAAIAAgACkALABcAG4AIAAgACAAIAAgACAAIAAgACAAIAAgACAAIAAgACAAIAAgACAAIAAgACAAIAAgACAAXwBsAGUAbgAsACAATABFAE4AKABfAFQAWgBwAGEAcgB0ACkALABcAG4AIAAgACAAIAAgACAAIAAgACAAIAAgACAAIAAgACAAIAAgACAAIAAgACAAIAAgACAASQBGAFMAKABcAG4AIAAgACAAIAAgACAAIAAgACAAIAAgACAAIAAgACAAIAAgACAAIAAgACAAIAAgACAAIAAgACAAIABfAGwAZQBuACAAPQAgADMALABcAG4AIAAgACAAIAAgACAAIAAgACAAIAAgACAAIAAgACAAIAAgACAAIAAgACAAIAAgACAAIAAgACAAIABmAG4AVABaAG0AaQBuAHUAdABlAHMAKABfAHMAaQBnAG4ALAAgAFYAQQBMAFUARQAoAFIASQBHAEgAVAAoAF8AVABaAHAAYQByAHQALAAgADIAKQApACwAIAAwACwAIAAwACkALABcAG4AIAAgACAAIAAgACAAIAAgACAAIAAgACAAIAAgACAAIAAgACAAIAAgACAAIAAgACAAIAAgACAAIABfAGwAZQBuACAAPQAgADYALABcAG4AIAAgACAAIAAgACAAIAAgACAAIAAgACAAIAAgACAAIAAgACAAIAAgACAAIAAgACAAIAAgACAAIABJAEYAKABNAEkARAAoAF8AVABaAHAAYQByAHQALAAgADQALAAgADEAKQAgADwAPgAgAFwAIgA6AFwAIgAsACAAewAjAFYAQQBMAFUARQAhAH0ALABcAG4AIAAgACAAIAAgACAAIAAgACAAIAAgACAAIAAgACAAIAAgACAAIAAgACAAIAAgACAAIAAgACAAIAAgACAAIAAgAGYAbgBUAFoAbQBpAG4AdQB0AGUAcwAoAFwAbgAgACAAIAAgACAAIAAgACAAIAAgACAAIAAgACAAIAAgACAAIAAgACAAIAAgACAAIAAgACAAIAAgACAAIAAgACAAIAAgACAAIABfAHMAaQBnAG4ALABcAG4AIAAgACAAIAAgACAAIAAgACAAIAAgACAAIAAgACAAIAAgACAAIAAgACAAIAAgACAAIAAgACAAIAAgACAAIAAgACAAIAAgACAAVgBBAEwAVQBFACgATQBJAEQAKABfAFQAWgBwAGEAcgB0ACwAIAAyACwAIAAyACkAKQAsAFwAbgAgACAAIAAgACAAIAAgACAAIAAgACAAIAAgACAAIAAgACAAIAAgACAAIAAgACAAIAAgACAAIAAgACAAIAAgACAAIAAgACAAIABWAEEATABVAEUAKABSAEkARwBIAFQAKABfAFQAWgBwAGEAcgB0ACwAIAAyACkAKQAsAFwAbgAgACAAIAAgACAAIAAgACAAIAAgACAAIAAgACAAIAAgACAAIAAgACAAIAAgACAAIAAgACAAIAAgACAAIAAgACAAIAAgACAAIAAwAFwAbgAgACAAIAAgACAAIAAgACAAIAAgACAAIAAgACAAIAAgACAAIAAgACAAIAAgACAAIAAgACAAIAAgACAAIAAgACAAKQBcAG4AIAAgACAAIAAgACAAIAAgACAAIAAgACAAIAAgACAAIAAgACAAIAAgACAAIAAgACAAIAAgACAAIAApACwAXABuACAAIAAgACAAIAAgACAAIAAgACAAIAAgACAAIAAgACAAIAAgACAAIAAgACAAIAAgACAAIAAgACAAXwBsAGUAbgAgAD0AIAA5ACwAXABuACAAIAAgACAAIAAgACAAIAAgACAAIAAgACAAIAAgACAAIAAgACAAIAAgACAAIAAgACAAIAAgACAASQBGACgATQBJAEQAKABfAFQAWgBwAGEAcgB0ACwAIAA0ACwAIAAxACkAIAA8AD4AIABcACIAOgBcACIALAAgAHsAIwBWAEEATABVAEUAIQB9ACwAXABuACAAIAAgACAAIAAgACAAIAAgACAAIAAgACAAIAAgACAAIAAgACAAIAAgACAAIAAgACAAIAAgACAAIAAgACAAIABJAEYAKABNAEkARAAoAF8AVABaAHAAYQByAHQALAAgADcALAAgADEAKQAgADwAPgAgAFwAIgA6AFwAIgAsACAAewAjAFYAQQBMAFUARQAhAH0ALABcAG4AIAAgACAAIAAgACAAIAAgACAAIAAgACAAIAAgACAAIAAgACAAIAAgACAAIAAgACAAIAAgACAAIAAgACAAIAAgACAAIAAgACAAZgBuAFQAWgBtAGkAbgB1AHQAZQBzACgAXABuACAAIAAgACAAIAAgACAAIAAgACAAIAAgACAAIAAgACAAIAAgACAAIAAgACAAIAAgACAAIAAgACAAIAAgACAAIAAgACAAIAAgACAAIAAgACAAXwBzAGkAZwBuACwAXABuACAAIAAgACAAIAAgACAAIAAgACAAIAAgACAAIAAgACAAIAAgACAAIAAgACAAIAAgACAAIAAgACAAIAAgACAAIAAgACAAIAAgACAAIAAgACAAVgBBAEwAVQBFACgATQBJAEQAKABfAFQAWgBwAGEAcgB0ACwAIAAyACwAIAAyACkAKQAsAFwAbgAgACAAIAAgACAAIAAgACAAIAAgACAAIAAgACAAIAAgACAAIAAgACAAIAAgACAAIAAgACAAIAAgACAAIAAgACAAIAAgACAAIAAgACAAIAAgAFYAQQBMAFUARQAoAE0ASQBEACgAXwBUAFoAcABhAHIAdAAsACAANQAsACAAMgApACkALABcAG4AIAAgACAAIAAgACAAIAAgACAAIAAgACAAIAAgACAAIAAgACAAIAAgACAAIAAgACAAIAAgACAAIAAgACAAIAAgACAAIAAgACAAIAAgACAAIABWAEEATABVAEUAKABSAEkARwBIAFQAKABfAFQAWgBwAGEAcgB0ACwAIAAyACk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FQAUgBVAEUALAAgAHsAIwBWAEEATABVAEUAIQB9AFwAbgAgACAAIAAgACAAIAAgACAAIAAgACAAIAAgACAAIAAgACAAIAAgACAAIAAgACAAIAApAFwAbgAgACAAIAAgACAAIAAgACAAIAAgACAAIAAgACAAIAAgACAAIAAgACAAKQBcAG4AIAAgACAAIAAgACAAIAAgACAAIAAgACAAIAAgACAAIAApAFwAbgAgACAAIAAgACAAIAAgACAAIAAgACAAIAApACwAXABuAFwAbgAgACAAIAAgACAAIAAgACAAIAAgACAAIABJAEYAKABmAG4ASQBuAHYAYQBsAGkAZABDAGgAYQByAHMAKABJAFMATwBEAGEAdABlACkALAAgAHsAIwBWAEEATABVAEUAIQAsACAAIwBWAEEATABVAEUAIQAsACAAIwBWAEEATABVAEUAIQAsACAAIwBWAEEATABVAEUAIQAsACAAIwBWAEEATABVAEUAIQB9ACwAXABuACAAIAAgACAAIAAgACAAIAAgACAAIAAgACAAIAAgACAATABFAFQAKABcAG4AIAAgACAAIAAgACAAIAAgACAAIAAgACAAIAAgACAAIAAgACAAIAAgAF8AVABwAG8AcwAsACAASQBGAEUAUgBSAE8AUgAoAEYASQBOAEQAKABcACIAVABcACIALAAgAEkAUwBPAEQAYQB0AGUAKQAsACAAMAApACwAXABuACAAIAAgACAAIAAgACAAIAAgACAAIAAgACAAIAAgACAAIAAgACAAIABJAEYAKABfAFQAcABvAHMAIAA9ACAAMAAsACAAXABuACAAIAAgACAAIAAgACAAIAAgACAAIAAgACAAIAAgACAAIAAgACAAIAAgACAAIAAgAEgAUwBUAEEAQwBLACgAXABuACAAIAAgACAAIAAgACAAIAAgACAAIAAgACAAIAAgACAAIAAgACAAIAAgACAAIAAgACAAIAAgACAAZgBuAFAAYQByAHMAZQBEAGEAdABlACgASQBTAE8ARABhAHQAZQApACwAXABuACAAIAAgACAAIAAgACAAIAAgACAAIAAgACAAIAAgACAAIAAgACAAIAAgACAAIAAgACAAIAAgACAAXAAiAFwAIgAsAFwAbgAgACAAIAAgACAAIAAgACAAIAAgACAAIAAgACAAIAAgACAAIAAgACAAIAAgACAAIAAgACAAIAAgAFwAIgBcACIAXABuACAAIAAgACAAIAAgACAAIAAgACAAIAAgACAAIAAgACAAIAAgACAAIAAgACAAIAAgACkALABcAG4AIAAgACAAIAAgACAAIAAgACAAIAAgACAAIAAgACAAIAAgACAAIAAgACAAIAAgACAATABFAFQAKABcAG4AIAAgACAAIAAgACAAIAAgACAAIAAgACAAIAAgACAAIAAgACAAIAAgACAAIAAgACAAIAAgACAAIABfAGQAYQB0AGUALAAgAGYAbgBQAGEAcgBzAGUARABhAHQAZQAoAEwARQBGAFQAKABJAFMATwBEAGEAdABlACwAIABfAFQAcABvAHMAIAAtACAAMQApACkALABcAG4AIAAgACAAIAAgACAAIAAgACAAIAAgACAAIAAgACAAIAAgACAAIAAgACAAIAAgACAAIAAgACAAIABfAFQAWgBwAG8AcwAsACAAZgBuAEYAaQBuAGQATgB0AGgAQwBoAGEAcgBQAG8AcwAoAFwAIgBaACsALQBcACIAIAAmACAAVQBOAEkAQwBIAEEAUgAoADgANwAyADIAKQAsACAASQBTAE8ARABhAHQAZQAsACAALQAxACwAIABfAFQAcABvAHMAKQAsAFwAbgAgACAAIAAgACAAIAAgACAAIAAgACAAIAAgACAAIAAgACAAIAAgACAAIAAgACAAIAAgACAAIAAgAEkARgAoAF8AVABaAHAAbwBzACAAPQAgADAALABcAG4AIAAgACAAIAAgACAAIAAgACAAIAAgACAAIAAgACAAIAAgACAAIAAgACAAIAAgACAAIAAgACAAIAAgACAAIAAgAEgAUwBUAEEAQwBLACgAXABuACAAIAAgACAAIAAgACAAIAAgACAAIAAgACAAIAAgACAAIAAgACAAIAAgACAAIAAgACAAIAAgACAAIAAgACAAIAAgACAAIAAgAGYAbgBQAGEAcgBzAGUARABhAHQAZQAoAEwARQBGAFQAKABJAFMATwBEAGEAdABlACwAIABfAFQAcABvAHMAIAAtACAAMQApACkALABcAG4AIAAgACAAIAAgACAAIAAgACAAIAAgACAAIAAgACAAIAAgACAAIAAgACAAIAAgACAAIAAgACAAIAAgACAAIAAgACAAIAAgACAAZgBuAFAAYQByAHMAZQBUAGkAbQBlACgAUgBJAEcASABUACgASQBTAE8ARABhAHQAZQAsACAATABFAE4AKABJAFMATwBEAGEAdABlACkAIAAtACAAXwBUAHAAbwBzACkAKQAsAFwAbgAgACAAIAAgACAAIAAgACAAIAAgACAAIAAgACAAIAAgACAAIAAgACAAIAAgACAAIAAgACAAIAAgACAAIAAgACAAIAAgACAAIABcACIAXAAiAFwAbgAgACAAIAAgACAAIAAgACAAIAAgACAAIAAgACAAIAAgACAAIAAgACAAIAAgACAAIAAgACAAIAAgACAAIAAgACAAKQAsAFwAbgAgACAAIAAgACAAIAAgACAAIAAgACAAIAAgACAAIAAgACAAIAAgACAAIAAgACAAIAAgACAAIAAgACAAIAAgACAASABTAFQAQQBDAEsAKABcAG4AIAAgACAAIAAgACAAIAAgACAAIAAgACAAIAAgACAAIAAgACAAIAAgACAAIAAgACAAIAAgACAAIAAgACAAIAAgACAAIAAgACAAZgBuAFAAYQByAHMAZQBEAGEAdABlACgATABFAEYAVAAoAEkAUwBPAEQAYQB0AGUALAAgAF8AVABwAG8AcwAgAC0AIAAxACkAKQAsAFwAbgAgACAAIAAgACAAIAAgACAAIAAgACAAIAAgACAAIAAgACAAIAAgACAAIAAgACAAIAAgACAAIAAgACAAIAAgACAAIAAgACAAIABmAG4AUABhAHIAcwBlAFQAaQBtAGUAKABNAEkARAAoAEkAUwBPAEQAYQB0AGUALAAgAF8AVABwAG8AcwAgACsAIAAxACwAIABfAFQAWgBQAG8AcwAgAC0AIABfAFQAcABvAHMAIAAtACAAMQApACkALABcAG4AIAAgACAAIAAgACAAIAAgACAAIAAgACAAIAAgACAAIAAgACAAIAAgACAAIAAgACAAIAAgACAAIAAgACAAIAAgACAAIAAgACAAZgBuAFAAYQByAHMAZQBUAFoAKABSAEkARwBIAFQAKABJAFMATwBEAGEAdABlACwAIABMAEUATgAoAEkAUwBPAEQAYQB0AGUAKQAgAC0AIABfAFQAWgBwAG8AcwAgACsAIAAxAC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fAEYAUgBPAE0AXwBUAEUAWABUAFwAbgBcAG4AUgBlAHQAdQByAG4AcwAgAGEAIABuAHUAbQBiAGUAcgAgAHIAZQBwAHIAZQBzAGUAbgB0AGkAbgBnACAAdABoAGUAIABkAGEAeQAgAG8AZgAgAHQAaABlACAAdwBlAGUAawAgAGYAcgBvAG0AIABhACAAZwBpAHYAZQBuACAAdABlAHgAdAAgAHcAZQBlAGsAZABhAHk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hAHkAIABvAGYAIAB3AGUAZQBr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IAAgACAAIAAgACAAIAB8ACAAdABlAHgAdAAgACAAIAAgAHwAIABEAGEAeQAgAG8AZgAgAHcAZQBlAGsAIABuAGEAbQBlAFwAbgBbAE4AdQBtAGIAZQByAFMAYwBoAGUAbQBlAF0AIAAgAHwAIABpAG4AdABlAGcAZQByACAAfAAgAFIAZQB0AHUAcgBuACAAZABhAHkAIABvAGYAIAB3AGUAZQBrACAAdQBzAGkAbgBnACAAbgB1AG0AYgBlAHIAaQBuAGcAIABzAGMAaABlAG0AZQA6AFwAbgAgACAAIAAgACAAIAAgACAAIAAgACAAIAAgACAAIAAgAHwAIAAgACAAIAAgACAAIAAgACAAfAAgACAAIAAxACAALQAgADEALgAuADcAIABTAHUAbgBkAGEAeQAuAC4AUwBhAHQAdQByAGQAYQB5ACAAKABkAGUAZgBhAHUAbAB0ACkAXABuACAAIAAgACAAIAAgACAAIAAgACAAIAAgACAAIAAgACAAfAAgACAAIAAgACAAIAAgACAAIAB8ACAAIAAgADIAIAAtACAAMQAuAC4ANwAgAE0AbwBuAGQAYQB5AC4ALgBTAHUAbgBkAGEAeQAgACAAIAAoAEkAUwBPACAAOAA2ADAAMQAgAGQAZQBmAGkAbgBpAHQAaQBvAG4AKQBcAG4AIAAgACAAIAAgACAAIAAgACAAIAAgACAAIAAgACAAIAB8ACAAIAAgACAAIAAgACAAIAAgAHwAIAAgACAAMwAgAC0AIAAwAC4ALgA2ACAATQBvAG4AZABhAHkALgAuAFMAdQBuAGQAYQB5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fAEYAUgBPAE0AXwBUAEUAWABUACgAXAAiAFMAYQB0AHUAcgBkAGEAeQBcACIAKQBcAG4AUgBlAHQAdQByAG4AcwA6ACAANwBcAG4AXABuAEQAQQBZAF8ATwBGAF8AVwBFAEUASwBfAEYAUgBPAE0AXwBUAEUAWABUACgAXAAiAE0AbwBuAFwAIgAsACAAMwApAFwAbgBSAGUAdAB1AHIAbgBzADoAIAAwAFwAbgBcAG4ARABBAFkAXwBPAEYAXwBXAEUARQBLAF8ARgBSAE8ATQBfAFQARQBYAFQAKABcACIAVABoAHUAcgBzAFwAIgAsACAAMQApAFwAbgBSAGUAdAB1AHIAbgBzADoAIAAjAFYAQQBMAFUARQAhAFwAbgBcAG4ARABBAFkAXwBPAEYAXwBXAEUARQBLAF8ARgBSAE8ATQBfAFQARQBYAFQAKABcACIAVgBlAG4AXAAiACwAIAAyACkAXABuAFIAZQB0AHUAcgBuAHMAOgAgADU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XwBGAFIATwBNAF8AVABFAFgAVAAgAD0AIABMAEEATQBCAEQAQQAoAEQAYQB5AE8AZgBXAGUAZQBrACwAIABbAE4AdQBtAGIAZQByAFMAYwBoAGUAbQBlAF0ALABcAG4AIAAgACAAIABJAEYAKABEAGEAeQBPAGYAVwBlAGUAawAgAD0AIABcACIAXAAiACwAIABcACIAXAAiACwAXABuACAAIAAgACAAIAAgACAAIABMAEUAVAAoAFwAbgAgACAAIAAgACAAIAAgACAAIAAgACAAIABmAG4ATQBhAHQAYwBoAEkAbgB0AEUAbgBnACwAIABMAEEATQBCAEQAQQAoAEQAbwBXACwAXABuACAAIAAgACAAIAAgACAAIAAgACAAIAAgACAAIAAgACAATABFAFQAKABcAG4AIAAgACAAIAAgACAAIAAgACAAIAAgACAAIAAgACAAIAAgACAAIAAgAF8AZABvAHcALAAgAEkARgAoAEwARQBOACgARABhAHkATwBmAFcAZQBlAGsAKQAgAD0AIAAzACwAXABuACAAIAAgACAAIAAgACAAIAAgACAAIAAgACAAIAAgACAAIAAgACAAIAAgACAAIAAgAFgATQBBAFQAQwBIACgAXABuACAAIAAgACAAIAAgACAAIAAgACAAIAAgACAAIAAgACAAIAAgACAAIAAgACAAIAAgACAAIAAgACAARABhAHkATwBmAFcAZQBlAGsALABcAG4AIAAgACAAIAAgACAAIAAgACAAIAAgACAAIAAgACAAIAAgACAAIAAgACAAIAAgACAAIAAgACAAIAB7AFwAbgAgACAAIAAgACAAIAAgACAAIAAgACAAIAAgACAAIAAgACAAIAAgACAAIAAgACAAIAAgACAAIAAgACAAIAAgACAAXAAiAFMAdQBuAFwAIgA7AFwAbgAgACAAIAAgACAAIAAgACAAIAAgACAAIAAgACAAIAAgACAAIAAgACAAIAAgACAAIAAgACAAIAAgACAAIAAgACAAXAAiAE0AbwBuAFwAIgA7AFwAbgAgACAAIAAgACAAIAAgACAAIAAgACAAIAAgACAAIAAgACAAIAAgACAAIAAgACAAIAAgACAAIAAgACAAIAAgACAAXAAiAFQAdQBlAFwAIgA7AFwAbgAgACAAIAAgACAAIAAgACAAIAAgACAAIAAgACAAIAAgACAAIAAgACAAIAAgACAAIAAgACAAIAAgACAAIAAgACAAXAAiAFcAZQBkAFwAIgA7AFwAbgAgACAAIAAgACAAIAAgACAAIAAgACAAIAAgACAAIAAgACAAIAAgACAAIAAgACAAIAAgACAAIAAgACAAIAAgACAAXAAiAFQAaAB1AFwAIgA7AFwAbgAgACAAIAAgACAAIAAgACAAIAAgACAAIAAgACAAIAAgACAAIAAgACAAIAAgACAAIAAgACAAIAAgACAAIAAgACAAXAAiAEYAcgBpAFwAIgA7AFwAbgAgACAAIAAgACAAIAAgACAAIAAgACAAIAAgACAAIAAgACAAIAAgACAAIAAgACAAIAAgACAAIAAgACAAIAAgACAAXAAiAFMAYQB0AFwAIgBcAG4AIAAgACAAIAAgACAAIAAgACAAIAAgACAAIAAgACAAIAAgACAAIAAgACAAIAAgACAAIAAgACAAIAB9AFwAbgAgACAAIAAgACAAIAAgACAAIAAgACAAIAAgACAAIAAgACAAIAAgACAAIAAgACAAIAApACwAXABuACAAIAAgACAAIAAgACAAIAAgACAAIAAgACAAIAAgACAAIAAgACAAIAAgACAAIAAgAFgATQBBAFQAQwBIACgAXABuACAAIAAgACAAIAAgACAAIAAgACAAIAAgACAAIAAgACAAIAAgACAAIAAgACAAIAAgACAAIAAgACAARABhAHkATwBmAFcAZQBlAGsALABcAG4AIAAgACAAIAAgACAAIAAgACAAIAAgACAAIAAgACAAIAAgACAAIAAgACAAIAAgACAAIAAgACAAIAB7AFwAbgAgACAAIAAgACAAIAAgACAAIAAgACAAIAAgACAAIAAgACAAIAAgACAAIAAgACAAIAAgACAAIAAgACAAIAAgACAAXAAiAFMAdQBuAGQAYQB5AFwAIgA7AFwAbgAgACAAIAAgACAAIAAgACAAIAAgACAAIAAgACAAIAAgACAAIAAgACAAIAAgACAAIAAgACAAIAAgACAAIAAgACAAXAAiAE0AbwBuAGQAYQB5AFwAIgA7AFwAbgAgACAAIAAgACAAIAAgACAAIAAgACAAIAAgACAAIAAgACAAIAAgACAAIAAgACAAIAAgACAAIAAgACAAIAAgACAAXAAiAFQAdQBlAHMAZABhAHkAXAAiADsAXABuACAAIAAgACAAIAAgACAAIAAgACAAIAAgACAAIAAgACAAIAAgACAAIAAgACAAIAAgACAAIAAgACAAIAAgACAAIABcACIAVwBlAGQAbgBlAHMAZABhAHkAXAAiADsAXABuACAAIAAgACAAIAAgACAAIAAgACAAIAAgACAAIAAgACAAIAAgACAAIAAgACAAIAAgACAAIAAgACAAIAAgACAAIABcACIAVABoAHUAcgBzAGQAYQB5AFwAIgA7AFwAbgAgACAAIAAgACAAIAAgACAAIAAgACAAIAAgACAAIAAgACAAIAAgACAAIAAgACAAIAAgACAAIAAgACAAIAAgACAAXAAiAEYAcgBpAGQAYQB5AFwAIgA7AFwAbgAgACAAIAAgACAAIAAgACAAIAAgACAAIAAgACAAIAAgACAAIAAgACAAIAAgACAAIAAgACAAIAAgACAAIAAgACAAXAAiAFMAYQB0AHUAcgBkAGEAeQBcACIAXABuACAAIAAgACAAIAAgACAAIAAgACAAIAAgACAAIAAgACAAIAAgACAAIAAgACAAIAAgACAAIAAgACAAfQBcAG4AIAAgACAAIAAgACAAIAAgACAAIAAgACAAIAAgACAAIAAgACAAIAAgACAAIAAgACA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mAG4ATQBhAHQAYwBoAEwAbwBjAGEAbABMAGEAbgBnACwAIABMAEEATQBCAEQAQQAoAEQAbwBXACwAXABuACAAIAAgACAAIAAgACAAIAAgACAAIAAgACAAIAAgACAATABFAFQAKABcAG4AIAAgACAAIAAgACAAIAAgACAAIAAgACAAIAAgACAAIAAgACAAIAAgAF8AZABhAHkAcwAsACAAUwBFAFEAVQBFAE4AQwBFACgANwAsACAAMQAsACAAMwA2ADUAMgA3ACkALABcAG4AIAAgACAAIAAgACAAIAAgACAAIAAgACAAIAAgACAAIAAgACAAIAAgAF8AZABvAHcALAAgAEkARgAoAEwARQBOACgARABhAHkATwBmAFcAZQBlAGsAKQAgAD0AIAAzACwAXABuACAAIAAgACAAIAAgACAAIAAgACAAIAAgACAAIAAgACAAIAAgACAAIAAgACAAIAAgAFgATQBBAFQAQwBIACgARABhAHkATwBmAFcAZQBlAGsALAAgAFQARQBYAFQAKABfAGQAYQB5AHMALAAgAFwAIgBkAGQAZABcACIAKQApACwAXABuACAAIAAgACAAIAAgACAAIAAgACAAIAAgACAAIAAgACAAIAAgACAAIAAgACAAIAAgAFgATQBBAFQAQwBIACgARABhAHkATwBmAFcAZQBlAGsALAAgAFQARQBYAFQAKABfAGQAYQB5AHMALAAgAFwAIgBkAGQAZABkAFwAIgApACkAXABuACAAIAAgACAAIAAgACAAIAAgACAAIAAgACAAIAAgACAAIAAgACAAIAApACwAXABuACAAIAAgACAAIAAgACAAIAAgACAAIAAgACAAIAAgACAAIAAgACAAIABJAEYATgBBACgAXwBkAG8AdwAsACAAMAApAFwAbgAgACAAIAAgACAAIAAgACAAIAAgACAAIAAgACAAIAAgACkAXABuACAAIAAgACAAIAAgACAAIAAgACAAIAAgACkALABcAG4AIAAgACAAIAAgACAAIAAgACAAIAAgACAAXwB0AHIAYQBkAEQAbwBXACwAIABMAEUAVAAoAFwAbgAgACAAIAAgACAAIAAgACAAIAAgACAAIAAgACAAIAAgAF8AaQBkAHgALAAgAGYAbgBNAGEAdABjAGgASQBuAHQARQBuAGcAKABEAGEAeQBPAGYAVwBlAGUAawApACwAXABuACAAIAAgACAAIAAgACAAIAAgACAAIAAgACAAIAAgACAASQBGACgAXwBpAGQAeAAgAD4AIAAwACwAIABfAGkAZAB4ACwAIABmAG4ATQBhAHQAYwBoAEwAbwBjAGEAbABMAGEAbgBnACgARABhAHkATwBmAFcAZQBlAGsAKQApAFwAbgAgACAAIAAgACAAIAAgACAAIAAgACAAIAApACwAXABuACAAIAAgACAAIAAgACAAIAAgACAAIAAgAF8AcwBjAGgAZQBtAGUALAAgAEkATgBUACgATgAoAE4AdQBtAGIAZQByAFMAYwBoAGUAbQBlACkAKQAsAFwAbgAgACAAIAAgACAAIAAgACAAIAAgACAAIABJAEYAUwAoAFwAbgAgACAAIAAgACAAIAAgACAAIAAgACAAIAAgACAAIAAgAF8AdAByAGEAZABEAG8AVwAgAD0AIAAwACwAXABuACAAIAAgACAAIAAgACAAIAAgACAAIAAgACAAIAAgACAAIAAgACAAIAAjAFYAQQBMAFUARQAhACwAXABuACAAIAAgACAAIAAgACAAIAAgACAAIAAgACAAIAAgACAAXwBzAGMAaABlAG0AZQAgADwAPQAgADEALABcAG4AIAAgACAAIAAgACAAIAAgACAAIAAgACAAIAAgACAAIAAgACAAIAAgAF8AdAByAGEAZABEAG8AVwAsAFwAbgAgACAAIAAgACAAIAAgACAAIAAgACAAIAAgACAAIAAgAF8AcwBjAGgAZQBtAGUAIAA+AD0AIAAzACwAXABuACAAIAAgACAAIAAgACAAIAAgACAAIAAgACAAIAAgACAAIAAgACAAIABNAE8ARAAoAF8AdAByAGEAZABEAG8AVwAgAC0AIAAyACwAIAA3ACkALABcAG4AIAAgACAAIAAgACAAIAAgACAAIAAgACAAIAAgACAAIABUAFIAVQBFACwAXABuACAAIAAgACAAIAAgACAAIAAgACAAIAAgACAAIAAgACAAIAAgACAAIABNAE8ARAAoAF8AdAByAGEAZABEAG8AVwAgAC0AIAAyACwAIAA3ACkAIAArACAAM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4AVABIAF8ARgBSAE8ATQBfAFQARQBYAFQAXABuAFwAbgBSAGUAdAB1AHIAbgBzACAAYQAgAG4AdQBtAGIAZQByACAAcgBlAHAAcgBlAHMAZQBuAHQAaQBuAGcAIAB0AGgAZQAgAG0AbwBuAHQAaAAgAG8AZgAgAHkAZQBhAHIAIABmAHIAbwBtACAAYQAgAGcAaQB2AGUAbgAgAHQAZQB4AHQAIABtAG8AbgB0AGg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E4AYQBtAGUAIAB8ACAAdABlAHgAdAAgAHwAIABNAG8AbgB0AGgAIABuAGE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TgBUAEgAXwBGAFIATwBNAF8AVABFAFgAVAAoAFwAIgBGAGUAYgBcACIAKQBcAG4AUgBlAHQAdQByAG4AcwA6ACAAMgBcAG4AXABuAE0ATwBOAFQASABfAEYAUgBPAE0AXwBUAEUAWABUACgAXAAiAEoAYQBuAHUAYQByAHkAXAAiACkAXABuAFIAZQB0AHUAcgBuAHMAOgAgADEAXABuAFwAbgBNAE8ATgBUAEgAXwBGAFIATwBNAF8AVABFAFgAVAAoAFwAIgBKAFwAIgApAFwAbgBSAGUAdAB1AHIAbgBzADoAIAAjAFYAQQBMAFUARQAhAFwAbgBcAG4ATQBPAE4AVABIAF8ARgBSAE8ATQBfAFQARQBYAFQAKABcACIATQBhAHIAegBvAFwAIgApAFwAbgBSAGUAdAB1AHIAbgBzADoAIAAzACAAKABpAGYAIABsAG8AYwBhAGwAIABsAGEAbgBnAHUAYQBnAGUAIABpAHMAIABzAGUAdAAgAHQAbw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RgBSAE8ATQBfAFQARQBYAFQAIAA9ACAATABBAE0AQgBEAEEAKABNAG8AbgB0AGgATgBhAG0AZQAsAFwAbgAgACAAIAAgAEkARgAoAE0AbwBuAHQAaABOAGEAbQBlACAAPQAgAFwAIgBcACIALAAgAFwAIgBcACIALABcAG4AIAAgACAAIAAgACAAIAAgAEwARQBUACgAXABuACAAIAAgACAAIAAgACAAIAAgACAAIAAgAF8AdAByAHkATQBvAG4AdABoACwAIABNAG8AbgB0AGgATgBhAG0AZQAgACYAIABcACIAIAAyADAAMAAwAFwAIgAsAFwAbgAgACAAIAAgACAAIAAgACAAIAAgACAAIABNAE8ATgBUAEgAKABEAEEAVABFAFYAQQBMAFUARQAoAF8AdAByAHkATQBvAG4AdABo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MAGkAdABlAHIAYQByAHkAWQBlAGEAcgAsAFwAbgAgACAAIAAgAEkARgAoAEwAaQB0AGUAcgBhAHIAeQBZAGUAYQByACAAPQAgAFwAIgBcACIALAAgAFwAIgBcACIALABcAG4AIAAgACAAIAAgACAAIAAgAEwARQBUACgAXABuACAAIAAgACAAIAAgACAAIAAgACAAIAAgAGYAbgBZAGUAYQByAFYAYQBsAHUAZQAsACAATABBAE0AQgBEAEEAKABfAHQAZQB4AHQALABcAG4AIAAgACAAIAAgACAAIAAgACAAIAAgACAAIAAgACAAIABMAEUAVAAoAFwAbgAgACAAIAAgACAAIAAgACAAIAAgACAAIAAgACAAIAAgACAAIAAgACAAXwBjAGgAYQByADEALAAgAEwARQBGAFQAKABfAHQAZQB4AHQALAAgADEAKQAsAFwAbgAgACAAIAAgACAAIAAgACAAIAAgACAAIAAgACAAIAAgACAAIAAgACAAXwBzAGkAZwBuACwAIABJAEYAUwAoAFwAbgAgACAAIAAgACAAIAAgACAAIAAgACAAIAAgACAAIAAgACAAIAAgACAAIAAgACAAIABfAGMAaABhAHIAMQAgAD0AIABcACIAKwBcACIALAAgADEALABcAG4AIAAgACAAIAAgACAAIAAgACAAIAAgACAAIAAgACAAIAAgACAAIAAgACAAIAAgACAAXwBjAGgAYQByADEAIAA9ACAAXAAiAC0AXAAiACwAIAAtADEALABcAG4AIAAgACAAIAAgACAAIAAgACAAIAAgACAAIAAgACAAIAAgACAAIAAgACAAIAAgACAAVQBOAEkAQwBPAEQARQAoAF8AYwBoAGEAcgAxACkAIAA9ACAAOAA3ADIAMgAsACAALQAxACwAXABuACAAIAAgACAAIAAgACAAIAAgACAAIAAgACAAIAAgACAAIAAgACAAIAAgACAAIAAgAFQAUgBVAEUALAAgAFwAIgBcACIAXABuACAAIAAgACAAIAAgACAAIAAgACAAIAAgACAAIAAgACAAIAAgACAAIAApACwAXABuACAAIAAgACAAIAAgACAAIAAgACAAIAAgACAAIAAgACAAIAAgACAAIABJAEYAKABfAHMAaQBnAG4AIAA9ACAAXAAiAFwAIgAsAFwAbgAgACAAIAAgACAAIAAgACAAIAAgACAAIAAgACAAIAAgACAAIAAgACAAIAAgACAAIABJAE4AVAAoAFYAQQBMAFUARQAoAF8AdABlAHgAdAApACkALABcAG4AIAAgACAAIAAgACAAIAAgACAAIAAgACAAIAAgACAAIAAgACAAIAAgACAAIAAgACAAXwBzAGkAZwBuACAAKgAgAEkATgBUACgAVgBBAEwAVQBFACgAUgBJAEcASABUACgAXwB0AGUAeAB0ACwAIABMAEUATgAoAF8AdABlAHgAdAApACAALQAxACkAKQApAFwAbgAgACAAIAAgACAAIAAgACAAIAAgACAAIAAgACAAIAAgACAAIAAgACAAKQBcAG4AIAAgACAAIAAgACAAIAAgACAAIAAgACAAIAAgACAAIAApAFwAbgAgACAAIAAgACAAIAAgACAAIAAgACAAIAApACwAXABuAFwAbgAgACAAIAAgACAAIAAgACAAIAAgACAAIABfAGwAaQB0AFkAZQBhAHIALAAgAFMAVQBCAFMAVABJAFQAVQBUAEUAKABTAFUAQgBTAFQASQBUAFUAVABFACgATABpAHQAZQByAGEAcgB5AFkAZQBhAHIALAAgAFwAIgAsAFwAIgAsACAAXAAiAFwAIgApACwAIABcACIAIABcACIALAAgAFwAIgBcACIAKQAsAFwAbgAgACAAIAAgACAAIAAgACAAIAAgACAAIABfAHkAZQBhAHIAQwBFACwAIABJAEYAUwAoAFwAbgAgACAAIAAgACAAIAAgACAAIAAgACAAIAAgACAAIAAgAFIASQBHAEgAVAAoAF8AbABpAHQAWQBlAGEAcgAsACAAMwApACAAPQAgAFwAIgBCAEMARQBcACIALABcAG4AIAAgACAAIAAgACAAIAAgACAAIAAgACAAIAAgACAAIAAgACAAIAAgAEwARQBUACgAXABuACAAIAAgACAAIAAgACAAIAAgACAAIAAgACAAIAAgACAAIAAgACAAIAAgACAAIAAgAF8AcwBZAGUAYQByACwAIABMAEUARgBUACgAXwBsAGkAdABZAGUAYQByACwAIABMAEUATgAoAF8AbABpAHQAWQBlAGEAcgApACAALQAgADMAKQAsAFwAbgAgACAAIAAgACAAIAAgACAAIAAgACAAIAAgACAAIAAgACAAIAAgACAAIAAgACAAIAAxACAALQAgAGYAbgBZAGUAYQByAFYAYQBsAHUAZQAoAF8AcwBZAGUAYQByACkAXABuACAAIAAgACAAIAAgACAAIAAgACAAIAAgACAAIAAgACAAIAAgACAAIAApACwAXABuACAAIAAgACAAIAAgACAAIAAgACAAIAAgACAAIAAgACAAUgBJAEcASABUACgAXwBsAGkAdABZAGUAYQByACwAIAAyACkAIAA9ACAAXAAiAEMARQBcACIALABcAG4AIAAgACAAIAAgACAAIAAgACAAIAAgACAAIAAgACAAIAAgACAAIAAgAEwARQBUACgAXABuACAAIAAgACAAIAAgACAAIAAgACAAIAAgACAAIAAgACAAIAAgACAAIAAgACAAIAAgAF8AcwBZAGUAYQByACwAIABMAEUARgBUACgAXwBsAGkAdABZAGUAYQByACwAIABMAEUATgAoAF8AbABpAHQAWQBlAGEAcgApACAALQAgADIAKQAsAFwAbgAgACAAIAAgACAAIAAgACAAIAAgACAAIAAgACAAIAAgACAAIAAgACAAIAAgACAAIABmAG4AWQBlAGEAcgBWAGEAbAB1AGUAKABfAHMAWQBlAGEAcgApAFwAbgAgACAAIAAgACAAIAAgACAAIAAgACAAIAAgACAAIAAgACAAIAAgACAAKQAsAFwAbgAgACAAIAAgACAAIAAgACAAIAAgACAAIAAgACAAIAAgAFQAUgBVAEUALAAgAGYAbgBZAGUAYQByAFYAYQBsAHUAZQAoAF8AbABpAHQAWQBlAGEAcgApAFwAbgAgACAAIAAgACAAIAAgACAAIAAgACAAIAApACwAXABuACAAIAAgACAAIAAgACAAIAAgACAAIAAgAFwAbgAgACAAIAAgACAAIAAgACAAIAAgACAAIABJAEYARQBSAFIATwBSACgAXwB5AGUAYQByAEMARQAsACAAewAjAFYAQQBMAFUARQAhAH0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XABuACAAMgAgAHwAIABpAG4AdABlAGcAZQByACAAfAAgAE0AbwBuAHQAaABcAG4AIAAzACAAfAAgAGkAbgB0AGUAZwBlAHIAIAB8ACAARABhAHkAXABuACAANAAgAHwAIABkAGUAYwBpAG0AYQBs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RABhAHQAZQAgAHwAIAB0AGUAeAB0ACAAfAAgAEwAaQB0AGUAcgBhAHIAeQAgAGQAYQB0AGUAIABhAG4AZAAgAHQAa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KABcACIARgBlAGIAIAAyADUALAAgADIAMAAxADQALAAgADYAOgAwADAAXAAiACkAXABuAFIAZQB0AHUAcgBuAHMAOgAgAHsAMgAwADEANAAsACAAMgAsACAAMgA1ACwAIAAwAC4AMgA1AH0AXABuAFwAbgBQAEEAUgBTAEUAXwBMAEkAVABFAFIAQQBSAFkAXwBEAEEAVABFACgAXAAiAEQAZQBjACAAMwAxACwAIAAyADAAMgAzACwAIAAyADQAOgAwADAAXAAiACkAXABuAFIAZQB0AHUAcgBuAHMAOgAgAHsAMgAwADIAMwAsACAAMQAyACwAIAAzADEALAAgADEAfQBcAG4AXABuAFAAQQBSAFMARQBfAEwASQBUAEUAUgBBAFIAWQBfAEQAQQBUAEUAKABcACIARgBlAGIAIAAyADUAXAAiACkAXABuAFIAZQB0AHUAcgBuAHMAOgAgAHsAXAAiAFwAIgAgACwAIAAyACwAIAAyADU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RABBAFQARQAgAD0AIABMAEEATQBCAEQAQQAoAEwAaQB0AGUAcgBhAHIAeQBEAGEAdABlACwAXABuACAAIAAgACAATABFAFQAKABcAG4AIAAgACAAIAAgACAAIAAgAGYAbgBQAGEAcgBzAGUARABhAHQAZQAsACAATABBAE0AQgBEAEEAKABfAGwAaQB0AEQAYQB0AGUALABcAG4AIAAgACAAIAAgACAAIAAgACAAIAAgACAASQBGACgAXwBsAGkAdABEAGEAdABlACAAPQAgAFwAIgBcACIALAAgAHsAXAAiAFwAIgAsACAAXAAiAFwAIgAsACAAXAAiAFwAIgAsACAAXAAiAFwAIgB9ACwAXABuACAAIAAgACAAIAAgACAAIAAgACAAIAAgACAAIAAgACAATABFAFQAKABcAG4AIAAgACAAIAAgACAAIAAgACAAIAAgACAAIAAgACAAIAAgACAAIAAgAF8AcABhAHIAdABzACwAIABUAFIASQBNACgAVABFAFgAVABTAFAATABJAFQAKABfAGwAaQB0AEQAYQB0AGUALAAgAFwAIgAsAFwAIgApACkALABcAG4AIAAgACAAIAAgACAAIAAgACAAIAAgACAAIAAgACAAIAAgACAAIAAgAF8AYwBvAGwAcwAsACAAQwBPAEwAVQBNAE4AUwAoAF8AcABhAHIAdABzACkALABcAG4AIAAgACAAIAAgACAAIAAgACAAIAAgACAAIAAgACAAIAAgACAAIAAgAEkARgBTACgAXwBjAG8AbABzACAAPQAgADEALABcAG4AIAAgACAAIAAgACAAIAAgACAAIAAgACAAIAAgACAAIAAgACAAIAAgACAAIAAgACAATABFAFQAKABcAG4AIAAgACAAIAAgACAAIAAgACAAIAAgACAAIAAgACAAIAAgACAAIAAgACAAIAAgACAAIAAgACAAIABfAHAAYQByAHQAMQAsACAASQBOAEQARQBYACgAXwBwAGEAcgB0AHMALAAgADEALAAgADEAKQAsAFwAbgAgACAAIAAgACAAIAAgACAAIAAgACAAIAAgACAAIAAgACAAIAAgACAAIAAgACAAIAAgACAAIAAgAF8AcwBwAGEAYwBlAFAAbwBzACwAIABJAEYARQBSAFIATwBSACgARgBJAE4ARAAoAFwAIgAgAFwAIgAsACAAXwBwAGEAcgB0ADEAKQAsACAAMAApACwAXABu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EwARQBUACgAXABuACAAIAAgACAAIAAgACAAIAAgACAAIAAgACAAIAAgACAAIAAgACAAIAAgACAAIAAgACAAIAAgACAAIAAgACAAIAAgACAAIAAgAF8AbQBvAG4AdABoACwAIABNAE8ATgBUAEgAXwBGAFIATwBNAF8AVABFAFgAVAAoAEwARQBGAFQAKABfAHAAYQByAHQAMQAsACAAXwBzAHAAYQBjAGUAUABvAHMAIAAtACAAMQApACkALABcAG4AIAAgACAAIAAgACAAIAAgACAAIAAgACAAIAAgACAAIAAgACAAIAAgACAAIAAgACAAIAAgACAAIAAgACAAIAAgACAAIAAgACAAXwByAGUAbQBhAGkAbgAsACAATQBJAEQAKABfAHAAYQByAHQAMQAsACAAXwBzAHAAYQBjAGUAUABvAHMAIAArACAAMQAsACAATABFAE4AKABfAHAAYQByAHQAMQApACAALQAgAF8AcwBwAGEAYwBlAFAAbwBzACkALABcAG4AIAAgACAAIAAgACAAIAAgACAAIAAgACAAIAAgACAAIAAgACAAIAAgACAAIAAgACAAIAAgACAAIAAgACAAIAAgACAAIAAgACAAXwBkAGUAbgBvAHQAZQBkAFkAZQBhAHIALAAgAEkARgBFAFIAUgBPAFIAKABGAEkATgBEACgAXAAiAEMAXAAiACwAIABfAHIAZQBtAGEAaQBuACkALAAgADAAKQAgAD4AIAAwACwAXABuACAAIAAgACAAIAAgACAAIAAgACAAIAAgACAAIAAgACAAIAAgACAAIAAgACAAIAAgACAAIAAgACAAIAAgACAAIAAgACAAIAAgAF8AdgBhAGwALAAgAEkARgAoAF8AZABlAG4AbwB0AGUAZABZAGUAYQByACwAIABQAEEAUgBTAEUAXwBMAEkAVABFAFIAQQBSAFkAXwBZAEUAQQBSACgAXwByAGUAbQBhAGkAbgApACwAXABuACAAIAAgACAAIAAgACAAIAAgACAAIAAgACAAIAAgACAAIAAgACAAIAAgACAAIAAgACAAIAAgACAAIAAgACAAIAAgACAAIAAgACAAIAAgACAASQBOAFQAKABWAEEATABVAEUAKABfAHIAZQBtAGEAaQBuACkAKQBcAG4AIAAgACAAIAAgACAAIAAgACAAIAAgACAAIAAgACAAIAAgACAAIAAgACAAIAAgACAAIAAgACAAIAAgACAAIAAgACAAIAAgACAAKQAsACAAXABuACAAIAAgACAAIAAgACAAIAAgACAAIAAgACAAIAAgACAAIAAgACAAIAAgACAAIAAgACAAIAAgACAAIAAgACAAIAAgACAAIAAgAF8AZABhAHkALAAgAEkARgBTACgAXwBkAGUAbgBvAHQAZQBkAFkAZQBhAHIALAAgAFwAIgBcACIALABcAG4AIAAgACAAIAAgACAAIAAgACAAIAAgACAAIAAgACAAIAAgACAAIAAgACAAIAAgACAAIAAgACAAIAAgACAAIAAgACAAIAAgACAAIAAgACAAIABfAHYAYQBsACAAPAA9ACAAMAAsACAAewAjAFYAQQBMAFUARQAhAH0ALABcAG4AIAAgACAAIAAgACAAIAAgACAAIAAgACAAIAAgACAAIAAgACAAIAAgACAAIAAgACAAIAAgACAAIAAgACAAIAAgACAAIAAgACAAIAAgACAAIABfAHYAYQBsACAAPAA9ACAAMwAxACwAIABfAHYAYQBsACwAXABuACAAIAAgACAAIAAgACAAIAAgACAAIAAgACAAIAAgACAAIAAgACAAIAAgACAAIAAgACAAIAAgACAAIAAgACAAIAAgACAAIAAgACAAIAAgACAAVABSAFUARQAsACAAXAAiAFwAIgBcAG4AIAAgACAAIAAgACAAIAAgACAAIAAgACAAIAAgACAAIAAgACAAIAAgACAAIAAgACAAIAAgACAAIAAgACAAIAAgACAAIAAgACAAKQAsAFwAbgAgACAAIAAgACAAIAAgACAAIAAgACAAIAAgACAAIAAgACAAIAAgACAAIAAgACAAIAAgACAAIAAgACAAIAAgACAAIAAgACAAIABfAHkAZQBhAHIALAAgAEkARgBTACgAXwBkAGUAbgBvAHQAZQBkAFkAZQBhAHIALAAgAF8AdgBhAGwALABcAG4AIAAgACAAIAAgACAAIAAgACAAIAAgACAAIAAgACAAIAAgACAAIAAgACAAIAAgACAAIAAgACAAIAAgACAAIAAgACAAIAAgACAAIAAgACAAIABfAHYAYQBsACAAPAA9ACAAMwAxACwAIABcACIAXAAiACwAXABuACAAIAAgACAAIAAgACAAIAAgACAAIAAgACAAIAAgACAAIAAgACAAIAAgACAAIAAgACAAIAAgACAAIAAgACAAIAAgACAAIAAgACAAIAAgACAAVABSAFUARQAsACAAXwB2AGEAbABcAG4AIAAgACAAIAAgACAAIAAgACAAIAAgACAAIAAgACAAIAAgACAAIAAgACAAIAAgACAAIAAgACAAIAAgACAAIAAgACAAIAAgACAAKQAsAFwAbgAgACAAIAAgACAAIAAgACAAIAAgACAAIAAgACAAIAAgACAAIAAgACAAIAAgACAAIAAgACAAIAAgACAAIAAgACAAIAAgACAAIABIAFMAVABBAEMASwAoAF8AeQBlAGEAcgAsACAAXwBtAG8AbgB0AGgALAAgAF8AZABhAHkALAAgAFwAIgBcACI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GMAbwBsAHMAIAA9ACAAMgAsAFwAbgAgACAAIAAgACAAIAAgACAAIAAgACAAIAAgACAAIAAgACAAIAAgACAAIAAgACAAIABMAEUAVAAoAFwAbgAgACAAIAAgACAAIAAgACAAIAAgACAAIAAgACAAIAAgACAAIAAgACAAIAAgACAAIAAgACAAIAAgAF8AcAAxACwAIABJAE4ARABFAFgAKABfAHAAYQByAHQAcwAsACAAMQAsACAAMQApACwAXABuACAAIAAgACAAIAAgACAAIAAgACAAIAAgACAAIAAgACAAIAAgACAAIAAgACAAIAAgACAAIAAgACAAXwBzAHAAYQBjAGUAUABvAHMALAAgAEkARgBFAFIAUgBPAFIAKABGAEkATgBEACgAXAAiACAAXAAiACwAIABfAHAAMQApACwAIAAwACkALABcAG4AIAAgACAAIAAgACAAIAAgACAAIAAgACAAIAAgACAAIAAgACAAIAAgACAAIAAgACAAIAAgACAAIABJAEYAKABfAHMAcABhAGMAZQBQAG8AcwAgAD0AIAAwACwAIAB7ACMAVgBBAEwAVQBFACEALAAgAFwAIgBcACIALAAgAFwAIgBcACIALAAgAFwAIgBcACIAfQAsAFwAbgAgACAAIAAgACAAIAAgACAAIAAgACAAIAAgACAAIAAgACAAIAAgACAAIAAgACAAIAAgACAAIAAgACAAIAAgACAATABFAFQAKABcAG4AIAAgACAAIAAgACAAIAAgACAAIAAgACAAIAAgACAAIAAgACAAIAAgACAAIAAgACAAIAAgACAAIAAgACAAIAAgACAAIAAgACAAXwBtAG8AbgB0AGgALAAgAE0ATwBOAFQASABfAEYAUgBPAE0AXwBUAEUAWABUACgATABFAEYAVAAoAF8AcAAxACwAIABfAHMAcABhAGMAZQBQAG8AcwAgAC0AIAAxACkAKQAsAFwAbgAgACAAIAAgACAAIAAgACAAIAAgACAAIAAgACAAIAAgACAAIAAgACAAIAAgACAAIAAgACAAIAAgACAAIAAgACAAIAAgACAAIABfAGQAYQB5ACwAIABJAE4AVAAoAFYAQQBMAFUARQAoAE0ASQBEACgAXwBwADEALAAgAF8AcwBwAGEAYwBlAFAAbwBzACAAKwAgADEALAAgAEwARQBOACgAXwBwADEAKQAgAC0AIABfAHMAcABhAGMAZQBQAG8AcwApACkAKQAsAFwAbgAgACAAIAAgACAAIAAgACAAIAAgACAAIAAgACAAIAAgACAAIAAgACAAIAAgACAAIAAgACAAIAAgACAAIAAgACAAIAAgACAAIABfAHAAMgAsACAASQBOAEQARQBYACgAXwBwAGEAcgB0AHMALAAgADEALAAgADIAKQAsAFwAbgAgACAAIAAgACAAIAAgACAAIAAgACAAIAAgACAAIAAgACAAIAAgACAAIAAgACAAIAAgACAAIAAgACAAIAAgACAAIAAgACAAIABfAHQAcgB5AFQAaQBtAGUALAAgAEQAQQBUAEUAVgBBAEwAVQBFACgAXwBwADIAKQAgACsAIABUAEkATQBFAFYAQQBMAFUARQAoAF8AcAAyACkALABcAG4AIAAgACAAIAAgACAAIAAgACAAIAAgACAAIAAgACAAIAAgACAAIAAgACAAIAAgACAAIAAgACAAIAAgACAAIAAgACAAIAAgACAAXwB0AGkAbQBlACwAIABJAEYARQBSAFIATwBSACgAXwB0AHIAeQBUAGkAbQBlACwAIABcACIAXAAiACkALABcAG4AIAAgACAAIAAgACAAIAAgACAAIAAgACAAIAAgACAAIAAgACAAIAAgACAAIAAgACAAIAAgACAAIAAgACAAIAAgACAAIAAgACAAXwB5AGUAYQByACwAIABJAEYAKABJAFMARQBSAFIATwBSACgAXwB0AHIAeQBUAGkAbQBlACkALAAgAFAAQQBSAFMARQBfAEwASQBUAEUAUgBBAFIAWQBfAFkARQBBAFIAKABfAHAAMgApACwAIABcACIAXAAiACkALABcAG4AIAAgACAAIAAgACAAIAAgACAAIAAgACAAIAAgACAAIAAgACAAIAAgACAAIAAgACAAIAAgACAAIAAgACAAIAAgACAAIAAgACAASABTAFQAQQBDAEsAKABfAHkAZQBhAHIALAAgAF8AbQBvAG4AdABoACwAIABfAGQAYQB5ACwAIABfAHQAaQBtAGU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GMAbwBsAHMAIAA9ACAAMwAsAFwAbgAgACAAIAAgACAAIAAgACAAIAAgACAAIAAgACAAIAAgACAAIAAgACAAIAAgACAAIABMAEUAVAAoAFwAbgAgACAAIAAgACAAIAAgACAAIAAgACAAIAAgACAAIAAgACAAIAAgACAAIAAgACAAIAAgACAAIAAgAF8AeQBlAGEAcgAsACAAUABBAFIAUwBFAF8ATABJAFQARQBSAEEAUgBZAF8AWQBFAEEAUgAoAEkATgBEAEUAWAAoAF8AcABhAHIAdABzACwAIAAxACwAIAAyACkAKQAsAFwAbgAgACAAIAAgACAAIAAgACAAIAAgACAAIAAgACAAIAAgACAAIAAgACAAIAAgACAAIAAgACAAIAAgAF8AdABpAG0AZQAsACAATABFAFQAKABcAG4AIAAgACAAIAAgACAAIAAgACAAIAAgACAAIAAgACAAIAAgACAAIAAgACAAIAAgACAAIAAgACAAIAAgACAAIAAgAF8AdABpAG0AZQBQAGEAcgB0ACwAIABJAE4ARABFAFgAKABfAHAAYQByAHQAcwAsACAAMQAsACAAMwApACwAXABuACAAIAAgACAAIAAgACAAIAAgACAAIAAgACAAIAAgACAAIAAgACAAIAAgACAAIAAgACAAIAAgACAAIAAgACAAIABEAEEAVABFAFYAQQBMAFUARQAoAF8AdABpAG0AZQBQAGEAcgB0ACkAIAArACAAVABJAE0ARQBWAEEATABVAEUAKABfAHQAaQBtAGUAUABhAHIAdAApAFwAbgAgACAAIAAgACAAIAAgACAAIAAgACAAIAAgACAAIAAgACAAIAAgACAAIAAgACAAIAAgACAAIAAgACkALABcAG4AIAAgACAAIAAgACAAIAAgACAAIAAgACAAIAAgACAAIAAgACAAIAAgACAAIAAgACAAIAAgACAAIABfAHAAMQAsACAASQBOAEQARQBYACgAXwBwAGEAcgB0AHMALAAgADEALAAgADEAKQAsAFwAbgAgACAAIAAgACAAIAAgACAAIAAgACAAIAAgACAAIAAgACAAIAAgACAAIAAgACAAIAAgACAAIAAgAF8AcwBwAGEAYwBlAFAAbwBzACwAIABJAEYARQBSAFIATwBSACgARgBJAE4ARAAoAFwAIgAgAFwAIgAsACAAXwBwADEAKQAsACAAMAApACwAXABu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EwARQBUACgAXABuACAAIAAgACAAIAAgACAAIAAgACAAIAAgACAAIAAgACAAIAAgACAAIAAgACAAIAAgACAAIAAgACAAIAAgACAAIAAgACAAIAAgAF8AbQBvAG4AdABoACwAIABNAE8ATgBUAEgAXwBGAFIATwBNAF8AVABFAFgAVAAoAEwARQBGAFQAKABfAHAAMQAsACAAXwBzAHAAYQBjAGUAUABvAHMAIAAtACAAMQApACkALABcAG4AIAAgACAAIAAgACAAIAAgACAAIAAgACAAIAAgACAAIAAgACAAIAAgACAAIAAgACAAIAAgACAAIAAgACAAIAAgACAAIAAgACAAXwBkAGEAeQAsACAASQBOAFQAKABWAEEATABVAEUAKABNAEkARAAoAF8AcAAxACwAIABfAHMAcABhAGMAZQBQAG8AcwAgACsAIAAxACwAIABMAEUATgAoAF8AcAAxACkAIAAtACAAXwBzAHAAYQBjAGUAUABvAHMAKQApACkALABcAG4AIAAgACAAIAAgACAAIAAgACAAIAAgACAAIAAgACAAIAAgACAAIAAgACAAIAAgACAAIAAgACAAIAAgACAAIAAgACAAIAAgACAASABTAFQAQQBDAEsAKABfAHkAZQBhAHIALAAgAF8AbQBvAG4AdABoACwAIABfAGQAYQB5ACwAIABfAHQAaQBtAGU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UAFIAVQBFACwAIAB7ACMAVgBBAEwAVQBFACEALAAgAFwAIgBcACIALAAgAFwAIgBcACIALAAgAFwAIgBcACIAfQBcAG4AIAAgACAAIAAgACAAIAAgACAAIAAgACAAIAAgACAAIAAgACAAIAAgACkAXABuACAAIAAgACAAIAAgACAAIAAgACAAIAAgACAAIAAgACAAKQBcAG4AIAAgACAAIAAgACAAIAAgACAAIAAgACAAKQBcAG4AIAAgACAAIAAgACAAIAAgACkALABcAG4AIAAgACAAIAAgACAAIAAgAF8AcgBlAHMAdQBsAHQALAAgAFIARQBEAFUAQwBFACgAXAAiAFwAIgAsACAATABpAHQAZQByAGEAcgB5AEQAYQB0AGUALABcAG4AIAAgACAAIAAgACAAIAAgACAAIAAgACAATABBAE0AQgBEAEEAKABfAGEAYwBjACwAIABfAGMAdQByAHIAZQBuAHQALABcAG4AIAAgACAAIAAgACAAIAAgACAAIAAgACAAIAAgACAAIABMAEUAVAAoAFwAbgAgACAAIAAgACAAIAAgACAAIAAgACAAIAAgACAAIAAgACAAIAAgACAAXwBwAGEAcgB0AHMALAAgAGYAbgBQAGEAcgBzAGUARABhAHQAZQAoAF8AYwB1AHIAcgBlAG4AdAApACwAXABuACAAIAAgACAAIAAgACAAIAAgACAAIAAgACAAIAAgACAAIAAgACAAIABWAFMAVABBAEMASwAoAF8AYQBjAGMALAAgAF8AcABhAHIAdABzACkAXABuACAAIAAgACAAIAAgACAAIAAgACAAIAAgACAAIAAgACAAKQBcAG4AIAAgACAAIAAgACAAIAAgACAAIAAgACAAKQBcAG4AIAAgACAAIAAgACAAIAAgACkALABcAG4AIAAgACAAIAAgACAAIAAgAEQAUgBPAFAAKABfAHIAZQBzAHUAbAB0ACwAIAAx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QBTAF8ARABBAFQARQBcAG4AXABuAFAAYQByAHMAZQBzACAAYQAgAFUAUwAgAGYAbwByAG0AYQB0AGUAZAAgAGQAYQB0AGUAIABpAG4AdABvACAAcgBlAHMAcABlAGMAdABpAHYAZQAgAHAAYQByAHQAcwAgAG8AZgAgAHkAZQBhAHIALAAgAG0AbwBuAHQAaAAsACAAZABhAHkAIABhAG4AZ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XABuACAAMgAgAHwAIABpAG4AdABlAGcAZQByACAAfAAgAE0AbwBuAHQAaABcAG4AIAAzACAAfAAgAGkAbgB0AGUAZwBlAHIAIAB8ACAARABhAHkAXABuACAANAAgAHwAIABkAGUAYwBpAG0AYQBs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HwAIAB0AGUAeAB0ACAAfAAgAEQAYQB0AGUAIABpAG4AIABVAFMAIABmAG8AcgBtAGEAdAAgAGkAZQAuACAATQBNAC8AZABkAC8AeQB5AHkAeQAgAGgAaAA6AG0AbQA6AHM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QBTAF8ARABBAFQARQAoAFwAIgAxAC8AMgA1AC8AMgAwADEANAAgADYAOgAwADAAXAAiACkAXABuAFIAZQB0AHUAcgBuAHMAOgAgAHsAMgAwADEANAAsACAAMQAsACAAMgA1ACwAIAAwAC4AMgA1AH0AXABuAFwAbgBQAEEAUgBTAEUAXwBVAFMAXwBEAEEAVABFACgAXAAiADEAMgAvADMAMQAvADIAMAAyADMAIAAyADQAOgAwADAAXAAiACkAXABuAFIAZQB0AHUAcgBuAHMAOgAgAHsAMgAwADIAMwAsACAAMQAyACwAIAAzADE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QBTAF8ARABBAFQARQAgAD0AIABMAEEATQBCAEQAQQAoAFUAUwBEAGEAdABlACwAXABuACAAIAAgACAASQBGACgAVQBTAEQAYQB0AGUAIAA9ACAAXAAiAFwAIgAsACAAewBcACIAXAAiACwAIABcACIAXAAiACwAIABcACIAXAAiACwAIABcACIAXAAiAH0ALABcAG4AIAAgACAAIAAgACAAIAAgAEwARQBUACgAXABuACAAIAAgACAAIAAgACAAIAAgACAAIAAgAGYAbgBJAG4AdgBhAGwAaQBkAEMAaABhAHIAcwAsACAATABBAE0AQgBEAEEAKABfAHQAZQB4AHQALABcAG4AIAAgACAAIAAgACAAIAAgACAAIAAgACAAIAAgACAAIABMAEUAVAAoAFwAbgAgACAAIAAgACAAIAAgACAAIAAgACAAIAAgACAAIAAgACAAIAAgACAAXwBjAGgAYQByAFMAZQB0ACwAIABcACIAIAAsAC0ALgAvADAAMQAyADMANAA1ADYANwA4ADkAOgBBAE0AUABUAGEAbQBwAF8AXAAiACAAJgAgAFUATgBJAEMASABBAFIAKAA4ADcAMgAyACkALABcAG4AIAAgACAAIAAgACAAIAAgACAAIAAgACAAIAAgACAAIAAgACAAIAAgAF8AZQBzAGMAYQBwAGUAVABlAHgAdAAsACAAUwBVAEIAUwBUAEkAVABVAFQARQAoAFMAVQBCAFMAVABJAFQAVQBUAEUAKABfAHQAZQB4AHQALAAgAFwAIgAmAFwAIgAsACAAXAAiACYAYQBtAHAAOwBcACIAKQAsACAAXAAiADwAXAAiACwAIABcACIAJgBsAHQAOwBcACIAKQAsAFwAbgAgACAAIAAgACAAIAAgACAAIAAgACAAIAAgACAAIAAgACAAIAAgACAAXwB4AG0AbAAsACAAXAAiADwAdAA+ADwAcwA+AFwAIgAgACYAIABfAGUAcwBjAGEAcABlAFQAZQB4AHQAIAAmACAAXAAiADwALwBzAD4APAAvAHQAPgBcACIALABcAG4AIAAgACAAIAAgACAAIAAgACAAIAAgACAAIAAgACAAIAAgACAAIAAgAF8AeABwAGEAdABoACwAIABcACIALwAvAHMAWwB0AHIAYQBuAHMAbABhAHQAZQAoAC4ALAAnAFwAIgAgACYAIABfAGMAaABhAHIAUwBlAHQAIAAmACAAXAAiACcALAAnACcAKQA9ACcAJwBdAFwAIgAsAFwAbgAgACAAIAAgACAAIAAgACAAIAAgACAAIAAgACAAIAAgACAAIAAgACAASQBTAEUAUgBSAE8AUgAoAEYASQBMAFQARQBSAFgATQBMACgAXwB4AG0AbAAsACAAXwB4AHAAYQB0AGgAKQApAFwAbgAgACAAIAAgACAAIAAgACAAIAAgACAAIAAgACAAIAAgACkAXABuACAAIAAgACAAIAAgACAAIAAgACAAIAAgACkALABcAG4AIAAgACAAIAAgACAAIAAgACAAIAAgACAAXABuACAAIAAgACAAIAAgACAAIAAgACAAIAAgAGYAbgBDAG8AdQBuAHQAQwBoAGEAcgBzACwAIABMAEEATQBCAEQAQQAoAEMAaABhAHIAQQByAHIAYQB5ACwAIABUAGUAeAB0ACwAXABuACAAIAAgACAAIAAgACAAIAAgACAAIAAgACAAIAAgACAASQBGACgAXABuACAAIAAgACAAIAAgACAAIAAgACAAIAAgACAAIAAgACAAIAAgACAAIABUAGUAeAB0ACAAPQAgAFwAIgBcACIALABcAG4AIAAgACAAIAAgACAAIAAgACAAIAAgACAAIAAgACAAIAAgACAAIAAgADAALABcAG4AIAAgACAAIAAgACAAIAAgACAAIAAgACAAIAAgACAAIAAgACAAIAAgAEwARQBUACgAXABuACAAIAAgACAAIAAgACAAIAAgACAAIAAgACAAIAAgACAAIAAgACAAIAAgACAAIAAgAF8AcgBlAG0AbwB2AGUAZAAsACAAUgBFAEQAVQBDAEUAKABcAG4AIAAgACAAIAAgACAAIAAgACAAIAAgACAAIAAgACAAIAAgACAAIAAgACAAIAAgACAAIAAgACAAIABUAGUAeAB0ACwAXABuACAAIAAgACAAIAAgACAAIAAgACAAIAAgACAAIAAgACAAIAAgACAAIAAgACAAIAAgACAAIAAgACAAQwBoAGEAcgBBAHIAcgBhAHkALABcAG4AIAAgACAAIAAgACAAIAAgACAAIAAgACAAIAAgACAAIAAgACAAIAAgACAAIAAgACAAIAAgACAAIABMAEEATQBCAEQAQQAoAF8AYQBjAGMALAAgAF8AYwB1AHIAcgAsACAAUwBVAEIAUwBUAEkAVABVAFQARQAoAF8AYQBjAGMALAAgAF8AYwB1AHIAcgAsACAAXAAiAFwAIgApACkAXABuACAAIAAgACAAIAAgACAAIAAgACAAIAAgACAAIAAgACAAIAAgACAAIAAgACAAIAAgACkALABcAG4AIAAgACAAIAAgACAAIAAgACAAIAAgACAAIAAgACAAIAAgACAAIAAgACAAIAAgACAATABFAE4AKABUAGUAeAB0ACkAIAAtACAATABFAE4AKABfAHIAZQBtAG8AdgBlAGQAKQBcAG4AIAAgACAAIAAgACAAIAAgACAAIAAgACAAIAAgACAAIAAgACAAIAAgACkAXABuACAAIAAgACAAIAAgACAAIAAgACAAIAAgACAAIAAgACAAKQBcAG4AIAAgACAAIAAgACAAIAAgACAAIAAgACAAKQAsAFwAbgBcAG4AIAAgACAAIAAgACAAIAAgACAAIAAgACAAZgBuAEYAaQBuAGQATgB0AGgAQwBoAGEAcgBQAG8AcwAsACAATABBAE0AQgBEAEEAKABDAGgAYQByAHMALAAgAFQAZQB4AHQALAAgAE4ALAAgAFsAUwB0AGEAcgB0AFAAbwBzAF0ALABcAG4AIAAgACAAIAAgACAAIAAgACAAIAAgACAAIAAgACAAIABJAEYAKABOACgAUwB0AGEAcgB0AFAAbwBzACkAIAA+ACAATABFAE4AKABUAGUAeAB0ACkALAAgADAALABcAG4AIAAgACAAIAAgACAAIAAgACAAIAAgACAAIAAgACAAIAAgACAAIAAgAEwARQBUACgAXABuACAAIAAgACAAIAAgACAAIAAgACAAIAAgACAAIAAgACAAIAAgACAAIAAgACAAIAAgAF8AZgByAG8AbQBQAG8AcwAsACAASQBGACgATgAoAFMAdABhAHIAdABQAG8AcwApACAAPAA9ACAAMAAsACAAMAAsACAATgAoAFMAdABhAHIAdABQAG8AcwApACAALQAgADEAKQAsACAAXABuACAAIAAgACAAIAAgACAAIAAgACAAIAAgACAAIAAgACAAIAAgACAAIAAgACAAIAAgAF8AdABlAHgAdAAsACAASQBGACgAXwBmAHIAbwBtAFAAbwBzACAAPQAgADAALAAgAFQAZQB4AHQALABcAG4AIAAgACAAIAAgACAAIAAgACAAIAAgACAAIAAgACAAIAAgACAAIAAgACAAIAAgACAAIAAgACAAIABSAEkARwBIAFQAKABUAGUAeAB0ACwAIABMAEUATgAoAFQAZQB4AHQAKQAgAC0AIABfAGYAcgBvAG0AUABvAHMAKQBcAG4AIAAgACAAIAAgACAAIAAgACAAIAAgACAAIAAgACAAIAAgACAAIAAgACAAIAAgACAAKQAsAFwAbgAgACAAIAAgACAAIAAgACAAIAAgACAAIAAgACAAIAAgACAAIAAgACAAIAAgACAAIABfAGMAaABhAHIAQwBvAHUAbgB0ACwAIABMAEUATgAoAEMAaABhAHIAcwApACwAXABuACAAIAAgACAAIAAgACAAIAAgACAAIAAgACAAIAAgACAAIAAgACAAIAAgACAAIAAgAF8AbgAsACAASQBOAFQAKABOACgATgApACkALABcAG4AIAAgACAAIAAgACAAIAAgACAAIAAgACAAIAAgACAAIAAgACAAIAAgACAAIAAgACAASQBGACgAKABfAGMAaABhAHIAQwBvAHUAbgB0ACAAPQAgADAAKQAgACsAIAAoAF8AbgAgAD0AIAAwACkALAAgADAALABcAG4AIAAgACAAIAAgACAAIAAgACAAIAAgACAAIAAgACAAIAAgACAAIAAgACAAIAAgACAAIAAgACAAIABMAEUAVAAoAFwAbgAgACAAIAAgACAAIAAgACAAIAAgACAAIAAgACAAIAAgACAAIAAgACAAIAAgACAAIAAgACAAIAAgACAAIAAgACAAXwBjAGgAYQByAHMALAAgAE0ASQBEACgAQwBoAGEAcgBzACwAIABTAEUAUQBVAEUATgBDAEUAKAAxACwAIABfAGMAaABhAHIAQwBvAHUAbgB0ACkALAAgADEAKQAsAFwAbgAgACAAIAAgACAAIAAgACAAIAAgACAAIAAgACAAIAAgACAAIAAgACAAIAAgACAAIAAgACAAIAAgACAAIAAgACAAXwBmAGkAbgBkAEMAbwB1AG4AdAAsACAAZgBuAEMAbwB1AG4AdABDAGgAYQByAHMAKABfAGMAaABhAHIAcwAsACAAXwB0AGUAeAB0ACkALABcAG4AIAAgACAAIAAgACAAIAAgACAAIAAgACAAIAAgACAAIAAgACAAIAAgACAAIAAgACAAIAAgACAAIAAgACAAIAAgAEkARgAoAF8AZgBpAG4AZABDAG8AdQBuAHQAIAA8ACAAQQBCAFMAKABfAG4AKQAsACAAMAAsAFwAbgAgACAAIAAgACAAIAAgACAAIAAgACAAIAAgACAAIAAgACAAIAAgACAAIAAgACAAIAAgACAAIAAgACAAIAAgACAAIAAgACAAIABMAEUAVAAoAFwAbgAgACAAIAAg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IAAgACAAIABfAG4AdABoACwAIABJAEYAKABfAG4AIAA+ACAAMAAsACAAXwBuACwAIABfAGYAaQBuAGQAQwBvAHUAbgB0ACAAKwAgAF8AbgAgACsAIAAxACkALABcAG4AIAAgACAAIAAgACAAIAAgACAAIAAgACAAIAAgACAAIAAgACAAIAAgACAAIAAgACAAIAAgACAAIAAgACAAIAAgACAAIAAgACAAIAAgACAAIABfAG4AdABoAFAAbwBzACwAIABSAEUARABVAEMARQAoADAALAAgAFMARQBRAFUARQBOAEMARQAoADEALAAgAF8AbgB0AGgAKQAsAFwAbg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SQBGACgAXwBhAGMAYwAgADwAIAAwACwAIAAtADE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IAAgACAAIAAgACAAIAAgACAAIAAgACAAIAAgACAAIABGAEkATgBEACgAXwBjAGgAYQByAHMALAAgAF8AdABlAHgAdAAsACAAXwBhAGMAYwAgACsAIAAxACkALABcAG4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F8AbgBlAHgAdABQAG8AcwAsACAATQBJAE4AKABcAG4AIAAgACAAIAAgACAAIAAg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JAEYAKABfAG4AdABoAFAAbwBzACAAPgAgADAALAAgAF8AbgB0AGgAUABvAHMAIAArACAAXwBmAHIAbwBtAFAAbwBzACAALAAgAD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ZgBuAFkAZQBhAHIAVgBhAGwAdQBlACwAIABMAEEATQBCAEQAQQAoAF8AdABlAHgAdAAsAFwAbgAgACAAIAAgACAAIAAgACAAIAAgACAAIAAgACAAIAAgAEwARQBUACgAXABuACAAIAAgACAAIAAgACAAIAAgACAAIAAgACAAIAAgACAAIAAgACAAIABfAGMAaABhAHIAMQAsACAATABFAEYAVAAoAF8AdABlAHgAdAAsACAAMQApACwAXABuACAAIAAgACAAIAAgACAAIAAgACAAIAAgACAAIAAgACAAIAAgACAAIABfAHMAaQBnAG4ALAAgAEkARgBTACgAXABuACAAIAAgACAAIAAgACAAIAAgACAAIAAgACAAIAAgACAAIAAgACAAIAAgACAAIAAgAF8AYwBoAGEAcgAxACAAPQAgAFwAIgArAFwAIgAsACAAMQAsAFwAbgAgACAAIAAgACAAIAAgACAAIAAgACAAIAAgACAAIAAgACAAIAAgACAAIAAgACAAIABfAGMAaABhAHIAMQAgAD0AIABcACIALQBcACIALAAgAC0AMQAsAFwAbgAgACAAIAAgACAAIAAgACAAIAAgACAAIAAgACAAIAAgACAAIAAgACAAIAAgACAAIABVAE4ASQBDAE8ARABFACgAXwBjAGgAYQByADEAKQAgAD0AIAA4ADcAMgAyACwAIAAtADEALABcAG4AIAAgACAAIAAgACAAIAAgACAAIAAgACAAIAAgACAAIAAgACAAIAAgACAAIAAgACAAVABSAFUARQAsACAAXAAiAFwAIgBcAG4AIAAgACAAIAAgACAAIAAgACAAIAAgACAAIAAgACAAIAAgACAAIAAgACkALABcAG4AIAAgACAAIAAgACAAIAAgACAAIAAgACAAIAAgACAAIAAgACAAIAAgAEkARgAoAF8AcwBpAGcAbgAgAD0AIABcACIAXAAiACwAXABuACAAIAAgACAAIAAgACAAIAAgACAAIAAgACAAIAAgACAAIAAgACAAIAAgACAAIAAgAEkATgBUACgAVgBBAEwAVQBFACgAXwB0AGUAeAB0ACkAKQAsAFwAbgAgACAAIAAgACAAIAAgACAAIAAgACAAIAAgACAAIAAgACAAIAAgACAAIAAgACAAIABfAHMAaQBnAG4AIAAqACAASQBOAFQAKABWAEEATABVAEUAKABSAEkARwBIAFQAKABfAHQAZQB4AHQALAAgAEwARQBOACgAXwB0AGUAeAB0ACkAIAAtADEAKQApACkAXABuACAAIAAgACAAIAAgACAAIAAgACAAIAAgACAAIAAgACAAIAAgACAAIAApAFwAbgAgACAAIAAgACAAIAAgACAAIAAgACAAIAAgACAAIAAgACkAXABuACAAIAAgACAAIAAgACAAIAAgACAAIAAgACkALABcAG4AXABuACAAIAAgACAAIAAgACAAIAAgACAAIAAgAEkARgAoAGYAbgBJAG4AdgBhAGwAaQBkAEMAaABhAHIAcwAoAFUAUwBEAGEAdABlACkALAAgAHsAIwBWAEEATABVAEUAIQB9ACwAXABuACAAIAAgACAAIAAgACAAIAAgACAAIAAgACAAIAAgACAATABFAFQAKABcAG4AIAAgACAAIAAgACAAIAAgACAAIAAgACAAIAAgACAAIAAgACAAIAAgAF8AcABvAHMAMQAsACAAZgBuAEYAaQBuAGQATgB0AGgAQwBoAGEAcgBQAG8AcwAoAFwAIgAsAC4ALwAtAF8AXAAiACwAIABVAFMARABhAHQAZQAsACAAMQApACwAXABuACAAIAAgACAAIAAgACAAIAAgACAAIAAgACAAIAAgACAAIAAgACAAIABfAHAAbwBzADIALAAgAGYAbgBGAGkAbgBkAE4AdABoAEMAaABhAHIAUABvAHMAKABcACIALAAuAC8ALQBfAFwAIgAsACAAVQBTAEQAYQB0AGUALAAgADIAKQAsAFwAbgAgACAAIAAgACAAIAAgACAAIAAgACAAIAAgACAAIAAgACAAIAAgACAAXwBwAG8AcwAzACwAIABJAEYAKABfAHAAbwBzADIAIAA9ACAAMAAsACAAMAAsACAAZgBuAEYAaQBuAGQATgB0AGgAQwBoAGEAcgBQAG8AcwAoAFwAIgAsAC4ALwAtAF8AVAAgAFwAIgAsACAAVQBTAEQAYQB0AGUALAAgADEALAAgAF8AcABvAHMAMgAgACsAIAAyACkAKQAsAFwAbgAgACAAIAAgACAAIAAgACAAIAAgACAAIAAgACAAIAAgACAAIAAgACAAXwBwAG8AcwA0ACwAIABJAEYAKABfAHAAbwBzADMAIAA9ACAAMAAsACAAMAAsACAAZgBuAEYAaQBuAGQATgB0AGgAQwBoAGEAcgBQAG8AcwAoAFwAIgAwADEAMgAzADQANQA2ADcAOAA5AFwAIgAsACAAVQBTAEQAYQB0AGUALAAgADEALAAgAE0AQQBYACgAXwBwAG8AcwAyACwAIABfAHAAbwBzADMAKQAgACsAIAAxACkAKQAsAFwAbgAgACAAIAAgACAAIAAgACAAIAAgACAAIAAgACAAIAAgACAAIAAgACAAXwBtAG8AbgB0AGgALAAgAEkARgAoAF8AcABvAHMAMQAgAD0AIAAwACwAIAAjAFYAQQBMAFUARQAhACwAXABuACAAIAAgACAAIAAgACAAIAAgACAAIAAgACAAIAAgACAAIAAgACAAIAAgACAAIAAgAEkATgBUACgAVgBBAEwAVQBFACgATABFAEYAVAAoAFUAUwBEAGEAdABlACwAIABfAHAAbwBzADEAIAAtACAAMQApACkAKQBcAG4AIAAgACAAIAAgACAAIAAgACAAIAAgACAAIAAgACAAIAAgACAAIAAgACkALABcAG4AIAAgACAAIAAgACAAIAAgACAAIAAgACAAIAAgACAAIAAgACAAIAAgAF8AZABhAHkALAAgAEkARgAoAF8AcABvAHMAMgAgAD0AIAAwACwAIAAjAFYAQQBMAFUARQAhACwAXABuACAAIAAgACAAIAAgACAAIAAgACAAIAAgACAAIAAgACAAIAAgACAAIAAgACAAIAAgAEkATgBUACgAVgBBAEwAVQBFACgATQBJAEQAKABVAFMARABhAHQAZQAsACAAXwBwAG8AcwAxACAAKwAgADEALAAgAF8AcABvAHMAMgAgAC0AIABfAHAAbwBzADEAIAAtACAAMQApACkAKQBcAG4AIAAgACAAIAAgACAAIAAgACAAIAAgACAAIAAgACAAIAAgACAAIAAgACkALABcAG4AIAAgACAAIAAgACAAIAAgACAAIAAgACAAIAAgACAAIAAgACAAIAAgAF8AeQBlAGEAcgAsACAAZgBuAFkAZQBhAHIAVgBhAGwAdQBlACgAXABuACAAIAAgACAAIAAgACAAIAAgACAAIAAgACAAIAAgACAAIAAgACAAIAAgACAAIAAgAEkARgAoAF8AcABvAHMAMwAgAD0AIAAwACwAXABuACAAIAAgACAAIAAgACAAIAAgACAAIAAgACAAIAAgACAAIAAgACAAIAAgACAAIAAgACAAIAAgACAAUgBJAEcASABUACgAVQBTAEQAYQB0AGUALAAgAEwARQBOACgAVQBTAEQAYQB0AGUAKQAgAC0AIABfAHAAbwBzADIAKQAsAFwAbgAgACAAIAAgACAAIAAgACAAIAAgACAAIAAgACAAIAAgACAAIAAgACAAIAAgACAAIAAgACAAIAAgAE0ASQBEACgAVQBTAEQAYQB0AGUALAAgAF8AcABvAHMAMgAgACsAIAAxACwAIABfAHAAbwBzADMAIAAtACAAXwBwAG8AcwAyACAALQAgADEAKQBcAG4AIAAgACAAIAAgACAAIAAgACAAIAAgACAAIAAgACAAIAAgACAAIAAgACAAIAAgACAAKQBcAG4AIAAgACAAIAAgACAAIAAgACAAIAAgACAAIAAgACAAIAAgACAAIAAgACkALABcAG4AIAAgACAAIAAgACAAIAAgACAAIAAgACAAIAAgACAAIAAgACAAIAAgAF8AdABpAG0AZQAsACAASQBGACgAXwBwAG8AcwA0ACAAPQAgADAALAAgAFwAIgBcACIALABcAG4AIAAgACAAIAAgACAAIAAgACAAIAAgACAAIAAgACAAIAAgACAAIAAgACAAIAAgACAATABFAFQAKABcAG4AIAAgACAAIAAgACAAIAAgACAAIAAgACAAIAAgACAAIAAgACAAIAAgACAAIAAgACAAIAAgACAAIABfAHQAaQBtAGUAUABhAHIAdAAsACAAUgBJAEcASABUACgAVQBTAEQAYQB0AGUALAAgAEwARQBOACgAVQBTAEQAYQB0AGUAKQAgAC0AIABfAHAAbwBzADQAIAArACAAMQApACwAXABuACAAIAAgACAAIAAgACAAIAAgACAAIAAgACAAIAAgACAAIAAgACAAIAAgACAAIAAgACAAIAAgACAARABBAFQARQBWAEEATABVAEUAKABfAHQAaQBtAGUAUABhAHIAdAApACAAKwAgAFQASQBNAEUAVgBBAEwAVQBFACgAXwB0AGkAbQBlAFAAYQByAHQAKQBcAG4AIAAgACAAIAAgACAAIAAgACAAIAAgACAAIAAgACAAIAAgACAAIAAgACAAIAAgACAAKQBcAG4AIAAgACAAIAAgACAAIAAgACAAIAAgACAAIAAgACAAIAAgACAAIAAgACkALABcAG4AIAAgACAAIAAgACAAIAAgACAAIAAgACAAIAAgACAAIAAgACAAIAAgAEgAUwBUAEEAQwBLACgAXwB5AGUAYQByACwAIABfAG0AbwBuAHQAaAAsACAAXwBkAGEAeQAsACAAXwB0AGkAbQBl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CAAMQA5ADUAMQAuAC4AMgAwADUAMABcAG4AIAAyACAAfAAgAGkAbgB0AGUAZwBlAHIAIAB8ACAATQBvAG4AdABoAFwAbgAgADMAIAB8ACAAaQBuAHQAZQBnAGUAcgAgAHwAIABEAGEAeQBcAG4AIAA0ACAAfAAgAGQAZQBjAGkAbQBhAGwAIAB8ACAAVABpAG0AZQBcAG4AIAA1ACAAfAAgAGQAZQBjAGkAbQBhAGwAIAB8ACAAVABpAG0AZQAgAHoAbwBuAGUAIABvAGYAZgBlAHM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FwAIgBcACIALAAgAFwAIgBcACIALAAgADEANQAsACAAMAAuADIANQAsACA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kATABfAEQAVABHACAAPQAgAEwAQQBNAEIARABBACgARABUAEcALABcAG4AIAAgACAAIABJAEYAKABEAFQARwAgAD0AIABcACIAXAAiACwAIAB7AFwAIgBcACIALAAgAFwAIgBcACIALAAgAFwAIgBcACIALAAgAFwAIgBcACIALAAgAFwAIgBcACIAfQAsAFwAbgAgACAAIAAgACAAIAAgACAATABFAFQAKABcAG4AIAAgACAAIAAgACAAIAAgACAAIAAgACAAZgBuAEkAbgB2AGEAbABpAGQAQwBoAGEAcgBzACwAIABMAEEATQBCAEQAQQAoAF8AdABlAHgAdAAsAFwAbgAgACAAIAAgACAAIAAgACAAIAAgACAAIAAgACAAIAAgAEwARQBUACgAXABuACAAIAAgACAAIAAgACAAIAAgACAAIAAgACAAIAAgACAAIAAgACAAIABfAGMAaABhAHIAUwBlAHQALAAgAFwAIgAwADEAMgAzADQANQA2ADcAOAA5AEEAQgBDAEQARQBGAEcASABJAEoASwBMAE0ATgBPAFAAUQBSAFMAVABVAFYAVwBYAFkAWgBcACIALABcAG4AIAAgACAAIAAgACAAIAAgACAAIAAgACAAIAAgACAAIAAgACAAIAAgAF8AZQBzAGMAYQBwAGUAVABlAHgAdAAsACAAUwBVAEIAUwBUAEkAVABVAFQARQAoAFMAVQBCAFMAVABJAFQAVQBUAEUAKABfAHQAZQB4AHQALAAgAFwAIgAmAFwAIgAsACAAXAAiACYAYQBtAHAAOwBcACIAKQAsACAAXAAiADwAXAAiACwAIABcACIAJgBsAHQAOwBcACIAKQAsAFwAbgAgACAAIAAgACAAIAAgACAAIAAgACAAIAAgACAAIAAgACAAIAAgACAAXwB4AG0AbAAsACAAXAAiADwAdAA+ADwAcwA+AFwAIgAgACYAIABfAGUAcwBjAGEAcABlAFQAZQB4AHQAIAAmACAAXAAiADwALwBzAD4APAAvAHQAPgBcACIALABcAG4AIAAgACAAIAAgACAAIAAgACAAIAAgACAAIAAgACAAIAAgACAAIAAgAF8AeABwAGEAdABoACwAIABcACIALwAvAHMAWwB0AHIAYQBuAHMAbABhAHQAZQAoAC4ALAAnAFwAIgAgACYAIABfAGMAaABhAHIAUwBlAHQAIAAmACAAXAAiACcALAAnACcAKQA9ACcAJwBdAFwAIgAsAFwAbgAgACAAIAAgACAAIAAgACAAIAAgACAAIAAgACAAIAAgACAAIAAgACAASQBTAEUAUgBSAE8AUgAoAEYASQBMAFQARQBSAFgATQBMACgAXwB4AG0AbAAsACAAXwB4AHAAYQB0AGgAKQApAFwAbgAgACAAIAAgACAAIAAgACAAIAAgACAAIAAgACAAIAAgACkAXABuACAAIAAgACAAIAAgACAAIAAgACAAIAAgACkALABcAG4AXABuACAAIAAgACAAIAAgACAAIAAgACAAIAAgAGYAbgBZAGUAYQByACwAIABMAEEATQBCAEQAQQAoAF8AcwBZAGUAYQByACwAXABuACAAIAAgACAAIAAgACAAIAAgACAAIAAgACAAIAAgACAATABFAFQAKABcAG4AIAAgACAAIAAgACAAIAAgACAAIAAgACAAIAAgACAAIAAgACAAIAAgAF8AeQB5ACwAIABWAEEATABVAEUAKABfAHMAWQBlAGEAcgApACwAXABuACAAIAAgACAAIAAgACAAIAAgACAAIAAgACAAIAAgACAAIAAgACAAIABJAEYAKABfAHkAeQAgADwAIAA1ADEALAAgADIAMAAwADAAIAArACAAXwB5AHkALAAgADEAOQAwADAAIAArACAAXwB5AHkAKQBcAG4AIAAgACAAIAAgACAAIAAgACAAIAAgACAAIAAgACAAIAApAFwAbgAgACAAIAAgACAAIAAgACAAIAAgACAAIAApACwAXABuAFwAbgAgACAAIAAgACAAIAAgACAAIAAgACAAIABmAG4AVABpAG0AZQAsACAATABBAE0AQgBEAEEAKABfAGgAbwB1AHIALAAgAF8AbQBpAG4AdQB0AGUALAAgAF8AcwBlAGMAbwBuAGQALABcAG4AIAAgACAAIAAgACAAIAAgACAAIAAgACAAIAAgACAAIABJAEYAKABOAE8AVAAoAEkAUwBfAFYAQQBMAEkARABfAFQASQBNAEUAKABfAGgAbwB1AHIALAAgAF8AbQBpAG4AdQB0AGUALAAgAF8AcwBlAGMAbwBuAGQAKQApACwAIAB7ACMAVgBBAEwAVQBFACEAfQAsAFwAbgAgACAAIAAgACAAIAAgACAAIAAgACAAIAAgACAAIAAgACAAIAAgACAAKABOACgAXwBoAG8AdQByACkAIAAvACAAMgA0ACkAXABuACAAIAAgACAAIAAgACAAIAAgACAAIAAgACAAIAAgACAAIAAgACAAIAArACAAKABOACgAXwBtAGkAbgB1AHQAZQApACAALwAgADEANAA0ADAAKQBcAG4AIAAgACAAIAAgACAAIAAgACAAIAAgACAAIAAgACAAIAAgACAAIAAgACsAIAAoAE4AKABfAHMAZQBjAG8AbgBkACkAIAAvACAAOAA2ADQAMAAwACkAXABuACAAIAAgACAAIAAgACAAIAAgACAAIAAgACAAIAAgACAAKQBcAG4AIAAgACAAIAAgACAAIAAgACAAIAAgACAAKQAsAFwAbgBcAG4AIAAgACAAIAAgACAAIAAgACAAIAAgACAAZgBuAFAAYQByAHMAZQBUAFoALAAgAEwAQQBNAEIARABBACgAXwB0AHoAQwBoAGEAcgAsAFwAbgAgACAAIAAgACAAIAAgACAAIAAgACAAIAAgACAAIAAgAEwARQBUACgAXABuACAAIAAgACAAIAAgACAAIAAgACAAIAAgACAAIAAgACAAIAAgACAAIABfAGMAbwBkAGUALAAgAEMATwBEAEUAKABfAHQAegBDAGgAYQByACkAIAAtACAANgA0ACwAXABuACAAIAAgACAAIAAgACAAIAAgACAAIAAgACAAIAAgACAAIAAgACAAIABJAEYAUwAoAFwAbgAgACAAIAAgACAAIAAgACAAIAAgACAAIAAgACAAIAAgACAAIAAgACAAIAAgACAAIABfAGMAbwBkAGUAIAA9ACAAMgA2ACwAIAAwACwAIAAvAC8AIABaACAAPQAgAFUAVABDAFwAbgAgACAAIAAgACAAIAAgACAAIAAgACAAIAAgACAAIAAgACAAIAAgACAAIAAgACAAIABfAGMAbwBkAGUAIAA9ACAAMQAwACwAIABcACIAXAAiACwAIAAvAC8AIABKACAAPQAgAEwAbwBjAGEAbAAgAFQAaQBtAGUAXABuACAAIAAgACAAIAAgACAAIAAgACAAIAAgACAAIAAgACAAIAAgACAAIAAgACAAIAAgAF8AYwBvAGQAZQAgADwAPQAgADAALAAgAHsAIwBWAEEATABVAEUAIQB9ACwAXABuACAAIAAgACAAIAAgACAAIAAgACAAIAAgACAAIAAgACAAIAAgACAAIAAgACAAIAAgAF8AYwBvAGQAZQAgADwAPQAgADkALAAgAF8AYwBvAGQAZQAgACoAIAA2ADAALAAgAC8ALwAgAEEAQgBDAEQARQBGAEcASABJACAALQA+ACAAKwAxAC4ALgArADkAXABuACAAIAAgACAAIAAgACAAIAAgACAAIAAgACAAIAAgACAAIAAgACAAIAAgACAAIAAgAF8AYwBvAGQAZQAgADwAPQAgADEAMwAsACAAKABfAGMAbwBkAGUAIAAtACAAMQApACAAKgAgADYAMAAsACAAIAAvAC8AIABLAEwATQAgAC0APgAgACsAMQAwAC4ALgArADEAMgBcAG4AIAAgACAAIAAgACAAIAAgACAAIAAgACAAIAAgACAAIAAgACAAIAAgACAAIAAgACAAXwBjAG8AZABlACAAPAA9ACAAMgA1ACwAIAAoADEAMwAgAC0AIABfAGMAbwBkAGUAKQAgACoAIAA2ADAALAAgAC8ALwAgAE4ATwBQAFEAUgBTAFQAVQBWAFcAWABZACAALQA+ACAALQAxAC4ALgAtADEAMgBcAG4AIAAgACAAIAAgACAAIAAgACAAIAAgACAAIAAgACAAIAAgACAAIAAgACAAIAAgACAAVABSAFUARQAsACAAewAjAFYAQQBMAFUARQAhAH0AXABuACAAIAAgACAAIAAgACAAIAAgACAAIAAgACAAIAAgACAAIAAgACAAIAApAFwAbgAgACAAIAAgACAAIAAgACAAIAAgACAAIAAgACAAIAAgACkAXABuACAAIAAgACAAIAAgACAAIAAgACAAIAAgACkALABcAG4AXABuACAAIAAgACAAIAAgACAAIAAgACAAIAAgAGYAbgBQAGEAcgBzAGUARgB1AGwAbAAsACAATABBAE0AQgBEAEEAKABfAEQAVABHACwAXABuACAAIAAgACAAIAAgACAAIAAgACAAIAAgACAAIAAgACAATABFAFQAKABcAG4AIAAgACAAIAAgACAAIAAgACAAIAAgACAAIAAgACAAIAAgACAAIAAgAF8AZABhAHkALAAgAFYAQQBMAFUARQAoAEwARQBGAFQAKABfAEQAVABHACwAIAAyACkAKQAsAFwAbgAgACAAIAAgACAAIAAgACAAIAAgACAAIAAgACAAIAAgACAAIAAgACAAXwBtAG8AbgB0AGgALAAgAE0ATwBOAFQASABfAEYAUgBPAE0AXwBUAEUAWABUACgATQBJAEQAKABfAEQAVABHACwAIAAxADAALAAgADMAKQApACwAXABuACAAIAAgACAAIAAgACAAIAAgACAAIAAgACAAIAAgACAAIAAgACAAIABfAHkAZQBhAHIALAAgAGYAbgBZAGUAYQByACgAUgBJAEcASABUACgAXwBEAFQARwAsACAAMgApACkALABcAG4AIAAgACAAIAAgACAAIAAgACAAIAAgACAAIAAgACAAIAAgACAAIAAgAEkARgAoAE4ATwBUACgASQBTAF8AVgBBAEwASQBEAF8ARABBAFQARQAoAF8AeQBlAGEAcgAsACAAXwBtAG8AbgB0AGgALAAgAF8AZABhAHkALAAgADA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aABvAHUAcgAsACAAVgBBAEwAVQBFACgATQBJAEQAKABfAEQAVABHACwAIAAzACwAIAAyACkAKQAsAFwAbgAgACAAIAAgACAAIAAgACAAIAAgACAAIAAgACAAIAAgACAAIAAgACAAIAAgACAAIAAgACAAIAAgAF8AbQBpAG4AdQB0AGUALAAgAFYAQQBMAFUARQAoAE0ASQBEACgAXwBEAFQARwAsACAANQAsACAAMgApACkALABcAG4AIAAgACAAIAAgACAAIAAgACAAIAAgACAAIAAgACAAIAAgACAAIAAgACAAIAAgACAAIAAgACAAIABfAHMAZQBjAG8AbgBkACwAIABWAEEATABVAEUAKABNAEkARAAoAF8ARABUAEcALAAgADcALAAgADIAKQApACwAXABuACAAIAAgACAAIAAgACAAIAAgACAAIAAgACAAIAAgACAAIAAgACAAIAAgACAAIAAgACAAIAAgACAAXwB0AGkAbQBlACwAIABmAG4AVABpAG0AZQAoAF8AaABvAHUAcgAsACAAXwBtAGkAbgB1AHQAZQAsACAAXwBzAGUAYwBvAG4AZAApACwAXABuACAAIAAgACAAIAAgACAAIAAgACAAIAAgACAAIAAgACAAIAAgACAAIAAgACAAIAAgACAAIAAgACAAXwB0AHoALAAgAGYAbgBQAGEAcgBzAGUAVABaACgATQBJAEQAKABfAEQAVABHACwAIAA5ACwAIAAxACkAKQAsAFwAbgAgACAAIAAgACAAIAAgACAAIAAgACAAIAAgACAAIAAgACAAIAAgACAAIAAgACAAIAAgACAAIAAgAEkARgAoAE4ATwBUACgASQBTAF8AVgBBAEwASQBEAF8AVABJAE0ARQAoAF8AaABvAHUAcgAsACAAXwBtAGkAbgB1AHQAZQAsACAAXwBzAGUAYwBvAG4AZA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wBoAG8AcgB0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TQBPAE4AVABIAF8ARgBSAE8ATQBfAFQARQBYAFQAKABNAEkARAAoAF8ARABUAEcALAAgADgALAAgADMAKQApACwAXABuACAAIAAgACAAIAAgACAAIAAgACAAIAAgACAAIAAgACAAIAAgACAAIABfAHkAZQBhAHIALAAgAGYAbgBZAGUAYQByACgAUgBJAEcASABUACgAXwBEAFQARwAsACAAMgApACkALABcAG4AIAAgACAAIAAgACAAIAAgACAAIAAgACAAIAAgACAAIAAgACAAIAAgAEkARgAoAE4ATwBUACgASQBTAF8AVgBBAEwASQBEAF8ARABBAFQARQAoAF8AeQBlAGEAcgAsACAAXwBtAG8AbgB0AGgALAAgAF8AZABhAHkALAAgADA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aABvAHUAcgAsACAAVgBBAEwAVQBFACgATQBJAEQAKABfAEQAVABHACwAIAAzACwAIAAyACkAKQAsAFwAbgAgACAAIAAgACAAIAAgACAAIAAgACAAIAAgACAAIAAgACAAIAAgACAAIAAgACAAIAAgACAAIAAgAF8AbQBpAG4AdQB0AGUALAAgAFYAQQBMAFUARQAoAE0ASQBEACgAXwBEAFQARwAsACAANQAsACAAMgApACkALABcAG4AIAAgACAAIAAgACAAIAAgACAAIAAgACAAIAAgACAAIAAgACAAIAAgACAAIAAgACAAIAAgACAAIABfAHQAegAsACAAZgBuAFAAYQByAHMAZQBUAFoAKABNAEkARAAoAF8ARABUAEcALAAgADcALAAgADEAKQApACwAXABuACAAIAAgACAAIAAgACAAIAAgACAAIAAgACAAIAAgACAAIAAgACAAIAAgACAAIAAgACAAIAAgACAASQBGACgATgBPAFQAKABJAFMAXwBWAEEATABJAEQAXwBUAEkATQBFACgAXwBoAG8AdQByACwAIABfAG0AaQBuAHUAdABlACwAIABcACIAXAAiACkAKQAsACAAewAjAFYAQQBMAFUARQAhACwAIAAjAFYAQQBMAFUARQAhACwAIAAjAFYAQQBMAFUARQAhACwAIAAjAFYAQQBMAFUARQAhACwAIAAjAFYAQQBMAFUARQAhAH0ALABcAG4AIAAgACAAIAAgACAAIAAgACAAIAAgACAAIAAgACAAIAAgACAAIAAgACAAIAAgACAAIAAgACAAIAAgACAAIAAgAEgAUwBUAEEAQwBLACgAXABuACAAIAAgACAAIAAgACAAIAAgACAAIAAgACAAIAAgACAAIAAgACAAIAAgACAAIAAgACAAIAAgACAAIAAgACAAIAAgACAAIAAgAF8AeQBlAGEAcgAsAFwAbgAgACAAIAAgACAAIAAgACAAIAAgACAAIAAgACAAIAAgACAAIAAgACAAIAAgACAAIAAgACAAIAAgACAAIAAgACAAIAAgACAAIABfAG0AbwBuAHQAaAAsAFwAbgAgACAAIAAgACAAIAAgACAAIAAgACAAIAAgACAAIAAgACAAIAAgACAAIAAgACAAIAAgACAAIAAgACAAIAAgACAAIAAgACAAIABfAGQAYQB5ACwAXABuACAAIAAgACAAIAAgACAAIAAgACAAIAAgACAAIAAgACAAIAAgACAAIAAgACAAIAAgACAAIAAgACAAIAAgACAAIAAgACAAIAAgAFQASQBNAEUAKABfAGgAbwB1AHIALAAgAF8AbQBpAG4AdQB0AGUALAAgADAAKQAsAFwAbgAgACAAIAAgACAAIAAgACAAIAAgACAAIAAgACAAIAAgACAAIAAgACAAIAAgACAAIAAgACAAIAAgACAAIAAgACAAIAAgACAAIABfAHQAe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ZgBuAFAAYQByAHMAZQBQAGwAYQBu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gAbwB1AHIALAAgAFYAQQBMAFUARQAoAE0ASQBEACgAXwBEAFQARwAsACAAMwAsACAAMgApACkALABcAG4AIAAgACAAIAAgACAAIAAgACAAIAAgACAAIAAgACAAIAAgACAAIAAgAF8AbQBpAG4AdQB0AGUALAAgAFYAQQBMAFUARQAoAE0ASQBEACgAXwBEAFQARwAsACAANQAsACAAMgApACkALABcAG4AIAAgACAAIAAgACAAIAAgACAAIAAgACAAIAAgACAAIAAgACAAIAAgAF8AdAB6ACwAIABmAG4AUABhAHIAcwBlAFQAWgAoAE0ASQBEACgAXwBEAFQARwAsACAANwAsACAAMQApACkALABcAG4AIAAgACAAIAAgACAAIAAgACAAIAAgACAAIAAgACAAIAAgACAAIAAgAEkARgAoAE4ATwBUACgASQBTAF8AVgBBAEwASQBEAF8AVABJAE0ARQAoAF8AaABvAHUAcgAsACAAXwBtAGkAbgB1AHQAZQAsACAAXAAiAFwAIgApACkALAAgAHsAIwBWAEEATABVAEUAIQAsACAAIwBWAEEATABVAEUAIQAsACAAIwBWAEEATABVAEUAIQAsACAAIwBWAEEATABVAEUAIQAsACAAIwBWAEEATABVAEUAIQB9ACwAXABuACAAIAAgACAAIAAgACAAIAAgACAAIAAgACAAIAAgACAAIAAgACAAIAAgACAAIAAgAEgAUwBUAEEAQwBLACgAXABuACAAIAAgACAAIAAgACAAIAAgACAAIAAgACAAIAAgACAAIAAgACAAIAAgACAAIAAgACAAIAAgACAAXAAiAFwAIgAsAFwAbgAgACAAIAAgACAAIAAgACAAIAAgACAAIAAgACAAIAAgACAAIAAgACAAIAAgACAAIAAgACAAIAAgAFwAIgBcACIALABcAG4AIAAgACAAIAAgACAAIAAgACAAIAAgACAAIAAgACAAIAAgACAAIAAgACAAIAAgACAAIAAgACAAIABfAGQAYQB5ACwAXABuACAAIAAgACAAIAAgACAAIAAgACAAIAAgACAAIAAgACAAIAAgACAAIAAgACAAIAAgACAAIAAgACAAVABJAE0ARQAoAF8AaABvAHUAcgAsACAAXwBtAGkAbgB1AHQAZQAsACAAMAApACwAXABuACAAIAAgACAAIAAgACAAIAAgACAAIAAgACAAIAAgACAAIAAgACAAIAAgACAAIAAgACAAIAAgACAAXwB0AHoAXABuACAAIAAgACAAIAAgACAAIAAgACAAIAAgACAAIAAgACAAIAAgACAAIAAgACAAIAAgACkAXABuACAAIAAgACAAIAAgACAAIAAgACAAIAAgACAAIAAgACAAIAAgACAAIAApAFwAbgAgACAAIAAgACAAIAAgACAAIAAgACAAIAAgACAAIAAgACkAXABuACAAIAAgACAAIAAgACAAIAAgACAAIAAgACkALABcAG4AXABuACAAIAAgACAAIAAgACAAIAAgACAAIAAgAF8ARABUAEcALAAgAFMAVQBCAFMAVABJAFQAVQBUAEUAKABEAFQARwAsACAAXAAiACAAXAAiACwAIABcACIAXAAiACkALABcAG4AIAAgACAAIAAgACAAIAAgACAAIAAgACAASQBGACgAZgBuAEkAbgB2AGEAbABpAGQAQwBoAGEAcgBzACgAXwBEAFQARwApACwAIAB7ACMAVgBBAEwAVQBFACEALAAgACMAVgBBAEwAVQBFACEALAAgACMAVgBBAEwAVQBFACEALAAgACMAVgBBAEwAVQBFACEALAAgACMAVgBBAEwAVQBFACEAfQAsAFwAbgAgACAAIAAgACAAIAAgACAAIAAgACAAIAAgACAAIAAgAEwARQBUACgAXABuACAAIAAgACAAIAAgACAAIAAgACAAIAAgACAAIAAgACAAIAAgACAAIABfAGwAZQBuACwAIABMAEUATgAoAF8ARABUAEcAKQAsAFwAbgAgACAAIAAgACAAIAAgACAAIAAgACAAIAAgACAAIAAgACAAIAAgACAAXwBmAG0AdAAsACAASQBGAFMAKABfAGwAZQBuACAAPQAgADEANAAsACAAMQAsACAAXABuACAAIAAgACAAIAAgACAAIAAgACAAIAAgACAAIAAgACAAIAAgACAAIAAgACAAIAAgAF8AbABlAG4AIAA9ACAAMQAyACwAIAAyACwAXABuACAAIAAgACAAIAAgACAAIAAgACAAIAAgACAAIAAgACAAIAAgACAAIAAgACAAIAAgAF8AbABlAG4AIAA9ACAANwAsACAAMwAsAFwAbgAgACAAIAAgACAAIAAgACAAIAAgACAAIAAgACAAIAAgACAAIAAgACAAIAAgACAAIABUAFIAVQBFACwAIAAwAFwAbgAgACAAIAAgACAAIAAgACAAIAAgACAAIAAgACAAIAAgACAAIAAgACAAKQAsAFwAbgAgACAAIAAgACAAIAAgACAAIAAgACAAIAAgACAAIAAgACAAIAAgACAASQBGACgAXwBmAG0AdAAgAD0AIAAwACwAIAB7ACMAVgBBAEwAVQBFACEALAAgACMAVgBBAEwAVQBFACEALAAgACMAVgBBAEwAVQBFACEALAAgACMAVgBBAEwAVQBFACEALAAgACMAVgBBAEwAVQBFACEAfQAsAFwAbgAgACAAIAAgACAAIAAgACAAIAAgACAAIAAgACAAIAAgACAAIAAgACAAIAAgACAAIABJAEYAUwAoAFwAbgAgACAAIAAgACAAIAAgACAAIAAgACAAIAAgACAAIAAgACAAIAAgACAAIAAgACAAIAAgACAAIAAgAF8AZgBtAHQAIAA9ACAAMQAsACAAZgBuAFAAYQByAHMAZQBGAHUAbABsACgAXwBEAFQARwApACwAXABuACAAIAAgACAAIAAgACAAIAAgACAAIAAgACAAIAAgACAAIAAgACAAIAAgACAAIAAgACAAIAAgACAAXwBmAG0AdAAgAD0AIAAyACwAIABmAG4AUABhAHIAcwBlAFMAaABvAHIAdAAoAF8ARABUAEcAKQAsAFwAbgAgACAAIAAgACAAIAAgACAAIAAgACAAIAAgACAAIAAgACAAIAAgACAAIAAgACAAIAAgACAAIAAgAF8AZgBtAHQAIAA9ACAAMwAsACAAZgBuAFAAYQByAHMAZQBQAGwAYQBuACgAXwBEAFQAR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YATwBSAE0AQQBUAFQASQBOAEcAIABGAFUATgBDAFQASQBPAE4AUw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eQAgACAAIAAgACAAIAB8ACAAaQBuAHQAZQBnAGUAcgAgAHwAIABJAFMATwAgAGQAYQB5ACAAbwBmACAAdwBlAGUAawAgAG4AdQBtAGIAZQByAFwAbgBbAFMAaABvAHIAdABdACAAIAAgACAAIAAgACAAIAAgAHwAIABzAHcAaQB0AGMAaAAgACAAfAAgAFIAZQB0AHUAcgBuACAAcwBoAG8AcgB0ACAAZgBvAHIAbQBhAHQAIABTAHUAbgAuAC4AUwBhAHQAXABuAFsATABvAGMAYQBsAEwAYQBuAGcAdQBhAGcAZQBdACAAfAAgAHMAdwBpAHQAYwBoACAAIAB8ACAAVQBzAGUAIAB0AGgAZQAgAGwAbwBjAGEAbAAgAGwAYQBuAGcAdQBhAGcAZQAgAHMAZQB0ACAAaQBuACAATwBmAGYAaQBj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BfAE4AQQBNAEUAIAA9ACAATABBAE0AQgBEAEEAKABJAFMATwBXAGUAZQBrAEQAYQB5ACwAIABbAFMAaABvAHIAdABdACwAIABbAEwAbwBjAGEAbABMAGEAbgBnAHUAYQBnAGUAXQAsAFwAbgAgACAAIAAgAEkARgAoAEkAUwBPAFcAZQBlAGsARABhAHkAIAA9ACAAXAAiAFwAIgAsACAAXAAiAFwAIgAsAFwAbgAgACAAIAAgACAAIAAgACAASQBGACgATgBPAFQAKABJAFMATgBVAE0AQgBFAFIAKABJAFMATwBXAGUAZQBrAEQAYQB5ACkAKQAsACAAewAjAFYAQQBMAFUARQAhAH0ALABcAG4AIAAgACAAIAAgACAAIAAgACAAIAAgACAATABFAFQAKABcAG4AIAAgACAAIAAgACAAIAAgACAAIAAgACAAIAAgACAAIABfAHUAcwBlAFMAaABvAHIAdAAsACAATgAoAFMAaABvAHIAdAApACAAPAA+ACAAMAAsAFwAbgAgACAAIAAgACAAIAAgACAAIAAgACAAIAAgACAAIAAgAF8AdQBzAGUATABvAGMAYQBsAEwAYQBuAGcALAAgAE4AKABMAG8AYwBhAGwATABhAG4AZwB1AGEAZwBlACkAIAA8AD4AIAAwACwAXABuACAAIAAgACAAIAAgACAAIAAgACAAIAAgACAAIAAgACAAXwBpAHMAbwBEAG8AVwAsACAATQBPAEQAKABJAE4AVAAoAEkAUwBPAFcAZQBlAGsARABhAHkAKQAgAC0AIAAxACwAIAA3ACkAIAArACAAMQAsACAAXABuACAAIAAgACAAIAAgACAAIAAgACAAIAAgACAAIAAgACAASQBGACgAXwB1AHMAZQBMAG8AYwBhAGwATABhAG4AZwAsAFwAbgAgACAAIAAgACAAIAAgACAAIAAgACAAIAAgACAAIAAgACAAIAAgACAATABFAFQAKABcAG4AIAAgACAAIAAgACAAIAAgACAAIAAgACAAIAAgACAAIAAgACAAIAAgACAAIAAgACAAXwB5ADIAawByAGUAZgBEAGEAeQAsACAAMwA2ADUAMgA3ACAAKwAgAF8AaQBzAG8ARABvAFcALABcAG4AIAAgACAAIAAgACAAIAAgACAAIAAgACAAIAAgACAAIAAgACAAIAAgACAAIAAgACAAXwBmAG0AdAAsACAASQBGACgAXwB1AHMAZQBTAGgAbwByAHQALAAgAFwAIgBkAGQAZABcACIALAAgAFwAIgBkAGQAZABkAFwAIgApACwAXABuACAAIAAgACAAIAAgACAAIAAgACAAIAAgACAAIAAgACAAIAAgACAAIAAgACAAIAAgAFQARQBYAFQAKABfAHkAMgBrAHIAZQBmAEQAYQB5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QwBIAE8ATwBTAEUAKABfAGkAcwBvAEQAbwBXACwAXABuACAAIAAgACAAIAAgACAAIAAgACAAIAAgACAAIAAgACAAIAAgACAAIAAgACAAIAAgACAAIAAgACAAXAAiAE0AbwBuAFwAIgAsAFwAbgAgACAAIAAgACAAIAAgACAAIAAgACAAIAAgACAAIAAgACAAIAAgACAAIAAgACAAIAAgACAAIAAgAFwAIgBUAHUAZQBcACIALABcAG4AIAAgACAAIAAgACAAIAAgACAAIAAgACAAIAAgACAAIAAgACAAIAAgACAAIAAgACAAIAAgACAAIABcACIAVwBlAGQAXAAiACwAXABuACAAIAAgACAAIAAgACAAIAAgACAAIAAgACAAIAAgACAAIAAgACAAIAAgACAAIAAgACAAIAAgACAAXAAiAFQAaAB1AFwAIgAsAFwAbgAgACAAIAAgACAAIAAgACAAIAAgACAAIAAgACAAIAAgACAAIAAgACAAIAAgACAAIAAgACAAIAAgAFwAIgBGAHIAaQBcACIALABcAG4AIAAgACAAIAAgACAAIAAgACAAIAAgACAAIAAgACAAIAAgACAAIAAgACAAIAAgACAAIAAgACAAIABcACIAUwBhAHQAXAAiACwAXABuACAAIAAgACAAIAAgACAAIAAgACAAIAAgACAAIAAgACAAIAAgACAAIAAgACAAIAAgACAAIAAgACAAXAAiAFMAdQBuAFwAIgBcAG4AIAAgACAAIAAgACAAIAAgACAAIAAgACAAIAAgACAAIAAgACAAIAAgACAAIAAgACAAKQAsAFwAbgAgACAAIAAgACAAIAAgACAAIAAgACAAIAAgACAAIAAgACAAIAAgACAAIAAgACAAIABDAEgATwBPAFMARQAoAF8AaQBzAG8ARABvAFcALABcAG4AIAAgACAAIAAgACAAIAAgACAAIAAgACAAIAAgACAAIAAgACAAIAAgACAAIAAgACAAIAAgACAAIABcACIATQBvAG4AZABhAHkAXAAiACwAXABuACAAIAAgACAAIAAgACAAIAAgACAAIAAgACAAIAAgACAAIAAgACAAIAAgACAAIAAgACAAIAAgACAAXAAiAFQAdQBlAHMAZABhAHkAXAAiACwAXABuACAAIAAgACAAIAAgACAAIAAgACAAIAAgACAAIAAgACAAIAAgACAAIAAgACAAIAAgACAAIAAgACAAXAAiAFcAZQBkAG4AZQBzAGQAYQB5AFwAIgAsAFwAbgAgACAAIAAgACAAIAAgACAAIAAgACAAIAAgACAAIAAgACAAIAAgACAAIAAgACAAIAAgACAAIAAgAFwAIgBUAGgAdQByAHMAZABhAHkAXAAiACwAXABuACAAIAAgACAAIAAgACAAIAAgACAAIAAgACAAIAAgACAAIAAgACAAIAAgACAAIAAgACAAIAAgACAAXAAiAEYAcgBpAGQAYQB5AFwAIgAsAFwAbgAgACAAIAAgACAAIAAgACAAIAAgACAAIAAgACAAIAAgACAAIAAgACAAIAAgACAAIAAgACAAIAAgAFwAIgBTAGEAdAB1AHIAZABhAHkAXAAiACwAXABuACAAIAAgACAAIAAgACAAIAAgACAAIAAgACAAIAAgACAAIAAgACAAIAAgACAAIAAgACAAIAAgACAAXAAiAFMAdQBuAGQAYQB5AFwAI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CAAIAAgACAAIAAgAHwAIABpAG4AdABlAGcAZQByACAAfAAgAE0AbwBuAHQAaAAgADEALgAuADEAMgBcAG4AWwBTAGgAbwByAHQAXQAgACAAIAAgACAAIAAgACAAIAAgACAAIAAgACAAIAAgAHwAIABzAHcAaQB0AGMAaAAgACAAfAAgAFIAZQB0AHUAcgBuACAAcwBoAG8AcgB0ACAAZgBvAHIAbQBhAHQAIABKAGEAbgAuAC4ARABlAGMAXABuAFsASQBuAHQAZQByAG4AYQB0AGkAbwBuAGEAbABFAG4AZwBsAGkAcwBoAF0AIAB8ACAAcwB3AGkAdABjAGgAIAAgAHwAIABVAHMAZQAgAHQAaABlACAASQBuAHQAZQByAG4AYQB0AGkAbwBuAGEAbAAgAEUAbgBnAGwAaQBzAGgAIABpAG4AcwB0AGUAYQBkACAAbwBmACAAbABvAGMAYQBsACAAbABhAG4AZwB1AGEAZwBlACAAcwBlAHQAIABpAG4AIABPAGYAZgBpAGM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AoAE0AbwBuAHQAaAAgAD0AIABcACIAXAAiACwAIABcACIAXAAiACwAXABuACAAIAAgACAAIAAgACAAIABJAEYAKABOAE8AVAAoAEkAUwBOAFUATQBCAEUAUgAoAE0AbwBuAHQAaAApACkALAAgACMAVgBBAEwAVQBFACE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tAG8AbgB0AGgALAAgAEkATgBUACgATQBvAG4AdABoACkALABcAG4AIAAgACAAIAAgACAAIAAgACAAIAAgACAAIAAgACAAIABJAEYAKABfAHUAcwBlAEwAbwBjAGEAbABMAGEAbgBnACwAXABuACAAIAAgACAAIAAgACAAIAAgACAAIAAgACAAIAAgACAAIAAgACAAIABMAEUAVAAoAFwAbgAgACAAIAAgACAAIAAgACAAIAAgACAAIAAgACAAIAAgACAAIAAgACAAIAAgACAAIABfAGQAYQB5AE8AZgBNAG8AbgB0AGgALAAgAEQAQQBUAEUAKAAyADAAMAAwACwAIABfAG0AbwBuAHQAaAAsACAAMQApACwAXABuACAAIAAgACAAIAAgACAAIAAgACAAIAAgACAAIAAgACAAIAAgACAAIAAgACAAIAAgAF8AZgBtAHQALAAgAEkARgAoAF8AdQBzAGUAUwBoAG8AcgB0ACwAIABcACIATQBNAE0AXAAiACwAIABcACIATQBNAE0ATQBcACIAKQAsAFwAbgAgACAAIAAgACAAIAAgACAAIAAgACAAIAAgACAAIAAgACAAIAAgACAAIAAgACAAIABUAEUAWABUACgAXwBkAGEAeQBPAGYATQBvAG4AdABo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SQBOAEQARQBYACgAewBcACIASgBhAG4AXAAiADsAIABcACIARgBlAGIAXAAiADsAIABcACIATQBhAHIAXAAiADsAIABcACIAQQBwAHIAXAAiADsAIABcACIATQBhAHkAXAAiADsAIABcACIASgB1AG4AXAAiADsAIABcACIASgB1AGwAXAAiADsAIABcACIAQQB1AGcAXAAiADsAIABcACIAUwBlAHAAXAAiADsAIABcACIATwBjAHQAXAAiADsAIABcACIATgBvAHYAXAAiADsAIABcACIARABlAGMAXAAiAH0ALAAgAF8AbQBvAG4AdABoACkALABcAG4AIAAgACAAIAAgACAAIAAgACAAIAAgACAAIAAgACAAIAAgACAAIAAgACAAIAAgACAASQBOAEQARQBYACgAXABuACAAIAAgACAAIAAgACAAIAAgACAAIAAgACAAIAAgACAAIAAgACAAIAAgACAAIAAgACAAIAAgACAAewBcAG4AIAAgACAAIAAgACAAIAAgACAAIAAgACAAIAAgACAAIAAgACAAIAAgACAAIAAgACAAIAAgACAAIAAgACAAIAAgAFwAIgBKAGEAbgB1AGEAcgB5AFwAIgA7AFwAbgAgACAAIAAgACAAIAAgACAAIAAgACAAIAAgACAAIAAgACAAIAAgACAAIAAgACAAIAAgACAAIAAgACAAIAAgACAAXAAiAEYAZQBiAHIAdQBhAHIAeQBcACIAOwBcAG4AIAAgACAAIAAgACAAIAAgACAAIAAgACAAIAAgACAAIAAgACAAIAAgACAAIAAgACAAIAAgACAAIAAgACAAIAAgAFwAIgBNAGEAcgBjAGgAXAAiADsAXABuACAAIAAgACAAIAAgACAAIAAgACAAIAAgACAAIAAgACAAIAAgACAAIAAgACAAIAAgACAAIAAgACAAIAAgACAAIABcACIAQQBwAHIAaQBsAFwAIgA7AFwAbgAgACAAIAAgACAAIAAgACAAIAAgACAAIAAgACAAIAAgACAAIAAgACAAIAAgACAAIAAgACAAIAAgACAAIAAgACAAXAAiAE0AYQB5AFwAIgA7AFwAbgAgACAAIAAgACAAIAAgACAAIAAgACAAIAAgACAAIAAgACAAIAAgACAAIAAgACAAIAAgACAAIAAgACAAIAAgACAAXAAiAEoAdQBuAGUAXAAiADsAXABuACAAIAAgACAAIAAgACAAIAAgACAAIAAgACAAIAAgACAAIAAgACAAIAAgACAAIAAgACAAIAAgACAAIAAgACAAIABcACIASgB1AGwAeQBcACIAOwBcAG4AIAAgACAAIAAgACAAIAAgACAAIAAgACAAIAAgACAAIAAgACAAIAAgACAAIAAgACAAIAAgACAAIAAgACAAIAAgAFwAIgBBAHUAZwB1AHMAdABcACIAOwBcAG4AIAAgACAAIAAgACAAIAAgACAAIAAgACAAIAAgACAAIAAgACAAIAAgACAAIAAgACAAIAAgACAAIAAgACAAIAAgAFwAIgBTAGUAcAB0AGUAbQBiAGUAcgBcACIAOwBcAG4AIAAgACAAIAAgACAAIAAgACAAIAAgACAAIAAgACAAIAAgACAAIAAgACAAIAAgACAAIAAgACAAIAAgACAAIAAgAFwAIgBPAGMAdABvAGIAZQByAFwAIgA7AFwAbgAgACAAIAAgACAAIAAgACAAIAAgACAAIAAgACAAIAAgACAAIAAgACAAIAAgACAAIAAgACAAIAAgACAAIAAgACAAXAAiAE4AbwB2AGUAbQBiAGUAcgBcACIAOwBcAG4AIAAgACAAIAAgACAAIAAgACAAIAAgACAAIAAgACAAIAAgACAAIAAgACAAIAAgACAAIAAgACAAIAAgACAAIAAgAFwAIgBEAGUAYwBlAG0AYgBlAHIAXAAiAFwAbgAgACAAIAAgACAAIAAgACAAIAAgACAAIAAgACAAIAAgACAAIAAgACAAIAAgACAAIAAgACAAIAAgAH0ALABcAG4AIAAgACAAIAAgACAAIAAgACAAIAAgACAAIAAgACAAIAAgACAAIAAgACAAIAAgACAAIAAgACAAIABfAG0AbwBuAHQAaA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wAbgBcAG4AUgBlAHQAdQByAG4AcwAgAGE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OAG8AdABlACAAdABoAGEAdAAgADEAIABCAEMAIAA9ACAAMAAgAEMARQAsACAAMgAgAEIAQwAgAD0AIAAtADEAIABDAEUAXABuAE0AbwBuAHQAaAAgACAAIAAgACAAIAAgACAAIAAgACAAIAB8ACAAaQBuAHQAZQBnAGUAcgAgAHwAIAAxAC4ALgAxADIAXABuAEQAYQB5ACAAIAAgACAAIAAgACAAIAAgACAAIAAgACAAIAB8ACAAaQBuAHQAZQBnAGUAcgAgAHwAIAAxAC4ALgAzADEAXABuAFsAVABpAG0AZQBdACAAIAAgACAAIAAgACAAIAAgACAAIAB8ACAAZABlAGMAaQBtAGEAbAAgAHwAIABUAGkAbQBlACAAbwBmACAAZABhAHkAIABhAHMAIABkAGUAYwBpAG0AYQBsACAAZgByAGEAYwB0AGkAbwBuACAAbwBmACAAYQAgAGQAYQB5AC4AXABuAFsAVABpAG0AZQBaAG8AbgBlAE8AZgBmAHMAZQB0AF0AIAB8ACAAZABlAGMAaQBtAGEAbAAgAHwAIABUAGkAbQBlACAAegBvAG4AZQAgAG8AZgBmAHMAZQB0ACAAaQBuACAAbQBpAG4AdQB0AGUAcwAgAGYAcgBvAG0AIABVAFQAQwAuAFwAbgBbAFAAcgBlAGMAaQBzAGkAbwBuAF0AIAAgACAAIAAgACAAfAAgAGkAbgB0AGUAZwBlAHIAIAB8ACAAUwBlAGwAZQBjAHQAIABwAHIAZQBjAGkAcwBpAG8AbgAgAGwAZQB2AGUAbABcAG4AIAAgACAAIAAgACAAIAAgACAAIAAgACAAIAAgACAAIAAgAHwAIAAgACAAIAAgACAAIAAgACAAfAAgACAAIAAwACAALQAgAEEAdQB0AG8AbQBhAHQAaQBjAFwAbgAgACAAIAAgACAAIAAgACAAIAAgACAAIAAgACAAIAAgACAAfAAgACAAIAAgACAAIAAgACAAIAB8ACAAIAAgADEAIAAtACAASABvAHUAcgBcAG4AIAAgACAAIAAgACAAIAAgACAAIAAgACAAIAAgACAAIAAgAHwAIAAgACAAIAAgACAAIAAgACAAfAAgACAAIAAyACAALQAgAE0AaQBuAHUAdABlAFwAbgAgACAAIAAgACAAIAAgACAAIAAgACAAIAAgACAAIAAgACAAfAAgACAAIAAgACAAIAAgACAAIAB8ACAAIAAgADMAIAAtACAAUwBlAGMAbwBuAGQAXABuACAAIAAgACAAIAAgACAAIAAgACAAIAAgACAAIAAgACAAIAB8ACAAIAAgACAAIAAgACAAIAAgAHwAIAAgACAANAAgAC0AIABNAGkAbABsAGkAcwBlAGMAbwBuAGQAXABuAFsATgBvAFoAdQBsAHUAXQAgACAAIAAgACAAIAAgACAAIAB8ACAAcwB3AGkAdABjAGgAIAAgAHwAIABVAHMAZQAgACsAMAAwADoAMAAwACAAaQBuAHMAdABlAGEAZAAgAG8AZgAgAFoAIABmAG8AcgAgAFUAVABDACAAdABpAG0AZQAgAHoAbwBuAGUALg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IAA9ACAATABBAE0AQgBEAEEAKABZAGUAYQByAEMARQAsACAATQBvAG4AdABoACwAIABEAGEAeQAsACAAWwBUAGkAbQBlAF0ALAAgAFsAVABpAG0AZQBaAG8AbgBlAE8AZgBmAHMAZQB0AF0ALAAgAFsAUAByAGUAYwBpAHMAaQBvAG4AXQAsACAAWwBOAG8AWgB1AGwAdQBdACwAIABbAEoAdQBsAGkAYQBuAEMAYQBsAGUAbgBkAGEAcgBdACwAXABuACAAIAAgACAASQBGACgAKABZAGUAYQByAEMARQAgAD0AIABcACIAXAAiACkAIAAqACAAKABNAG8AbgB0AGgAIAA9ACAAXAAiAFwAIgApACAAKgAgACgARABhAHkAIAA9ACAAXAAiAFwAIgApACwAIABcACIAXAAiACwAXABuACAAIAAgACAAIAAgACAAIABJAEYAKAAoAE4ATwBUACgASQBTAE4AVQBNAEIARQBSACgAWQBlAGEAcgBDAEUAKQApACAAKwAgAE4ATwBUACgASQBTAE4AVQBNAEIARQBSACgATQBvAG4AdABoACkAKQAgACsAIABOAE8AVAAoAEkAUwBOAFUATQBCAEUAUgAoAEQAYQB5ACkAKQApACAAPAA+ACAAMAAsACAAewAjAFYAQQBMAFUARQAhAH0ALABcAG4AIAAgACAAIAAgACAAIAAgACAAIAAgACAASQBGACgATgBPAFQAKABJAFMAXwBWAEEATABJAEQAXwBEAEEAVABFACgAWQBlAGEAcgBDAEUALAAgAE0AbwBuAHQAaAAsACAARABhAHkALAAgAEoAdQBsAGkAYQBuAEMAYQBsAGUAbgBkAGEAcgApACkALAAgAHsAIwBWAEEATABVAEUAIQB9ACwAXABuACAAIAAgACAAIAAgACAAIAAgACAAIAAgACAAIAAgACAATABFAFQAKABcAG4AIAAgACAAIAAgACAAIAAgACAAIAAgACAAIAAgACAAIAAgACAAIAAgAGYAbgBSAGUAcwBvAGwAdgBlAFQAaQBtAGUALAAgAEwAQQBNAEIARABBACgAXwB0AGkAbQBlACwAXABuACAAIAAgACAAIAAgACAAIAAgACAAIAAgACAAIAAgACAAIAAgACAAIAAgACAAIAAgAEkARgAoAE4ATwBUACgASQBTAE4AVQBNAEIARQBSACgAXwB0AGkAbQBlACkAKQAsAFwAbgAgACAAIAAgACAAIAAgACAAIAAgACAAIAAgACAAIAAgACAAIAAgACAAIAAgACAAIAAgACAAIAAgAEgAUwBUAEEAQwBLACgAWQBlAGEAcgBDAEUALAAgAE0AbwBuAHQAaAAsACAARABhAHkALAAgAFwAIgBcACIAKQAsAFwAbgAgACAAIAAgACAAIAAgACAAIAAgACAAIAAgACAAIAAgACAAIAAgACAAIAAgACAAIAAgACAAIAAgAEwARQBUACgAXABuACAAIAAgACAAIAAgACAAIAAgACAAIAAgACAAIAAgACAAIAAgACAAIAAgACAAIAAgACAAIAAgACAAIAAgACAAIABfAHUAcwBlAFAAcgBlAGMAaQBzAGkAbwBuACwAIABJAEYAKABOACgAUAByAGUAYwBpAHMAaQBvAG4AKQAgAD4APQAgADQALAAgADQALAAgADMAKQAsAFwAbgAgACAAIAAgACAAIAAgACAAIAAgACAAIAAgACAAIAAgACAAIAAgACAAIAAgACAAIAAgACAAIAAgACAAIAAgACAAUgBFAFMATwBMAFYARQBfAEQAQQBUAEUAKABZAGUAYQByAEMARQAsACAATQBvAG4AdABoACwAIABEAGEAeQAsACAAXwB0AGkAbQBlACwAIABfAHUAcwBlAFAAcgBlAGMAaQBzAGkAbwBuACwAIABKAHUAbABpAGEAbgBDAGEAbABlAG4AZABhAHI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GYAbgBGAG8AcgBtAGEAdABZAGUAYQByACwAIABMAEEATQBCAEQAQQAoAF8AeQBlAGEAcgAsAFwAbgAgACAAIAAgACAAIAAgACAAIAAgACAAIAAgACAAIAAgACAAIAAgACAAIAAgACAAIABMAEUAVAAoAFwAbgAgACAAIAAgACAAIAAgACAAIAAgACAAIAAgACAAIAAgACAAIAAgACAAIAAgACAAIAAgACAAIAAgAF8AeQBlAGEAcgBGAG0AdAAsACAASQBGACgAKABfAHkAZQBhAHIAIAA+AD0AIAAxADAAMAAwACkAIAAqACAAKABfAHkAZQBhAHIAIAA8AD0AIAA5ADkAOQA5ACkALABcAG4AIAAgACAAIAAgACAAIAAgACAAIAAgACAAIAAgACAAIAAgACAAIAAgACAAIAAgACAAIAAgACAAIAAgACAAIAAgAFwAIgAwADAAMAAwADsAXAAiACAAJgAgAFUATgBJAEMASABBAFIAKAA4ADcAMgAyACkAIAAmACAAXAAiADAAMAAwADAAXAAiACwAXABuACAAIAAgACAAIAAgACAAIAAgACAAIAAgACAAIAAgACAAIAAgACAAIAAgACAAIAAgACAAIAAgACAAIAAgACAAIABcACIAKwAwADAAMAAwADsAXAAiACAAJgAgAFUATgBJAEMASABBAFIAKAA4ADcAMgAyACkAIAAmACAAXAAiADAAMAAwADAAOwArADAAMAAwADAAXAAiAFwAbgAgACAAIAAgACAAIAAgACAAIAAgACAAIAAgACAAIAAgACAAIAAgACAAIAAgACAAIAAgACAAIAAgACkALABcAG4AIAAgACAAIAAgACAAIAAgACAAIAAgACAAIAAgACAAIAAgACAAIAAgACAAIAAgACAAIAAgACAAIABUAEUAWABUACgAXwB5AGUAYQByACwAIABfAHkAZQBhAHIARgBtAHQAKQBcAG4AIAAgACAAIAAgACAAIAAgACAAIAAgACAAIAAgACAAIAAgACAAIAAgACAAIAAgACAAKQBcAG4AIAAgACAAIAAgACAAIAAgACAAIAAgACAAIAAgACAAIAAgACAAIAAgACkALABcAG4AXABuACAAIAAgACAAIAAgACAAIAAgACAAIAAgACAAIAAgACAAIAAgACAAIABmAG4ARgBvAHIAbQBhAHQAVABpAG0AZQAsACAATABBAE0AQgBEAEEAKABfAHQAaQBtAGUALABcAG4AIAAgACAAIAAgACAAIAAgACAAIAAgACAAIAAgACAAIAAgACAAIAAgACAAIAAgACAASQBGACgATgBPAFQAKABJAFMATgBVAE0AQgBFAFIAKABfAHQAaQBtAGUAKQApACwAIABcACIAXAAiACwAXABuACAAIAAgACAAIAAgACAAIAAgACAAIAAgACAAIAAgACAAIAAgACAAIAAgACAAIAAgACAAIAAgACAATABFAFQAKABcAG4AIAAgACAAIAAgACAAIAAgACAAIAAgACAAIAAgACAAIAAgACAAIAAgACAAIAAgACAAIAAgACAAIAAgACAAIAAgAF8AbQBpAGwAbABpAFMAZQBjACwAIABSAE8AVQBOAEQAKABfAHQAaQBtAGUAIAAqACAAOAA2ADQAMAAwADAAMAAwACwAIAAwACkALABcAG4AIAAgACAAIAAgACAAIAAgACAAIAAgACAAIAAgACAAIAAgACAAIAAgACAAIAAgACAAIAAgACAAIAAgACAAIAAgAF8AcwBoAG8AdwBQAHIAZQBjAGkAcwBpAG8AbgAsACAASQBGACgATgAoAFAAcgBlAGMAaQBzAGkAbwBuACkAIAA+ACAAMAAsACAAUAByAGUAYwBpAHMAaQBvAG4ALABcAG4AIAAgACAAIAAgACAAIAAgACAAIAAgACAAIAAgACAAIAAgACAAIAAgACAAIAAgACAAIAAgACAAIAAgACAAIAAgACAAIAAgACAASQBGAFMAKABfAG0AaQBsAGwAaQBTAGUAYwAgAD0AIAAwACwAIAAxACwAXABuACAAIAAgACAAIAAgACAAIAAgACAAIAAgACAAIAAgACAAIAAgACAAIAAgACAAIAAgACAAIAAgACAAIAAgACAAIAAgACAAIAAgACAAIAAgACAATQBPAEQAKABfAG0AaQBsAGwAaQBTAGUAYwAsACAAMQAwADAAMAApACAAPgAgADAALAAgADQALABcAG4AIAAgACAAIAAgACAAIAAgACAAIAAgACAAIAAgACAAIAAgACAAIAAgACAAIAAgACAAIAAgACAAIAAgACAAIAAgACAAIAAgACAAIAAgACAAIABNAE8ARAAoAF8AbQBpAGwAbABpAFMAZQBjACAALwAgADYAMAAwADAAMAAsACAAMQApACAAPgAgADAALAAgADMALABcAG4AIAAgACAAIAAgACAAIAAgACAAIAAgACAAIAAgACAAIAAgACAAIAAgACAAIAAgACAAIAAgACAAIAAgACAAIAAgACAAIAAgACAAIAAgACAAIABNAE8ARAAoAF8AbQBpAGwAbABpAFMAZQBjACAALwAgADMANgAwADAAMAAwADAALAAgADEAKQAgAD4AIAAwACwAIAAyACwAXABuACAAIAAgACAAIAAgACAAIAAgACAAIAAgACAAIAAgACAAIAAgACAAIAAgACAAIAAgACAAIAAgACAAIAAgACAAIAAgACAAIAAgACAAIAAgACAAVABSAFUARQAsACAAM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ZgBtAHQALAAgAEkARgBTACgAXABuACAAIAAgACAAIAAgACAAIAAgACAAIAAgACAAIAAgACAAIAAgACAAIAAgACAAIAAgACAAIAAgACAAIAAgACAAIAAgACAAIAAgAF8AcwBoAG8AdwBQAHIAZQBjAGkAcwBpAG8AbgAgAD0AIAAxACwAIABcACIASABIAFwAIgAsAFwAbgAgACAAIAAgACAAIAAgACAAIAAgACAAIAAgACAAIAAgACAAIAAgACAAIAAgACAAIAAgACAAIAAgACAAIAAgACAAIAAgACAAIABfAHMAaABvAHcAUAByAGUAYwBpAHMAaQBvAG4AIAA9ACAAMgAsACAAXAAiAEgASAA6AG0AbQBcACIALABcAG4AIAAgACAAIAAgACAAIAAgACAAIAAgACAAIAAgACAAIAAgACAAIAAgACAAIAAgACAAIAAgACAAIAAgACAAIAAgACAAIAAgACAAXwBzAGgAbwB3AFAAcgBlAGMAaQBzAGkAbwBuACAAPQAgADMALAAgAFwAIgBIAEgAOgBtAG0AOgBzAHMAXAAiACwAXABuACAAIAAgACAAIAAgACAAIAAgACAAIAAgACAAIAAgACAAIAAgACAAIAAgACAAIAAgACAAIAAgACAAIAAgACAAIAAgACAAIAAgAFQAUgBVAEUALAAgAFwAIgBIAEgAOgBtAG0AOgBzAHMALgAwADAAMABcACIAXABuACAAIAAgACAAIAAgACAAIAAgACAAIAAgACAAIAAgACAAIAAgACAAIAAgACAAIAAgACAAIAAgACAAIAAgACAAIAApACwAXABuACAAIAAgACAAIAAgACAAIAAgACAAIAAgACAAIAAgACAAIAAgACAAIAAgACAAIAAgACAAIAAgACAAIAAgACAAIABcACIAVABcACIAIAAmACAAVABFAFgAVAAoAF8AdABpAG0AZQAsACAAXwBmAG0Ad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ZgBuAEYAbwByAG0AYQB0AFQAWgAsACAATABBAE0AQgBEAEEAKABfAHQAegBvACwAXABuACAAIAAgACAAIAAgACAAIAAgACAAIAAgACAAIAAgACAAIAAgACAAIAAgACAAIAAgAEkARgAoAE4ATwBUACgASQBTAE4AVQBNAEIARQBSACgAXwB0AHoAbwApACkALAAgAFwAIgBcACIALABcAG4AIAAgACAAIAAgACAAIAAgACAAIAAgACAAIAAgACAAIAAgACAAIAAgACAAIAAgACAAIAAgACAAIABJAEYAKAAoAF8AdAB6AG8AIAA9ACAAMAApACAAKgAgACgATgAoAE4AbwBaAHUAbAB1ACkAIAA9ACAAMAApACwAIABcACIAWgBcACIALABcAG4AIAAgACAAIAAgACAAIAAgACAAIAAgACAAIAAgACAAIAAgACAAIAAgACAAIAAgACAAIAAgACAAIAAgACAAIAAgAEwARQBUACgAXABuACAAIAAgACAAIAAgACAAIAAgACAAIAAgACAAIAAgACAAIAAgACAAIAAgACAAIAAgACAAIAAgACAAIAAgACAAIAAgACAAIAAgAF8AdAB6AEYAbQB0ACwAIABJAEYAKABNAE8ARAAoAF8AdAB6AG8ALAAgADEAKQAgAD0AIAAwACwAIABcACIASABIADoAbQBtAFwAIgAsACAAXAAiAEgASAA6AG0AbQA6AHMAcwBcACIAKQAsAFwAbgAgACAAIAAgACAAIAAgACAAIAAgACAAIAAgACAAIAAgACAAIAAgACAAIAAgACAAIAAgACAAIAAgACAAIAAgACAAIAAgACAAIABfAHMAaQBnAG4ALAAgAEkARgAoAF8AdAB6AG8AIAA+AD0AIAAwACwAIABcACIAKwBcACIALAAgAFUATgBJAEMASABBAFIAKAA4ADcAMgAyACkAKQAsAFwAbgAgACAAIAAgACAAIAAgACAAIAAgACAAIAAgACAAIAAgACAAIAAgACAAIAAgACAAIAAgACAAIAAgACAAIAAgACAAIAAgACAAIABfAHMAaQBnAG4AIAAmACAAVABFAFgAVAAoAEEAQgBTACgAXwB0AHoAbwApACAALwAgADEANAA0ADAALAAgAF8AdAB6AEYAbQB0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yAEQAYQB0AGUALAAgAGYAbgBSAGUAcwBvAGwAdgBlAFQAaQBtAGUAKABUAGkAbQBlACkALABcAG4AIAAgACAAIAAgACAAIAAgACAAIAAgACAAIAAgACAAIAAgACAAIAAgAF8AcwBZAGUAYQByACwAIABmAG4ARgBvAHIAbQBhAHQAWQBlAGEAcgAoAEkATgBEAEUAWAAoAF8AcgBEAGEAdABlACwAIAAxACwAIAAxACkAKQAsAFwAbgAgACAAIAAgACAAIAAgACAAIAAgACAAIAAgACAAIAAgACAAIAAgACAAXwBzAE0AbwBuAHQAaAAsACAAVABFAFgAVAAoAEkATgBEAEUAWAAoAF8AcgBEAGEAdABlACwAIAAxACwAIAAyACkALAAgAFwAIgAwADAAXAAiACkALABcAG4AIAAgACAAIAAgACAAIAAgACAAIAAgACAAIAAgACAAIAAgACAAIAAgAF8AcwBEAGEAeQAsACAAVABFAFgAVAAoAEkATgBEAEUAWAAoAF8AcgBEAGEAdABlACwAIAAxACwAIAAzACkALAAgAFwAIgAwADAAXAAiACkALABcAG4AIAAgACAAIAAgACAAIAAgACAAIAAgACAAIAAgACAAIAAgACAAIAAgAF8AcwBUAGkAbQBlACwAIABmAG4ARgBvAHIAbQBhAHQAVABpAG0AZQAoAEkATgBEAEUAWAAoAF8AcgBEAGEAdABlACwAIAAxACwAIAA0ACkAKQAsAFwAbgAgACAAIAAgACAAIAAgACAAIAAgACAAIAAgACAAIAAgACAAIAAgACAAXwBzAFQAWgAsACAAZgBuAEYAbwByAG0AYQB0AFQAWgAoAFQAaQBtAGUAWgBvAG4AZQBPAGYAZgBzAGUAdAApACwAXABuACAAIAAgACAAIAAgACAAIAAgACAAIAAgACAAIAAgACAAIAAgACAAIABDAE8ATgBDAEEAVAAoAF8AcwBZAGUAYQByACwAIABcACIALQBcACIALAAgAF8AcwBNAG8AbgB0AGgALAAgAFwAIgAtAFwAIgAsACAAXwBzAEQAYQB5ACwAIABfAHMAVABpAG0AZQAsACAAXwBzAFQAWg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BAGwAdwBhAHkAcwBTAGgAbwB3AEUAcgBhAF0AIAB8ACAAcwB3AGkAdABjAGgAIAAgAHwAIABBAGwAdwBhAHkAcwAgAGEAcABwAGwAeQAgAEIAQwBFAC8AQwBFACAAcwB1AGYAZgBpAHgALgAgAEkAZgAgAG4AbwB0ACAAdQBzAGUAZAAsACAAbwBuAGwAeQAgAHkAZQBhAHIAcwAgAGwAZQBzAHMAIAB0AGgAYQBuACAAMQAwADAAMAAgAHMAaABvAHcAIABhAG4AIABl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FkARQBBAFIAIAA9ACAATABBAE0AQgBEAEEAKABZAGUAYQByAEMARQAsACAAWwBBAGwAdwBhAHkAcwBTAGgAbwB3AEUAcgBhAF0ALABcAG4AIAAgACAAIABJAEYAKABZAGUAYQByAEMARQAgAD0AIABcACIAXAAiACwAIABcACIAXAAiACwAXABuACAAIAAgACAAIAAgACAAIABMAEUAVAAoAFwAbgAgACAAIAAgACAAIAAgACAAIAAgACAAIABfAHkAZQBhAHIAQwBFACwAIABJAE4AVAAoAFkAZQBhAHIAQwBFACkALABcAG4AIAAgACAAIAAgACAAIAAgACAAIAAgACAAXwBpAHMAQwBFACwAIABfAHkAZQBhAHIAQwBFACAAPgA9ACAAMQAsAFwAbgAgACAAIAAgACAAIAAgACAAIAAgACAAIABfAHkAZQBhAHIALAAgAEkARgAoAF8AaQBzAEMARQAsACAAXwB5AGUAYQByAEMARQAsACAAMQAgAC0AIABfAHkAZQBhAHIAQwBFACkALABcAG4AIAAgACAAIAAgACAAIAAgACAAIAAgACAAXwBzAHUAZgBmAGkAeAAsACAASQBGAFMAKABOAE8AVAAoAF8AaQBzAEMARQApACwAIABcACIAIABCAEMARQBcACIALABcAG4AIAAgACAAIAAgACAAIAAgACAAIAAgACAAIAAgACAAIABfAHkAZQBhAHIAQwBFACAAPAAgADEAMAAwADAALAAgAFwAIgAgAEMARQBcACIALABcAG4AIAAgACAAIAAgACAAIAAgACAAIAAgACAAIAAgACAAIABOACgAQQBsAHcAYQB5AHMAUwBoAG8AdwBFAHIAYQApACAAPAA+ACAAMAAsACAAXAAiACAAQwBFAFwAIgAsAFwAbgAgACAAIAAgACAAIAAgACAAIAAgACAAIAAgACAAIAAgAFQAUgBVAEUALAAgAFwAIgBcACIAXABuACAAIAAgACAAIAAgACAAIAAgACAAIAAgACkALABcAG4AIAAgACAAIAAgACAAIAAgACAAIAAgACAAXwB5AGUAYQByACAAJgAgAF8AcwB1AGYAZgBpAHg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cAG4AXABuAFIAZQB0AHUAcgBuAHMAIABhACAAZABhAHQAZQAgAGYAbwByAG0AYQB0AHQAZQBkACAAaQBuACAAbABpAHQAZQByAGEAcgB5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IAAgACAAIAB8ACAAaQBuAHQAZQBnAGUAcgAgAHwAIABOAG8AdABlACAAdABoAGEAdAAgADEAIABCAEMAIAA9ACAAMAAgAEMARQAsACAAMgAgAEIAQwAgAD0AIAAtADEAIABDAEUAXABuAE0AbwBuAHQAaAAgACAAIAAgACAAIAAgACAAIAAgACAAIAAgACAAIAAgACAAIAB8ACAAaQBuAHQAZQBnAGUAcgAgAHwAIAAxAC4ALgAxADIAXABuAEQAYQB5ACAAIAAgACAAIAAgACAAIAAgACAAIAAgACAAIAAgACAAIAAgACAAIAB8ACAAaQBuAHQAZQBnAGUAcgAgAHwAIAAxAC4ALgAzADEAXABuAFsAVABpAG0AZQBdACAAIAAgACAAIAAgACAAIAAgACAAIAAgACAAIAAgACAAIAB8ACAAZABlAGMAaQBtAGEAbAAgAHwAIABUAGkAbQBlACAAbwBmACAAZABhAHkAIABhAHMAIABkAGUAYwBpAG0AYQBsACAAZgByAGEAYwB0AGkAbwBuACAAbwBmACAAYQAgAGQAYQB5AC4AXABuAFsAUwBoAG8AcgB0AF0AIAAgACAAIAAgACAAIAAgACAAIAAgACAAIAAgACAAIAB8ACAAcwB3AGkAdABjAGgAIAAgAHwAIABSAGUAdAB1AHIAbgAgAHMAaABvAHIAdAAgAGYAbwByAG0AYQB0ACAASgBhAG4ALgAuAEQAZQBjAFwAbgBbAEkAbgB0AGUAcgBuAGEAdABpAG8AbgBhAGwARQBuAGcAbABpAHMAaABdACAAfAAgAHMAdwBpAHQAYwBoACAAIAB8ACAAVQBzAGUAIAB0AGgAZQAgAEkAbgB0AGUAcgBuAGEAdABpAG8AbgBhAGwAIABFAG4AZwBsAGkAcwBoACAAaQBuAHMAdABlAGEAZAAgAG8AZgAgAGwAbwBjAGEAbAAgAGwAYQBuAGcAdQBhAGcAZQAgAHMAZQB0ACAAaQBuACAATwBmAGYAaQBjAGUAXABuAFsAQQBsAHcAYQB5AHMAUwBoAG8AdwBFAHIAYQBdACAAIAAgACAAIAAgACAAIAB8ACAAcwB3AGkAdABjAGgAIAAgAHwAIABBAGwAdwBhAHkAcwAgAGEAcABwAGwAeQAgAEIAQwBFAC8AQwBFACAAcwB1AGYAZgBpAHgALgAgAEkAZgAgAG4AbwB0ACAAdQBzAGUAZAAsACAAbwBuAGwAeQAgAHkAZQBhAHIAcwAgAGwAZQBzAHMAIAB0AGgAYQBuACAAMQAwADAAMAAgAHMAaABvAHcAIABhAG4AIABlAHIAYQAuAFwAbgBbAEoAdQBsAGkAYQBuAEMAYQBsAGUAbgBkAGEAcgBdACAAIAAgACAAIAAg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WQBlAGEAcgBDAEUALAAgAE0AbwBuAHQAaAAsACAARABhAHkALAAgAFsAVABpAG0AZQBdACwAIABbAFMAaABvAHIAdABdACwAIABbAEkAbgB0AGUAcgBuAGEAdABpAG8AbgBhAGwARQBuAGcAbABpAHMAaABdACwAIABbAEEAbAB3AGEAeQBzAFMAaABvAHcARQByAGEAXQAsACAAWwBKAHUAbABpAGEAbgBDAGEAbABlAG4AZABhAHIAXQAsAFwAbgAgACAAIAAgAEkARgAoACgAWQBlAGEAcgBDAEUAIAA9ACAAXAAiAFwAIgApACAAKgAgACgATQBvAG4AdABoACAAPQAgAFwAIgBcACIAKQAgACoAIAAoAEQAYQB5ACAAPQAgAFwAIgBcACIAKQAsACAAXAAiAFwAIgAsAFwAbgAgACAAIAAgACAAIAAgACAASQBGACgAKABOAE8AVAAoAEkAUwBOAFUATQBCAEUAUgAoAE0AbwBuAHQAaAApACkAIAArACAAKABOAE8AVAAoAEkAUwBOAFUATQBCAEUAUgAoAFkAZQBhAHIAQwBFACkAKQAgACoAIABOAE8AVAAoAEkAUwBOAFUATQBCAEUAUgAoAEQAYQB5ACkAKQApACkAIAA8AD4AIAAwACwAIAAjAFYAQQBMAFUARQAhACwAXABuACAAIAAgACAAIAAgACAAIAAgACAAIAAgAEwARQBUACgAXABuACAAIAAgACAAIAAgACAAIAAgACAAIAAgACAAIAAgACAAXwB5AGUAYQByAEMARQAsACAASQBGACgAWQBlAGEAcgBDAEUAIAA9ACAAXAAiAFwAIgAsACAAMgAwADAAMAAsACAAWQBlAGEAcgBDAEUAKQAsAFwAbgAgACAAIAAgACAAIAAgACAAIAAgACAAIAAgACAAIAAgAF8AZABhAHkALAAgAEkARgAoAEQAYQB5ACAAPQAgAFwAIgBcACIALAAgADEALAAgAEQAYQB5ACkALABcAG4AIAAgACAAIAAgACAAIAAgACAAIAAgACAAIAAgACAAIABJAEYAKABOAE8AVAAoAEkAUwBfAFYAQQBMAEkARABfAEQAQQBUAEUAKABfAHkAZQBhAHIAQwBFACwAIABNAG8AbgB0AGgALAAgAF8AZABhAHkALAAgAEoAdQBsAGkAYQBuAEMAYQBsAGUAbgBkAGEAcgApACkALAAgACMAVgBBAEwAVQBFACEALABcAG4AIAAgACAAIAAgACAAIAAgACAAIAAgACAAIAAgACAAIAAgACAAIAAgAEwARQBUACgAXABuACAAIAAgACAAIAAgACAAIAAgACAAIAAgACAAIAAgACAAIAAgACAAIAAgACAAIAAgAF8AcgBEAGEAdABlACwAIABJAEYAKABOAE8AVAAoAEkAUwBOAFUATQBCAEUAUgAoAFQAaQBtAGUAKQApACwAXABuACAAIAAgACAAIAAgACAAIAAgACAAIAAgACAAIAAgACAAIAAgACAAIAAgACAAIAAgACAAIAAgACAASABTAFQAQQBDAEsAKABfAHkAZQBhAHIAQwBFACwAIABNAG8AbgB0AGgALAAgAF8AZABhAHkALAAgAFwAIgBcACIAKQAsAFwAbgAgACAAIAAgACAAIAAgACAAIAAgACAAIAAgACAAIAAgACAAIAAgACAAIAAgACAAIAAgACAAIAAgAFIARQBTAE8ATABWAEUAXwBEAEEAVABFACgAXwB5AGUAYQByAEMARQAsACAATQBvAG4AdABoACwAIABfAGQAYQB5ACwAIABUAGkAbQBlACwAIAAzACwAIABKAHUAbABpAGEAbgBDAGEAbABlAG4AZABhAHIAKQBcAG4AIAAgACAAIAAgACAAIAAgACAAIAAgACAAIAAgACAAIAAgACAAIAAgACAAIAAgACAAKQAsAFwAbgAgACAAIAAgACAAIAAgACAAIAAgACAAIAAgACAAIAAgACAAIAAgACAAIAAgACAAIABfAHMATQBvAG4AdABoACwAIABNAE8ATgBUAEgAXwBOAEEATQBFACgASQBOAEQARQBYACgAXwByAEQAYQB0AGUALAAgADEALAAgADIAKQAsACAAUwBoAG8AcgB0ACwAIABJAG4AdABlAHIAbgBhAHQAaQBvAG4AYQBsAEUAbgBnAGwAaQBzAGgAKQAsAFwAbgAgACAAIAAgACAAIAAgACAAIAAgACAAIAAgACAAIAAgACAAIAAgACAAIAAgACAAIABfAHMARABhAHkALAAgAEkARgAoAEkAUwBOAFUATQBCAEUAUgAoAEQAYQB5ACkALAAgAFwAIgAgAFwAIgAgACYAIABJAE4ARABFAFgAKABfAHIARABhAHQAZQAsACAAMQAsACAAMwApACwAIABcACIAXAAiACkALABcAG4AIAAgACAAIAAgACAAIAAgACAAIAAgACAAIAAgACAAIAAgACAAIAAgACAAIAAgACAAXwBzAFkAZQBhAHIALAAgAEkARgAoAEkAUwBOAFUATQBCAEUAUgAoAFkAZQBhAHIAQwBFACkALAAgAFwAIgAsACAAXAAiACAAJgAgAEYATwBSAE0AQQBUAF8ATABJAFQARQBSAEEAUgBZAF8AWQBFAEEAUgAoAEkATgBEAEUAWAAoAF8AcgBEAGEAdABlACwAIAAxACwAIAAxACkALAAgAEEAbAB3AGEAeQBzAFMAaABvAHcARQByAGEAKQAsACAAXAAiAFwAIgApACwAXABuACAAIAAgACAAIAAgACAAIAAgACAAIAAgACAAIAAgACAAIAAgACAAIAAgACAAIAAgAF8AcwBUAGkAbQBlACwAIABJAEYAKABJAFMATgBVAE0AQgBFAFIAKABUAGkAbQBlACkALAAgAFwAIgAsACAAXAAiACAAJgAgAFQARQBYAFQAKABJAE4ARABFAFgAKABfAHIARABhAHQAZQAsACAAMQAsACAANAApACwAIABcACIAaAA6AG0AbQAgAEEATQAvAFAATQBcACIAKQAsACAAXAAiAFwAIgApACwAXABuACAAIAAgACAAIAAgACAAIAAgACAAIAAgACAAIAAgACAAIAAgACAAIAAgACAAIAAgAEMATwBOAEMAQQBUACgAXwBzAE0AbwBuAHQAaAAsACAAXwBzAEQAYQB5ACwAIABfAHMAWQBlAGEAcgAsACAAXwBzAFQAaQBtAGU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VAFMAXwBEAEEAVABFAFwAbgBcAG4AUgBlAHQAdQByAG4AcwAgAGEAIABkAGEAdABlACAAZgBvAHIAbQBhAHQAdABlAGQAIABpAG4AIAB0AGgAZQAgAFUAU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HMAdAB5AGwAZ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TgBvAHQAZQAgAHQAaABhAHQAIAAxACAAQgBDACAAPQAgADAAIABDAEUALAAgADIAIABCAEMAIAA9ACAALQAxACAAQwBFAFwAbgBNAG8AbgB0AGgAIAAgACAAIAAgACAAIAAgACAAIAAgACAAfAAgAGkAbgB0AGUAZwBlAHIAIAB8ACAAMQAuAC4AMQAyAFwAbgBEAGEAeQAgACAAIAAgACAAIAAgACAAIAAgACAAIAAgACAAfAAgAGkAbgB0AGUAZwBlAHIAIAB8ACAAMQAuAC4AMwAxAFwAbgBbAFQAaQBtAGUAXQAgACAAIAAgACAAIAAgACAAIAAgACAAfAAgAGQAZQBjAGkAbQBhAGwAIAB8ACAAVABpAG0AZQAgAG8AZgAgAGQAYQB5ACAAYQBzACAAZABlAGMAaQBtAGEAbAAgAGYAcgBhAGMAdABpAG8AbgAgAG8AZgAgAGEAIABkAGEAeQAuAFwAbgBbAFMAZQBwAGEAcgBhAHQAbwByAF0AIAAgACAAIAAgACAAfAAgAGMAaABhAHIAIAAgACAAIAB8ACAAQwBoAGEAcgBhAGMAdABlAHIAIABzAGUAcABhAHIAYQB0AG8AcgAgAGYAbwByACAAZABhAHQAZQAgAGUAbABlAG0AZQBuAHQAcwAuACAAWwAsAC4ALwAtAF8AXQBcAG4AWwBQAHIAZQBjAGkAcwBpAG8AbgBdACAAIAAgACAAIAAgAHwAIABpAG4AdABlAGcAZQByACAAfAAgAFMAZQBsAGUAYwB0ACAAcAByAGUAYwBpAHMAaQBvAG4AIABsAGUAdgBlAGwAXABuACAAIAAgACAAIAAgACAAIAAgACAAIAAgACAAIAAgACAAIAB8ACAAIAAgACAAIAAgACAAIAAgAHwAIAAgACAAMAAgAC0AIABBAHUAdABvAG0AYQB0AGkAYwBcAG4AIAAgACAAIAAgACAAIAAgACAAIAAgACAAIAAgACAAIAAgAHwAIAAgACAAIAAgACAAIAAgACAAfAAgACAAIAAxACAALQAgAEgAbwB1AHIAXABuACAAIAAgACAAIAAgACAAIAAgACAAIAAgACAAIAAgACAAIAB8ACAAIAAgACAAIAAgACAAIAAgAHwAIAAgACAAMgAgAC0AIABNAGkAbgB1AHQAZQBcAG4AIAAgACAAIAAgACAAIAAgACAAIAAgACAAIAAgACAAIAAgAHwAIAAgACAAIAAgACAAIAAgACAAfAAgACAAIAAzACAALQAgAFMAZQBjAG8AbgBkAFwAbgAgACAAIAAgACAAIAAgACAAIAAgACAAIAAgACAAIAAgACAAfAAgACAAIAAgACAAIAAgACAAIAB8ACAAIAAgADQAIAAtACAATQBpAGwAbABpAHMAZQBjAG8AbgBk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UAUwBfAEQAQQBUAEUAIAA9ACAATABBAE0AQgBEAEEAKABZAGUAYQByAEMARQAsACAATQBvAG4AdABoACwAIABEAGEAeQAsACAAWwBUAGkAbQBlAF0ALAAgAFsAUwBlAHAAYQByAGEAdABvAHIAXQAsACAAWwBQAHIAZQBjAGkAcwBpAG8AbgBdACwAIABbAEoAdQBsAGkAYQBuAEMAYQBsAGUAbgBkAGEAcgBdACwAXABuACAAIAAgACAASQBGACgAKABZAGUAYQByAEMARQAgAD0AIABcACIAXAAiACkAIAAqACAAKABNAG8AbgB0AGgAIAA9ACAAXAAiAFwAIgApACAAKgAgACgARABhAHkAIAA9ACAAXAAiAFwAIgApACwAIABcACIAXAAiACwAXABuACAAIAAgACAAIAAgACAAIABJAEYAKAAoAE4ATwBUACgASQBTAE4AVQBNAEIARQBSACgAWQBlAGEAcgBDAEUAKQApACAAKwAgAE4ATwBUACgASQBTAE4AVQBNAEIARQBSACgATQBvAG4AdABoACkAKQAgACsAIABOAE8AVAAoAEkAUwBOAFUATQBCAEUAUgAoAEQAYQB5ACkAKQApACAAPAA+ACAAMAAsACAAIwBWAEEATABVAEUAIQAsAFwAbgAgACAAIAAgACAAIAAgACAAIAAgACAAIABJAEYAKABOAE8AVAAoAEkAUwBfAFYAQQBMAEkARABfAEQAQQBUAEUAKABZAGUAYQByAEMARQAsACAATQBvAG4AdABoACwAIABEAGEAeQAsACAASgB1AGwAaQBhAG4AQwBhAGwAZQBuAGQAYQByACkAKQAsACAAIwBWAEEATABVAEUAIQAsAFwAbgAgACAAIAAgACAAIAAgACAAIAAgACAAIAAgACAAIAAgAEwARQBUACgAXABuACAAIAAgACAAIAAgACAAIAAgACAAIAAgACAAIAAgACAAIAAgACAAIABmAG4ARgBvAHIAbQBhAHQAVABpAG0AZQAsACAATABBAE0AQgBEAEEAKABfAHQAaQBtAGUALABcAG4AIAAgACAAIAAgACAAIAAgACAAIAAgACAAIAAgACAAIAAgACAAIAAgACAAIAAgACAASQBGACgATgBPAFQAKABJAFMATgBVAE0AQgBFAFIAKABfAHQAaQBtAGUAKQApACwAIABcACIAXAAiACwAXABuACAAIAAgACAAIAAgACAAIAAgACAAIAAgACAAIAAgACAAIAAgACAAIAAgACAAIAAgACAAIAAgACAATABFAFQAKABcAG4AIAAgACAAIAAgACAAIAAgACAAIAAgACAAIAAgACAAIAAgACAAIAAgACAAIAAgACAAIAAgACAAIAAgACAAIAAgAF8AbQBpAGwAbABpAFMAZQBjACwAIABSAE8AVQBOAEQAKABfAHQAaQBtAGUAIAAqACAAOAA2ADQAMAAwADAAMAAwACwAIAAwACkALABcAG4AIAAgACAAIAAgACAAIAAgACAAIAAgACAAIAAgACAAIAAgACAAIAAgACAAIAAgACAAIAAgACAAIAAgACAAIAAgAF8AcwBoAG8AdwBQAHIAZQBjAGkAcwBpAG8AbgAsACAASQBGACgATgAoAFAAcgBlAGMAaQBzAGkAbwBuACkAIAA+ACAAMAAsACAAUAByAGUAYwBpAHMAaQBvAG4ALABcAG4AIAAgACAAIAAgACAAIAAgACAAIAAgACAAIAAgACAAIAAgACAAIAAgACAAIAAgACAAIAAgACAAIAAgACAAIAAgACAAIAAgACAASQBGAFMAKABfAG0AaQBsAGwAaQBTAGUAYwAgAD0AIAAwACwAIAAyACwAXABuACAAIAAgACAAIAAgACAAIAAgACAAIAAgACAAIAAgACAAIAAgACAAIAAgACAAIAAgACAAIAAgACAAIAAgACAAIAAgACAAIAAgACAAIAAgACAATQBPAEQAKABfAG0AaQBsAGwAaQBTAGUAYwAsACAAMQAwADAAMAApACAAPgAgADAALAAgADQALABcAG4AIAAgACAAIAAgACAAIAAgACAAIAAgACAAIAAgACAAIAAgACAAIAAgACAAIAAgACAAIAAgACAAIAAgACAAIAAgACAAIAAgACAAIAAgACAAIABNAE8ARAAoAF8AbQBpAGwAbABpAFMAZQBjACAALwAgADYAMAAwADAAMAAsACAAMQApACAAPgAgADAALAAgADMALABcAG4AIAAgACAAIAAgACAAIAAgACAAIAAgACAAIAAgACAAIAAgACAAIAAgACAAIAAgACAAIAAgACAAIAAgACAAIAAgACAAIAAgACAAIAAgACAAIABUAFIAVQBFACwAIAAy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mAG0AdAAsACAASQBGAFMAKABcAG4AIAAgACAAIAAgACAAIAAgACAAIAAgACAAIAAgACAAIAAgACAAIAAgACAAIAAgACAAIAAgACAAIAAgACAAIAAgACAAIAAgACAAXwBzAGgAbwB3AFAAcgBlAGMAaQBzAGkAbwBuACAAPQAgADEALAAgAFwAIgBoACAAQQBNAC8AUABNAFwAIgAsAFwAbgAgACAAIAAgACAAIAAgACAAIAAgACAAIAAgACAAIAAgACAAIAAgACAAIAAgACAAIAAgACAAIAAgACAAIAAgACAAIAAgACAAIABfAHMAaABvAHcAUAByAGUAYwBpAHMAaQBvAG4AIAA9ACAAMgAsACAAXAAiAGgAOgBtAG0AIABBAE0ALwBQAE0AXAAiACwAXABuACAAIAAgACAAIAAgACAAIAAgACAAIAAgACAAIAAgACAAIAAgACAAIAAgACAAIAAgACAAIAAgACAAIAAgACAAIAAgACAAIAAgAF8AcwBoAG8AdwBQAHIAZQBjAGkAcwBpAG8AbgAgAD0AIAAzACwAIABcACIAaAA6AG0AbQA6AHMAcwAgAEEATQAvAFAATQBcACIALABcAG4AIAAgACAAIAAgACAAIAAgACAAIAAgACAAIAAgACAAIAAgACAAIAAgACAAIAAgACAAIAAgACAAIAAgACAAIAAgACAAIAAgACAAVABSAFUARQAsACAAXAAiAGgAOgBtAG0AOgBzAHMALgAwADAAMAAgAEEATQAvAFAATQBcACIAXABuACAAIAAgACAAIAAgACAAIAAgACAAIAAgACAAIAAgACAAIAAgACAAIAAgACAAIAAgACAAIAAgACAAIAAgACAAIAApACwAXABuACAAIAAgACAAIAAgACAAIAAgACAAIAAgACAAIAAgACAAIAAgACAAIAAgACAAIAAgACAAIAAgACAAIAAgACAAIABcACIAIABcACIAIAAmACAAVABFAFgAVAAoAF8AdABpAG0AZQAsACAAXwBmAG0Ad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zAGUAcABhAHIAYQB0AG8AcgAsACAASQBGACgAUwBlAHAAYQByAGEAdABvAHIAIAA9ACAAXAAiAFwAIgAsACAAXAAiAC8AXAAiACwAXABuACAAIAAgACAAIAAgACAAIAAgACAAIAAgACAAIAAgACAAIAAgACAAIAAgACAAIAAgAEwARQBUACgAXABuACAAIAAgACAAIAAgACAAIAAgACAAIAAgACAAIAAgACAAIAAgACAAIAAgACAAIAAgACAAIAAgACAAXwBjAGgAYQByADEALAAgAEwARQBGAFQAKABTAGUAcABhAHIAYQB0AG8AcgAsACAAMQApACwAXABuACAAIAAgACAAIAAgACAAIAAgACAAIAAgACAAIAAgACAAIAAgACAAIAAgACAAIAAgACAAIAAgACAASQBGACgASQBGAEUAUgBSAE8AUgAoAEYASQBOAEQAKABfAGMAaABhAHIAMQAsACAAXAAiACwALgAvAC0AXwBcACIAKQAsACAAMAApACAAPgAgADAALAAgAF8AYwBoAGEAcgAxACwAIABcACIALwBcACIAKQBcAG4AIAAgACAAIAAgACAAIAAgACAAIAAgACAAIAAgACAAIAAgACAAIAAgACAAIAAgACAAKQBcAG4AIAAgACAAIAAgACAAIAAgACAAIAAgACAAIAAgACAAIAAgACAAIAAgACkALABcAG4AIAAgACAAIAAgACAAIAAgACAAIAAgACAAIAAgACAAIAAgACAAIAAgAF8AdQBzAGUAUAByAGUAYwBpAHMAaQBvAG4ALAAgAEkARgAoAE4AKABQAHIAZQBjAGkAcwBpAG8AbgApACAAPgA9ACAANAAsACAANAAsACAAMwApACwAXABuACAAIAAgACAAIAAgACAAIAAgACAAIAAgACAAIAAgACAAIAAgACAAIABfAHIARABhAHQAZQAsACAASQBGACgATgBPAFQAKABJAFMATgBVAE0AQgBFAFIAKABUAGkAbQBlACkAKQAsAFwAbgAgACAAIAAgACAAIAAgACAAIAAgACAAIAAgACAAIAAgACAAIAAgACAAIAAgACAAIABIAFMAVABBAEMASwAoAFkAZQBhAHIAQwBFACwAIABNAG8AbgB0AGgALAAgAEQAYQB5ACwAIABcACIAXAAiACkALABcAG4AIAAgACAAIAAgACAAIAAgACAAIAAgACAAIAAgACAAIAAgACAAIAAgACAAIAAgACAAUgBFAFMATwBMAFYARQBfAEQAQQBUAEUAKABZAGUAYQByAEMARQAsACAATQBvAG4AdABoACwAIABEAGEAeQAsACAAVABpAG0AZQAsACAAXwB1AHMAZQBQAHIAZQBjAGkAcwBpAG8AbgAsACAASgB1AGwAaQBhAG4AQwBhAGwAZQBuAGQAYQByACkAXABuACAAIAAgACAAIAAgACAAIAAgACAAIAAgACAAIAAgACAAIAAgACAAIAApACwAXABuACAAIAAgACAAIAAgACAAIAAgACAAIAAgACAAIAAgACAAIAAgACAAIABfAHMAWQBlAGEAcgAsACAAVABFAFgAVAAoAEkATgBEAEUAWAAoAF8AcgBEAGEAdABlACwAIAAxACwAIAAxACkALAAgAFwAIgAwADAAMAAwADsAXAAiACAAJgAgAFUATgBJAEMASABBAFIAKAA4ADcAMgAyACkAIAAmACAAXAAiADAAMAAwADAAOwAwADAAMAAwAFwAIgApACwAXABuACAAIAAgACAAIAAgACAAIAAgACAAIAAgACAAIAAgACAAIAAgACAAIABfAHMATQBvAG4AdABoACwAIABJAE4ARABFAFgAKABfAHIARABhAHQAZQAsACAAMQAsACAAMgApACwAXABuACAAIAAgACAAIAAgACAAIAAgACAAIAAgACAAIAAgACAAIAAgACAAIABfAHMARABhAHkALAAgAFQARQBYAFQAKABJAE4ARABFAFgAKABfAHIARABhAHQAZQAsACAAMQAsACAAMwApACwAIABcACIAMAAwAFwAIgApACwAXABuACAAIAAgACAAIAAgACAAIAAgACAAIAAgACAAIAAgACAAIAAgACAAIABfAHMAVABpAG0AZQAsACAAZgBuAEYAbwByAG0AYQB0AFQAaQBtAGUAKABJAE4ARABFAFgAKABfAHIARABhAHQAZQAsACAAMQAsACAANAApACkALABcAG4AIAAgACAAIAAgACAAIAAgACAAIAAgACAAIAAgACAAIAAgACAAIAAgAEMATwBOAEMAQQBUACgAXwBzAE0AbwBuAHQAaAAsACAAXwBzAGUAcABhAHIAYQB0AG8AcgAsACAAXwBzAEQAYQB5ACwAIABfAHMAZQBwAGEAcgBhAHQAbwByACwAIABfAHMAWQBlAGEAcgAsACAAXwBzAFQAaQBtAGU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XABuAFwAbgBSAGUAdAB1AHIAbgBzACAAYQAgAGQAYQB0AGUAIABmAG8AcgBtAGEAdAB0AGUAZAAgAGkAbgAgAFUAUwAgAE0AaQBsAGkAdABhAHIAeQAgAG0AZQBzAHMAYQBnAGUAIAB0AHIAYQBmAGYAaQBj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RABUAEc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AgACAAIAAgACAAIAAgACAAIAAgACAAfAAgAGkAbgB0AGUAZwBlAHIAIAB8ACAAMQA5ADUAMQAuAC4AMgAwADUAMABcAG4ATQBvAG4AdABoACAAIAAgACAAIAAgACAAIAAgACAAIAAgAHwAIABpAG4AdABlAGcAZQByACAAfAAgADEALgAuADEAMgBcAG4ARABhAHkAIAAgACAAIAAgACAAIAAgACAAIAAgACAAIAAgAHwAIABpAG4AdABlAGcAZQByACAAfAAgADEALgAuADMAMQBcAG4AVABpAG0AZQAgACAAIAAgACAAIAAgACAAIAAgACAAIAAgAHwAIABkAGUAYwBpAG0AYQBsACAAfAAgAFQAaQBtAGUAIABvAGYAIABkAGEAeQAgAGEAcwAgAGQAZQBjAGkAbQBhAGwAIABmAHIAYQBjAHQAaQBvAG4AIABvAGYAIABhACAAZABhAHkALgBcAG4AWwBUAGkAbQBlAFoAbwBuAGUATwBmAGYAcwBlAHQAXQAgAHwAIABkAGUAYwBpAG0AYQBsACAAfAAgAFQAaQBtAGUAIAB6AG8AbgBlACAAbwBmAGYAcwBlAHQAIABpAG4AIABtAGkAbgB1AHQAZQBzACAAZgByAG8AbQAgAFUAVABDAC4AIABJAGYAIABuAG8AdAAgAHAAcgBvAHYAaQBkAGUAZAAsACAAdABoAGUAIAByAGUAcwB1AGwAdAAgAGkAcwAgAGkAbgAgAFUAVABDAC4AXABuAFsAUwBoAG8AcgB0AF0AIAAgACAAIAAgACAAIAAgACAAIAB8ACAAcwB3AGkAdABjAGgAIAAgAHwAIABTAGUAbABlAGMAdAAgAHAAcgBlAGMAaQBzAGkAbwBuACAAbABlAHYAZQBs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KAAyADAAMgAzACwAIAAyACwAIAAxADIALAAgADAALgA3ADUALAAgADYAMAAwACwAIAAxACkAXABuAFIAZQB0AHUAcgBuAHMAOgAgADEAMgAxADgAMAAwAEsARgBFAEIAMgAzAFwAbgBcAG4ARgBPAFIATQBBAFQAXwBNAEkATABfAEQAVABHACgAIAAsACAALAAgADEAMgAsACAAMAAuADIANQApAFwAbgBSAGUAdAB1AHIAbgBzADoAIAAxADIAMAA2ADAAMA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0ASQBMAF8ARABUAEcAIAA9ACAATABBAE0AQgBEAEEAKABZAGUAYQByACwAIABNAG8AbgB0AGgALAAgAEQAYQB5ACwAIABUAGkAbQBlACwAIABbAFQAaQBtAGUAWgBvAG4AZQBPAGYAZgBzAGUAdABdACwAIABbAFMAaABvAHIAdABdACwAXABuACAAIAAgACAASQBGACgAKABZAGUAYQByACAAPQAgAFwAIgBcACIAKQAgACoAIAAoAE0AbwBuAHQAaAAgAD0AIABcACIAXAAiACkAIAAqACAAKABEAGEAeQAgAD0AIABcACIAXAAiACkAIAAqACAAKABUAGkAbQBlACAAPQAgAFwAIgBcACIAKQAsACAAXAAiAFwAIgAsAFwAbgAgACAAIAAgACAAIAAgACAATABFAFQAKABcAG4AIAAgACAAIAAgACAAIAAgACAAIAAgACAAZgBuAEkAbgB2AGEAbABpAGQAUABhAHIAYQBtAHMALAAgAEwAQQBNAEIARABBACgAXABuACAAIAAgACAAIAAgACAAIAAgACAAIAAgACAAIAAgACAASQBGAFMAKABcAG4AIAAgACAAIAAgACAAIAAgACAAIAAgACAAIAAgACAAIAAgACAAIAAgAE4ATwBUACgASQBTAE4AVQBNAEIARQBSACgARABhAHkAKQApACwAIABUAFIAVQBFACwAXABuACAAIAAgACAAIAAgACAAIAAgACAAIAAgACAAIAAgACAAIAAgACAAIABJAEYAKABUAGkAbQBlAFoAbwBuAGUATwBmAGYAcwBlAHQAIAA9ACAAXAAiAFwAIgAsACAARgBBAEwAUwBFACwAXABuACAAIAAgACAAIAAgACAAIAAgACAAIAAgACAAIAAgACAAIAAgACAAIAAoAE0ATwBEACgAVABpAG0AZQBaAG8AbgBlAE8AZgBmAHMAZQB0ACwAIAA2ADAAKQAgAD4AIAAwACkAKQAgACoAIAAoAEEAQgBTACgAVABpAG0AZQBaAG8AbgBlAE8AZgBmAHMAZQB0ACkAIAA8AD0AIAA3ADIAMAApACwAIABUAFIAVQBFACwAXABuACAAIAAgACAAIAAgACAAIAAgACAAIAAgACAAIAAgACAAIAAgACAAIABJAEYAKABJAFMATgBVAE0AQgBFAFIAKABZAGUAYQByACkALAAgACgAKABZAGUAYQByACAAPAAgADEAOQA1ADEAKQAgACsAIAAoAFkAZQBhAHIAIAA+ACAAMgAwADUAMAApACkALAAgAEYAQQBMAFMARQApACwAIABUAFIAVQBFACwAIABcAG4AIAAgACAAIAAgACAAIAAgACAAIAAgACAAIAAgACAAIAAgACAAIAAgACgAKAAoAFkAZQBhAHIAIAA9ACAAXAAiAFwAIgApACAAKgAgACgATQBvAG4AdABoACAAPQAgAFwAIgBcACIAKQApACAAKwAgAE4AKABJAFMAXwBWAEEATABJAEQAXwBEAEEAVABFACgAWQBlAGEAcgAsACAATQBvAG4AdABoACwAIABEAGEAeQAsACAAMAApACkAKQAgAD0AIAAwACwAIABUAFIAVQBFACwAXABuACAAIAAgACAAIAAgACAAIAAgACAAIAAgACAAIAAgACAAIAAgACAAIABUAFIAVQBFACwAIABGAEEATABTAEUAXABuACAAIAAgACAAIAAgACAAIAAgACAAIAAgACAAIAAgACAAKQBcAG4AIAAgACAAIAAgACAAIAAgACAAIAAgACAAKQAsAFwAbgBcAG4AIAAgACAAIAAgACAAIAAgACAAIAAgACAAZgBuAFQAaQBtAGUALAAgAEwAQQBNAEIARABBACgAXwB0AGkAbQBlACwAIABfAHMAaABvAHIAdAAsAFwAbgAgACAAIAAgACAAIAAgACAAIAAgACAAIAAgACAAIAAgAEwARQBUACgAXABuACAAIAAgACAAIAAgACAAIAAgACAAIAAgACAAIAAgACAAIAAgACAAIABfAHQAaQBtAGUARgBtAHQALAAgAEkARgAoAF8AcwBoAG8AcgB0ACwAIABcACIASABIAG0AbQBcACIALAAgAFwAIgBIAEgAbQBtAHMAcwBcACIAKQAsAFwAbgAgACAAIAAgACAAIAAgACAAIAAgACAAIAAgACAAIAAgACAAIAAgACAAVABFAFgAVAAoAF8AdABpAG0AZQAsACAAXwB0AGkAbQBlAEYAbQB0ACkAXABuACAAIAAgACAAIAAgACAAIAAgACAAIAAgACAAIAAgACAAKQBcAG4AIAAgACAAIAAgACAAIAAgACAAIAAgACAAKQAsAFwAbgBcAG4AIAAgACAAIAAgACAAIAAgACAAIAAgACAAZgBuAFQAWgAsACAATABBAE0AQgBEAEEAKABcAG4AIAAgACAAIAAgACAAIAAgACAAIAAgACAAIAAgACAAIABMAEUAVAAoAFwAbgAgACAAIAAgACAAIAAgACAAIAAgACAAIAAgACAAIAAgACAAIAAgACAAXwBpAGQAeAAsACAASQBGACgAVABpAG0AZQBaAG8AbgBlAE8AZgBmAHMAZQB0ACAAPQAgAFwAIgBcACIALAAgADEALAAgACgAVABpAG0AZQBaAG8AbgBlAE8AZgBmAHMAZQB0ACAALwAgADYAMAApACAAKwAgADEANAApACwAXABuACAAIAAgACAAIAAgACAAIAAgACAAIAAgACAAIAAgACAAIAAgACAAIABDAEgATwBPAFMARQAoAF8AaQBkAHgALAAgAFwAIgBKAFwAIgAsACAAXAAiAFkAXAAiACwAIABcACIAWABcACIALAAgAFwAIgBXAFwAIgAsACAAXAAiAFYAXAAiACwAIABcACIAVQBcACIALAAgAFwAIgBUAFwAIgAsACAAXAAiAFMAXAAiACwAIABcACIAUgBcACIALAAgAFwAIgBRAFwAIgAsACAAXAAiAFAAXAAiACwAIABcACIATwBcACIALAAgAFwAIgBOAFwAIgAsACAAXAAiAFoAXAAiACwAIABcACIAQQBcACIALAAgAFwAIgBCAFwAIgAsACAAXAAiAEMAXAAiACwAIABcACIARABcACIALAAgAFwAIgBFAFwAIgAsACAAXAAiAEYAXAAiACwAIABcACIARwBcACIALAAgAFwAIgBIAFwAIgAsACAAXAAiAEkAXAAiACwAIABcACIASwBcACIALAAgAFwAIgBMAFwAIgAsACAAXAAiAE0AXAAiACkAXABuACAAIAAgACAAIAAgACAAIAAgACAAIAAgACAAIAAgACAAKQBcAG4AIAAgACAAIAAgACAAIAAgACAAIAAgACAAKQAsAFwAbgBcAG4AIAAgACAAIAAgACAAIAAgACAAIAAgACAASQBGACgAZgBuAEkAbgB2AGEAbABpAGQAUABhAHIAYQBtAHMAKAApACwAIAB7ACMAVgBBAEwAVQBFACEAfQAsAFwAbgAgACAAIAAgACAAIAAgACAAIAAgACAAIAAgACAAIAAgAEwARQBUACgAXABuACAAIAAgACAAIAAgACAAIAAgACAAIAAgACAAIAAgACAAIAAgACAAIABfAHIARABhAHQAZQAsACAASQBGACgAWQBlAGEAcgAgAD0AIABcACIAXAAiACwAXABuACAAIAAgACAAIAAgACAAIAAgACAAIAAgACAAIAAgACAAIAAgACAAIAAgACAAIAAgAFIARQBTAE8ATABWAEUAXwBEAEEAVABFACgAMgAwADAAMAAsACAAMwAsACAARABhAHkALAAgAE4AKABUAGkAbQBlACkALAAgADMAKQAsAFwAbgAgACAAIAAgACAAIAAgACAAIAAgACAAIAAgACAAIAAgACAAIAAgACAAIAAgACAAIABSAEUAUwBPAEwAVgBFAF8ARABBAFQARQAoAFkAZQBhAHIALAAgAE0AbwBuAHQAaAAsACAARABhAHkALAAgAE4AKABUAGkAbQBlACkALAAgADMAKQBcAG4AIAAgACAAIAAgACAAIAAgACAAIAAgACAAIAAgACAAIAAgACAAIAAgACkALABcAG4AIAAgACAAIAAgACAAIAAgACAAIAAgACAAIAAgACAAIAAgACAAIAAgAF8AcwBEAGEAeQAsACAAVABFAFgAVAAoAEkATgBEAEUAWAAoAF8AcgBEAGEAdABlACwAIAAzACkALAAgAFwAIgAwADAAXAAiACkALABcAG4AIAAgACAAIAAgACAAIAAgACAAIAAgACAAIAAgACAAIAAgACAAIAAgAF8AcwBUAFoALAAgAGYAbgBUAFoAKAApACwAXABuACAAIAAgACAAIAAgACAAIAAgACAAIAAgACAAIAAgACAAIAAgACAAIABJAEYAKABZAGUAYQByACAAPQAgAFwAIgBcACIALAAgAEMATwBOAEMAQQBUACgAXwBzAEQAYQB5ACwAIABmAG4AVABpAG0AZQAoAEkATgBEAEUAWAAoAF8AcgBEAGEAdABlACwAIAA0ACkALAAgADEAKQAsACAAXwBzAFQAWgApACwAXABuACAAIAAgACAAIAAgACAAIAAgACAAIAAgACAAIAAgACAAIAAgACAAIAAgACAAIAAgAEwARQBUACgAXABuACAAIAAgACAAIAAgACAAIAAgACAAIAAgACAAIAAgACAAIAAgACAAIAAgACAAIAAgACAAIAAgACAAXwBzAFQAaQBtAGUALAAgAGYAbgBUAGkAbQBlACgASQBOAEQARQBYACgAXwByAEQAYQB0AGUALAAgADQAKQAsACAATgAoAFMAaABvAHIAdAApACkALABcAG4AIAAgACAAIAAgACAAIAAgACAAIAAgACAAIAAgACAAIAAgACAAIAAgACAAIAAgACAAIAAgACAAIABfAHMATQBvAG4AdABoACwAIABVAFAAUABFAFIAKABNAE8ATgBUAEgAXwBOAEEATQBFACgASQBOAEQARQBYACgAXwByAEQAYQB0AGUALAAgADIAKQAsACAAMQAsACAAMQApACkALABcAG4AIAAgACAAIAAgACAAIAAgACAAIAAgACAAIAAgACAAIAAgACAAIAAgACAAIAAgACAAIAAgACAAIABfAHMAWQBZACwAIABSAEkARwBIAFQAKABUAEUAWABUACgASQBOAEQARQBYACgAXwByAEQAYQB0AGUALAAgADEAKQAsACAAXAAiADAAMABcACIAKQAsACAAMgApACwAXABuACAAIAAgACAAIAAgACAAIAAgACAAIAAgACAAIAAgACAAIAAgACAAIAAgACAAIAAgACAAIAAgACAAQwBPAE4AQwBBAFQAKABfAHMARABhAHkALAAgAF8AcwBUAGkAbQBlACwAIABfAHMAVABaACwAIABfAHMATQBvAG4AdABoACwAIABfAHMAWQBZ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IABGAFUATgBDAFQASQBPAE4AUw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BAFQARQBfAFQATwBfAEoARABOAF8ATABPAEMAQQBMAFwAbgBcAG4AUgBlAHQAdQByAG4AcwAgAHQAaABlACAASgB1AGwAaQBhAG4AIABEAGEAeQAgAE4AdQBtAGIAZQByACAAYQBuAGQAIABsAG8AYwBhAGwAIAB0AGkAbQBlACAAZgBvAHIAIABhACAAZABhAHQAZQAgAGEAbgBkACAAdABpAG0AZQAgAHAAcgBvAHYAaQBkAGUAZ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MAG8AYwBhAGwAIABKAHUAbABpAGEAbgAgAEQAYQB5ACAATgB1AG0AYgBlAHIAXABuACAAMgAgAHwAIABkAGUAYwBpAG0AYQBsACAAfAAgAEwAbwBjAGEAbAAgAHQAaQBtAGUAIABvAGYAIABkAGEAeQAuACAARABlAGMAaQBtAGEAbAAgAGYAcgBhAGMAdABpAG8AbgAgAG8AZgAgAGEAIABkAGEAeQAsACAAaQBtAHAAbABpAGMAaQB0AGwAeQAgAGMAbwBuAHYAZQByAHQAcwAgAHQAbwAgAEUAeABjAGUAbAAgAHQAaQBtAGUAIABkAGEAdABhACAAdAB5AHAAZQAuAFwAbgAgADMAIAB8ACAAZABlAGMAaQBtAGEAbAAgAHwAIABUAGkAbQBlACAAegBvAG4AZQAgAG8AZgBmAHMAZQB0ACAAaQBuACAAbQBpAG4AdQB0AGUAcwAgAGYAcgBvAG0AIABVAFQAQ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AgACAAIAAgACAAIAAgACAAIAAgACAAIAAgACAAfAAgAHQAZQB4AHQAIAAgACAAfAAgAEkAUwBPACAAZgBvAHIAbQBhAHQAdABlAGQAIABkAGEAdABlACwAIAB0AGkAbQBlACAAYQBuAGQAIAB0AGkAbQBlACAAegBvAG4AZQAgAG8AZgBmAHMAZQB0AC4AXABuAFsARgByAG8AbQBKAHUAbABpAGEAbgBDAGEAbABlAG4AZABhAHIAXQAgAHwAIABzAHcAaQB0AGMAaAAgAHwAIABDAGEAbABjAHUAbABhAHQAZQAgAGYAcgBvAG0AIAB0AGgAZQAgAEoAdQBsAGkAYQBuACAAcAByAG8AbABlAHAAdABpAGMAIABjAGEAbABlAG4AZABhAHIALgAgAEQAZQBmAGEAdQBsAHQAIABpAHMAIABHAHIAZQBnAG8AcgBpAGEAbgAgAHAAcgBvAGwAZQBwAHQAaQBjAFwAbgAgACAAIAAgACAAIAAgACAAIAAgACAAIAAgACAAIAAgACAAIAAgACAAIAB8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RABBAFQARQBfAFQATwBfAEoARABOAF8ATABPAEMAQQBMACAAPQAgAEwAQQBNAEIARABBACgASQBTAE8ARABhAHQAZQAsACAAWwBGAHIAbwBtAEoAdQBsAGkAYQBuAEMAYQBsAGUAbgBkAGEAcgBdACwAXABuACAAIAAgACAASQBGACgASQBTAE8ARABhAHQAZQAgAD0AIABcACIAXAAiACwAIAB7AFwAIgBcACIALAAgAFwAIgBcACIALAAgAFwAIgBcACIAfQAsAFwAbgAgACAAIAAgACAAIAAgACAATABFAFQAKABcAG4AIAAgACAAIAAgACAAIAAgACAAIAAgACAAXwBpAHMAbwBEAGEAdABlACwAIABQAEEAUgBTAEUAXwBJAFMATwBfAEQAQQBUAEUAKABJAFMATwBEAGEAdABlACwAIABGAHIAbwBtAEoAdQBsAGkAYQBuAEMAYQBsAGUAbgBkAGEAcgApACwAXABuACAAIAAgACAAIAAgACAAIAAgACAAIAAgAF8AagBkAG4ALAAgAEkARgAoAEkAUwBFAFIAUgBPAFIAKABJAE4ARABFAFgAKABfAGkAcwBvAEQAYQB0AGUALAAgADEALAAgADEAKQApACwAIAB7ACMAVgBBAEwAVQBFACEAfQAsAFwAbgAgACAAIAAgACAAIAAgACAAIAAgACAAIAAgACAAIAAgAEoAVQBMAEkAQQBOAF8ARABBAFkAXwBOAFUATQBCAEUAUgAoAFwAbgAgACAAIAAgACAAIAAgACAAIAAgACAAIAAgACAAIAAgACAAIAAgACAASQBOAEQARQBYACgAXwBpAHMAbwBEAGEAdABlACwAIAAxACwAIAAxACkALABcAG4AIAAgACAAIAAgACAAIAAgACAAIAAgACAAIAAgACAAIAAgACAAIAAgAEkATgBEAEUAWAAoAF8AaQBzAG8ARABhAHQAZQAsACAAMQAsACAAMgApACwAXABuACAAIAAgACAAIAAgACAAIAAgACAAIAAgACAAIAAgACAAIAAgACAAIABJAE4ARABFAFgAKABfAGkAcwBvAEQAYQB0AGUALAAgADEALAAgADMAKQAsAFwAbgAgACAAIAAgACAAIAAgACAAIAAgACAAIAAgACAAIAAgACAAIAAgACAARgByAG8AbQBKAHUAbABpAGEAbgBDAGEAbABlAG4AZABhAHIAXABuACAAIAAgACAAIAAgACAAIAAgACAAIAAgACAAIAAgACAAKQBcAG4AIAAgACAAIAAgACAAIAAgACAAIAAgACAAKQAsAFwAbgAgACAAIAAgACAAIAAgACAAIAAgACAAIABfAHQAaQBtAGUALAAgAEkARgAoAEkATgBEAEUAWAAoAF8AaQBzAG8ARABhAHQAZQAsACAAMQAsACAANAApACAAPQAgAFwAIgBcACIALAAgAFwAIgBcACIALABcAG4AIAAgACAAIAAgACAAIAAgACAAIAAgACAAIAAgACAAIABJAEYARQBSAFIATwBSACgATQBPAEQAKABJAE4ARABFAFgAKABfAGkAcwBvAEQAYQB0AGUALAAgADEALAAgADQAKQAsACAAMQApACwAIAB7ACMAVgBBAEwAVQBFACEAfQApAFwAbgAgACAAIAAgACAAIAAgACAAIAAgACAAIAApACwAXABuACAAIAAgACAAIAAgACAAIAAgACAAIAAgAF8AYwBhAHIAcgB5AEQAYQB5ACwAIABJAEYAKABOAE8AVAAoAEkAUwBOAFUATQBCAEUAUgAoAEkATgBEAEUAWAAoAF8AaQBzAG8ARABhAHQAZQAsACAAMQAsACAANAApACkAKQAsACAAMAAsAFwAbgAgACAAIAAgACAAIAAgACAAIAAgACAAIAAgACAAIAAgAEkATgBUACgASQBOAEQARQBYACgAXwBpAHMAbwBEAGEAdABlACwAIAAxACwAIAA0ACkAKQBcAG4AIAAgACAAIAAgACAAIAAgACAAIAAgACAAKQAsAFwAbgAgACAAIAAgACAAIAAgACAAIAAgACAAIABfAHIASgBEAE4ALAAgAEkARgBFAFIAUgBPAFIAKABfAEoARABOACAAKwAgAF8AYwBhAHIAcgB5AEQAYQB5ACwAIAB7ACMAVgBBAEwAVQBFACEAfQApACwAXABuACAAIAAgACAAIAAgACAAIAAgACAAIAAgAF8AdAB6ACwAIABJAEYARQBSAFIATwBSACgASQBOAEQARQBYACgAXwBpAHMAbwBEAGEAdABlACwAIAAxACwAIAA1ACkALAAgAHsAIwBWAEEATABVAEUAIQB9ACkALABcAG4AIAAgACAAIAAgACAAIAAgACAAIAAgACAASABTAFQAQQBDAEsAKABfAHIASgBEAE4ALAAgAF8AdABpAG0AZQAsACAAXwB0AHo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QQBUAEUAXwBUAE8AXwBKAEQAQQBUAEUAXABuAFwAbgBSAGUAdAB1AHIAbgBzACAAdABoAGUAIABKAHUAbABpAGEAbgAgAEQAYQB0AGUAIABmAG8AcgAgAGEAIABkAGEAdABlACAAYQBuAGQAIAB0AGkAbQBlACAAcAByAG8AdgBpAGQAZQBkACAAaQBuACAASQBTAE8AIABmAG8AcgBtAGEAdAAuAFwAbgBOAG8AdABlACAAYQAgAEoAdQBsAGkAYQBuACAARABhAHQAZQAgAGkAcw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IAAgACAAIAAgACAAIAAgACAAIAAgACAAIAB8ACAAdABlAHgAdAAgACAAIAB8ACAASQBTAE8AIABmAG8AcgBtAGEAdAB0AGUAZAAgAGQAYQB0AGUALAAgAHQAaQBtAGUAIABhAG4AZAAgAHQAaQBtAGUAIAB6AG8AbgBlACAAbwBmAGYAcwBlAHQALgAgAEkAZgAgAHQAaQBtAGUAIABpAHMAIABvAG0AbQBpAHQAdABlAGQALAAgAGEAcwBzAHUAbQBlAGQAXABuACAAIAAgACAAIAAgACAAIAAgACAAIAAgACAAIAAgACAAIAAgACAAIAAgAHwAIAAgACAAIAAgACAAIAAgAHwAIAB0AG8AIABiAGUAIABhAHQAIAAwADAAOgAwADAALgAgAEkAZgAgAHQAaQBtAGUAIAB6AG8AbgBlACAAaQBzACAAbwBtAG0AaQB0AHQAZQBkACwAIABhAHMAcwB1AG0AZQBkACAAdABvACAAYgBlACAAVQBUAEMALgBcAG4AWwBGAHIAbwBtAEoAdQBsAGkAYQBuAEMAYQBsAGUAbgBkAGEAcgBdACAAfAAgAHMAdwBpAHQAYwBoACAAfAAgAEMAYQBsAGMAdQBsAGEAdABlACAAZgByAG8AbQAgAHQAaABlACAASgB1AGwAaQBhAG4AIABwAHIAbwBsAGUAcAB0AGkAYwAgAGMAYQBsAGUAbgBkAGEAcgAuACAARABlAGYAYQB1AGwAdAAgAGkAcwAgAEcAcgBlAGcAbwByAGkAYQBuACAAcAByAG8AbABlAHAAdABpAGMAXABuACAAIAAgACAAIAAgACAAIAAgACAAIAAgACAAIAAgACAAIAAgACAAIAAgAHwAIAAgACAAIAAgACAAIAAgAHw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EAEEAVABFAF8AVABPAF8ASgBEAEEAVABFACAAPQAgAEwAQQBNAEIARABBACgASQBTAE8ARABhAHQAZQAsACAAWwBGAHIAbwBtAEoAdQBsAGkAYQBuAEMAYQBsAGUAbgBkAGEAcgBdACwAXABuACAAIAAgACAASQBGACgASQBTAE8ARABhAHQAZQAgAD0AIABcACIAXAAiACwAIABcACIAXAAiACwAXABuACAAIAAgACAAIAAgACAAIABMAEUAVAAoAFwAbgAgACAAIAAgACAAIAAgACAAIAAgACAAIABfAGoAZABuAEwAbwBjAGEAbAAsACAASQBTAE8ARABBAFQARQBfAFQATwBfAEoARABOAF8ATABPAEMAQQBMACgASQBTAE8ARABhAHQAZQAsACAARgByAG8AbQBKAHUAbABpAGEAbgBDAGEAbABlAG4AZABhAHIAKQAsAFwAbgAgACAAIAAgACAAIAAgACAAIAAgACAAIABKAEQATgBfAEwATwBDAEEATABfAFQATwBfAEoARABBAFQARQAoAFwAbgAgACAAIAAgACAAIAAgACAAIAAgACAAIAAgACAAIAAgAEkATgBEAEUAWAAoAF8AagBkAG4ATABvAGMAYQBsACwALAAgADEAKQAsAFwAbgAgACAAIAAgACAAIAAgACAAIAAgACAAIAAgACAAIAAgAE4AKABJAE4ARABFAFgAKABfAGoAZABuAEwAbwBjAGEAbAAsACwAIAAyACkAKQAsAFwAbgAgACAAIAAgACAAIAAgACAAIAAgACAAIAAgACAAIAAgAE4AKABJAE4ARABFAFgAKABfAGoAZABuAEwAbwBjAGEAbAAsACwAIAAz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QQBUAEUAXwBUAE8AXwBFAEQAQQBUAEUAXABuAFwAbgBSAGUAdAB1AHIAbgBzACAAYQBuACAARQB4AGMAZQBsACAARABhAHQAZQAvAFQAaQBtAGUAIABmAG8AcgAgAGEAIABkAGEAdABlACAAYQBuAGQAIAB0AGkAbQBlACAAcAByAG8AdgBpAGQAZQBkACAAaQBuACAASQBTAE8AIABmAG8AcgBtAGEAdA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UAeABjAGUAbAAgAEQAYQB0AGUALwBUAGkAbQBlAC4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AgACAAIAAgACAAIAAgACAAIAAgACAAIAAgACAAIAAgACAAfAAgAHQAZQB4AHQAIAAgACAAfAAgAEkAUwBPACAAZgBvAHIAbQBhAHQAdABlAGQAIABkAGEAdABlACwAIAB0AGkAbQBlACAAYQBuAGQAIAB0AGkAbQBlACAAegBvAG4AZQAgAG8AZgBmAHMAZQB0AC4AIABJAGYAIAB0AGkAbQBlACAAaQBzACAAbwBtAG0AaQB0AHQAZQBkACwAXABuACAAIAAgACAAIAAgACAAIAAgACAAIAAgACAAIAAgACAAIAAgACAAIAAgACAAIAAgAHwAIAAgACAAIAAgACAAIAAgAHwAIABhAHMAcwB1AG0AZQBkACAAdABvACAAYgBlACAAYQB0ACAAMAAwADoAMAAwAC4AXABuAFsASQBuAGMAbAB1AGQAZQBUAGkAbQBlAFoAbwBuAGUATwBmAGYAcwBlAHQAXQAgAHwAIABzAHcAaQB0AGMAaAAgAHwAIABSAGUAdAB1AHIAbgAgAHQAaQBtAGUAIAB6AG8AbgBlACAAbwBmAGYAcwBlAHQAIABwAGEAcgBzAGUAZAAgAGYAcgBvAG0AIAB0AGgAZQAgAEkAUwBPAEQAYQB0AGUALgBcAG4AWwBGAHIAbwBtAEoAdQBsAGkAYQBuAEMAYQBsAGUAbgBkAGEAcgBdACAAIAAgACAAfAAgAHMAdwBpAHQAYwBoACAAfAAgAEMAYQBsAGMAdQBsAGEAdABlACAAZgByAG8AbQAgAHQAaABlACAASgB1AGwAaQBhAG4AIABwAHIAbwBsAGUAcAB0AGkAYwAgAGMAYQBsAGUAbgBkAGEAcgAuACAARABlAGYAYQB1AGwAdAAgAGkAcwAgAEcAcgBlAGcAbwByAGkAYQBuAFwAbgAgACAAIAAgACAAIAAgACAAIAAgACAAIAAgACAAIAAgACAAIAAgACAAIAAgACAAIAB8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RABBAFQARQBfAFQATwBfAEUARABBAFQARQAgAD0AIABMAEEATQBCAEQAQQAoAEkAUwBPAEQAYQB0AGUALAAgAFsASQBuAGMAbAB1AGQAZQBUAGkAbQBlAFoAbwBuAGUATwBmAGYAcwBlAHQAXQAsACAAWwBGAHIAbwBtAEoAdQBsAGkAYQBuAEMAYQBsAGUAbgBkAGEAcgBdACwAXABuACAAIAAgACAASQBGACgASQBTAE8ARABhAHQAZQAgAD0AIABcACIAXAAiACwAIABcACIAXAAiACwAXABuACAAIAAgACAAIAAgACAAIABMAEUAVAAoAFwAbgAgACAAIAAgACAAIAAgACAAIAAgACAAIABfAHIAZQB0AHUAcgBuAFQAWgBPACwAIABOACgASQBuAGMAbAB1AGQAZQBUAGkAbQBlAFoAbwBuAGUATwBmAGYAcwBlAHQAKQAgADwAPgAgADAALABcAG4AIAAgACAAIAAgACAAIAAgACAAIAAgACAAXwBqAHUAbABpAGEAbgBDAGEAbABlAG4AZABhAHIALAAgAE4AKABGAHIAbwBtAEoAdQBsAGkAYQBuAEMAYQBsAGUAbgBkAGEAcgApACAAPAA+ACAAMAAsAFwAbgAgACAAIAAgACAAIAAgACAAIAAgACAAIABfAGkAcwBvAEQAYQB0AGUALAAgAFAAQQBSAFMARQBfAEkAUwBPAF8ARABBAFQARQAoAEkAUwBPAEQAYQB0AGUALAAgAF8AagB1AGwAaQBhAG4AQwBhAGwAZQBuAGQAYQByACkALABcAG4AIAAgACAAIAAgACAAIAAgACAAIAAgACAASQBGACgASQBTAEUAUgBSAE8AUgAoAEkATgBEAEUAWAAoAF8AaQBzAG8ARABhAHQAZQAsACAAMQAsACAAMQApACkALAAgAEkARgAoAF8AcgBlAHQAdQByAG4AVABaAE8ALAAgAEgAUwBUAEEAQwBLACgAewAjAFYAQQBMAFUARQAhAH0ALAAgAFQAQQBLAEUAKABfAGkAcwBvAEQAYQB0AGUALAAgADEALAAgAC0AMQApACkALAAgAHsAIwBWAEEATABVAEUAIQB9ACkALABcAG4AIAAgACAAIAAgACAAIAAgACAAIAAgACAAIAAgACAAIABMAEUAVAAoAFwAbgAgACAAIAAgACAAIAAgACAAIAAgACAAIAAgACAAIAAgACAAIAAgACAAXwBnAEQAYQB0AGUALAAgAEkARgAoAF8AagB1AGwAaQBhAG4AQwBhAGwAZQBuAGQAYQByACwAXABuACAAIAAgACAAIAAgACAAIAAgACAAIAAgACAAIAAgACAAIAAgACAAIAAgACAAIAAgAEoAVQBMAEkAQQBOAF8AVABPAF8ARwBSAEUARwBPAFIASQBBAE4AKABcAG4AIAAgACAAIAAgACAAIAAgACAAIAAgACAAIAAgACAAIAAgACAAIAAgACAAIAAgACAAIAAgACAAIABJAE4ARABFAFgAKABfAGkAcwBvAEQAYQB0AGUALAAgADEALAAgADEAKQAsAFwAbgAgACAAIAAgACAAIAAgACAAIAAgACAAIAAgACAAIAAgACAAIAAgACAAIAAgACAAIAAgACAAIAAgAEkATgBEAEUAWAAoAF8AaQBzAG8ARABhAHQAZQAsACAAMQAsACAAMgApACwAXABuACAAIAAgACAAIAAgACAAIAAgACAAIAAgACAAIAAgACAAIAAgACAAIAAgACAAIAAgACAAIAAgACAASQBOAEQARQBYACgAXwBpAHMAbwBEAGEAdABlACwAIAAxACwAIAAzACkAXABuACAAIAAgACAAIAAgACAAIAAgACAAIAAgACAAIAAgACAAIAAgACAAIAAgACAAIAAgACkALABcAG4AIAAgACAAIAAgACAAIAAgACAAIAAgACAAIAAgACAAIAAgACAAIAAgACAAIAAgACAAVABBAEsARQAoAF8AaQBzAG8ARABhAHQAZQAsACAAMQAsACAAMwApAFwAbgAgACAAIAAgACAAIAAgACAAIAAgACAAIAAgACAAIAAgACAAIAAgACAAKQAsAFwAbgAgACAAIAAgACAAIAAgACAAIAAgACAAIAAgACAAIAAgACAAIAAgACAAXwBlAEQAYQB0AGUALAAgAEQAQQBUAEUAKABcAG4AIAAgACAAIAAgACAAIAAgACAAIAAgACAAIAAgACAAIAAgACAAIAAgACAAIAAgACAASQBOAEQARQBYACgAXwBnAEQAYQB0AGUALAAgADEALAAgADEAKQAsAFwAbgAgACAAIAAgACAAIAAgACAAIAAgACAAIAAgACAAIAAgACAAIAAgACAAIAAgACAAIABJAE4ARABFAFgAKABfAGcARABhAHQAZQAsACAAMQAsACAAMgApACwAXABuACAAIAAgACAAIAAgACAAIAAgACAAIAAgACAAIAAgACAAIAAgACAAIAAgACAAIAAgAEkATgBEAEUAWAAoAF8AZwBEAGEAdABlACwAIAAxACwAIAAzACkAXABuACAAIAAgACAAIAAgACAAIAAgACAAIAAgACAAIAAgACAAIAAgACAAIAApACwAXABuACAAIAAgACAAIAAgACAAIAAgACAAIAAgACAAIAAgACAAIAAgACAAIABfAGUARABhAHQAZQBUAGkAbQBlACwAIABfAGUARABhAHQAZQAgACsAIABJAE4ARABFAFgAKABfAGkAcwBvAEQAYQB0AGUALAAgADEALAAgADQAKQAsAFwAbgAgACAAIAAgACAAIAAgACAAIAAgACAAIAAgACAAIAAgACAAIAAgACAASQBGACgAXwByAGUAdAB1AHIAbgBUAFoATwAsAFwAbgAgACAAIAAgACAAIAAgACAAIAAgACAAIAAgACAAIAAgACAAIAAgACAAIAAgACAAIABIAFMAVABBAEMASwAoAFwAbgAgACAAIAAgACAAIAAgACAAIAAgACAAIAAgACAAIAAgACAAIAAgACAAIAAgACAAIAAgACAAIAAgAF8AZQBEAGEAdABlAFQAaQBtAGUALABcAG4AIAAgACAAIAAgACAAIAAgACAAIAAgACAAIAAgACAAIAAgACAAIAAgACAAIAAgACAAIAAgACAAIABJAE4ARABFAFgAKABfAGkAcwBvAEQAYQB0AGUALAAgADEALAAgADUAKQBcAG4AIAAgACAAIAAgACAAIAAgACAAIAAgACAAIAAgACAAIAAgACAAIAAgACAAIAAgACAAKQAsAFwAbgAgACAAIAAgACAAIAAgACAAIAAgACAAIAAgACAAIAAgACAAIAAgACAAIAAgACAAIAAgAF8AZQBEAGEAdABl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JAFMATwBEAEEAVABFAFwAbgBcAG4AUgBlAHQAdQByAG4AcwAgAEkAUwBPACAAZgBvAHIAbQBhAHQAIABkAGEAdABlACwAIAB0AGkAbQBlACAAYQBuAGQAIAB0AGkAbQBlACAAegBvAG4AZQAgAG8AZgBmAHMAZQB0ACAAZgByAG8AbQAgAGEAIAAgAEoAdQBsAGkAYQBuACAAR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CAAIAB8ACAAZABlAGMAaQBtAGEAbAAgAHwAIABKAHUAbABpAGEAbgAgAEQAYQB0AGUALgAgAE4AbwB0AGUAIABKAHUAbABpAGEAbgAgAEQAYQB0AGUAcwAgAGEAcgBlACAAYQBsAHcAYQB5AHMAIABpAG4AIABVAFQAQwAuAFwAbgBbAFQAaQBtAGUAWgBvAG4AZQBPAGYAZgBzAGUAdABdACAAIAAgAHwAIABkAGUAYwBpAG0AYQBsACAAfAAgAFQAaQBtAGUAIAB6AG8AbgBlACAAbwBmAGYAcwBlAHQAIABpAG4AIABtAGkAbgB1AHQAZQBzACAAZgByAG8AbQAgAFUAVABDAC4AXABuAFsAUAByAGUAYwBpAHMAaQBvAG4AXQAgACAAIAAgACAAIAAgACAAfAAgAGkAbgB0AGUAZwBlAHIAIAB8ACAAUwBlAGwAZQBjAHQAIABwAHIAZQBjAGkAcwBpAG8AbgAgAGwAZQB2AGUAbABcAG4AIAAgACAAIAAgACAAIAAgACAAIAAgACAAIAAgACAAIAAgACAAIAB8ACAAIAAgACAAIAAgACAAIAAgAHwAIAAgACAAMAAgAC0AIABBAHUAdABvAG0AYQB0AGkAYwBcAG4AIAAgACAAIAAgACAAIAAgACAAIAAgACAAIAAgACAAIAAgACAAIAB8ACAAIAAgACAAIAAgACAAIAAgAHwAIAAgACAAMQAgAC0AIABIAG8AdQByAFwAbgAgACAAIAAgACAAIAAgACAAIAAgACAAIAAgACAAIAAgACAAIAAgAHwAIAAgACAAIAAgACAAIAAgACAAfAAgACAAIAAyACAALQAgAE0AaQBuAHUAdABlAFwAbgAgACAAIAAgACAAIAAgACAAIAAgACAAIAAgACAAIAAgACAAIAAgAHwAIAAgACAAIAAgACAAIAAgACAAfAAgACAAIAAzACAALQAgAFMAZQBjAG8AbgBkAFwAbgAgACAAIAAgACAAIAAgACAAIAAgACAAIAAgACAAIAAgACAAIAAgAHwAIAAgACAAIAAgACAAIAAgACAAfAAgACAAIAA0ACAALQAgAE0AaQBsAGwAaQBzAGUAYwBvAG4AZABcAG4AWwBOAG8AWgB1AGwAdQBdACAAIAAgACAAIAAgACAAIAAgACAAIAB8ACAAcwB3AGkAdABjAGgAIAAgAHwAIABVAHMAZQAgACsAMAAwADoAMAAwACAAaQBuAHMAdABlAGEAZAAgAG8AZgAgAFoAIABmAG8AcgAgAFUAVABDACAAdABpAG0AZQAgAHoAbwBuAGUALgBcAG4AWwBUAG8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AgACAAfAAg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VABPAF8ASQBTAE8ARABBAFQARQAgAD0AIABMAEEATQBCAEQAQQAoAEoARABhAHQAZQAsACAAWwBUAGkAbQBlAFoAbwBuAGUATwBmAGYAcwBlAHQAXQAsACAAWwBQAHIAZQBjAGkAcwBpAG8AbgBdACwAIABbAE4AbwBaAHUAbAB1AF0ALAAgAFsAVABvAEoAdQBsAGkAYQBuAEMAYQBsAGUAbgBkAGEAcgBdACwAXABuACAAIAAgACAATABFAFQAKABcAG4AIAAgACAAIAAgACAAIAAgAF8AcgBEAGEAdABlACwAIABDAEEATABFAE4ARABBAFIAXwBGAFIATwBNAF8ASgBEAEEAVABFACgASgBEAGEAdABlACwAIABUAGkAbQBlAFoAbwBuAGUATwBmAGYAcwBlAHQALAAgAFAAcgBlAGMAaQBzAGkAbwBuACwAIABUAG8ASgB1AGwAaQBhAG4AQwBhAGwAZQBuAGQAYQByACkALABcAG4AIAAgACAAIAAgACAAIAAgAEYATwBSAE0AQQBUAF8ASQBTAE8AXwBEAEEAVABFACgAXABuACAAIAAgACAAIAAgACAAIAAgACAAIAAgAEkATgBEAEUAWAAoAF8AcgBEAGEAdABlACwAIAAxACwAIAAxACkALABcAG4AIAAgACAAIAAgACAAIAAgACAAIAAgACAASQBOAEQARQBYACgAXwByAEQAYQB0AGUALAAgADEALAAgADIAKQAsAFwAbgAgACAAIAAgACAAIAAgACAAIAAgACAAIABJAE4ARABFAFgAKABfAHIARABhAHQAZQAsACAAMQAsACAAMwApACwAXABuACAAIAAgACAAIAAgACAAIAAgACAAIAAgAEkATgBEAEUAWAAoAF8AcgBEAGEAdABlACwAIAAxACwAIAA0ACkALABcAG4AIAAgACAAIAAgACAAIAAgACAAIAAgACAAVABpAG0AZQBaAG8AbgBlAE8AZgBmAHMAZQB0ACwAXABuACAAIAAgACAAIAAgACAAIAAgACAAIAAgAFAAcgBlAGMAaQBzAGkAbwBuACwAXABuACAAIAAgACAAIAAgACAAIAAgACAAIAAgAE4AbwBaAHUAbAB1ACwAXABuACAAIAAgACAAIAAgACAAIAAgACAAIAAgAFQAbwBKAHUAbABpAGEAbgBDAGEAbABlAG4AZABhAHI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EwATwBDAEEATABfAFQATwBfAEkAUwBPAEQAQQBUAEUAXABuAFwAbgBSAGUAdAB1AHIAbgBzACAASQBTAE8AIABmAG8AcgBtAGEAdAAgAGQAYQB0AGUALAAgAHQAaQBtAGUAIABhAG4AZAAgAHQAaQBtAGUAIAB6AG8AbgBlACAAbwBmAGYAcwBlAHQAIABmAG8AcgAgAHQAaABlACAAcAByAG8AdgBpAGQAZQBkACAASgB1AGwAaQBhAG4AIABEAGEAeQAgAE4AdQBtAGIAZQByACAAYQBuAGQAIABsAG8AYwBhAGw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AgACAAIAAgAHwAIABpAG4AdABlAGcAZQByACAAfAAgAEwAbwBjAGEAbAAgAEoAdQBsAGkAYQBuACAARABhAHkAIABOAHUAbQBiAGUAcgAuAFwAbgBMAG8AYwBhAGwAVABpAG0AZQAgACAAIAAgACAAIAAgACAAIAAgAHwAIABkAGUAYwBpAG0AYQBsACAAfAAgAEwAbwBjAGEAbAAgAHQAaQBtAGUAIABvAGYAIABkAGEAeQAgAGEAcwAgAGQAZQBjAGkAbQBhAGwAIABmAHIAYQBjAHQAaQBvAG4AIABvAGYAIABhACAAZABhAHkAIABvAHIAIABFAHgAYwBlAGwAIABUAGkAbQBlACAAZABhAHQAYQAgAHQAeQBwAGUALgBcAG4AWwBUAGkAbQBlAFoAbwBuAGUATwBmAGYAcwBlAHQAXQAgACAAIAB8ACAAZABlAGMAaQBtAGEAbAAgAHwAIABUAGkAbQBlACAAegBvAG4AZQAgAG8AZgBmAHMAZQB0ACAAaQBuACAAbQBpAG4AdQB0AGUAcwAgAGYAcgBvAG0AIABVAFQAQwAuAFwAbgBbAFAAcgBlAGMAaQBzAGkAbwBuAF0AIAAgACAAIAAgACAAIAAgAHwAIABpAG4AdABlAGcAZQByACAAfAAgAFMAZQBsAGUAYwB0ACAAcAByAGUAYwBpAHMAaQBvAG4AIABsAGUAdgBlAGwAXABuACAAIAAgACAAIAAgACAAIAAgACAAIAAgACAAIAAgACAAIAAgACAAfAAgACAAIAAgACAAIAAgACAAIAB8ACAAIAAgADAAIAAtACAAQQB1AHQAbwBtAGEAdABpAGMAXABuACAAIAAgACAAIAAgACAAIAAgACAAIAAgACAAIAAgACAAIAAgACAAfAAgACAAIAAgACAAIAAgACAAIAB8ACAAIAAgADEAIAAtACAASABvAHUAcgBcAG4AIAAgACAAIAAgACAAIAAgACAAIAAgACAAIAAgACAAIAAgACAAIAB8ACAAIAAgACAAIAAgACAAIAAgAHwAIAAgACAAMgAgAC0AIABNAGkAbgB1AHQAZQBcAG4AIAAgACAAIAAgACAAIAAgACAAIAAgACAAIAAgACAAIAAgACAAIAB8ACAAIAAgACAAIAAgACAAIAAgAHwAIAAgACAAMwAgAC0AIABTAGUAYwBvAG4AZABcAG4AIAAgACAAIAAgACAAIAAgACAAIAAgACAAIAAgACAAIAAgACAAIAB8ACAAIAAgACAAIAAgACAAIAAgAHwAIAAgACAANAAgAC0AIABNAGkAbABsAGkAcwBlAGMAbwBuAGQAXABuAFsATgBvAFoAdQBsAHUAXQAgACAAIAAgACAAIAAgACAAIAAgACAAfAAgAHMAdwBpAHQAYwBoACAAIAB8ACAAVQBzAGUAIAArADAAMAA6ADAAMAAgAGkAbgBzAHQAZQBhAGQAIABvAGYAIABaACAAZgBvAHIAIABVAFQAQwAgAHQAaQBtAGUAIAB6AG8AbgBlAC4AXABuAFsAVABv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IAAgAHwAIAAgACAAIAAgACAAIAAgACAAfA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TABPAEMAQQBMAF8AVABPAF8ASQBTAE8ARABBAFQARQAgAD0AIABMAEEATQBCAEQAQQAoAEwAbwBjAGEAbABKAEQATgAsACAATABvAGMAYQBsAFQAaQBtAGUALAAgAFsAVABpAG0AZQBaAG8AbgBlAE8AZgBmAHMAZQB0AF0ALAAgAFsAUAByAGUAYwBpAHMAaQBvAG4AXQAsACAAWwBOAG8AWgB1AGwAdQBdACwAIABbAFQAbwBKAHUAbABpAGEAbgBDAGEAbABlAG4AZABhAHIAXQAsAFwAbgAgACAAIAAgAEwARQBUACgAXABuACAAIAAgACAAIAAgACAAIABfAGoAZABhAHQAZQAsACAASgBEAE4AXwBMAE8AQwBBAEwAXwBUAE8AXwBKAEQAQQBUAEUAKABMAG8AYwBhAGwASgBEAE4ALAAgAEwAbwBjAGEAbABUAGkAbQBlACwAIABOACgAVABpAG0AZQBaAG8AbgBlAE8AZgBmAHMAZQB0ACkAKQAsAFwAbgAgACAAIAAgACAAIAAgACAASgBEAEEAVABFAF8AVABPAF8ASQBTAE8ARABBAFQARQAoAF8AagBkAGEAdABlACwAIABUAGkAbQBlAFoAbwBuAGUATwBmAGYAcwBlAHQALAAgAFAAcgBlAGMAaQBzAGkAbwBuACwAIABOAG8AWgB1AGwAdQAsACAAVABv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JAFMATwBEAEEAVABFAFwAbgBcAG4AUgBlAHQAdQByAG4AcwAgAEkAUwBPACAAZgBvAHIAbQBhAHQAIABkAGEAdABlACwAIAB0AGkAbQBlACAAYQBuAGQAIAB0AGkAbQBlACAAegBvAG4AZQAgAG8AZgBmAHMAZQB0ACAAZgByAG8AbQAgAGEAbg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AgACAAIAAgACAAIAAgAHwAIABkAGUAYwBpAG0AYQBsACAAfAAgAEUAeABjAGUAbAAgAEQAYQB0AGUALwBUAGkAbQBlAC4AXABuAFsAVABpAG0AZQBaAG8AbgBlAE8AZgBmAHMAZQB0AF0AIAAgACAAfAAgAGQAZQBjAGkAbQBhAGwAIAB8ACAAVABpAG0AZQAgAHoAbwBuAGUAIABvAGYAZgBzAGUAdAAgAGkAbgAgAG0AaQBuAHUAdABlAHMAIABmAHIAbwBtACAAVQBUAEMALgBcAG4AWwBQAHIAZQBjAGkAcwBpAG8AbgBdACAAIAAgACAAIAAgACAAIAB8ACAAaQBuAHQAZQBnAGUAcgAgAHwAIABTAGUAbABlAGMAdAAgAHAAcgBlAGMAaQBzAGkAbwBuACAAbABlAHYAZQBsAFwAbgAgACAAIAAgACAAIAAgACAAIAAgACAAIAAgACAAIAAgACAAIAAgAHwAIAAgACAAIAAgACAAIAAgACAAfAAgACAAIAAwACAALQAgAEEAdQB0AG8AbQBhAHQAaQBjAFwAbgAgACAAIAAgACAAIAAgACAAIAAgACAAIAAgACAAIAAgACAAIAAgAHwAIAAgACAAIAAgACAAIAAgACAAfAAgACAAIAAxACAALQAgAEgAbwB1AHIAXABuACAAIAAgACAAIAAgACAAIAAgACAAIAAgACAAIAAgACAAIAAgACAAfAAgACAAIAAgACAAIAAgACAAIAB8ACAAIAAgADIAIAAtACAATQBpAG4AdQB0AGUAXABuACAAIAAgACAAIAAgACAAIAAgACAAIAAgACAAIAAgACAAIAAgACAAfAAgACAAIAAgACAAIAAgACAAIAB8ACAAIAAgADMAIAAtACAAUwBlAGMAbwBuAGQAXABuACAAIAAgACAAIAAgACAAIAAgACAAIAAgACAAIAAgACAAIAAgACAAfAAgACAAIAAgACAAIAAgACAAIAB8ACAAIAAgADQAIAAtACAATQBpAGwAbABpAHMAZQBjAG8AbgBkAFwAbgBbAE4AbwBaAHUAbAB1AF0AIAAgACAAIAAgACAAIAAgACAAIAAgAHwAIABzAHcAaQB0AGMAaAAgACAAfAAgAFUAcwBlACAAKwAwADAAOgAwADAAIABpAG4AcwB0AGUAYQBkACAAbwBmACAAWgAgAGYAbwByACAAVQBUAEMAIAB0AGkAbQBlACAAegBvAG4AZQAuAFwAbgBbAFQAbwBKAHUAbABpAGEAbgBDAGEAbABlAG4AZABhAHIAXQAgAHwAIABzAHcAaQB0AGMAaAAgACAAfAAgAEMAYQBsAGMAdQBsAGEAdABlACAAaQBuACAAdABoAGUAIABKAHUAbABpAGEAbgAgAHAAcgBvAGwAZQBwAHQAaQBjACAAYwBhAGwAZQBuAGQAYQByAC4AIABEAGUAZgBhAHUAbAB0ACAAaQBzACAARwByAGUAZwBvAHIAaQBhAG4AIABwAHIAbwBsAGUAcAB0AGkAYwBcAG4AIAAgACAAIAAgACAAIAAgACAAIAAgACAAIAAgACAAIAAgACAAIAB8ACAAIAAgACAAIAAgACAAIAAgAHw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JAFMATwBEAEEAVABFACAAPQAgAEwAQQBNAEIARABBACgARQBEAGEAdABlACwAIABbAFQAaQBtAGUAWgBvAG4AZQBPAGYAZgBzAGUAdABdACwAIABbAFAAcgBlAGMAaQBzAGkAbwBuAF0ALAAgAFsATgBvAFoAdQBsAHUAXQAsACAAWwBUAG8ASgB1AGwAaQBhAG4AQwBhAGwAZQBuAGQAYQBy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cgBEAGEAdABlACwAIABJAEYAKABOACgAVABvAEoAdQBsAGkAYQBuAEMAYQBsAGUAbgBkAGEAcgApACAAPQAgADAALABcAG4AIAAgACAAIAAgACAAIAAgACAAIAAgACAAIAAgACAAIAAgACAAIAAgAEgAUwBUAEEAQwBLACgAXwB5AGUAYQByAEMARQAsACAAXwBtAG8AbgB0AGgALAAgAF8AZABhAHkAKQAsAFwAbgAgACAAIAAgACAAIAAgACAAIAAgACAAIAAgACAAIAAgACAAIAAgACAARwBSAEUARwBPAFIASQBBAE4AXwBUAE8AXwBKAFUATABJAEEATgAoAF8AeQBlAGEAcgBDAEUALAAgAF8AbQBvAG4AdABoACwAIABfAGQAYQB5ACkAXABuACAAIAAgACAAIAAgACAAIAAgACAAIAAgACAAIAAgACAAKQAsAFwAbgAgACAAIAAgACAAIAAgACAAIAAgACAAIAAgACAAIAAgAF8AdABpAG0AZQAsACAATQBPAEQAKABFAEQAYQB0AGUALAAgADEAKQAsAFwAbgAgACAAIAAgACAAIAAgACAAIAAgACAAIAAgACAAIAAgAEYATwBSAE0AQQBUAF8ASQBTAE8AXwBEAEEAVABFACgAXABuACAAIAAgACAAIAAgACAAIAAgACAAIAAgACAAIAAgACAAIAAgACAAIABJAE4ARABFAFgAKABfAHIARABhAHQAZQAsACAAMQAsACAAMQApACwAXABuACAAIAAgACAAIAAgACAAIAAgACAAIAAgACAAIAAgACAAIAAgACAAIABJAE4ARABFAFgAKABfAHIARABhAHQAZQAsACAAMQAsACAAMgApACwAXABuACAAIAAgACAAIAAgACAAIAAgACAAIAAgACAAIAAgACAAIAAgACAAIABJAE4ARABFAFgAKABfAHIARABhAHQAZQAsACAAMQAsACAAMwApACwAXABuACAAIAAgACAAIAAgACAAIAAgACAAIAAgACAAIAAgACAAIAAgACAAIABfAHQAaQBtAGUALABcAG4AIAAgACAAIAAgACAAIAAgACAAIAAgACAAIAAgACAAIAAgACAAIAAgAFQAaQBtAGUAWgBvAG4AZQBPAGYAZgBzAGUAdAAsAFwAbgAgACAAIAAgACAAIAAgACAAIAAgACAAIAAgACAAIAAgACAAIAAgACAAUAByAGUAYwBpAHMAaQBvAG4ALABcAG4AIAAgACAAIAAgACAAIAAgACAAIAAgACAAIAAgACAAIAAgACAAIAAgAE4AbwBaAHUAbAB1ACwAXABuACAAIAAgACAAIAAgACAAIAAgACAAIAAgACAAIAAgACAAIAAgACAAIABUAG8ASgB1AGwAaQBhAG4AQwBhAGwAZQBuAGQAYQBy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KAEQAQQBUAEUAXABuAFwAbgBSAGUAdAB1AHIAbgBzACAAdABoAGUAIABKAHUAbABpAGEAbgAgAEQAYQB0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CAAIAAgACAAIAAgACAAIAAgACAAIAAgACAAfAAgAGQAZQBjAGkAbQBhAGwAIAB8ACAARQB4AGMAZQBsACAARABhAHQAZQAvAFQAaQBtAGUALgBcAG4AWwBUAGkAbQBlAFoAbwBuAGUATwBmAGYAcwBlAHQAXQAgACAAIAB8ACAAZABlAGMAaQBtAGEAbAAgAHwAIABUAGkAbQBlACAAegBvAG4AZQAgAG8AZgBmAHMAZQB0ACAAaQBuACAAbQBpAG4AdQB0AGUAcwAgAGYAcgBvAG0AIABVAFQAQ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KAEQAQQBUAEUAIAA9ACAATABBAE0AQgBEAEEAKABFAEQAYQB0AGUALAAgAFsAVABpAG0AZQBaAG8AbgBlAE8AZgBmAHMAZQB0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EoAVQBMAEkAQQBOAF8ARABBAFQARQAoAF8AeQBlAGEAcgBDAEUALAAgAF8AbQBvAG4AdABoACwAIABfAGQAYQB5ACwAIABfAHQAaQBtAGUALAAgAFQAaQBtAGUAWgBvAG4AZQBPAGYAZgBzAGUAdAAsACAAM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SgBEAE4AXwBMAE8AQwBBAEwAXABuAFwAbgBSAGUAdAB1AHIAbgBzACAAdABoAGUAIABKAHUAbABpAGEAbgAgAEQAYQB5ACAATgB1AG0AYgBlAHIAIABhAG4AZAAgAGwAbwBjAGEAb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MAG8AYwBhAGwAIABKAHUAbABpAGEAbgAgAEQAYQB5ACAATgB1AG0AYgBlAHIAXABuACAAMgAgAHwAIABkAGUAYwBpAG0AYQBsACAAfAAgAEwAbwBjAGEAbAAgAHQAaQBtAGUAIABvAGYAIABkAGEAeQAuACAARABlAGMAaQBtAGEAbAAgAGYAcgBhAGMAdABpAG8AbgAgAG8AZgAgAGEAIABkAGEAeQAsACAAaQBtAHAAbABpAGMAaQB0AGwAeQAgAGMAbwBuAHYAZQByAHQAcwAgAHQAbwAgAEUAeABjAGUAbAAgAHQAaQBtAGUAIABkAGEAdABh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GEAdABlACAAfAAgAGQAZQBjAGkAbQBhAGwAIAB8ACAARQB4AGMAZQBsACAARABhAHQAZQAvAFQAa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EAEEAVABFAF8AVABPAF8ASgBEAE4AXwBMAE8AQwBBAEwAIAA9ACAATABBAE0AQgBEAEEAKABFAEQAYQB0AGUALABcAG4AIAAgACAAIABJAEYAKABFAEQAYQB0AGUAIAA9ACAAXAAiAFwAIgAsACAAewBcACIAXAAiACwAIABcACIAXAAiAH0ALAAgAFwAbgAgACAAIAAgACAAIAAgACAASQBGACgATgBPAFQAKABJAFMATgBVAE0AQgBFAFIAKABFAEQAYQB0AGUAKQApACwAIAB7ACMAVgBBAEwAVQBFACEALAAgACMAVgBBAEwAVQBFACEAfQAsACA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F8AagBkAG4ALAAgAEoAVQBMAEkAQQBOAF8ARABBAFkAXwBOAFUATQBCAEUAUgAoAF8AeQBlAGEAcgBDAEUALAAgAF8AbQBvAG4AdABoACwAIABfAGQAYQB5ACkALABcAG4AIAAgACAAIAAgACAAIAAgACAAIAAgACAAIAAgACAAIABIAFMAVABBAEMASwAoAF8AagBkAG4ALAAgAF8AdABpAG0AZ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MAE8AQwBBAEwAXwBUAE8AXwBFAEQAQQBUAEUAXABuAFwAbgBSAGUAdAB1AHIAbgBzACAAYQBuACAARQB4AGMAZQBsACAARABhAHQAZQAvAFQAaQBtAGUAIABmAG8AcgAgAHQAaABlACAAcAByAG8AdgBpAGQAZQBkACAASgB1AGwAaQBhAG4AIABEAGEAeQAgAE4AdQBtAGIAZQByACAAYQBuAGQAIABsAG8AYwBhAGw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KAEQATgAgACAAIAAgACAAIAAgAHwAIABpAG4AdABlAGcAZQByACAAfAAgAEwAbwBjAGEAbAAgAEoAdQBsAGkAYQBuACAARABhAHkAIABOAHUAbQBiAGUAcgAuAFwAbgBMAG8AYwBhAGwAVABpAG0AZQAgACAAIAAgACAAIAB8ACAAZABlAGMAaQBtAGEAbAAgAHwAIABMAG8AYwBhAGwAIAB0AGkAbQBlACAAbwBmACAAZABhAHkAIABhAHMAIABkAGUAYwBpAG0AYQBsACAAZgByAGEAYwB0AGkAbwBuACAAbwBmACAAYQAgAGQAYQB5ACAAbwByACAARQB4AGMAZQBsACAAVABpAG0AZQAgAGQAYQB0AGEAIAB0AHkAcA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TABPAEMAQQBMAF8AVABPAF8ARQBEAEEAVABFACAAPQAgAEwAQQBNAEIARABBACgATABvAGMAYQBsAEoARABOACwAIABMAG8AYwBhAGwAVABpAG0AZQAsAFwAbgAgACAAIAAgAEkARgAoACgATABvAGMAYQBsAEoARABOACAAPQAgAFwAIgBcACIAKQAgACoAIAAoAEwAbwBjAGEAbABUAGkAbQBlACAAPQAgAFwAIgBcACIAKQAsACAAXAAiAFwAIgAsAFwAbgAgACAAIAAgACAAIAAgACAASQBGACgATgBPAFQAKABJAFMATgBVAE0AQgBFAFIAKABMAG8AYwBhAGwASgBEAE4AKQApACAAKwAgAE4ATwBUACgASQBTAE4AVQBNAEIARQBSACgATABvAGMAYQBsAFQAaQBtAGUAKQApACwAIAB7ACMAVgBBAEwAVQBFACEAfQAsAFwAbgAgACAAIAAgACAAIAAgACAAIAAgACAAIABJAEYAKABNAE8ARAAoAEwAbwBjAGEAbABKAEQATgAsACAAMQApACAAPgAgADAALAAgAHsAIwBOAFUATQAhAH0ALABcAG4AIAAgACAAIAAgACAAIAAgACAAIAAgACAAIAAgACAAIABMAEUAVAAoAFwAbgAgACAAIAAgACAAIAAgACAAIAAgACAAIAAgACAAIAAgACAAIAAgACAAXwByAEQAYQB0AGUALAAgAEoARABOAF8AVABPAF8AQwBBAEwARQBOAEQAQQBSAF8ARABBAFQARQAoAEwAbwBjAGEAbABKAEQATgApACwAXABuACAAIAAgACAAIAAgACAAIAAgACAAIAAgACAAIAAgACAAIAAgACAAIABfAGUARABhAHQAZQAsACAARABBAFQARQAoAEkATgBEAEUAWAAoAF8AcgBEAGEAdABlACwAIAAxACwAIAAxACkALAAgAEkATgBEAEUAWAAoAF8AcgBEAGEAdABlACwAIAAxACwAIAAyACkALAAgAEkATgBEAEUAWAAoAF8AcgBEAGEAdABlACwAIAAxACwAIAAzACkAKQAsAFwAbgAgACAAIAAgACAAIAAgACAAIAAgACAAIAAgACAAIAAgACAAIAAgACAAXwBlAEQAYQB0AGUAIAArACAATABvAGMAYQBsAFQAaQBtAGU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UARABBAFQARQBcAG4AXABuAFIAZQB0AHUAcgBuAHMAIABhAG4AIABFAHgAYwBlAGwAIABEAGEAdABlAC8AVABpAG0AZQAgAGYAbwByACAAdABoAGUAIABwAHIAbwB2AGkAZABlAGQ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fAAgAGQAZQBjAGkAbQBhAGwAIAB8ACAASgB1AGwAaQBhAG4AIABEAGEAdABlAFwAbgBUAGkAbQBlAFoAbwBuAGUATwBmAGYAcwBlAHQAIAB8ACAAZABlAGMAaQBtAGEAbAAgAHwAIABUAGkAbQBlACAAegBvAG4AZQAgAG8AZgBmAHMAZQB0ACAAaQBuACAAbQBpAG4AdQB0AGUAcwAgAGYAcgBvAG0AIABVAFQAQ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FAEQAQQBUAEUAIAA9ACAATABBAE0AQgBEAEEAKABKAEQAYQB0AGUALAAgAFQAaQBtAGUAWgBvAG4AZQBPAGYAZgBzAGUAdAAsAFwAbgAgACAAIAAgAEkARgAoAEoARABhAHQAZQAgAD0AIABcACIAXAAiACwAIABcACIAXAAiACwAXABuACAAIAAgACAAIAAgACAAIABJAEYAKABOAE8AVAAoAEkAUwBOAFUATQBCAEUAUgAoAEoARABhAHQAZQApACkALAAgAHsAIwBWAEEATABVAEUAIQB9ACwAXABuACAAIAAgACAAIAAgACAAIAAgACAAIAAgAEwARQBUACgAXABuACAAIAAgACAAIAAgACAAIAAgACAAIAAgACAAIAAgACAAXwBqAGQAbgBMAG8AYwBhAGwALAAgAEoARABBAFQARQBfAFQATwBfAEoARABOAF8ATABPAEMAQQBMACgASgBEAGEAdABlACwAIABOACgAVABpAG0AZQBaAG8AbgBlAE8AZgBmAHMAZQB0ACkAKQAsAFwAbgAgACAAIAAgACAAIAAgACAAIAAgACAAIAAgACAAIAAgAEoARABOAF8ATABPAEMAQQBMAF8AVABPAF8ARQBEAEEAVABFACgASQBOAEQARQBYACgAXwBqAGQAbgBMAG8AYwBhAGwALAAgADEALAAgADEAKQAsACAASQBOAEQARQBYACgAXwBqAGQAbgBMAG8AYwBhAGwALAAgADEALAAgADIAK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EQAQQBUAEUAXABuAFwAbgBSAGUAdAB1AHIAbgBzACAAYQBuACAARQB4AGMAZQBsACAARABhAHQAZQAvAFQAaQBtAGUAIABmAG8AcgAgAHQAaABlACAAcAByAG8AdgBpAGQAZQBkACAAVQBTACAAZgBvAHIAbQBhAH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VAFMARABBAFQARQBfAFQATwBfAEUARABBAFQARQAgAD0AIABMAEEATQBCAEQAQQAoAFUAUwBEAGEAdABlACwAXABuACAAIAAgACAASQBGACgAVQBTAEQAYQB0AGUAIAA9ACAAXAAiAFwAIgAsACAAXAAiAFwAIgAsAFwAbgAgACAAIAAgACAAIAAgACAATABFAFQAKABcAG4AIAAgACAAIAAgACAAIAAgACAAIAAgACAAXwBVAFMARABhAHQAZQAsACAAUABBAFIAUwBFAF8AVQBTAF8ARABBAFQARQAoAFUAUwBEAGEAdABlACkALABcAG4AIAAgACAAIAAgACAAIAAgACAAIAAgACAAXwB0AGkAbQBlACwAIABJAE4ARABFAFgAKABfAFUAUwBEAGEAdABlACwAIAAxACwAIAA0ACkALABcAG4AIAAgACAAIAAgACAAIAAgACAAIAAgACAAXwB5AGUAYQByACwAIABJAE4ARABFAFgAKABfAFUAUwBEAGEAdABlACwAIAAxACwAIAAxACkALABcAG4AIAAgACAAIAAgACAAIAAgACAAIAAgACAAXwBlAEQAYQB0AGUALAAgAEkARgAoAF8AeQBlAGEAcgAgAD0AIABcACIAXAAiACwAIAAwACwAXABuACAAIAAgACAAIAAgACAAIAAgACAAIAAgACAAIAAgACAARABBAFQARQAoAF8AeQBlAGEAcgAsACAASQBOAEQARQBYACgAXwBVAFMARABhAHQAZQAsACAAMQAsACAAMgApACwAIABJAE4ARABFAFgAKABfAFUAUwBEAGEAdABlACwAIAAxACwAIAAzACkAKQBcAG4AIAAgACAAIAAgACAAIAAgACAAIAAgACAAKQAsAFwAbgAgACAAIAAgACAAIAAgACAAIAAgACAAIABfAGUARABhAHQAZQAgACsAIABfAH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VAFMARABBAFQARQBcAG4AXABuAFIAZQB0AHUAcgBuAHMAIABhACAAVQBTACAAZgBvAHIAbQBhAHQAIABkAGEAdABlACAAYQBuAGQAIAB0AGkAbQBlACAAZgBvAHIAIAB0AGgAZQAgAHAAcgBvAHYAaQBkAGUAZA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ZgBvAHIAbQBhAH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GEAdABlACAAIAAgACAAIAAgACAAfAAgAGQAZQBjAGkAbQBhAGwAIAB8ACAARQB4AGMAZQBsACAARABhAHQAZQAvAFQAaQBtAGUALgBcAG4AWwBTAGUAcABhAHIAYQB0AG8AcgBdACAAfAAgAGMAaABhAHIAIAAgACAAIAB8ACAAQwBoAGEAcgBhAGMAdABlAHIAIABzAGUAcABhAHIAYQB0AG8AcgAgAGYAbwByACAAZABhAHQAZQAgAGUAbABlAG0AZQBuAHQAcwAuACAAWwAsAC4ALwAtAF8AXQBcAG4AWwBQAHIAZQBjAGkAcwBpAG8AbgBdACAAfAAgAGkAbgB0AGUAZwBlAHIAIAB8ACAAUwBlAGwAZQBjAHQAIABwAHIAZQBjAGkAcwBpAG8AbgAgAGwAZQB2AGUAbABcAG4AIAAgACAAIAAgACAAIAAgACAAIAAgACAAfAAgACAAIAAgACAAIAAgACAAIAB8ACAAIAAgADAAIAAtACAAQQB1AHQAbwBtAGEAdABpAGMAXABuACAAIAAgACAAIAAgACAAIAAgACAAIAAgAHwAIAAgACAAIAAgACAAIAAgACAAfAAgACAAIAAxACAALQAgAEgAbwB1AHIAXABuACAAIAAgACAAIAAgACAAIAAgACAAIAAgAHwAIAAgACAAIAAgACAAIAAgACAAfAAgACAAIAAyACAALQAgAE0AaQBuAHUAdABlAFwAbgAgACAAIAAgACAAIAAgACAAIAAgACAAIAB8ACAAIAAgACAAIAAgACAAIAAgAHwAIAAgACAAMwAgAC0AIABTAGUAYwBvAG4AZABcAG4AIAAgACAAIAAgACAAIAAgACAAIAAgACAAfAAgACAAIAAgACAAIAAgACAAIAB8ACAAIAAgADQAIAAtACAATQBpAGwAbABpAHMAZQBjAG8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VAFMARABBAFQARQAgAD0AIABMAEEATQBCAEQAQQAoAEUARABhAHQAZQAsACAAWwBTAGUAcABhAHIAYQB0AG8AcgBdACwAIABbAFAAcgBlAGMAaQBzAGkAbwBu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EYATwBSAE0AQQBUAF8AVQBTAF8ARABBAFQARQAoAF8AeQBlAGEAcgBDAEUALAAgAF8AbQBvAG4AdABoACwAIABfAGQAYQB5ACwAIABfAHQAaQBtAGUALAAgAFMAZQBwAGEAcgBhAHQAbwByACwAIABQAHIAZQBjAGkAcwBpAG8AbgAsACAAMAApAFwAbgAgACAAIAAgACAAIAAgACAAIAAgACAAIAApAFwAbgAgACAAIAAgACAAIAAgACA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MAbwB1AG4AdABDAGgAYQByAHMAIgAsACIARgBpAG4AZABOAHQAaABDAGgAYQByAFAAbwBzACIALAAiAEMAQQBMAEUATgBEAEEAUgAuAEkAUwBfAEwARQBBAFAAXwBZAEUAQQBSACIALAAiAEMAQQBMAEUATgBEAEEAUgAuAEkAUwBfAFYAQQBMAEkARABfAEQAQQBUAEUAIgAsACIAQwBBAEwARQBOAEQAQQBSAC4ASQBTAF8AVgBBAEwASQBEAF8AVABJAE0ARQAiACwAIgBDAEEATABFAE4ARABBAFIALgBZAEUAQQBSAF8AQwBPAE0ATQBPAE4AXwBFAFIAQQAiACwAIgBDAEEATABFAE4ARABBAFIALgBEAEEAWQBTAF8ASQBOAF8AWQBFAEEAUgAiACwAIgBDAEEATABFAE4ARABBAFIALgBEAEEAWQBTAF8ASQBOAF8ATQBPAE4AVABIACIALAAiAEMAQQBMAEUATgBEAEEAUgAuAEoAVQBMAEkAQQBOAF8ARABBAFkAXwBOAFUATQBCAEUAUgAiACwAIgBDAEEATABFAE4ARABBAFIALgBKAEQATgBfAFQATwBfAEMAQQBMAEUATgBEAEEAUgBfAEQAQQBUAEUAIgAsACIAQwBBAEwARQBOAEQAQQBSAC4ASgBEAE4AXwBUAE8AXwBPAFIARABJAE4AQQBMAF8ARABBAFQARQAiACwAIgBDAEEATABFAE4ARABBAFIALgBPAFIARABJAE4AQQBMAF8ARABBAFQARQBfAFQATwBfAEoARABOACIALAAiAEMAQQBMAEUATgBEAEEAUgAuAEcAUgBFAEcATwBSAEkAQQBOAF8AVABPAF8ASgBVAEwASQBBAE4AIgAsACIAQwBBAEwARQBOAEQAQQBSAC4ASgBVAEwASQBBAE4AXwBUAE8AXwBHAFIARQBHAE8AUgBJAEEATgAiACwAIgBDAEEATABFAE4ARABBAFIALgBTAEUAQwBVAEwAQQBSAF8ARABJAEYARgBFAFIARQBOAEMARQAiACwAIgBDAEEATABFAE4ARABBAFIALgBEAEEAWQBfAE8ARgBfAFcARQBFAEsAIgAsACIAQwBBAEwARQBOAEQAQQBSAC4AQwBPAE4AVgBFAFIAVABfAFcARQBFAEsARABBAFkAXwBOAFUATQBCAEUAUgAiACwAIgBDAEEATABFAE4ARABBAFIALgBXAEUARQBLAEQAQQBZAF8ATwBGAF8ATQBPAE4AVABIACIALAAiAEMAQQBMAEUATgBEAEEAUgAuAFcARQBFAEsAUwBfAEkATgBfAFkARQBBAFIAIgAsACIAQwBBAEwARQBOAEQAQQBSAC4AVwBFAEUASwBfAEQAQQBUAEUAIgAsACIAQwBBAEwARQBOAEQAQQBSAC4AVwBFAEUASwBfAE4AVQBNAEIARQBSACIALAAiAEMAQQBMAEUATgBEAEEAUgAuAFcARQBFAEsAXwBEAEEAVABFAF8AVABPAF8ASgBEAE4AIgAsACIAQwBBAEwARQBOAEQAQQBSAC4ARABBAFkAUwBfAEkATgBfAFEAVQBBAFIAVABFAFIAIgAsACIAQwBBAEwARQBOAEQAQQBSAC4ASgBEAE4AXwBUAE8AXwBRAFUAQQBSAFQARQBSAF8ARABBAFQARQAiACwAIgBDAEEATABFAE4ARABBAFIALgBRAFUAQQBSAFQARQBSAF8ARABBAFQARQBfAFQATwBfAEoARABOACIALAAiAEMAQQBMAEUATgBEAEEAUgAuAEoARABOAF8AVQBUAEMAXwBUAE8AXwBKAEQAQQBUAEUAIgAsACIAQwBBAEwARQBOAEQAQQBSAC4ASgBEAE4AXwBMAE8AQwBBAEwAXwBUAE8AXwBKAEQAQQBUAEUAIgAsACIAQwBBAEwARQBOAEQAQQBSAC4ASgBEAEEAVABFAF8AVABPAF8ASgBEAE4AXwBVAFQAQwAiACwAIgBDAEEATABFAE4ARABBAFIALgBKAEQAQQBUAEUAXwBUAE8AXwBKAEQATgBfAEwATwBDAEEATAAiACwAIgBDAEEATABFAE4ARABBAFIALgBKAFUATABJAEEATgBfAEQAQQBUAEUAIgAsACIAQwBBAEwARQBOAEQAQQBSAC4AQwBBAEwARQBOAEQAQQBSAF8ARgBSAE8ATQBfAEoARABBAFQARQAiACwAIgBDAEEATABFAE4ARABBAFIALgBBAEQARABfAFQASQBNAEUAUwBQAEEATgAiACwAIgBDAEEATABFAE4ARABBAFIALgBSAEUAUwBPAEwAVgBFAF8ARABBAFQARQAiACwAIgBDAEEATABFAE4ARABBAFIALgBEAEUATABUAEEAXwBEAEEAWQBTACIALAAiAEMAQQBMAEUATgBEAEEAUgAuAEQARQBMAFQAQQBfAFcARQBFAEsAUwAiACwAIgBDAEEATABFAE4ARABBAFIALgBEAEUATABUAEEAXwBNAE8ATgBUAEgAUwAiACwAIgBDAEEATABFAE4ARABBAFIALgBEAEUATABUAEEAXwBRAFUAQQBSAFQARQBSAFMAIgAsACIAQwBBAEwARQBOAEQAQQBSAC4ARABFAEwAVABBAF8AWQBFAEEAUgBTACIALAAiAEMAQQBMAEUATgBEAEEAUgAuAEQARQBMAFQAQQBfAEgATwBVAFIAUwAiACwAIgBDAEEATABFAE4ARABBAFIALgBEAEUATABUAEEAXwBNAEkATgBVAFQARQBTACIALAAiAEMAQQBMAEUATgBEAEEAUgAuAEQARQBMAFQAQQBfAFMARQBDAE8ATgBEAFMAIgAsACIAQwBBAEwARQBOAEQAQQBSAC4ARABFAEwAVABBAF8AWQBFAEEAUgBfAE0ATwBOAFQASABTACIALAAiAEMAQQBMAEUATgBEAEEAUgAuAEQARQBMAFQAQQBfAFkARQBBAFIAXwBXAEUARQBLAFMAIgAsACIAQwBBAEwARQBOAEQAQQBSAC4ARABFAEwAVABBAF8AWQBFAEEAUgBfAEQAQQBZAFMAIgAsACIAQwBBAEwARQBOAEQAQQBSAC4ARABFAEwAVABBAF8ATQBPAE4AVABIAF8ARABBAFkAUwAiACwAIgBDAEEATABFAE4ARABBAFIALgBEAEUATABUAEEAXwBXAEUARQBLAF8ARABBAFkAUwAiACwAIgBDAEEATABFAE4ARABBAFIALgBEAEUATABUAEEAXwBZAEUAQQBSAF8ATQBPAE4AVABIAF8ARABBAFkAUwAiACwAIgBDAEEATABFAE4ARABBAFIALgBEAEUATABUAEEAXwBZAEUAQQBSAF8AVwBFAEUASwBfAEQAQQBZAFMAIgAsACIAQwBBAEwARQBOAEQAQQBSAC4ARABFAEwAVABBAF8ASABPAFUAUgBfAE0ASQBOAF8AUwBFAEMAUwAiACwAIgBDAEEATABFAE4ARABBAFIALgBEAEUATABUAEEAXwBDAE8ATQBQAEwASQBDAEEAVABJAE8ATgAiACwAIgBDAEEATABFAE4ARABBAFIALgBEAEUATABUAEEAXwBJAE4AVABFAFIAVgBBAEwAIgAsACIAQwBBAEwARQBOAEQAQQBSAC4AUABBAFIAUwBFAF8ASQBTAE8AXwBEAEEAVABFACIALAAiAEMAQQBMAEUATgBEAEEAUgAuAEQAQQBZAF8ATwBGAF8AVwBFAEUASwBfAEYAUgBPAE0AXwBUAEUAWABUACIALAAiAEMAQQBMAEUATgBEAEEAUgAuAE0ATwBOAFQASABfAEYAUgBPAE0AXwBUAEUAWABUACIALAAiAEMAQQBMAEUATgBEAEEAUgAuAFAAQQBSAFMARQBfAEwASQBUAEUAUgBBAFIAWQBfAFkARQBBAFIAIgAsACIAQwBBAEwARQBOAEQAQQBSAC4AUABBAFIAUwBFAF8ATABJAFQARQBSAEEAUgBZAF8ARABBAFQARQAiACwAIgBDAEEATABFAE4ARABBAFIALgBQAEEAUgBTAEUAXwBVAFMAXwBEAEEAVABFACIALAAiAEMAQQBMAEUATgBEAEEAUgAuAFAAQQBSAFMARQBfAE0ASQBMAF8ARABUAEcAIgAsACIAQwBBAEwARQBOAEQAQQBSAC4ARABBAFkAXwBPAEYAXwBXAEUARQBLAF8ATgBBAE0ARQAiACwAIgBDAEEATABFAE4ARABBAFIALgBNAE8ATgBUAEgAXwBOAEEATQBFACIALAAiAEMAQQBMAEUATgBEAEEAUgAuAEYATwBSAE0AQQBUAF8ASQBTAE8AXwBEAEEAVABFACIALAAiAEMAQQBMAEUATgBEAEEAUgAuAEYATwBSAE0AQQBUAF8ATABJAFQARQBSAEEAUgBZAF8AWQBFAEEAUgAiACwAIgBDAEEATABFAE4ARABBAFIALgBGAE8AUgBNAEEAVABfAEwASQBUAEUAUgBBAFIAWQBfAEQAQQBUAEUAIgAsACIAQwBBAEwARQBOAEQAQQBSAC4ARgBPAFIATQBBAFQAXwBVAFMAXwBEAEEAVABFACIALAAiAEMAQQBMAEUATgBEAEEAUgAuAEYATwBSAE0AQQBUAF8ATQBJAEwAXwBEAFQARwAiACwAIgBDAEEATABFAE4ARABBAFIALgBJAFMATwBEAEEAVABFAF8AVABPAF8ASgBEAE4AXwBMAE8AQwBBAEwAIgAsACIAQwBBAEwARQBOAEQAQQBSAC4ASQBTAE8ARABBAFQARQBfAFQATwBfAEoARABBAFQARQAiACwAIgBDAEEATABFAE4ARABBAFIALgBJAFMATwBEAEEAVABFAF8AVABPAF8ARQBEAEEAVABFACIALAAiAEMAQQBMAEUATgBEAEEAUgAuAEoARABBAFQARQBfAFQATwBfAEkAUwBPAEQAQQBUAEUAIgAsACIAQwBBAEwARQBOAEQAQQBSAC4ASgBEAE4AXwBMAE8AQwBBAEwAXwBUAE8AXwBJAFMATwBEAEEAVABFACIALAAiAEMAQQBMAEUATgBEAEEAUgAuAEUARABBAFQARQBfAFQATwBfAEkAUwBPAEQAQQBUAEUAIgAsACIAQwBBAEwARQBOAEQAQQBSAC4ARQBEAEEAVABFAF8AVABPAF8ASgBEAEEAVABFACIALAAiAEMAQQBMAEUATgBEAEEAUgAuAEUARABBAFQARQBfAFQATwBfAEoARABOAF8ATABPAEMAQQBMACIALAAiAEMAQQBMAEUATgBEAEEAUgAuAEoARABOAF8ATABPAEMAQQBMAF8AVABPAF8ARQBEAEEAVABFACIALAAiAEMAQQBMAEUATgBEAEEAUgAuAEoARABBAFQARQBfAFQATwBfAEUARABBAFQARQAiACwAIgBDAEEATABFAE4ARABBAFIALgBVAFMARABBAFQARQBfAFQATwBfAEUARABBAFQARQAiACwAIgBDAEEATABFAE4ARABBAFIALgBFAEQAQQBUAEUAXwBUAE8AXwBVAFMARABBAFQ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CALENDAR_LOGICAL</vt:lpstr>
      <vt:lpstr>CALENDAR_DATES</vt:lpstr>
      <vt:lpstr>CALENDAR_WEEKS</vt:lpstr>
      <vt:lpstr>CALENDAR_DATETIME</vt:lpstr>
      <vt:lpstr>CALENDAR_DELTAS</vt:lpstr>
      <vt:lpstr>CALENDAR_Parsing</vt:lpstr>
      <vt:lpstr>CALENDAR_TEXT</vt:lpstr>
      <vt:lpstr>CALENDAR_Conversion_ISO</vt:lpstr>
      <vt:lpstr>CALENDAR_Conversion_EDate</vt:lpstr>
      <vt:lpstr>CALENDAR_Conversion_Fmts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2023-06-09T11:36:01Z</dcterms:modified>
</cp:coreProperties>
</file>